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0210" windowHeight="13455" tabRatio="948"/>
  </bookViews>
  <sheets>
    <sheet name="1" sheetId="1" r:id="rId1"/>
    <sheet name="2" sheetId="5" r:id="rId2"/>
    <sheet name="4" sheetId="7" r:id="rId3"/>
    <sheet name="6" sheetId="9" r:id="rId4"/>
    <sheet name="8" sheetId="11" r:id="rId5"/>
    <sheet name="15" sheetId="77" r:id="rId6"/>
    <sheet name="17" sheetId="19" r:id="rId7"/>
    <sheet name="22" sheetId="25" r:id="rId8"/>
    <sheet name="23" sheetId="27" r:id="rId9"/>
    <sheet name="26" sheetId="30" r:id="rId10"/>
    <sheet name="28" sheetId="32" r:id="rId11"/>
    <sheet name="32" sheetId="38" r:id="rId12"/>
    <sheet name="33" sheetId="40" r:id="rId13"/>
    <sheet name="36" sheetId="43" r:id="rId14"/>
    <sheet name="HK" sheetId="64" r:id="rId15"/>
    <sheet name="HKSU" sheetId="73" r:id="rId16"/>
    <sheet name="HKM" sheetId="65" r:id="rId17"/>
    <sheet name="HKSUM" sheetId="74" r:id="rId18"/>
    <sheet name="VZaS" sheetId="66" r:id="rId19"/>
    <sheet name="VZaSM" sheetId="67" r:id="rId20"/>
    <sheet name="SUA" sheetId="68" r:id="rId21"/>
    <sheet name="SUP" sheetId="69" r:id="rId22"/>
    <sheet name="SUAM" sheetId="70" r:id="rId23"/>
    <sheet name="SUPM" sheetId="71" r:id="rId24"/>
    <sheet name="Info" sheetId="72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<sst xmlns="http://schemas.openxmlformats.org/spreadsheetml/2006/main" count="2791" uniqueCount="1203">
  <si>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</si>
  <si>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</si>
  <si>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</si>
  <si>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</si>
  <si>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</si>
  <si>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</si>
  <si>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</si>
  <si>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</si>
  <si>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</si>
  <si>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</si>
  <si>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</si>
  <si>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</si>
  <si>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</si>
  <si>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</si>
  <si>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</si>
  <si>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</si>
  <si>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</si>
  <si>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</si>
  <si>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</si>
  <si>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</si>
  <si>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</si>
  <si>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</si>
  <si>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</si>
  <si>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</si>
  <si>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</si>
  <si>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</si>
  <si>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</si>
  <si>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</si>
  <si>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Tabuľka č. 2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</si>
  <si>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</si>
  <si>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</si>
  <si>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</si>
  <si>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</si>
  <si>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</si>
  <si>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</si>
  <si>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</si>
  <si>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</si>
  <si>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</si>
  <si>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</si>
  <si>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</si>
  <si>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</si>
  <si>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</si>
  <si>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</si>
  <si>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</si>
  <si>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</si>
  <si>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</si>
  <si>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</si>
  <si>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</si>
  <si>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</si>
  <si>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 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</si>
  <si>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</si>
  <si>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</si>
  <si>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</si>
  <si>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</si>
  <si>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</si>
  <si>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</si>
  <si>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</si>
  <si>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</si>
  <si>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</si>
  <si>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</si>
  <si>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</si>
  <si>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</si>
  <si>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x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</si>
  <si>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</si>
  <si>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</si>
  <si>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</si>
  <si>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</si>
  <si>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Pohľadávky spolu</t>
  </si>
  <si>
    <t>Dlhodobé pohľadávky</t>
  </si>
  <si>
    <t>Pohľadávky  z obchodného styku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</si>
  <si>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</si>
  <si>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</si>
  <si>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</si>
  <si>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</si>
  <si>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</si>
  <si>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</si>
  <si>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</si>
  <si>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</si>
  <si>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</si>
  <si>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</si>
  <si>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17.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</si>
  <si>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</si>
  <si>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</si>
  <si>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</si>
  <si>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</si>
  <si>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</si>
  <si>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22.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</si>
  <si>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</si>
  <si>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</si>
  <si>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</si>
  <si>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</si>
  <si>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</si>
  <si>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</si>
  <si>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</si>
  <si>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</si>
  <si>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</si>
  <si>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</si>
  <si>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</si>
  <si>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</si>
  <si>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</si>
  <si>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</si>
  <si>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</si>
  <si>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</si>
  <si>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</si>
  <si>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</si>
  <si>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</si>
  <si>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</si>
  <si>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</si>
  <si>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</si>
  <si>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</si>
  <si>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</si>
  <si>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</si>
  <si>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</si>
  <si>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</si>
  <si>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</si>
  <si>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</si>
  <si>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</si>
  <si>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</si>
  <si>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</si>
  <si>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</si>
  <si>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</si>
  <si>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</si>
  <si>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</si>
  <si>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</si>
  <si>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</si>
  <si>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</si>
  <si>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</si>
  <si>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b/>
        <sz val="8"/>
        <color theme="1"/>
        <rFont val="Arial"/>
        <charset val="238"/>
      </rPr>
      <t>Dlhodobé pôžičky</t>
    </r>
    <r>
      <rPr>
        <sz val="8"/>
        <color theme="1"/>
        <rFont val="Arial"/>
        <charset val="238"/>
      </rPr>
      <t> </t>
    </r>
  </si>
  <si>
    <r>
      <rPr>
        <b/>
        <sz val="8"/>
        <color theme="1"/>
        <rFont val="Arial"/>
        <charset val="238"/>
      </rPr>
      <t>Krátkodobé pôžičky</t>
    </r>
    <r>
      <rPr>
        <sz val="8"/>
        <color theme="1"/>
        <rFont val="Arial"/>
        <charset val="238"/>
      </rPr>
      <t> </t>
    </r>
  </si>
  <si>
    <r>
      <rPr>
        <b/>
        <sz val="8"/>
        <color theme="1"/>
        <rFont val="Arial"/>
        <charset val="238"/>
      </rPr>
      <t>Krátkodobé finančné výpomoci</t>
    </r>
    <r>
      <rPr>
        <sz val="8"/>
        <color theme="1"/>
        <rFont val="Arial"/>
        <charset val="238"/>
      </rPr>
      <t> </t>
    </r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</si>
  <si>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</si>
  <si>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</si>
  <si>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</si>
  <si>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</si>
  <si>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</si>
  <si>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</si>
  <si>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Výrobky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</si>
  <si>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</si>
  <si>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</si>
  <si>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</si>
  <si>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</si>
  <si>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</si>
  <si>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</si>
  <si>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</si>
  <si>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</si>
  <si>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</si>
  <si>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</si>
  <si>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</si>
  <si>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</si>
  <si>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</si>
  <si>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</si>
  <si>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</si>
  <si>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</si>
  <si>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</si>
  <si>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</si>
  <si>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</si>
  <si>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</si>
  <si>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</si>
  <si>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</si>
  <si>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</si>
  <si>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</si>
  <si>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</si>
  <si>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</si>
  <si>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</si>
  <si>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</si>
  <si>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</si>
  <si>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</si>
  <si>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</si>
  <si>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</si>
  <si>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</si>
  <si>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</si>
  <si>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</si>
  <si>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</si>
  <si>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</si>
  <si>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</si>
  <si>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013000</t>
  </si>
  <si>
    <t>Software Asseco</t>
  </si>
  <si>
    <t>014000</t>
  </si>
  <si>
    <t>Oceniteľné práva - internetová stránka</t>
  </si>
  <si>
    <t>021020</t>
  </si>
  <si>
    <t>Stavby - Sklad Haligovce</t>
  </si>
  <si>
    <t>022010</t>
  </si>
  <si>
    <t>Dopravné prostriedky</t>
  </si>
  <si>
    <t>022012</t>
  </si>
  <si>
    <t>D.p.- traktor CLASS Arion 450 PPA041PO500152</t>
  </si>
  <si>
    <t>022020</t>
  </si>
  <si>
    <t>Počítače, kamerový systém</t>
  </si>
  <si>
    <t>026010</t>
  </si>
  <si>
    <t>Základné stado a zvieratá - dobytok</t>
  </si>
  <si>
    <t>026020</t>
  </si>
  <si>
    <t>Základné stado a zvieratá - býk</t>
  </si>
  <si>
    <t>029000</t>
  </si>
  <si>
    <t>Ostatný DHM - včelí d., Clark voz.</t>
  </si>
  <si>
    <t>029010</t>
  </si>
  <si>
    <t>Ostatný DHM - Obracač CLASS</t>
  </si>
  <si>
    <t>029011</t>
  </si>
  <si>
    <t>Ostatný DHM - Kosa CLASS DISCO 28</t>
  </si>
  <si>
    <t>029012</t>
  </si>
  <si>
    <t>Ostatný DHM - Lis CLASS ROLLANT 520</t>
  </si>
  <si>
    <t>029013</t>
  </si>
  <si>
    <t>Ostatný DHM - Balikovačka SIPMA</t>
  </si>
  <si>
    <t>029014</t>
  </si>
  <si>
    <t>Ostatný DHM - Zhrňovač CLAAS LINER 420</t>
  </si>
  <si>
    <t>029015</t>
  </si>
  <si>
    <t>Ostatný DHM - Kosa predná CLASS DISCO 3200</t>
  </si>
  <si>
    <t>031020</t>
  </si>
  <si>
    <t>Pozemky - sklad Haligovce</t>
  </si>
  <si>
    <t>061000</t>
  </si>
  <si>
    <t>Podielové cenné pap. a podiely ZAMAGRO</t>
  </si>
  <si>
    <t>073000</t>
  </si>
  <si>
    <t>Oprávky k software Asseco</t>
  </si>
  <si>
    <t>074000</t>
  </si>
  <si>
    <t>Oprávky k oceniteľným právam - internetová stránka</t>
  </si>
  <si>
    <t>081010</t>
  </si>
  <si>
    <t>Oprávky k stavbám</t>
  </si>
  <si>
    <t>082010</t>
  </si>
  <si>
    <t>Oprávky k dopravným prostriedkom</t>
  </si>
  <si>
    <t>082012</t>
  </si>
  <si>
    <t>Oprávky k dopravným p. - CLASS traktor</t>
  </si>
  <si>
    <t>082020</t>
  </si>
  <si>
    <t>Oprávky - počítač, kamerový systém</t>
  </si>
  <si>
    <t>086000</t>
  </si>
  <si>
    <t>Oprávky k základnému stádu a ťažným zvieratám</t>
  </si>
  <si>
    <t>086001</t>
  </si>
  <si>
    <t>Oprávky k základnému stádu - BÝK</t>
  </si>
  <si>
    <t>089000</t>
  </si>
  <si>
    <t>Oprávky k ostatnému DHM včelý d.,Clark</t>
  </si>
  <si>
    <t>089010</t>
  </si>
  <si>
    <t>Oprávky k DHM obracač CLASS</t>
  </si>
  <si>
    <t>089011</t>
  </si>
  <si>
    <t>Oprávky k DHM kosa CLASS DISCO 28</t>
  </si>
  <si>
    <t>089012</t>
  </si>
  <si>
    <t>Oprávky k DHM lis CLASS ROLLANT 520</t>
  </si>
  <si>
    <t>089013</t>
  </si>
  <si>
    <t>Oprávky k DHM balikovačka SIPMA</t>
  </si>
  <si>
    <t>089014</t>
  </si>
  <si>
    <t>Oprávky k DHM zhrňovač CLAAS LINER 420</t>
  </si>
  <si>
    <t>089015</t>
  </si>
  <si>
    <t>Oprávky k DHM kosa predná CLASS DISCO 3200</t>
  </si>
  <si>
    <t>111000</t>
  </si>
  <si>
    <t>Obstaranie materiálu</t>
  </si>
  <si>
    <t>112001</t>
  </si>
  <si>
    <t>Materiál na sklade - nákup krmiva</t>
  </si>
  <si>
    <t>112010</t>
  </si>
  <si>
    <t>PHM na sklade</t>
  </si>
  <si>
    <t>123010</t>
  </si>
  <si>
    <t>Výrobky vl. výroba - seno, senáž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</si>
  <si>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</si>
  <si>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</si>
  <si>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</si>
  <si>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</si>
  <si>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</si>
  <si>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</si>
  <si>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</si>
  <si>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</si>
  <si>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</si>
  <si>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</si>
  <si>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</si>
  <si>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medzisklad Kežmarok</t>
  </si>
  <si>
    <t>132040</t>
  </si>
  <si>
    <t>Tovar na sklade medzisklad Bardejov</t>
  </si>
  <si>
    <t>211000</t>
  </si>
  <si>
    <t>Pokladnica EUR</t>
  </si>
  <si>
    <t>213010</t>
  </si>
  <si>
    <t>Stravné lístky Kežmarok</t>
  </si>
  <si>
    <t>221000</t>
  </si>
  <si>
    <t>Bankové účty</t>
  </si>
  <si>
    <t>261000</t>
  </si>
  <si>
    <t>Peniaze na ceste - vklad z pokladne</t>
  </si>
  <si>
    <t>311010</t>
  </si>
  <si>
    <t>Odberatelia  tuzemský KK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</si>
  <si>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</si>
  <si>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</si>
  <si>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</si>
  <si>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</si>
  <si>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</si>
  <si>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</si>
  <si>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</si>
  <si>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</si>
  <si>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</si>
  <si>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</si>
  <si>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</si>
  <si>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</si>
  <si>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315010</t>
  </si>
  <si>
    <t>Chybná platba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</si>
  <si>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</si>
  <si>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</si>
  <si>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</si>
  <si>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</si>
  <si>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</si>
  <si>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</si>
  <si>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324001</t>
  </si>
  <si>
    <t>Prijaté preddavky - chybná platba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</si>
  <si>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</si>
  <si>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</si>
  <si>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</si>
  <si>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</si>
  <si>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</si>
  <si>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</si>
  <si>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</si>
  <si>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</si>
  <si>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</si>
  <si>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</si>
  <si>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</si>
  <si>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 - preddavky na daň</t>
  </si>
  <si>
    <t>342000</t>
  </si>
  <si>
    <t>Ostatné priame dane</t>
  </si>
  <si>
    <t>343011</t>
  </si>
  <si>
    <t>DPH 10% Výstup tuzemsko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</si>
  <si>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</si>
  <si>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</si>
  <si>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</si>
  <si>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</si>
  <si>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</si>
  <si>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</si>
  <si>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</si>
  <si>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</si>
  <si>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</si>
  <si>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</si>
  <si>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</si>
  <si>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</si>
  <si>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</si>
  <si>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</si>
  <si>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</si>
  <si>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DPH Zúčtovanie s DÚ</t>
  </si>
  <si>
    <t>345000</t>
  </si>
  <si>
    <t>Ostatné dane a poplatky</t>
  </si>
  <si>
    <t>346000</t>
  </si>
  <si>
    <t>Dotácie zo štátneho rozpočtu UP</t>
  </si>
  <si>
    <t>346001</t>
  </si>
  <si>
    <t>Dotácie zo štátneho rozpočtu PPA</t>
  </si>
  <si>
    <t>365010</t>
  </si>
  <si>
    <t>Ostatné záv. voči spol. a člen. - pôžička konateľa</t>
  </si>
  <si>
    <t>367010</t>
  </si>
  <si>
    <t xml:space="preserve">Záväzky z upís. nespl. cenn. papierov a vkladov 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</si>
  <si>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</si>
  <si>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</si>
  <si>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</si>
  <si>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</si>
  <si>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</si>
  <si>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</si>
  <si>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</si>
  <si>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</si>
  <si>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</si>
  <si>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</si>
  <si>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</si>
  <si>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</si>
  <si>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</si>
  <si>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</si>
  <si>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</si>
  <si>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</si>
  <si>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428021</t>
  </si>
  <si>
    <t>Nerozdelený zisk r.2020</t>
  </si>
  <si>
    <t>428022</t>
  </si>
  <si>
    <t>Nerozdelený zisk r.2021</t>
  </si>
  <si>
    <t>428023</t>
  </si>
  <si>
    <t>Nerozdelený zisk r.2022</t>
  </si>
  <si>
    <t>428024</t>
  </si>
  <si>
    <t>Nerozdelený zisk r.2024</t>
  </si>
  <si>
    <t>431000</t>
  </si>
  <si>
    <t>Výsledok hospodárenia v schvaľovaní</t>
  </si>
  <si>
    <t>461010</t>
  </si>
  <si>
    <t>Bankový úver - kúpa Zamagro</t>
  </si>
  <si>
    <t>472000</t>
  </si>
  <si>
    <t>Záväzky zo sociálneho fondu</t>
  </si>
  <si>
    <t>474010</t>
  </si>
  <si>
    <t>Záväzky z prenájmu pôdy</t>
  </si>
  <si>
    <t>479050</t>
  </si>
  <si>
    <t>Finančný úver Mobil Samsung S24</t>
  </si>
  <si>
    <t>479060</t>
  </si>
  <si>
    <t>Finančný úver Mobil iPhone 16</t>
  </si>
  <si>
    <t>479070</t>
  </si>
  <si>
    <t>Finančný úver Mobil Samsung S25 Jožo</t>
  </si>
  <si>
    <t>479080</t>
  </si>
  <si>
    <t>Finančný úver Lis CLAAS ROLLANT 520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</si>
  <si>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</si>
  <si>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</si>
  <si>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</si>
  <si>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</si>
  <si>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</si>
  <si>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</si>
  <si>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</si>
  <si>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</si>
  <si>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</si>
  <si>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</si>
  <si>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</si>
  <si>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</si>
  <si>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</si>
  <si>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</si>
  <si>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</si>
  <si>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</si>
  <si>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501037</t>
  </si>
  <si>
    <t>PHM Traktor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</si>
  <si>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</si>
  <si>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</si>
  <si>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</si>
  <si>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</si>
  <si>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</si>
  <si>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</si>
  <si>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</si>
  <si>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</si>
  <si>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</si>
  <si>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</si>
  <si>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</si>
  <si>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</si>
  <si>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501050</t>
  </si>
  <si>
    <t>Spotreba RV - seno, senáž</t>
  </si>
  <si>
    <t>501051</t>
  </si>
  <si>
    <t>Náradie</t>
  </si>
  <si>
    <t>501099</t>
  </si>
  <si>
    <t>Spotrebný materiál DOBYTOK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</si>
  <si>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</si>
  <si>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</si>
  <si>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</si>
  <si>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</si>
  <si>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</si>
  <si>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</si>
  <si>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</si>
  <si>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</si>
  <si>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518010</t>
  </si>
  <si>
    <t>Tel. poplatky, Sinet</t>
  </si>
  <si>
    <t>518020</t>
  </si>
  <si>
    <t>Zverej. údajov, hosting, doména</t>
  </si>
  <si>
    <t>518030</t>
  </si>
  <si>
    <t>Inštalácia, upgrade</t>
  </si>
  <si>
    <t>518040</t>
  </si>
  <si>
    <t>Ostatné služby</t>
  </si>
  <si>
    <t>518042</t>
  </si>
  <si>
    <t>Asseco služby + Skeagis</t>
  </si>
  <si>
    <t>518043</t>
  </si>
  <si>
    <t>Preprava tovaru</t>
  </si>
  <si>
    <t>518051</t>
  </si>
  <si>
    <t xml:space="preserve">Nájom poľnoh. pozemkov </t>
  </si>
  <si>
    <t>518052</t>
  </si>
  <si>
    <t>Naturalis - kontrola a certifikácia</t>
  </si>
  <si>
    <t>518070</t>
  </si>
  <si>
    <t>Nájom Kežmarok</t>
  </si>
  <si>
    <t>518071</t>
  </si>
  <si>
    <t>Nájom Bardejov</t>
  </si>
  <si>
    <t>518072</t>
  </si>
  <si>
    <t>Servisné práce</t>
  </si>
  <si>
    <t>518073</t>
  </si>
  <si>
    <t>Nájom Sp. Stará Ves</t>
  </si>
  <si>
    <t>518074</t>
  </si>
  <si>
    <t>Vodné, stočné</t>
  </si>
  <si>
    <t>518080</t>
  </si>
  <si>
    <t>Veterinárne služby + kafilerka</t>
  </si>
  <si>
    <t>521000</t>
  </si>
  <si>
    <t>Mzdové náklady</t>
  </si>
  <si>
    <t>521010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</si>
  <si>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</si>
  <si>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</si>
  <si>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</si>
  <si>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</si>
  <si>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</si>
  <si>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</si>
  <si>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</si>
  <si>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</si>
  <si>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</si>
  <si>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Zákonné sociálne náklady - strava</t>
  </si>
  <si>
    <t>531000</t>
  </si>
  <si>
    <t>Daň z motorových vozidiel</t>
  </si>
  <si>
    <t>532000</t>
  </si>
  <si>
    <t>Daň z nehnuteľností</t>
  </si>
  <si>
    <t>541000</t>
  </si>
  <si>
    <t>Zost. cena predaného dlhodob.nehm. a hmot. majetku</t>
  </si>
  <si>
    <t>545000</t>
  </si>
  <si>
    <t>Ostatné pokuty, penále a úroky z omeškania</t>
  </si>
  <si>
    <t>548005</t>
  </si>
  <si>
    <t>Centové zaokrúhlenie - strata</t>
  </si>
  <si>
    <t>548011</t>
  </si>
  <si>
    <t>Havarijné poistenie</t>
  </si>
  <si>
    <t>548012</t>
  </si>
  <si>
    <t>PZP Volvo</t>
  </si>
  <si>
    <t>548013</t>
  </si>
  <si>
    <t>PZP Crafter</t>
  </si>
  <si>
    <t>548014</t>
  </si>
  <si>
    <t>PZP CLASS traktor</t>
  </si>
  <si>
    <t>548015</t>
  </si>
  <si>
    <t>Poistenie majetku - Haligovce</t>
  </si>
  <si>
    <t>548019</t>
  </si>
  <si>
    <t>PZP Can am</t>
  </si>
  <si>
    <t>548020</t>
  </si>
  <si>
    <t>Poistenie majetku+strojov CLARCK</t>
  </si>
  <si>
    <t>551000</t>
  </si>
  <si>
    <t>Odpisy DHM - základné stádo dobytok</t>
  </si>
  <si>
    <t>551001</t>
  </si>
  <si>
    <t>Odpisy DHM - základné stádo BÝK</t>
  </si>
  <si>
    <t>551010</t>
  </si>
  <si>
    <t>Odpisy DHM - dopravné prostriedky</t>
  </si>
  <si>
    <t>551011</t>
  </si>
  <si>
    <t>Odpisy DHM - Poľnohosp. technika</t>
  </si>
  <si>
    <t>551012</t>
  </si>
  <si>
    <t>Odpisy DHM - stavby</t>
  </si>
  <si>
    <t>551020</t>
  </si>
  <si>
    <t>Odpisy DNM - softver + server + intern.s.</t>
  </si>
  <si>
    <t>562011</t>
  </si>
  <si>
    <t>Úroky bankový úver</t>
  </si>
  <si>
    <t>562030</t>
  </si>
  <si>
    <t>Úroky kontokorent</t>
  </si>
  <si>
    <t>562035</t>
  </si>
  <si>
    <t>Úroky leasing lis CLAAS ROLLANT 520</t>
  </si>
  <si>
    <t>568010</t>
  </si>
  <si>
    <t>Poplatky banke</t>
  </si>
  <si>
    <t>568020</t>
  </si>
  <si>
    <t>Poplatky banke - transakčná daň</t>
  </si>
  <si>
    <t>591000</t>
  </si>
  <si>
    <t>Splatná daň z príjmov z bežnej činnosti</t>
  </si>
  <si>
    <t>602010</t>
  </si>
  <si>
    <t>Tržba za dopravu</t>
  </si>
  <si>
    <t>602020</t>
  </si>
  <si>
    <t>Tržby z predaja služieb</t>
  </si>
  <si>
    <t>604000</t>
  </si>
  <si>
    <t>Tržby za tovar KK</t>
  </si>
  <si>
    <t>604010</t>
  </si>
  <si>
    <t>Tržby za tovar FA</t>
  </si>
  <si>
    <t>604020</t>
  </si>
  <si>
    <t>Tržby za tovar BJ</t>
  </si>
  <si>
    <t>613010</t>
  </si>
  <si>
    <t>Zmena stavu výrobkov - RV seno, senáž</t>
  </si>
  <si>
    <t>614000</t>
  </si>
  <si>
    <t>Zmena stavu zvierat</t>
  </si>
  <si>
    <t>624000</t>
  </si>
  <si>
    <t>Aktivácia dlhodobého hmotného majetku</t>
  </si>
  <si>
    <t>641000</t>
  </si>
  <si>
    <t>Tržby z predaja dlhodob. nehmot. a hmot. majetku</t>
  </si>
  <si>
    <t>648000</t>
  </si>
  <si>
    <t>Ostatné výnosy z hospodárskej činnosti</t>
  </si>
  <si>
    <t>648005</t>
  </si>
  <si>
    <t>Centové zaokrúhlenie - zisk</t>
  </si>
  <si>
    <t>648010</t>
  </si>
  <si>
    <t>Ostatné výnosy z HČ - dotácia na prac. miesto</t>
  </si>
  <si>
    <t>648011</t>
  </si>
  <si>
    <t>Ostatné výnosy z HČ - dotácia PPA zelená nafta</t>
  </si>
  <si>
    <t>648012</t>
  </si>
  <si>
    <t>Ostatné výnosy z HČ - dotácia PPA</t>
  </si>
  <si>
    <t>Syntetický účet</t>
  </si>
  <si>
    <t>Názov syntetického účtu</t>
  </si>
  <si>
    <t>013</t>
  </si>
  <si>
    <t>Software</t>
  </si>
  <si>
    <t>014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</si>
  <si>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</si>
  <si>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</si>
  <si>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</si>
  <si>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</si>
  <si>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</si>
  <si>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</si>
  <si>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</si>
  <si>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</si>
  <si>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061</t>
  </si>
  <si>
    <t>Podielové cenné pap. a podiely v ovládanej osobe</t>
  </si>
  <si>
    <t>073</t>
  </si>
  <si>
    <t>Oprávky k software</t>
  </si>
  <si>
    <t>074</t>
  </si>
  <si>
    <t>Oprávky k oceniteľným právam</t>
  </si>
  <si>
    <t>081</t>
  </si>
  <si>
    <t>082</t>
  </si>
  <si>
    <t>Oprávky k samost. hnut. veciam a k súboru hn. vecí</t>
  </si>
  <si>
    <t>086</t>
  </si>
  <si>
    <t>089</t>
  </si>
  <si>
    <t>Oprávky k ostatnému dlhodobému hmotnému majetku</t>
  </si>
  <si>
    <t>111</t>
  </si>
  <si>
    <t>112</t>
  </si>
  <si>
    <t>Materiál na sklade</t>
  </si>
  <si>
    <t>123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</si>
  <si>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</si>
  <si>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</si>
  <si>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</si>
  <si>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</si>
  <si>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</si>
  <si>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</si>
  <si>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</si>
  <si>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</si>
  <si>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</si>
  <si>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</si>
  <si>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</si>
  <si>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</si>
  <si>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</si>
  <si>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</si>
  <si>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</si>
  <si>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</si>
  <si>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</si>
  <si>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</si>
  <si>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</si>
  <si>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</si>
  <si>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324</t>
  </si>
  <si>
    <t>Prijaté preddavky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</si>
  <si>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</si>
  <si>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</si>
  <si>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</si>
  <si>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</si>
  <si>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</si>
  <si>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</si>
  <si>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Daň z príjmov</t>
  </si>
  <si>
    <t>342</t>
  </si>
  <si>
    <t>343</t>
  </si>
  <si>
    <t>Daň z pridanej hodnoty</t>
  </si>
  <si>
    <t>345</t>
  </si>
  <si>
    <t>346</t>
  </si>
  <si>
    <t>Dotácie zo štátneho rozpočtu</t>
  </si>
  <si>
    <t>365</t>
  </si>
  <si>
    <t>Ostatné záväzky voči spoločníkom a členom</t>
  </si>
  <si>
    <t>367</t>
  </si>
  <si>
    <t>Záväzky z upís. nespl. cenn. papierov a vkladov</t>
  </si>
  <si>
    <t>379</t>
  </si>
  <si>
    <t>395</t>
  </si>
  <si>
    <t>411</t>
  </si>
  <si>
    <t>421</t>
  </si>
  <si>
    <t>428</t>
  </si>
  <si>
    <t>Nerozdelený zisk minulých rokov</t>
  </si>
  <si>
    <t>431</t>
  </si>
  <si>
    <t>461</t>
  </si>
  <si>
    <t>Bankové úvery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</si>
  <si>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</si>
  <si>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</si>
  <si>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</si>
  <si>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</si>
  <si>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</si>
  <si>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</si>
  <si>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</si>
  <si>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</si>
  <si>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</si>
  <si>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</si>
  <si>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</si>
  <si>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518</t>
  </si>
  <si>
    <t>521</t>
  </si>
  <si>
    <t>524</t>
  </si>
  <si>
    <t>527</t>
  </si>
  <si>
    <t>531</t>
  </si>
  <si>
    <t>532</t>
  </si>
  <si>
    <t>541</t>
  </si>
  <si>
    <t>545</t>
  </si>
  <si>
    <t>548</t>
  </si>
  <si>
    <t>Ostatné náklady na hospodársku činnosť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</si>
  <si>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</si>
  <si>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</si>
  <si>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</si>
  <si>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</si>
  <si>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</si>
  <si>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</si>
  <si>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</si>
  <si>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602</t>
  </si>
  <si>
    <t>604</t>
  </si>
  <si>
    <t>Tržby za tovar</t>
  </si>
  <si>
    <t>613</t>
  </si>
  <si>
    <t>Zmena stavu výrobkov</t>
  </si>
  <si>
    <t>614</t>
  </si>
  <si>
    <t>624</t>
  </si>
  <si>
    <t>641</t>
  </si>
  <si>
    <t>648</t>
  </si>
  <si>
    <t>021000</t>
  </si>
  <si>
    <t>021010</t>
  </si>
  <si>
    <t>Stavby - Sklad KK Kavalec</t>
  </si>
  <si>
    <t>031010</t>
  </si>
  <si>
    <t>Pozemky - sklad KK Kavalec</t>
  </si>
  <si>
    <t>042000</t>
  </si>
  <si>
    <t>Obstaranie dlhodobého hmotného majetku</t>
  </si>
  <si>
    <t>324000</t>
  </si>
  <si>
    <t>Prijaté preddavky tuzemskí</t>
  </si>
  <si>
    <t>324100</t>
  </si>
  <si>
    <t>Základ dane prijatých preddavkov do DPH</t>
  </si>
  <si>
    <t>324200</t>
  </si>
  <si>
    <t>Celková suma prijatých preddavkov do DPH</t>
  </si>
  <si>
    <t>325000</t>
  </si>
  <si>
    <t>Ostatné záväzky</t>
  </si>
  <si>
    <t>378000</t>
  </si>
  <si>
    <t>501036</t>
  </si>
  <si>
    <t>PHM Toyota</t>
  </si>
  <si>
    <t>512000</t>
  </si>
  <si>
    <t>Cestovné</t>
  </si>
  <si>
    <t>518011</t>
  </si>
  <si>
    <t>Poštovné, ost. poplatky</t>
  </si>
  <si>
    <t>548017</t>
  </si>
  <si>
    <t>PZP TOYOTA Hillux</t>
  </si>
  <si>
    <t>648020</t>
  </si>
  <si>
    <t>Ostatné výnosy z HČ - náhrada od poisťovňe</t>
  </si>
  <si>
    <t>042</t>
  </si>
  <si>
    <t>325</t>
  </si>
  <si>
    <t>378</t>
  </si>
  <si>
    <t>512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</si>
  <si>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</si>
  <si>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</si>
  <si>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</si>
  <si>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</si>
  <si>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</si>
  <si>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</si>
  <si>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</si>
  <si>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</si>
  <si>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</si>
  <si>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</si>
  <si>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</si>
  <si>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</si>
  <si>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</si>
  <si>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</si>
  <si>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</si>
  <si>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</si>
  <si>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</si>
  <si>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</si>
  <si>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</si>
  <si>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</si>
  <si>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</si>
  <si>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</si>
  <si>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</si>
  <si>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</si>
  <si>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</si>
  <si>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</si>
  <si>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</si>
  <si>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</si>
  <si>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</si>
  <si>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</si>
  <si>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</si>
  <si>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</si>
  <si>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</si>
  <si>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</si>
  <si>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</si>
  <si>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</si>
  <si>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</si>
  <si>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</si>
  <si>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</si>
  <si>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</si>
  <si>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</si>
  <si>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</si>
  <si>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</si>
  <si>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</si>
  <si>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</si>
  <si>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</si>
  <si>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</si>
  <si>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</si>
  <si>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</si>
  <si>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</si>
  <si>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</si>
  <si>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</si>
  <si>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</si>
  <si>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</si>
  <si>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2.</t>
  </si>
  <si>
    <t>Odmeny členom orgánov spoločnosti a družstva (523)</t>
  </si>
  <si>
    <t>17</t>
  </si>
  <si>
    <t>3.</t>
  </si>
  <si>
    <t>Náklady na sociálne poistenie (524,525,526)</t>
  </si>
  <si>
    <t>18</t>
  </si>
  <si>
    <t>4.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</si>
  <si>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</si>
  <si>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</si>
  <si>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</si>
  <si>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</si>
  <si>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</si>
  <si>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</si>
  <si>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</si>
  <si>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</si>
  <si>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</si>
  <si>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</si>
  <si>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</si>
  <si>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</si>
  <si>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</si>
  <si>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</si>
  <si>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</si>
  <si>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</si>
  <si>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</si>
  <si>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</si>
  <si>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</si>
  <si>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</si>
  <si>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</si>
  <si>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</si>
  <si>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</si>
  <si>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</si>
  <si>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</si>
  <si>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</si>
  <si>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</si>
  <si>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</si>
  <si>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</si>
  <si>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</si>
  <si>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</si>
  <si>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</si>
  <si>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</si>
  <si>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</si>
  <si>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</si>
  <si>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</si>
  <si>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</si>
  <si>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</si>
  <si>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</si>
  <si>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</si>
  <si>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</si>
  <si>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</si>
  <si>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</si>
  <si>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</si>
  <si>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</si>
  <si>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</si>
  <si>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</si>
  <si>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</si>
  <si>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</si>
  <si>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</si>
  <si>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</si>
  <si>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</si>
  <si>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</si>
  <si>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</si>
  <si>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</si>
  <si>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</si>
  <si>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</si>
  <si>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</si>
  <si>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</si>
  <si>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</si>
  <si>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</si>
  <si>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</si>
  <si>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</si>
  <si>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</si>
  <si>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</si>
  <si>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</si>
  <si>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</si>
  <si>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</si>
  <si>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</si>
  <si>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</si>
  <si>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</si>
  <si>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</si>
  <si>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</si>
  <si>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</si>
  <si>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</si>
  <si>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</si>
  <si>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</si>
  <si>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</si>
  <si>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</si>
  <si>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</si>
  <si>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</si>
  <si>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</si>
  <si>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</si>
  <si>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</si>
  <si>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</si>
  <si>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</si>
  <si>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</si>
  <si>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</si>
  <si>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</si>
  <si>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</si>
  <si>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</si>
  <si>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</si>
  <si>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</si>
  <si>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</si>
  <si>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</si>
  <si>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</si>
  <si>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</si>
  <si>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</si>
  <si>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</si>
  <si>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</si>
  <si>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</si>
  <si>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</si>
  <si>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</si>
  <si>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</si>
  <si>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</si>
  <si>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</si>
  <si>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</si>
  <si>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</si>
  <si>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</si>
  <si>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</si>
  <si>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</si>
  <si>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</si>
  <si>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</si>
  <si>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</si>
  <si>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</si>
  <si>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</si>
  <si>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</si>
  <si>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</si>
  <si>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</si>
  <si>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</si>
  <si>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</si>
  <si>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</si>
  <si>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</si>
  <si>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</si>
  <si>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</si>
  <si>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</si>
  <si>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</si>
  <si>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</si>
  <si>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</si>
  <si>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</si>
  <si>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</si>
  <si>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</si>
  <si>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</si>
  <si>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</si>
  <si>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</si>
  <si>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</si>
  <si>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</si>
  <si>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</si>
  <si>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5.</t>
  </si>
  <si>
    <t>Ostatný dlhodobý nehmotný majetok (019,01X) - /079,07X,091A/</t>
  </si>
  <si>
    <t>008</t>
  </si>
  <si>
    <t>6.</t>
  </si>
  <si>
    <t>Obstarávaný dlhodobý nehmotný majetok (041) - /093/</t>
  </si>
  <si>
    <t>009</t>
  </si>
  <si>
    <t>7.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</si>
  <si>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</si>
  <si>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</si>
  <si>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</si>
  <si>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</si>
  <si>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</si>
  <si>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</si>
  <si>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</si>
  <si>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</si>
  <si>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</si>
  <si>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</si>
  <si>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</si>
  <si>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</si>
  <si>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</si>
  <si>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</si>
  <si>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</si>
  <si>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</si>
  <si>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</si>
  <si>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</si>
  <si>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8.</t>
  </si>
  <si>
    <t>Poskytnuté preddavky na dlhodobý hmotný majetok (052) - /095A/</t>
  </si>
  <si>
    <t>019</t>
  </si>
  <si>
    <t>9.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</si>
  <si>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</si>
  <si>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</si>
  <si>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</si>
  <si>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</si>
  <si>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</si>
  <si>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</si>
  <si>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</si>
  <si>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</si>
  <si>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</si>
  <si>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</si>
  <si>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</si>
  <si>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</si>
  <si>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</si>
  <si>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</si>
  <si>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</si>
  <si>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</si>
  <si>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</si>
  <si>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</si>
  <si>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</si>
  <si>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</si>
  <si>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10.</t>
  </si>
  <si>
    <t>Obstarávaný dlhodobý finančný majetok ( 043 ) - /096A/</t>
  </si>
  <si>
    <t>11.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</si>
  <si>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</si>
  <si>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</si>
  <si>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</si>
  <si>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</si>
  <si>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</si>
  <si>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</si>
  <si>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</si>
  <si>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</si>
  <si>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</si>
  <si>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</si>
  <si>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</si>
  <si>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</si>
  <si>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</si>
  <si>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</si>
  <si>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</si>
  <si>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</si>
  <si>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</si>
  <si>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</si>
  <si>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</si>
  <si>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</si>
  <si>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</si>
  <si>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</si>
  <si>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</si>
  <si>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</si>
  <si>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</si>
  <si>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</si>
  <si>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</si>
  <si>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</si>
  <si>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</si>
  <si>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</si>
  <si>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</si>
  <si>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</si>
  <si>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</si>
  <si>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</si>
  <si>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</si>
  <si>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</si>
  <si>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</si>
  <si>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</si>
  <si>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</si>
  <si>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</si>
  <si>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</si>
  <si>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</si>
  <si>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</si>
  <si>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</si>
  <si>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</si>
  <si>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</si>
  <si>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</si>
  <si>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</si>
  <si>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</si>
  <si>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</si>
  <si>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</si>
  <si>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</si>
  <si>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</si>
  <si>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</si>
  <si>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</si>
  <si>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</si>
  <si>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</si>
  <si>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</si>
  <si>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</si>
  <si>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</si>
  <si>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</si>
  <si>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</si>
  <si>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</si>
  <si>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</si>
  <si>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</si>
  <si>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</si>
  <si>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</si>
  <si>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</si>
  <si>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</si>
  <si>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</si>
  <si>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</si>
  <si>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</si>
  <si>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</si>
  <si>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</si>
  <si>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</si>
  <si>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</si>
  <si>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</si>
  <si>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</si>
  <si>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</si>
  <si>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</si>
  <si>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</si>
  <si>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</si>
  <si>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</si>
  <si>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</si>
  <si>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</si>
  <si>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</si>
  <si>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</si>
  <si>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</si>
  <si>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</si>
  <si>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</si>
  <si>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</si>
  <si>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</si>
  <si>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</si>
  <si>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</si>
  <si>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</si>
  <si>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</si>
  <si>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</si>
  <si>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</si>
  <si>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>P A S Í V A</t>
  </si>
  <si>
    <t>Stav v bežnom
účtovnom období</t>
  </si>
  <si>
    <t>Stav v minulom
účtovnom období</t>
  </si>
  <si>
    <t xml:space="preserve">Spolu vlastné imanie a záväzky ( r.080 + r.101 + r.141 )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</si>
  <si>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</si>
  <si>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</si>
  <si>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</si>
  <si>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</si>
  <si>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</si>
  <si>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</si>
  <si>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</si>
  <si>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</si>
  <si>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</si>
  <si>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</si>
  <si>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</si>
  <si>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</si>
  <si>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</si>
  <si>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</si>
  <si>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</si>
  <si>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</si>
  <si>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</si>
  <si>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</si>
  <si>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</si>
  <si>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</si>
  <si>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</si>
  <si>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</si>
  <si>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</si>
  <si>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</si>
  <si>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</si>
  <si>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</si>
  <si>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</si>
  <si>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</si>
  <si>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</si>
  <si>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</si>
  <si>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</si>
  <si>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</si>
  <si>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</si>
  <si>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</si>
  <si>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</si>
  <si>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</si>
  <si>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</si>
  <si>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</si>
  <si>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</si>
  <si>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</si>
  <si>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</si>
  <si>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</si>
  <si>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</si>
  <si>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</si>
  <si>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</si>
  <si>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</si>
  <si>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</si>
  <si>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</si>
  <si>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</si>
  <si>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</si>
  <si>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</si>
  <si>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</si>
  <si>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</si>
  <si>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</si>
  <si>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</si>
  <si>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</si>
  <si>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</si>
  <si>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</si>
  <si>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</si>
  <si>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</si>
  <si>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</si>
  <si>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</si>
  <si>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</si>
  <si>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</si>
  <si>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</si>
  <si>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</si>
  <si>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</si>
  <si>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</si>
  <si>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</si>
  <si>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</si>
  <si>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</si>
  <si>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</si>
  <si>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</si>
  <si>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</si>
  <si>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</si>
  <si>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</si>
  <si>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</si>
  <si>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</si>
  <si>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</si>
  <si>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</si>
  <si>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</si>
  <si>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</si>
  <si>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</si>
  <si>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</si>
  <si>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</si>
  <si>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</si>
  <si>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</si>
  <si>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</si>
  <si>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</si>
  <si>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</si>
  <si>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</si>
  <si>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</si>
  <si>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</si>
  <si>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</si>
  <si>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</si>
  <si>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</si>
  <si>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</si>
  <si>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</si>
  <si>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</si>
  <si>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</si>
  <si>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</si>
  <si>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</si>
  <si>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</si>
  <si>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</si>
  <si>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</si>
  <si>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</si>
  <si>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</si>
  <si>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</si>
  <si>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</si>
  <si>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</si>
  <si>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</si>
  <si>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</si>
  <si>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</si>
  <si>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</si>
  <si>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</si>
  <si>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</si>
  <si>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</si>
  <si>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</si>
  <si>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</si>
  <si>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</si>
  <si>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</si>
  <si>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</si>
  <si>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</si>
  <si>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</si>
  <si>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</si>
  <si>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</si>
  <si>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</si>
  <si>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</si>
  <si>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</si>
  <si>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</si>
  <si>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</si>
  <si>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</si>
  <si>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</si>
  <si>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</si>
  <si>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</si>
  <si>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</si>
  <si>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</si>
  <si>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</si>
  <si>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</si>
  <si>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</si>
  <si>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Popis</t>
  </si>
  <si>
    <t>Hodnota</t>
  </si>
  <si>
    <t>Dátum zostavenia ÚZ</t>
  </si>
  <si>
    <t>24.03.2026</t>
  </si>
  <si>
    <t>Obdobie od</t>
  </si>
  <si>
    <t>01.01.2025</t>
  </si>
  <si>
    <t>Obdobie do</t>
  </si>
  <si>
    <t>31.12.2025</t>
  </si>
  <si>
    <t>Bezprostredne predchádzajúce obdobie od</t>
  </si>
  <si>
    <t>01.01.2024</t>
  </si>
  <si>
    <t>Bezprostredne predchádzajúce obdobie do</t>
  </si>
  <si>
    <t>31.12.2024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</si>
  <si>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</si>
  <si>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</si>
  <si>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</si>
  <si>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</si>
  <si>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</si>
  <si>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</si>
  <si>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</si>
  <si>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</si>
  <si>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</si>
  <si>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</si>
  <si>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</si>
  <si>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</si>
  <si>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</si>
  <si>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</si>
  <si>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0911165400
0911165400</t>
  </si>
  <si>
    <t>Číslo faxu</t>
  </si>
  <si>
    <t>E-mail</t>
  </si>
  <si>
    <t>kucova@kanty.sk
kucova@kanty.sk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</si>
</sst>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€-1]"/>
  </numFmts>
  <fonts count="38">
    <font>
      <sz val="11"/>
      <color theme="1"/>
      <name val="Calibri"/>
      <charset val="238"/>
      <scheme val="minor"/>
    </font>
    <font>
      <sz val="8"/>
      <color theme="1"/>
      <name val="Arial"/>
      <charset val="238"/>
    </font>
    <font>
      <sz val="8"/>
      <color rgb="FF000000"/>
      <name val="Arial"/>
      <charset val="238"/>
    </font>
    <font>
      <sz val="8"/>
      <name val="Arial"/>
      <charset val="238"/>
    </font>
    <font>
      <sz val="11"/>
      <color theme="1"/>
      <name val="Arial"/>
      <charset val="238"/>
    </font>
    <font>
      <b/>
      <sz val="11"/>
      <color theme="1"/>
      <name val="Arial Narrow"/>
      <charset val="238"/>
    </font>
    <font>
      <b/>
      <sz val="8"/>
      <color theme="1"/>
      <name val="Arial"/>
      <charset val="238"/>
    </font>
    <font>
      <b/>
      <sz val="8"/>
      <name val="Arial"/>
      <charset val="238"/>
    </font>
    <font>
      <sz val="11"/>
      <name val="Calibri"/>
      <charset val="238"/>
      <scheme val="minor"/>
    </font>
    <font>
      <b/>
      <sz val="11"/>
      <name val="Calibri"/>
      <charset val="238"/>
      <scheme val="minor"/>
    </font>
    <font>
      <sz val="11"/>
      <color rgb="FF0070C0"/>
      <name val="Calibri"/>
      <charset val="238"/>
      <scheme val="minor"/>
    </font>
    <font>
      <b/>
      <sz val="11"/>
      <color rgb="FFFF0000"/>
      <name val="Calibri"/>
      <charset val="238"/>
      <scheme val="minor"/>
    </font>
    <font>
      <sz val="11"/>
      <color theme="1"/>
      <name val="Arial Narrow"/>
      <charset val="238"/>
    </font>
    <font>
      <b/>
      <sz val="10"/>
      <color theme="1"/>
      <name val="Arial"/>
      <charset val="238"/>
    </font>
    <font>
      <sz val="11"/>
      <color theme="3"/>
      <name val="Calibri"/>
      <charset val="238"/>
      <scheme val="minor"/>
    </font>
    <font>
      <b/>
      <sz val="8"/>
      <color rgb="FFFF0000"/>
      <name val="Arial"/>
      <charset val="238"/>
    </font>
    <font>
      <sz val="11"/>
      <color rgb="FFFF0000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38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4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4" fillId="0" borderId="45" applyNumberFormat="0" applyFill="0" applyAlignment="0" applyProtection="0">
      <alignment vertical="center"/>
    </xf>
    <xf numFmtId="0" fontId="25" fillId="0" borderId="4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7" applyNumberFormat="0" applyAlignment="0" applyProtection="0">
      <alignment vertical="center"/>
    </xf>
    <xf numFmtId="0" fontId="27" fillId="6" borderId="48" applyNumberFormat="0" applyAlignment="0" applyProtection="0">
      <alignment vertical="center"/>
    </xf>
    <xf numFmtId="0" fontId="28" fillId="6" borderId="47" applyNumberFormat="0" applyAlignment="0" applyProtection="0">
      <alignment vertical="center"/>
    </xf>
    <xf numFmtId="0" fontId="29" fillId="7" borderId="49" applyNumberFormat="0" applyAlignment="0" applyProtection="0">
      <alignment vertical="center"/>
    </xf>
    <xf numFmtId="0" fontId="30" fillId="0" borderId="50" applyNumberFormat="0" applyFill="0" applyAlignment="0" applyProtection="0">
      <alignment vertical="center"/>
    </xf>
    <xf numFmtId="0" fontId="31" fillId="0" borderId="5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</cellStyleXfs>
  <cellXfs count="2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Border="1"/>
    <xf numFmtId="49" fontId="1" fillId="0" borderId="0" xfId="0" applyNumberFormat="1" applyFont="1" applyBorder="1"/>
    <xf numFmtId="178" fontId="1" fillId="0" borderId="0" xfId="0" applyNumberFormat="1" applyFont="1" applyBorder="1"/>
    <xf numFmtId="0" fontId="0" fillId="0" borderId="0" xfId="0" applyBorder="1"/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78" fontId="2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Border="1" applyAlignment="1">
      <alignment wrapText="1"/>
    </xf>
    <xf numFmtId="178" fontId="3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49" fontId="4" fillId="0" borderId="0" xfId="0" applyNumberFormat="1" applyFont="1" applyBorder="1"/>
    <xf numFmtId="178" fontId="4" fillId="0" borderId="0" xfId="0" applyNumberFormat="1" applyFont="1" applyBorder="1"/>
    <xf numFmtId="0" fontId="3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center" vertical="center"/>
    </xf>
    <xf numFmtId="3" fontId="3" fillId="3" borderId="10" xfId="0" applyNumberFormat="1" applyFont="1" applyFill="1" applyBorder="1" applyAlignment="1">
      <alignment horizontal="center" vertical="center"/>
    </xf>
    <xf numFmtId="0" fontId="8" fillId="3" borderId="0" xfId="0" applyFont="1" applyFill="1"/>
    <xf numFmtId="3" fontId="3" fillId="3" borderId="9" xfId="0" applyNumberFormat="1" applyFont="1" applyFill="1" applyBorder="1" applyAlignment="1">
      <alignment horizontal="right" vertical="center"/>
    </xf>
    <xf numFmtId="9" fontId="3" fillId="3" borderId="10" xfId="3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3" fontId="1" fillId="0" borderId="1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9" fontId="1" fillId="0" borderId="7" xfId="3" applyFont="1" applyBorder="1" applyAlignment="1">
      <alignment horizontal="right" vertical="center"/>
    </xf>
    <xf numFmtId="0" fontId="9" fillId="3" borderId="0" xfId="0" applyFont="1" applyFill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7" fillId="3" borderId="10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0" fillId="0" borderId="0" xfId="0" applyFont="1"/>
    <xf numFmtId="0" fontId="11" fillId="0" borderId="0" xfId="0" applyFont="1"/>
    <xf numFmtId="3" fontId="3" fillId="3" borderId="10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9" fillId="3" borderId="0" xfId="0" applyFont="1" applyFill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9" fontId="1" fillId="0" borderId="17" xfId="3" applyFont="1" applyBorder="1" applyAlignment="1">
      <alignment horizontal="right" vertical="center"/>
    </xf>
    <xf numFmtId="58" fontId="1" fillId="0" borderId="17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9" fontId="1" fillId="0" borderId="9" xfId="3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0" fontId="7" fillId="3" borderId="21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9" fontId="1" fillId="0" borderId="11" xfId="3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3" fontId="7" fillId="3" borderId="11" xfId="0" applyNumberFormat="1" applyFont="1" applyFill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wrapText="1"/>
    </xf>
    <xf numFmtId="0" fontId="1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3" fontId="7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3" fontId="7" fillId="3" borderId="5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3" fontId="3" fillId="3" borderId="25" xfId="0" applyNumberFormat="1" applyFont="1" applyFill="1" applyBorder="1" applyAlignment="1">
      <alignment horizontal="right" vertical="center"/>
    </xf>
    <xf numFmtId="3" fontId="3" fillId="3" borderId="17" xfId="0" applyNumberFormat="1" applyFont="1" applyFill="1" applyBorder="1" applyAlignment="1">
      <alignment horizontal="right" vertical="center"/>
    </xf>
    <xf numFmtId="3" fontId="3" fillId="3" borderId="26" xfId="0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3" fontId="3" fillId="3" borderId="28" xfId="0" applyNumberFormat="1" applyFont="1" applyFill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right" vertical="center"/>
    </xf>
    <xf numFmtId="3" fontId="3" fillId="3" borderId="29" xfId="0" applyNumberFormat="1" applyFont="1" applyFill="1" applyBorder="1" applyAlignment="1">
      <alignment horizontal="right" vertical="center"/>
    </xf>
    <xf numFmtId="3" fontId="3" fillId="3" borderId="30" xfId="0" applyNumberFormat="1" applyFont="1" applyFill="1" applyBorder="1" applyAlignment="1">
      <alignment horizontal="right" vertical="center"/>
    </xf>
    <xf numFmtId="3" fontId="7" fillId="3" borderId="28" xfId="0" applyNumberFormat="1" applyFont="1" applyFill="1" applyBorder="1" applyAlignment="1">
      <alignment horizontal="right" vertical="center"/>
    </xf>
    <xf numFmtId="3" fontId="1" fillId="0" borderId="25" xfId="0" applyNumberFormat="1" applyFont="1" applyBorder="1" applyAlignment="1">
      <alignment horizontal="right" vertical="center"/>
    </xf>
    <xf numFmtId="3" fontId="1" fillId="0" borderId="27" xfId="0" applyNumberFormat="1" applyFont="1" applyBorder="1" applyAlignment="1">
      <alignment horizontal="right" vertical="center"/>
    </xf>
    <xf numFmtId="3" fontId="1" fillId="0" borderId="26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6" fillId="0" borderId="12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0" borderId="31" xfId="0" applyFont="1" applyBorder="1" applyAlignment="1">
      <alignment vertical="center" wrapText="1"/>
    </xf>
    <xf numFmtId="3" fontId="7" fillId="3" borderId="32" xfId="0" applyNumberFormat="1" applyFont="1" applyFill="1" applyBorder="1" applyAlignment="1">
      <alignment horizontal="right" vertical="center" wrapText="1"/>
    </xf>
    <xf numFmtId="3" fontId="7" fillId="3" borderId="33" xfId="0" applyNumberFormat="1" applyFont="1" applyFill="1" applyBorder="1" applyAlignment="1">
      <alignment horizontal="right" vertical="center" wrapText="1"/>
    </xf>
    <xf numFmtId="0" fontId="1" fillId="0" borderId="34" xfId="0" applyFont="1" applyBorder="1" applyAlignment="1">
      <alignment vertical="center" wrapText="1"/>
    </xf>
    <xf numFmtId="3" fontId="7" fillId="3" borderId="25" xfId="0" applyNumberFormat="1" applyFont="1" applyFill="1" applyBorder="1" applyAlignment="1">
      <alignment horizontal="right" vertical="center" wrapText="1"/>
    </xf>
    <xf numFmtId="3" fontId="7" fillId="3" borderId="26" xfId="0" applyNumberFormat="1" applyFont="1" applyFill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7" fillId="3" borderId="7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justify"/>
    </xf>
    <xf numFmtId="0" fontId="5" fillId="0" borderId="0" xfId="0" applyFont="1"/>
    <xf numFmtId="0" fontId="6" fillId="0" borderId="3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9" fontId="1" fillId="0" borderId="9" xfId="3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9" fontId="1" fillId="0" borderId="11" xfId="3" applyFon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3" fontId="3" fillId="3" borderId="10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3" fontId="1" fillId="0" borderId="38" xfId="0" applyNumberFormat="1" applyFont="1" applyBorder="1" applyAlignment="1">
      <alignment horizontal="right" vertical="center" wrapText="1"/>
    </xf>
    <xf numFmtId="3" fontId="1" fillId="0" borderId="29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3" fontId="3" fillId="3" borderId="27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1" fillId="0" borderId="39" xfId="0" applyFont="1" applyBorder="1" applyAlignment="1">
      <alignment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0" fillId="3" borderId="0" xfId="0" applyFill="1" applyAlignment="1">
      <alignment horizontal="right"/>
    </xf>
    <xf numFmtId="0" fontId="1" fillId="3" borderId="39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3" fontId="1" fillId="3" borderId="9" xfId="0" applyNumberFormat="1" applyFont="1" applyFill="1" applyBorder="1" applyAlignment="1">
      <alignment horizontal="right" vertical="center" wrapText="1"/>
    </xf>
    <xf numFmtId="3" fontId="1" fillId="3" borderId="11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/>
    <xf numFmtId="0" fontId="11" fillId="3" borderId="0" xfId="0" applyFont="1" applyFill="1" applyAlignment="1">
      <alignment horizontal="center"/>
    </xf>
    <xf numFmtId="0" fontId="14" fillId="3" borderId="0" xfId="0" applyFont="1" applyFill="1"/>
    <xf numFmtId="3" fontId="1" fillId="0" borderId="27" xfId="0" applyNumberFormat="1" applyFont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3" fontId="1" fillId="3" borderId="10" xfId="0" applyNumberFormat="1" applyFont="1" applyFill="1" applyBorder="1" applyAlignment="1">
      <alignment horizontal="right"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3" fontId="15" fillId="3" borderId="9" xfId="0" applyNumberFormat="1" applyFont="1" applyFill="1" applyBorder="1" applyAlignment="1">
      <alignment horizontal="right" vertical="center" wrapText="1"/>
    </xf>
    <xf numFmtId="0" fontId="16" fillId="3" borderId="0" xfId="0" applyFont="1" applyFill="1"/>
    <xf numFmtId="3" fontId="1" fillId="3" borderId="27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left"/>
    </xf>
    <xf numFmtId="0" fontId="12" fillId="3" borderId="0" xfId="0" applyFont="1" applyFill="1"/>
    <xf numFmtId="0" fontId="6" fillId="3" borderId="13" xfId="0" applyFont="1" applyFill="1" applyBorder="1" applyAlignment="1">
      <alignment vertical="center" wrapText="1"/>
    </xf>
    <xf numFmtId="0" fontId="1" fillId="3" borderId="40" xfId="0" applyFont="1" applyFill="1" applyBorder="1" applyAlignment="1">
      <alignment vertical="center" wrapText="1"/>
    </xf>
    <xf numFmtId="3" fontId="3" fillId="3" borderId="40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3" fontId="1" fillId="3" borderId="40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3" fontId="3" fillId="3" borderId="7" xfId="0" applyNumberFormat="1" applyFont="1" applyFill="1" applyBorder="1" applyAlignment="1">
      <alignment horizontal="right" vertical="center" wrapText="1"/>
    </xf>
    <xf numFmtId="0" fontId="1" fillId="3" borderId="41" xfId="0" applyFont="1" applyFill="1" applyBorder="1" applyAlignment="1">
      <alignment horizontal="right" vertical="center" wrapText="1"/>
    </xf>
    <xf numFmtId="1" fontId="7" fillId="3" borderId="40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3" borderId="37" xfId="0" applyFont="1" applyFill="1" applyBorder="1" applyAlignment="1">
      <alignment horizontal="center" vertical="center" wrapText="1"/>
    </xf>
    <xf numFmtId="3" fontId="3" fillId="3" borderId="42" xfId="0" applyNumberFormat="1" applyFont="1" applyFill="1" applyBorder="1" applyAlignment="1">
      <alignment horizontal="right" vertical="center" wrapText="1"/>
    </xf>
    <xf numFmtId="0" fontId="1" fillId="0" borderId="40" xfId="0" applyFont="1" applyBorder="1" applyAlignment="1">
      <alignment vertical="center" wrapText="1"/>
    </xf>
    <xf numFmtId="3" fontId="1" fillId="3" borderId="43" xfId="0" applyNumberFormat="1" applyFont="1" applyFill="1" applyBorder="1" applyAlignment="1">
      <alignment horizontal="right" vertical="center" wrapText="1"/>
    </xf>
    <xf numFmtId="0" fontId="16" fillId="3" borderId="0" xfId="0" applyFont="1" applyFill="1" applyAlignment="1">
      <alignment horizontal="center"/>
    </xf>
    <xf numFmtId="0" fontId="14" fillId="0" borderId="0" xfId="0" applyFont="1"/>
    <xf numFmtId="3" fontId="1" fillId="3" borderId="39" xfId="0" applyNumberFormat="1" applyFont="1" applyFill="1" applyBorder="1" applyAlignment="1">
      <alignment horizontal="right" vertical="center" wrapText="1"/>
    </xf>
    <xf numFmtId="3" fontId="1" fillId="3" borderId="37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1" fillId="0" borderId="16" xfId="0" applyFont="1" applyBorder="1" applyAlignment="1">
      <alignment vertical="center" wrapText="1"/>
    </xf>
    <xf numFmtId="3" fontId="1" fillId="0" borderId="18" xfId="0" applyNumberFormat="1" applyFont="1" applyBorder="1" applyAlignment="1">
      <alignment horizontal="right" vertical="center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álna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C6"/>
  <sheetViews>
    <sheetView showGridLines="0" tabSelected="1" workbookViewId="0">
      <selection activeCell="C5" sqref="C5"/>
    </sheetView>
  </sheetViews>
  <sheetFormatPr defaultColWidth="9" defaultRowHeight="15" outlineLevelRow="5" outlineLevelCol="2"/>
  <cols>
    <col min="1" max="1" width="33.3333333333333" customWidth="1"/>
    <col min="2" max="3" width="26.1047619047619" customWidth="1"/>
  </cols>
  <sheetData>
    <row r="1" ht="17.25" spans="1:1">
      <c r="A1" s="19" t="s">
        <v>0</v>
      </c>
    </row>
    <row r="2" ht="21.75" customHeight="1" spans="1:3">
      <c r="A2" s="20" t="s">
        <v>1</v>
      </c>
      <c r="B2" s="66" t="s">
        <v>2</v>
      </c>
      <c r="C2" s="66" t="s">
        <v>3</v>
      </c>
    </row>
    <row r="3" ht="22.5" customHeight="1" spans="1:3">
      <c r="A3" s="240" t="s">
        <v>4</v>
      </c>
      <c r="B3" s="241">
        <v>6</v>
      </c>
      <c r="C3" s="241">
        <v>8</v>
      </c>
    </row>
    <row r="4" ht="22.5" customHeight="1" spans="1:3">
      <c r="A4" s="26" t="s">
        <v>5</v>
      </c>
      <c r="B4" s="158">
        <v>6</v>
      </c>
      <c r="C4" s="158">
        <v>8</v>
      </c>
    </row>
    <row r="5" ht="22.5" customHeight="1" spans="1:3">
      <c r="A5" s="33" t="s">
        <v>6</v>
      </c>
      <c r="B5" s="168">
        <v>2</v>
      </c>
      <c r="C5" s="168">
        <v>2</v>
      </c>
    </row>
    <row r="6" ht="15.75"/>
  </sheetData>
  <pageMargins left="0.7" right="0.7" top="0.75" bottom="0.75" header="0.3" footer="0.3"/>
  <pageSetup paperSize="9" orientation="portrait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F10"/>
  <sheetViews>
    <sheetView showGridLines="0" workbookViewId="0">
      <selection activeCell="C9" sqref="C9"/>
    </sheetView>
  </sheetViews>
  <sheetFormatPr defaultColWidth="9" defaultRowHeight="15" outlineLevelCol="5"/>
  <cols>
    <col min="1" max="1" width="33" customWidth="1"/>
    <col min="2" max="3" width="26.6666666666667" customWidth="1"/>
    <col min="4" max="4" width="14.1047619047619" customWidth="1"/>
    <col min="5" max="5" width="14.4380952380952" customWidth="1"/>
    <col min="6" max="7" width="23.3333333333333" customWidth="1"/>
  </cols>
  <sheetData>
    <row r="1" ht="17.25" spans="1:1">
      <c r="A1" s="19" t="s">
        <v>111</v>
      </c>
    </row>
    <row r="2" ht="21.75" customHeight="1" spans="1:3">
      <c r="A2" s="38" t="s">
        <v>64</v>
      </c>
      <c r="B2" s="23" t="s">
        <v>2</v>
      </c>
      <c r="C2" s="23" t="s">
        <v>3</v>
      </c>
    </row>
    <row r="3" ht="21.75" customHeight="1" spans="1:6">
      <c r="A3" s="95" t="s">
        <v>112</v>
      </c>
      <c r="B3" s="27">
        <f>SUMIF(HK!A:A,"472*",HK!D:D)-SUMIF(HK!A:A,"472*",HK!C:C)</f>
        <v>967.03</v>
      </c>
      <c r="C3" s="40">
        <f>SUMIF(HKM!A:A,"472*",HKM!D:D)-SUMIF(HKM!A:A,"472*",HKM!C:C)</f>
        <v>1641.36</v>
      </c>
      <c r="D3" s="41"/>
      <c r="E3" s="42"/>
      <c r="F3" s="41"/>
    </row>
    <row r="4" ht="21.75" customHeight="1" spans="1:6">
      <c r="A4" s="39" t="s">
        <v>113</v>
      </c>
      <c r="B4" s="31"/>
      <c r="C4" s="45"/>
      <c r="D4" s="41"/>
      <c r="E4" s="41"/>
      <c r="F4" s="41"/>
    </row>
    <row r="5" ht="21.75" customHeight="1" spans="1:6">
      <c r="A5" s="39" t="s">
        <v>114</v>
      </c>
      <c r="B5" s="31"/>
      <c r="C5" s="45"/>
      <c r="D5" s="41"/>
      <c r="E5" s="41"/>
      <c r="F5" s="41"/>
    </row>
    <row r="6" ht="21.75" customHeight="1" spans="1:6">
      <c r="A6" s="39" t="s">
        <v>115</v>
      </c>
      <c r="B6" s="31"/>
      <c r="C6" s="45"/>
      <c r="D6" s="41"/>
      <c r="E6" s="41"/>
      <c r="F6" s="41"/>
    </row>
    <row r="7" ht="21.75" customHeight="1" spans="1:6">
      <c r="A7" s="95" t="s">
        <v>116</v>
      </c>
      <c r="B7" s="31">
        <f>SUM(B4:B6)</f>
        <v>0</v>
      </c>
      <c r="C7" s="45">
        <f>SUM(C4:C6)</f>
        <v>0</v>
      </c>
      <c r="D7" s="41"/>
      <c r="E7" s="41"/>
      <c r="F7" s="41"/>
    </row>
    <row r="8" ht="21.75" customHeight="1" spans="1:6">
      <c r="A8" s="95" t="s">
        <v>117</v>
      </c>
      <c r="B8" s="31"/>
      <c r="C8" s="45"/>
      <c r="D8" s="41"/>
      <c r="E8" s="41"/>
      <c r="F8" s="41"/>
    </row>
    <row r="9" ht="21.75" customHeight="1" spans="1:6">
      <c r="A9" s="46" t="s">
        <v>118</v>
      </c>
      <c r="B9" s="91">
        <f>SUMIF(HK!A:A,"472*",HK!L:L)-SUMIF(HK!A:A,"472*",HK!K:K)</f>
        <v>448.83</v>
      </c>
      <c r="C9" s="92">
        <f>SUMIF(HKM!A:A,"472*",HKM!L:L)-SUMIF(HKM!A:A,"472*",HKM!K:K)</f>
        <v>967.03</v>
      </c>
      <c r="D9" s="41"/>
      <c r="E9" s="42"/>
      <c r="F9" s="41"/>
    </row>
    <row r="10" ht="17.25" spans="1:1">
      <c r="A10" s="96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6"/>
  <sheetViews>
    <sheetView showGridLines="0" workbookViewId="0">
      <selection activeCell="F26" sqref="F26"/>
    </sheetView>
  </sheetViews>
  <sheetFormatPr defaultColWidth="9.1047619047619" defaultRowHeight="11.25"/>
  <cols>
    <col min="1" max="1" width="23" style="64" customWidth="1"/>
    <col min="2" max="2" width="8.33333333333333" style="64" customWidth="1"/>
    <col min="3" max="6" width="13.8857142857143" style="64" customWidth="1"/>
    <col min="7" max="7" width="23.3333333333333" style="64" customWidth="1"/>
    <col min="8" max="16384" width="9.1047619047619" style="64"/>
  </cols>
  <sheetData>
    <row r="1" ht="18.75" customHeight="1" spans="1:7">
      <c r="A1" s="65" t="s">
        <v>119</v>
      </c>
      <c r="B1" s="65"/>
      <c r="C1" s="65"/>
      <c r="D1" s="65"/>
      <c r="E1" s="65"/>
      <c r="F1" s="65"/>
      <c r="G1" s="65"/>
    </row>
    <row r="2" ht="12" spans="1:1">
      <c r="A2" s="64" t="s">
        <v>8</v>
      </c>
    </row>
    <row r="3" ht="66.75" customHeight="1" spans="1:6">
      <c r="A3" s="20" t="s">
        <v>64</v>
      </c>
      <c r="B3" s="20" t="s">
        <v>120</v>
      </c>
      <c r="C3" s="66" t="s">
        <v>121</v>
      </c>
      <c r="D3" s="20" t="s">
        <v>122</v>
      </c>
      <c r="E3" s="20" t="s">
        <v>123</v>
      </c>
      <c r="F3" s="20" t="s">
        <v>124</v>
      </c>
    </row>
    <row r="4" ht="21.75" customHeight="1" spans="1:6">
      <c r="A4" s="67" t="s">
        <v>125</v>
      </c>
      <c r="B4" s="68"/>
      <c r="C4" s="68"/>
      <c r="D4" s="68"/>
      <c r="E4" s="68"/>
      <c r="F4" s="69"/>
    </row>
    <row r="5" ht="21.75" customHeight="1" spans="1:6">
      <c r="A5" s="70"/>
      <c r="B5" s="71"/>
      <c r="C5" s="72"/>
      <c r="D5" s="73"/>
      <c r="E5" s="74"/>
      <c r="F5" s="75"/>
    </row>
    <row r="6" ht="21.75" customHeight="1" spans="1:6">
      <c r="A6" s="39"/>
      <c r="B6" s="76"/>
      <c r="C6" s="77"/>
      <c r="D6" s="78"/>
      <c r="E6" s="79"/>
      <c r="F6" s="80"/>
    </row>
    <row r="7" ht="21.75" customHeight="1" spans="1:9">
      <c r="A7" s="39"/>
      <c r="B7" s="76"/>
      <c r="C7" s="77"/>
      <c r="D7" s="78"/>
      <c r="E7" s="27">
        <f>SUMIF(SUP!C:C,"121",SUP!D:D)</f>
        <v>0</v>
      </c>
      <c r="F7" s="40">
        <f>SUMIF(SUP!C:C,"121",SUP!E:E)</f>
        <v>0</v>
      </c>
      <c r="G7" s="81"/>
      <c r="H7" s="82"/>
      <c r="I7" s="81"/>
    </row>
    <row r="8" ht="21.75" customHeight="1" spans="1:9">
      <c r="A8" s="83" t="s">
        <v>126</v>
      </c>
      <c r="B8" s="84"/>
      <c r="C8" s="85"/>
      <c r="D8" s="85"/>
      <c r="E8" s="86"/>
      <c r="F8" s="87"/>
      <c r="G8" s="81"/>
      <c r="H8" s="81"/>
      <c r="I8" s="81"/>
    </row>
    <row r="9" ht="21.75" customHeight="1" spans="1:9">
      <c r="A9" s="39"/>
      <c r="B9" s="76"/>
      <c r="C9" s="77"/>
      <c r="D9" s="78"/>
      <c r="E9" s="31"/>
      <c r="F9" s="45"/>
      <c r="G9" s="81"/>
      <c r="H9" s="81"/>
      <c r="I9" s="81"/>
    </row>
    <row r="10" ht="21.75" customHeight="1" spans="1:9">
      <c r="A10" s="39"/>
      <c r="B10" s="76"/>
      <c r="C10" s="77"/>
      <c r="D10" s="78"/>
      <c r="E10" s="31"/>
      <c r="F10" s="45"/>
      <c r="G10" s="81"/>
      <c r="H10" s="81"/>
      <c r="I10" s="81"/>
    </row>
    <row r="11" ht="21.75" customHeight="1" spans="1:9">
      <c r="A11" s="46"/>
      <c r="B11" s="88"/>
      <c r="C11" s="89"/>
      <c r="D11" s="90"/>
      <c r="E11" s="91">
        <f>SUMIF(SUP!C:C,"139",SUP!D:D)</f>
        <v>54615</v>
      </c>
      <c r="F11" s="92">
        <f>SUMIF(SUP!C:C,"139",SUP!E:E)</f>
        <v>93195</v>
      </c>
      <c r="G11" s="81"/>
      <c r="H11" s="82"/>
      <c r="I11" s="81"/>
    </row>
    <row r="12" ht="12" spans="1:1">
      <c r="A12" s="93"/>
    </row>
    <row r="13" ht="12" spans="1:1">
      <c r="A13" s="64" t="s">
        <v>28</v>
      </c>
    </row>
    <row r="14" ht="66.75" customHeight="1" spans="1:6">
      <c r="A14" s="20" t="s">
        <v>64</v>
      </c>
      <c r="B14" s="20" t="s">
        <v>120</v>
      </c>
      <c r="C14" s="66" t="s">
        <v>121</v>
      </c>
      <c r="D14" s="20" t="s">
        <v>122</v>
      </c>
      <c r="E14" s="20" t="s">
        <v>123</v>
      </c>
      <c r="F14" s="20" t="s">
        <v>124</v>
      </c>
    </row>
    <row r="15" ht="21.75" customHeight="1" spans="1:6">
      <c r="A15" s="67" t="s">
        <v>127</v>
      </c>
      <c r="B15" s="68"/>
      <c r="C15" s="68"/>
      <c r="D15" s="68"/>
      <c r="E15" s="68"/>
      <c r="F15" s="69"/>
    </row>
    <row r="16" ht="21.75" customHeight="1" spans="1:6">
      <c r="A16" s="39"/>
      <c r="B16" s="76"/>
      <c r="C16" s="77"/>
      <c r="D16" s="78"/>
      <c r="E16" s="79"/>
      <c r="F16" s="80"/>
    </row>
    <row r="17" ht="21.75" customHeight="1" spans="1:6">
      <c r="A17" s="39"/>
      <c r="B17" s="76"/>
      <c r="C17" s="77"/>
      <c r="D17" s="78"/>
      <c r="E17" s="79"/>
      <c r="F17" s="80"/>
    </row>
    <row r="18" ht="21.75" customHeight="1" spans="1:6">
      <c r="A18" s="39"/>
      <c r="B18" s="76"/>
      <c r="C18" s="77"/>
      <c r="D18" s="78"/>
      <c r="E18" s="79"/>
      <c r="F18" s="80"/>
    </row>
    <row r="19" ht="21.75" customHeight="1" spans="1:6">
      <c r="A19" s="83" t="s">
        <v>128</v>
      </c>
      <c r="B19" s="84"/>
      <c r="C19" s="85"/>
      <c r="D19" s="85"/>
      <c r="E19" s="85"/>
      <c r="F19" s="94"/>
    </row>
    <row r="20" ht="21.75" customHeight="1" spans="1:6">
      <c r="A20" s="39"/>
      <c r="B20" s="76"/>
      <c r="C20" s="77"/>
      <c r="D20" s="78"/>
      <c r="E20" s="79"/>
      <c r="F20" s="80"/>
    </row>
    <row r="21" ht="21.75" customHeight="1" spans="1:6">
      <c r="A21" s="39"/>
      <c r="B21" s="76"/>
      <c r="C21" s="77"/>
      <c r="D21" s="78"/>
      <c r="E21" s="79"/>
      <c r="F21" s="80"/>
    </row>
    <row r="22" ht="21.75" customHeight="1" spans="1:6">
      <c r="A22" s="39"/>
      <c r="B22" s="76"/>
      <c r="C22" s="77"/>
      <c r="D22" s="78"/>
      <c r="E22" s="79"/>
      <c r="F22" s="80"/>
    </row>
    <row r="23" ht="21.75" customHeight="1" spans="1:6">
      <c r="A23" s="83" t="s">
        <v>129</v>
      </c>
      <c r="B23" s="84"/>
      <c r="C23" s="85"/>
      <c r="D23" s="85"/>
      <c r="E23" s="85"/>
      <c r="F23" s="94"/>
    </row>
    <row r="24" ht="21.75" customHeight="1" spans="1:6">
      <c r="A24" s="39"/>
      <c r="B24" s="76"/>
      <c r="C24" s="77"/>
      <c r="D24" s="78"/>
      <c r="E24" s="79"/>
      <c r="F24" s="80"/>
    </row>
    <row r="25" ht="21.75" customHeight="1" spans="1:8">
      <c r="A25" s="46"/>
      <c r="B25" s="88"/>
      <c r="C25" s="89"/>
      <c r="D25" s="90"/>
      <c r="E25" s="91">
        <f>SUMIF(SUP!C:C,"140",SUP!D:D)</f>
        <v>0</v>
      </c>
      <c r="F25" s="92">
        <f>SUMIF(SUP!C:C,"140",SUP!E:E)</f>
        <v>0</v>
      </c>
      <c r="G25" s="81"/>
      <c r="H25" s="82"/>
    </row>
    <row r="26" ht="12" spans="5:8">
      <c r="E26" s="81"/>
      <c r="F26" s="81"/>
      <c r="G26" s="81"/>
      <c r="H26" s="81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13"/>
  <sheetViews>
    <sheetView showGridLines="0" workbookViewId="0">
      <selection activeCell="F36" sqref="F36"/>
    </sheetView>
  </sheetViews>
  <sheetFormatPr defaultColWidth="9" defaultRowHeight="15"/>
  <cols>
    <col min="1" max="1" width="24.552380952381" customWidth="1"/>
    <col min="2" max="6" width="12.3333333333333" customWidth="1"/>
    <col min="7" max="7" width="13" customWidth="1"/>
  </cols>
  <sheetData>
    <row r="1" ht="17.25" spans="1:1">
      <c r="A1" s="19" t="s">
        <v>130</v>
      </c>
    </row>
    <row r="2" ht="33" customHeight="1" spans="1:6">
      <c r="A2" s="48" t="s">
        <v>64</v>
      </c>
      <c r="B2" s="23" t="s">
        <v>2</v>
      </c>
      <c r="C2" s="21" t="s">
        <v>3</v>
      </c>
      <c r="D2" s="23"/>
      <c r="E2" s="21" t="s">
        <v>131</v>
      </c>
      <c r="F2" s="23"/>
    </row>
    <row r="3" ht="45" customHeight="1" spans="1:6">
      <c r="A3" s="49"/>
      <c r="B3" s="25" t="s">
        <v>132</v>
      </c>
      <c r="C3" s="25" t="s">
        <v>132</v>
      </c>
      <c r="D3" s="25" t="s">
        <v>133</v>
      </c>
      <c r="E3" s="25" t="s">
        <v>2</v>
      </c>
      <c r="F3" s="25" t="s">
        <v>134</v>
      </c>
    </row>
    <row r="4" ht="24" spans="1:10">
      <c r="A4" s="50" t="s">
        <v>135</v>
      </c>
      <c r="B4" s="51">
        <f>SUMIF(HK!A:A,"121*",HK!K:K)-SUMIF(HK!A:A,"121*",HK!L:L)+SUMIF(HK!A:A,"122*",HK!K:K)-SUMIF(HK!A:A,"122*",HK!L:L)</f>
        <v>0</v>
      </c>
      <c r="C4" s="51">
        <f>SUMIF(HKM!A:A,"121*",HKM!K:K)-SUMIF(HKM!A:A,"121*",HKM!L:L)+SUMIF(HKM!A:A,"122*",HKM!K:K)-SUMIF(HKM!A:A,"122*",HKM!L:L)</f>
        <v>0</v>
      </c>
      <c r="D4" s="51">
        <f>SUMIF(HKM!A:A,"121*",HKM!C:C)-SUMIF(HKM!A:A,"121*",HKM!D:D)+SUMIF(HKM!A:A,"122*",HKM!C:C)-SUMIF(HKM!A:A,"122*",HKM!D:D)</f>
        <v>0</v>
      </c>
      <c r="E4" s="51">
        <f>SUMIF(HK!A:A,"611*",HK!L:L)-SUMIF(HK!A:A,"611*",HK!K:K)+SUMIF(HK!A:A,"612*",HK!L:L)-SUMIF(HK!A:A,"611*",HK!K:K)</f>
        <v>0</v>
      </c>
      <c r="F4" s="51">
        <f>SUMIF(HKM!A:A,"611*",HKM!L:L)-SUMIF(HKM!A:A,"611*",HKM!K:K)+SUMIF(HKM!A:A,"612*",HKM!L:L)-SUMIF(HKM!A:A,"612*",HKM!K:K)</f>
        <v>0</v>
      </c>
      <c r="G4" s="41"/>
      <c r="H4" s="52"/>
      <c r="I4" s="41"/>
      <c r="J4" s="41"/>
    </row>
    <row r="5" ht="15.75" spans="1:10">
      <c r="A5" s="53" t="s">
        <v>136</v>
      </c>
      <c r="B5" s="51">
        <f>SUMIF(HK!A:A,"123*",HK!K:K)-SUMIF(HK!A:A,"123*",HK!L:L)</f>
        <v>0</v>
      </c>
      <c r="C5" s="51">
        <f>SUMIF(HKM!A:A,"123*",HKM!K:K)-SUMIF(HKM!A:A,"123*",HKM!L:L)</f>
        <v>385.13</v>
      </c>
      <c r="D5" s="51">
        <f>SUMIF(HKM!A:A,"123*",HKM!C:C)</f>
        <v>144</v>
      </c>
      <c r="E5" s="51">
        <f>SUMIF(HK!A:A,"613*",HK!L:L)-SUMIF(HK!A:A,"613*",HK!K:K)</f>
        <v>1750</v>
      </c>
      <c r="F5" s="51">
        <f>SUMIF(HKM!A:A,"613*",HKM!L:L)-SUMIF(HKM!A:A,"613*",HKM!K:K)</f>
        <v>2072</v>
      </c>
      <c r="G5" s="41"/>
      <c r="H5" s="52"/>
      <c r="I5" s="41"/>
      <c r="J5" s="41"/>
    </row>
    <row r="6" ht="15.75" spans="1:10">
      <c r="A6" s="26" t="s">
        <v>137</v>
      </c>
      <c r="B6" s="51">
        <f>SUMIF(HK!A:A,"124*",HK!K:K)-SUMIF(HK!A:A,"124*",HK!L:L)</f>
        <v>1700</v>
      </c>
      <c r="C6" s="51">
        <f>SUMIF(HKM!A:A,"124*",HKM!K:K)-SUMIF(HKM!A:A,"124*",HKM!L:L)</f>
        <v>1550</v>
      </c>
      <c r="D6" s="51">
        <f>SUMIF(HKM!A:A,"124*",HKM!C:C)-SUMIF(HKM!A:A,"124*",HKM!D:D)</f>
        <v>4100</v>
      </c>
      <c r="E6" s="51">
        <f>SUMIF(HK!A:A,"614*",HK!L:L)-SUMIF(HK!A:A,"614*",HK!K:K)</f>
        <v>150</v>
      </c>
      <c r="F6" s="51">
        <f>SUMIF(HKM!A:A,"614*",HKM!L:L)-SUMIF(HKM!A:A,"614*",HKM!K:K)</f>
        <v>-2550</v>
      </c>
      <c r="G6" s="41"/>
      <c r="H6" s="52"/>
      <c r="I6" s="41"/>
      <c r="J6" s="41"/>
    </row>
    <row r="7" ht="19.5" customHeight="1" spans="1:10">
      <c r="A7" s="26" t="s">
        <v>17</v>
      </c>
      <c r="B7" s="54"/>
      <c r="C7" s="54"/>
      <c r="D7" s="55"/>
      <c r="E7" s="45"/>
      <c r="F7" s="45"/>
      <c r="G7" s="41"/>
      <c r="H7" s="56"/>
      <c r="I7" s="41"/>
      <c r="J7" s="41"/>
    </row>
    <row r="8" ht="15.75" spans="1:10">
      <c r="A8" s="26" t="s">
        <v>138</v>
      </c>
      <c r="B8" s="57" t="s">
        <v>62</v>
      </c>
      <c r="C8" s="57" t="s">
        <v>62</v>
      </c>
      <c r="D8" s="58" t="s">
        <v>62</v>
      </c>
      <c r="E8" s="51">
        <f>SUMIF(HK!A:A,"549*",HK!K:K)-SUMIF(HK!A:A,"549*",HK!L:L)</f>
        <v>0</v>
      </c>
      <c r="F8" s="51">
        <f>SUMIF(HKM!A:A,"549*",HKM!K:K)-SUMIF(HKM!A:A,"549*",HKM!L:L)</f>
        <v>0</v>
      </c>
      <c r="G8" s="41"/>
      <c r="H8" s="52"/>
      <c r="I8" s="41"/>
      <c r="J8" s="41"/>
    </row>
    <row r="9" ht="15.75" spans="1:10">
      <c r="A9" s="26" t="s">
        <v>139</v>
      </c>
      <c r="B9" s="57" t="s">
        <v>62</v>
      </c>
      <c r="C9" s="57" t="s">
        <v>62</v>
      </c>
      <c r="D9" s="58" t="s">
        <v>62</v>
      </c>
      <c r="E9" s="51">
        <f>SUMIF(HK!A:A,"513*",HK!K:K)-SUMIF(HK!A:A,"513*",HK!L:L)</f>
        <v>0</v>
      </c>
      <c r="F9" s="51">
        <f>SUMIF(HKM!A:A,"513*",HKM!K:K)-SUMIF(HKM!A:A,"513*",HKM!L:L)</f>
        <v>0</v>
      </c>
      <c r="G9" s="41"/>
      <c r="H9" s="52"/>
      <c r="I9" s="41"/>
      <c r="J9" s="41"/>
    </row>
    <row r="10" ht="15.75" spans="1:10">
      <c r="A10" s="26" t="s">
        <v>140</v>
      </c>
      <c r="B10" s="57" t="s">
        <v>62</v>
      </c>
      <c r="C10" s="57" t="s">
        <v>62</v>
      </c>
      <c r="D10" s="58" t="s">
        <v>62</v>
      </c>
      <c r="E10" s="51">
        <f>SUMIF(HK!A:A,"543*",HK!K:K)-SUMIF(HK!A:A,"543*",HK!L:L)</f>
        <v>0</v>
      </c>
      <c r="F10" s="51">
        <f>SUMIF(HKM!A:A,"543*",HKM!K:K)-SUMIF(HKM!A:A,"543*",HKM!L:L)</f>
        <v>0</v>
      </c>
      <c r="G10" s="41"/>
      <c r="H10" s="52"/>
      <c r="I10" s="41"/>
      <c r="J10" s="41"/>
    </row>
    <row r="11" ht="19.5" customHeight="1" spans="1:10">
      <c r="A11" s="33" t="s">
        <v>141</v>
      </c>
      <c r="B11" s="59" t="s">
        <v>62</v>
      </c>
      <c r="C11" s="59" t="s">
        <v>62</v>
      </c>
      <c r="D11" s="60" t="s">
        <v>62</v>
      </c>
      <c r="E11" s="61"/>
      <c r="F11" s="61"/>
      <c r="G11" s="41"/>
      <c r="H11" s="56"/>
      <c r="I11" s="41"/>
      <c r="J11" s="41"/>
    </row>
    <row r="12" ht="35.25" spans="1:10">
      <c r="A12" s="62" t="s">
        <v>142</v>
      </c>
      <c r="B12" s="59" t="s">
        <v>62</v>
      </c>
      <c r="C12" s="59" t="s">
        <v>62</v>
      </c>
      <c r="D12" s="60" t="s">
        <v>62</v>
      </c>
      <c r="E12" s="40">
        <f>SUMIF(VZaS!C:C,"006",VZaS!D:D)</f>
        <v>1900</v>
      </c>
      <c r="F12" s="40">
        <f>SUMIF(VZaS!C:C,"006",VZaS!E:E)</f>
        <v>-478</v>
      </c>
      <c r="G12" s="41"/>
      <c r="H12" s="63"/>
      <c r="I12" s="41"/>
      <c r="J12" s="41"/>
    </row>
    <row r="13" ht="15.75"/>
  </sheetData>
  <mergeCells count="3">
    <mergeCell ref="C2:D2"/>
    <mergeCell ref="E2:F2"/>
    <mergeCell ref="A2:A3"/>
  </mergeCells>
  <pageMargins left="0.7" right="0.7" top="0.75" bottom="0.75" header="0.3" footer="0.3"/>
  <pageSetup paperSize="9" orientation="portrait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10"/>
  <sheetViews>
    <sheetView showGridLines="0" workbookViewId="0">
      <selection activeCell="C1" sqref="C1"/>
    </sheetView>
  </sheetViews>
  <sheetFormatPr defaultColWidth="9" defaultRowHeight="15" outlineLevelCol="6"/>
  <cols>
    <col min="1" max="1" width="27.8857142857143" customWidth="1"/>
    <col min="2" max="3" width="29.4380952380952" customWidth="1"/>
    <col min="4" max="4" width="17.4380952380952" customWidth="1"/>
    <col min="5" max="5" width="19.552380952381" customWidth="1"/>
    <col min="6" max="6" width="19.3333333333333" customWidth="1"/>
    <col min="7" max="7" width="13" customWidth="1"/>
  </cols>
  <sheetData>
    <row r="1" ht="17.25" spans="1:1">
      <c r="A1" s="19" t="s">
        <v>143</v>
      </c>
    </row>
    <row r="2" ht="26.25" customHeight="1" spans="1:3">
      <c r="A2" s="38" t="s">
        <v>64</v>
      </c>
      <c r="B2" s="23" t="s">
        <v>2</v>
      </c>
      <c r="C2" s="23" t="s">
        <v>3</v>
      </c>
    </row>
    <row r="3" ht="18.75" customHeight="1" spans="1:7">
      <c r="A3" s="39" t="s">
        <v>144</v>
      </c>
      <c r="B3" s="40">
        <f>SUMIF(HK!A:A,"601*",HK!L:L)-SUMIF(HK!A:A,"601*",HK!K:K)</f>
        <v>0</v>
      </c>
      <c r="C3" s="40">
        <f>SUMIF(HKM!A:A,"601*",HKM!L:L)-SUMIF(HKM!A:A,"601*",HKM!K:K)</f>
        <v>0</v>
      </c>
      <c r="D3" s="41"/>
      <c r="E3" s="42"/>
      <c r="G3" s="43"/>
    </row>
    <row r="4" ht="18.75" customHeight="1" spans="1:7">
      <c r="A4" s="39" t="s">
        <v>145</v>
      </c>
      <c r="B4" s="40">
        <f>SUMIF(HK!A:A,"602*",HK!L:L)-SUMIF(HK!A:A,"602*",HK!K:K)</f>
        <v>33250.83</v>
      </c>
      <c r="C4" s="40">
        <f>SUMIF(HKM!A:A,"602*",HKM!L:L)-SUMIF(HKM!A:A,"602*",HKM!K:K)</f>
        <v>39607.71</v>
      </c>
      <c r="D4" s="41"/>
      <c r="E4" s="42"/>
      <c r="G4" s="43"/>
    </row>
    <row r="5" ht="18.75" customHeight="1" spans="1:7">
      <c r="A5" s="39" t="s">
        <v>146</v>
      </c>
      <c r="B5" s="40">
        <f>SUMIF(HK!A:A,"604*",HK!L:L)-SUMIF(HK!A:A,"604*",HK!K:K)</f>
        <v>669829.43</v>
      </c>
      <c r="C5" s="40">
        <f>SUMIF(HKM!A:A,"604*",HKM!L:L)-SUMIF(HKM!A:A,"604*",HKM!K:K)</f>
        <v>718181.95</v>
      </c>
      <c r="D5" s="41"/>
      <c r="E5" s="42"/>
      <c r="G5" s="43"/>
    </row>
    <row r="6" ht="18.75" customHeight="1" spans="1:7">
      <c r="A6" s="39" t="s">
        <v>147</v>
      </c>
      <c r="B6" s="40">
        <f>SUMIF(HK!A:A,"606*",HK!L:L)-SUMIF(HK!A:A,"606*",HK!K:K)</f>
        <v>0</v>
      </c>
      <c r="C6" s="40">
        <f>SUMIF(HKM!A:A,"606*",HKM!L:L)-SUMIF(HKM!A:A,"606*",HKM!K:K)</f>
        <v>0</v>
      </c>
      <c r="D6" s="41"/>
      <c r="E6" s="42"/>
      <c r="G6" s="43"/>
    </row>
    <row r="7" ht="18.75" customHeight="1" spans="1:7">
      <c r="A7" s="39" t="s">
        <v>148</v>
      </c>
      <c r="B7" s="40"/>
      <c r="C7" s="40"/>
      <c r="D7" s="41"/>
      <c r="E7" s="42"/>
      <c r="G7" s="44"/>
    </row>
    <row r="8" ht="23.25" spans="1:7">
      <c r="A8" s="26" t="s">
        <v>149</v>
      </c>
      <c r="B8" s="45"/>
      <c r="C8" s="45"/>
      <c r="D8" s="41"/>
      <c r="E8" s="41"/>
      <c r="G8" s="43"/>
    </row>
    <row r="9" ht="18.75" customHeight="1" spans="1:3">
      <c r="A9" s="46" t="s">
        <v>150</v>
      </c>
      <c r="B9" s="47">
        <f>SUM(B3:B8)</f>
        <v>703080.26</v>
      </c>
      <c r="C9" s="47">
        <f>SUM(C3:C8)</f>
        <v>757789.66</v>
      </c>
    </row>
    <row r="10" ht="15.75"/>
  </sheetData>
  <pageMargins left="0.7" right="0.7" top="0.75" bottom="0.75" header="0.3" footer="0.3"/>
  <pageSetup paperSize="9" orientation="portrait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J14"/>
  <sheetViews>
    <sheetView showGridLines="0" workbookViewId="0">
      <selection activeCell="F13" sqref="F13"/>
    </sheetView>
  </sheetViews>
  <sheetFormatPr defaultColWidth="9" defaultRowHeight="15"/>
  <cols>
    <col min="1" max="1" width="22.3333333333333" customWidth="1"/>
    <col min="2" max="2" width="10.6666666666667" customWidth="1"/>
    <col min="3" max="3" width="11.8857142857143" customWidth="1"/>
    <col min="4" max="5" width="10.6666666666667" customWidth="1"/>
    <col min="6" max="6" width="12.6666666666667" customWidth="1"/>
    <col min="7" max="7" width="10.6666666666667" customWidth="1"/>
  </cols>
  <sheetData>
    <row r="1" ht="17.25" spans="1:1">
      <c r="A1" s="19" t="s">
        <v>151</v>
      </c>
    </row>
    <row r="2" ht="35.25" customHeight="1" spans="1:7">
      <c r="A2" s="20" t="s">
        <v>64</v>
      </c>
      <c r="B2" s="21" t="s">
        <v>2</v>
      </c>
      <c r="C2" s="22"/>
      <c r="D2" s="23"/>
      <c r="E2" s="21" t="s">
        <v>3</v>
      </c>
      <c r="F2" s="22"/>
      <c r="G2" s="23"/>
    </row>
    <row r="3" s="18" customFormat="1" ht="16.5" spans="1:7">
      <c r="A3" s="24"/>
      <c r="B3" s="25" t="s">
        <v>152</v>
      </c>
      <c r="C3" s="25" t="s">
        <v>153</v>
      </c>
      <c r="D3" s="25" t="s">
        <v>154</v>
      </c>
      <c r="E3" s="25" t="s">
        <v>152</v>
      </c>
      <c r="F3" s="25" t="s">
        <v>153</v>
      </c>
      <c r="G3" s="25" t="s">
        <v>154</v>
      </c>
    </row>
    <row r="4" ht="24" spans="1:10">
      <c r="A4" s="26" t="s">
        <v>155</v>
      </c>
      <c r="B4" s="27">
        <f>SUMIF(VZaS!C:C,"056",VZaS!D:D)</f>
        <v>29427.89</v>
      </c>
      <c r="C4" s="28" t="s">
        <v>62</v>
      </c>
      <c r="D4" s="29" t="s">
        <v>62</v>
      </c>
      <c r="E4" s="27">
        <f>SUMIF(VZaS!C:C,"056",VZaS!E:E)</f>
        <v>48952.86</v>
      </c>
      <c r="F4" s="28" t="s">
        <v>62</v>
      </c>
      <c r="G4" s="29" t="s">
        <v>62</v>
      </c>
      <c r="H4" s="30"/>
      <c r="I4" s="30"/>
      <c r="J4" s="37"/>
    </row>
    <row r="5" ht="20.25" customHeight="1" spans="1:10">
      <c r="A5" s="26" t="s">
        <v>156</v>
      </c>
      <c r="B5" s="28" t="s">
        <v>62</v>
      </c>
      <c r="C5" s="31"/>
      <c r="D5" s="32"/>
      <c r="E5" s="28" t="s">
        <v>62</v>
      </c>
      <c r="F5" s="31"/>
      <c r="G5" s="32"/>
      <c r="H5" s="30"/>
      <c r="I5" s="30"/>
      <c r="J5" s="30"/>
    </row>
    <row r="6" ht="20.25" customHeight="1" spans="1:10">
      <c r="A6" s="26" t="s">
        <v>157</v>
      </c>
      <c r="B6" s="31"/>
      <c r="C6" s="31"/>
      <c r="D6" s="32"/>
      <c r="E6" s="31"/>
      <c r="F6" s="31"/>
      <c r="G6" s="32"/>
      <c r="H6" s="30"/>
      <c r="I6" s="30"/>
      <c r="J6" s="30"/>
    </row>
    <row r="7" ht="20.25" customHeight="1" spans="1:10">
      <c r="A7" s="26" t="s">
        <v>158</v>
      </c>
      <c r="B7" s="31"/>
      <c r="C7" s="31"/>
      <c r="D7" s="32"/>
      <c r="E7" s="31"/>
      <c r="F7" s="31"/>
      <c r="G7" s="32"/>
      <c r="H7" s="30"/>
      <c r="I7" s="30"/>
      <c r="J7" s="30"/>
    </row>
    <row r="8" ht="20.25" customHeight="1" spans="1:10">
      <c r="A8" s="26" t="s">
        <v>159</v>
      </c>
      <c r="B8" s="31"/>
      <c r="C8" s="31"/>
      <c r="D8" s="32"/>
      <c r="E8" s="31"/>
      <c r="F8" s="31"/>
      <c r="G8" s="32"/>
      <c r="H8" s="30"/>
      <c r="I8" s="30"/>
      <c r="J8" s="30"/>
    </row>
    <row r="9" ht="20.25" customHeight="1" spans="1:10">
      <c r="A9" s="26" t="s">
        <v>141</v>
      </c>
      <c r="B9" s="31"/>
      <c r="C9" s="31"/>
      <c r="D9" s="32"/>
      <c r="E9" s="31"/>
      <c r="F9" s="31"/>
      <c r="G9" s="32"/>
      <c r="H9" s="30"/>
      <c r="I9" s="30"/>
      <c r="J9" s="30"/>
    </row>
    <row r="10" ht="20.25" customHeight="1" spans="1:10">
      <c r="A10" s="26" t="s">
        <v>17</v>
      </c>
      <c r="B10" s="31"/>
      <c r="C10" s="31"/>
      <c r="D10" s="32"/>
      <c r="E10" s="31"/>
      <c r="F10" s="31"/>
      <c r="G10" s="32"/>
      <c r="H10" s="30"/>
      <c r="I10" s="30"/>
      <c r="J10" s="30"/>
    </row>
    <row r="11" ht="20.25" customHeight="1" spans="1:10">
      <c r="A11" s="26" t="s">
        <v>160</v>
      </c>
      <c r="B11" s="28" t="s">
        <v>62</v>
      </c>
      <c r="C11" s="27">
        <f>SUMIF(VZaS!C:C,"058",VZaS!D:D)</f>
        <v>6328.74</v>
      </c>
      <c r="D11" s="32"/>
      <c r="E11" s="28" t="s">
        <v>62</v>
      </c>
      <c r="F11" s="27">
        <f>SUMIF(VZaS!C:C,"058",VZaS!E:E)</f>
        <v>10078.88</v>
      </c>
      <c r="G11" s="32"/>
      <c r="H11" s="30"/>
      <c r="I11" s="30"/>
      <c r="J11" s="30"/>
    </row>
    <row r="12" ht="20.25" customHeight="1" spans="1:10">
      <c r="A12" s="26" t="s">
        <v>161</v>
      </c>
      <c r="B12" s="28" t="s">
        <v>62</v>
      </c>
      <c r="C12" s="27">
        <f>SUMIF(VZaS!C:C,"059",VZaS!D:D)</f>
        <v>0</v>
      </c>
      <c r="D12" s="32"/>
      <c r="E12" s="28" t="s">
        <v>62</v>
      </c>
      <c r="F12" s="27">
        <f>SUMIF(VZaS!C:C,"059",VZaS!E:E)</f>
        <v>0</v>
      </c>
      <c r="G12" s="32"/>
      <c r="H12" s="30"/>
      <c r="I12" s="30"/>
      <c r="J12" s="30"/>
    </row>
    <row r="13" ht="20.25" customHeight="1" spans="1:7">
      <c r="A13" s="33" t="s">
        <v>162</v>
      </c>
      <c r="B13" s="34" t="s">
        <v>62</v>
      </c>
      <c r="C13" s="35"/>
      <c r="D13" s="36"/>
      <c r="E13" s="34" t="s">
        <v>62</v>
      </c>
      <c r="F13" s="35"/>
      <c r="G13" s="36"/>
    </row>
    <row r="14" ht="15.75"/>
  </sheetData>
  <mergeCells count="3">
    <mergeCell ref="B2:D2"/>
    <mergeCell ref="E2:G2"/>
    <mergeCell ref="A2:A3"/>
  </mergeCells>
  <pageMargins left="0.7" right="0.7" top="0.75" bottom="0.75" header="0.3" footer="0.3"/>
  <pageSetup paperSize="9" orientation="portrait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L182"/>
  <sheetViews>
    <sheetView topLeftCell="K1" workbookViewId="0">
      <selection activeCell="B2" sqref="B2"/>
    </sheetView>
  </sheetViews>
  <sheetFormatPr defaultColWidth="9.1047619047619" defaultRowHeight="15"/>
  <cols>
    <col min="1" max="1" width="16.1047619047619" style="5" customWidth="1"/>
    <col min="2" max="2" width="46.6666666666667" style="4" customWidth="1"/>
    <col min="3" max="4" width="15.3333333333333" style="6" customWidth="1"/>
    <col min="5" max="5" width="15.1047619047619" style="6" customWidth="1"/>
    <col min="6" max="11" width="15.3333333333333" style="6" customWidth="1"/>
    <col min="12" max="12" width="14.8857142857143" style="6" customWidth="1"/>
    <col min="13" max="16384" width="9.1047619047619" style="7"/>
  </cols>
  <sheetData>
    <row r="1" ht="22.5" spans="1:12">
      <c r="A1" s="9" t="s">
        <v>163</v>
      </c>
      <c r="B1" s="8" t="s">
        <v>164</v>
      </c>
      <c r="C1" s="10" t="s">
        <v>165</v>
      </c>
      <c r="D1" s="10" t="s">
        <v>166</v>
      </c>
      <c r="E1" s="10" t="s">
        <v>167</v>
      </c>
      <c r="F1" s="10" t="s">
        <v>168</v>
      </c>
      <c r="G1" s="10" t="s">
        <v>169</v>
      </c>
      <c r="H1" s="10" t="s">
        <v>170</v>
      </c>
      <c r="I1" s="10" t="s">
        <v>171</v>
      </c>
      <c r="J1" s="10" t="s">
        <v>172</v>
      </c>
      <c r="K1" s="10" t="s">
        <v>173</v>
      </c>
      <c r="L1" s="10" t="s">
        <v>174</v>
      </c>
    </row>
    <row r="2" spans="1:12">
      <c r="A2" s="17" t="s">
        <v>175</v>
      </c>
      <c r="B2" s="16" t="s">
        <v>176</v>
      </c>
      <c r="C2" s="12">
        <v>25980.8</v>
      </c>
      <c r="D2" s="12">
        <v>0</v>
      </c>
      <c r="E2" s="12">
        <v>25980.8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25980.8</v>
      </c>
      <c r="L2" s="12">
        <v>0</v>
      </c>
    </row>
    <row r="3" spans="1:12">
      <c r="A3" s="17" t="s">
        <v>177</v>
      </c>
      <c r="B3" s="16" t="s">
        <v>178</v>
      </c>
      <c r="C3" s="12">
        <v>12126.66</v>
      </c>
      <c r="D3" s="12">
        <v>0</v>
      </c>
      <c r="E3" s="12">
        <v>12126.66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12126.66</v>
      </c>
      <c r="L3" s="12">
        <v>0</v>
      </c>
    </row>
    <row r="4" spans="1:12">
      <c r="A4" s="17" t="s">
        <v>179</v>
      </c>
      <c r="B4" s="16" t="s">
        <v>180</v>
      </c>
      <c r="C4" s="12">
        <v>112584.61</v>
      </c>
      <c r="D4" s="12">
        <v>0</v>
      </c>
      <c r="E4" s="12">
        <v>112584.61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112584.61</v>
      </c>
      <c r="L4" s="12">
        <v>0</v>
      </c>
    </row>
    <row r="5" spans="1:12">
      <c r="A5" s="17" t="s">
        <v>181</v>
      </c>
      <c r="B5" s="16" t="s">
        <v>182</v>
      </c>
      <c r="C5" s="12">
        <v>102170.55</v>
      </c>
      <c r="D5" s="12">
        <v>0</v>
      </c>
      <c r="E5" s="12">
        <v>87128.54</v>
      </c>
      <c r="F5" s="12">
        <v>0</v>
      </c>
      <c r="G5" s="12">
        <v>0</v>
      </c>
      <c r="H5" s="12">
        <v>0</v>
      </c>
      <c r="I5" s="12">
        <v>0</v>
      </c>
      <c r="J5" s="12">
        <v>15042.01</v>
      </c>
      <c r="K5" s="12">
        <v>87128.54</v>
      </c>
      <c r="L5" s="12">
        <v>0</v>
      </c>
    </row>
    <row r="6" spans="1:12">
      <c r="A6" s="17" t="s">
        <v>183</v>
      </c>
      <c r="B6" s="16" t="s">
        <v>184</v>
      </c>
      <c r="C6" s="12">
        <v>62312.74</v>
      </c>
      <c r="D6" s="12">
        <v>0</v>
      </c>
      <c r="E6" s="12">
        <v>62312.74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62312.74</v>
      </c>
      <c r="L6" s="12">
        <v>0</v>
      </c>
    </row>
    <row r="7" spans="1:12">
      <c r="A7" s="17" t="s">
        <v>185</v>
      </c>
      <c r="B7" s="16" t="s">
        <v>186</v>
      </c>
      <c r="C7" s="12">
        <v>8076.62</v>
      </c>
      <c r="D7" s="12">
        <v>0</v>
      </c>
      <c r="E7" s="12">
        <v>8076.62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8076.62</v>
      </c>
      <c r="L7" s="12">
        <v>0</v>
      </c>
    </row>
    <row r="8" spans="1:12">
      <c r="A8" s="17" t="s">
        <v>187</v>
      </c>
      <c r="B8" s="16" t="s">
        <v>188</v>
      </c>
      <c r="C8" s="12">
        <v>6300</v>
      </c>
      <c r="D8" s="12">
        <v>0</v>
      </c>
      <c r="E8" s="12">
        <v>6300</v>
      </c>
      <c r="F8" s="12">
        <v>0</v>
      </c>
      <c r="G8" s="12">
        <v>700</v>
      </c>
      <c r="H8" s="12">
        <v>0</v>
      </c>
      <c r="I8" s="12">
        <v>700</v>
      </c>
      <c r="J8" s="12">
        <v>0</v>
      </c>
      <c r="K8" s="12">
        <v>7000</v>
      </c>
      <c r="L8" s="12">
        <v>0</v>
      </c>
    </row>
    <row r="9" spans="1:12">
      <c r="A9" s="17" t="s">
        <v>189</v>
      </c>
      <c r="B9" s="16" t="s">
        <v>190</v>
      </c>
      <c r="C9" s="12">
        <v>3500</v>
      </c>
      <c r="D9" s="12">
        <v>0</v>
      </c>
      <c r="E9" s="12">
        <v>3500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3500</v>
      </c>
      <c r="L9" s="12">
        <v>0</v>
      </c>
    </row>
    <row r="10" spans="1:12">
      <c r="A10" s="17" t="s">
        <v>191</v>
      </c>
      <c r="B10" s="16" t="s">
        <v>192</v>
      </c>
      <c r="C10" s="12">
        <v>28718.19</v>
      </c>
      <c r="D10" s="12">
        <v>0</v>
      </c>
      <c r="E10" s="12">
        <v>28718.19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28718.19</v>
      </c>
      <c r="L10" s="12">
        <v>0</v>
      </c>
    </row>
    <row r="11" spans="1:12">
      <c r="A11" s="17" t="s">
        <v>193</v>
      </c>
      <c r="B11" s="16" t="s">
        <v>194</v>
      </c>
      <c r="C11" s="12">
        <v>8000</v>
      </c>
      <c r="D11" s="12">
        <v>0</v>
      </c>
      <c r="E11" s="12">
        <v>8000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8000</v>
      </c>
      <c r="L11" s="12">
        <v>0</v>
      </c>
    </row>
    <row r="12" spans="1:12">
      <c r="A12" s="17" t="s">
        <v>195</v>
      </c>
      <c r="B12" s="16" t="s">
        <v>196</v>
      </c>
      <c r="C12" s="12">
        <v>7000</v>
      </c>
      <c r="D12" s="12">
        <v>0</v>
      </c>
      <c r="E12" s="12">
        <v>7000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7000</v>
      </c>
      <c r="L12" s="12">
        <v>0</v>
      </c>
    </row>
    <row r="13" spans="1:12">
      <c r="A13" s="17" t="s">
        <v>197</v>
      </c>
      <c r="B13" s="16" t="s">
        <v>198</v>
      </c>
      <c r="C13" s="12">
        <v>28500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28500</v>
      </c>
      <c r="K13" s="12">
        <v>0</v>
      </c>
      <c r="L13" s="12">
        <v>0</v>
      </c>
    </row>
    <row r="14" spans="1:12">
      <c r="A14" s="17" t="s">
        <v>199</v>
      </c>
      <c r="B14" s="16" t="s">
        <v>200</v>
      </c>
      <c r="C14" s="12">
        <v>1700</v>
      </c>
      <c r="D14" s="12">
        <v>0</v>
      </c>
      <c r="E14" s="12">
        <v>1700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1700</v>
      </c>
      <c r="L14" s="12">
        <v>0</v>
      </c>
    </row>
    <row r="15" spans="1:12">
      <c r="A15" s="17" t="s">
        <v>201</v>
      </c>
      <c r="B15" s="16" t="s">
        <v>202</v>
      </c>
      <c r="C15" s="12">
        <v>5700</v>
      </c>
      <c r="D15" s="12">
        <v>0</v>
      </c>
      <c r="E15" s="12">
        <v>5700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5700</v>
      </c>
      <c r="L15" s="12">
        <v>0</v>
      </c>
    </row>
    <row r="16" spans="1:12">
      <c r="A16" s="17" t="s">
        <v>203</v>
      </c>
      <c r="B16" s="16" t="s">
        <v>204</v>
      </c>
      <c r="C16" s="12">
        <v>10385.5</v>
      </c>
      <c r="D16" s="12">
        <v>0</v>
      </c>
      <c r="E16" s="12">
        <v>10385.5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10385.5</v>
      </c>
      <c r="L16" s="12">
        <v>0</v>
      </c>
    </row>
    <row r="17" spans="1:12">
      <c r="A17" s="17" t="s">
        <v>205</v>
      </c>
      <c r="B17" s="16" t="s">
        <v>206</v>
      </c>
      <c r="C17" s="12">
        <v>9068</v>
      </c>
      <c r="D17" s="12">
        <v>0</v>
      </c>
      <c r="E17" s="12">
        <v>9068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9068</v>
      </c>
      <c r="L17" s="12">
        <v>0</v>
      </c>
    </row>
    <row r="18" spans="1:12">
      <c r="A18" s="17" t="s">
        <v>207</v>
      </c>
      <c r="B18" s="16" t="s">
        <v>208</v>
      </c>
      <c r="C18" s="12">
        <v>366030.03</v>
      </c>
      <c r="D18" s="12">
        <v>0</v>
      </c>
      <c r="E18" s="12">
        <v>366030.03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366030.03</v>
      </c>
      <c r="L18" s="12">
        <v>0</v>
      </c>
    </row>
    <row r="19" spans="1:12">
      <c r="A19" s="17" t="s">
        <v>209</v>
      </c>
      <c r="B19" s="16" t="s">
        <v>210</v>
      </c>
      <c r="C19" s="12">
        <v>0</v>
      </c>
      <c r="D19" s="12">
        <v>25980.8</v>
      </c>
      <c r="E19" s="12">
        <v>0</v>
      </c>
      <c r="F19" s="12">
        <v>25980.8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25980.8</v>
      </c>
    </row>
    <row r="20" spans="1:12">
      <c r="A20" s="17" t="s">
        <v>211</v>
      </c>
      <c r="B20" s="16" t="s">
        <v>212</v>
      </c>
      <c r="C20" s="12">
        <v>0</v>
      </c>
      <c r="D20" s="12">
        <v>2526.4</v>
      </c>
      <c r="E20" s="12">
        <v>0</v>
      </c>
      <c r="F20" s="12">
        <v>3452.71</v>
      </c>
      <c r="G20" s="12">
        <v>0</v>
      </c>
      <c r="H20" s="12">
        <v>84.25</v>
      </c>
      <c r="I20" s="12">
        <v>0</v>
      </c>
      <c r="J20" s="12">
        <v>1010.56</v>
      </c>
      <c r="K20" s="12">
        <v>0</v>
      </c>
      <c r="L20" s="12">
        <v>3536.96</v>
      </c>
    </row>
    <row r="21" spans="1:12">
      <c r="A21" s="17" t="s">
        <v>213</v>
      </c>
      <c r="B21" s="16" t="s">
        <v>214</v>
      </c>
      <c r="C21" s="12">
        <v>0</v>
      </c>
      <c r="D21" s="12">
        <v>46366.22</v>
      </c>
      <c r="E21" s="12">
        <v>0</v>
      </c>
      <c r="F21" s="12">
        <v>51526.32</v>
      </c>
      <c r="G21" s="12">
        <v>0</v>
      </c>
      <c r="H21" s="12">
        <v>469.13</v>
      </c>
      <c r="I21" s="12">
        <v>0</v>
      </c>
      <c r="J21" s="12">
        <v>5629.23</v>
      </c>
      <c r="K21" s="12">
        <v>0</v>
      </c>
      <c r="L21" s="12">
        <v>51995.45</v>
      </c>
    </row>
    <row r="22" spans="1:12">
      <c r="A22" s="17" t="s">
        <v>215</v>
      </c>
      <c r="B22" s="16" t="s">
        <v>216</v>
      </c>
      <c r="C22" s="12">
        <v>0</v>
      </c>
      <c r="D22" s="12">
        <v>102170.55</v>
      </c>
      <c r="E22" s="12">
        <v>0</v>
      </c>
      <c r="F22" s="12">
        <v>87128.54</v>
      </c>
      <c r="G22" s="12">
        <v>0</v>
      </c>
      <c r="H22" s="12">
        <v>0</v>
      </c>
      <c r="I22" s="12">
        <v>15042.01</v>
      </c>
      <c r="J22" s="12">
        <v>0</v>
      </c>
      <c r="K22" s="12">
        <v>0</v>
      </c>
      <c r="L22" s="12">
        <v>87128.54</v>
      </c>
    </row>
    <row r="23" spans="1:12">
      <c r="A23" s="17" t="s">
        <v>217</v>
      </c>
      <c r="B23" s="16" t="s">
        <v>218</v>
      </c>
      <c r="C23" s="12">
        <v>0</v>
      </c>
      <c r="D23" s="12">
        <v>29858.2</v>
      </c>
      <c r="E23" s="12">
        <v>0</v>
      </c>
      <c r="F23" s="12">
        <v>44138.18</v>
      </c>
      <c r="G23" s="12">
        <v>0</v>
      </c>
      <c r="H23" s="12">
        <v>1298.21</v>
      </c>
      <c r="I23" s="12">
        <v>0</v>
      </c>
      <c r="J23" s="12">
        <v>15578.19</v>
      </c>
      <c r="K23" s="12">
        <v>0</v>
      </c>
      <c r="L23" s="12">
        <v>45436.39</v>
      </c>
    </row>
    <row r="24" spans="1:12">
      <c r="A24" s="17" t="s">
        <v>219</v>
      </c>
      <c r="B24" s="16" t="s">
        <v>220</v>
      </c>
      <c r="C24" s="12">
        <v>0</v>
      </c>
      <c r="D24" s="12">
        <v>8076.62</v>
      </c>
      <c r="E24" s="12">
        <v>0</v>
      </c>
      <c r="F24" s="12">
        <v>8076.62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8076.62</v>
      </c>
    </row>
    <row r="25" spans="1:12">
      <c r="A25" s="17" t="s">
        <v>221</v>
      </c>
      <c r="B25" s="16" t="s">
        <v>222</v>
      </c>
      <c r="C25" s="12">
        <v>0</v>
      </c>
      <c r="D25" s="12">
        <v>2442.89</v>
      </c>
      <c r="E25" s="12">
        <v>0</v>
      </c>
      <c r="F25" s="12">
        <v>3597.89</v>
      </c>
      <c r="G25" s="12">
        <v>0</v>
      </c>
      <c r="H25" s="12">
        <v>116.67</v>
      </c>
      <c r="I25" s="12">
        <v>0</v>
      </c>
      <c r="J25" s="12">
        <v>1271.67</v>
      </c>
      <c r="K25" s="12">
        <v>0</v>
      </c>
      <c r="L25" s="12">
        <v>3714.56</v>
      </c>
    </row>
    <row r="26" spans="1:12">
      <c r="A26" s="17" t="s">
        <v>223</v>
      </c>
      <c r="B26" s="16" t="s">
        <v>224</v>
      </c>
      <c r="C26" s="12">
        <v>0</v>
      </c>
      <c r="D26" s="12">
        <v>218.76</v>
      </c>
      <c r="E26" s="12">
        <v>0</v>
      </c>
      <c r="F26" s="12">
        <v>1020.88</v>
      </c>
      <c r="G26" s="12">
        <v>0</v>
      </c>
      <c r="H26" s="12">
        <v>72.92</v>
      </c>
      <c r="I26" s="12">
        <v>0</v>
      </c>
      <c r="J26" s="12">
        <v>875.04</v>
      </c>
      <c r="K26" s="12">
        <v>0</v>
      </c>
      <c r="L26" s="12">
        <v>1093.8</v>
      </c>
    </row>
    <row r="27" spans="1:12">
      <c r="A27" s="17" t="s">
        <v>225</v>
      </c>
      <c r="B27" s="16" t="s">
        <v>226</v>
      </c>
      <c r="C27" s="12">
        <v>0</v>
      </c>
      <c r="D27" s="12">
        <v>24677.35</v>
      </c>
      <c r="E27" s="12">
        <v>0</v>
      </c>
      <c r="F27" s="12">
        <v>28718.19</v>
      </c>
      <c r="G27" s="12">
        <v>0</v>
      </c>
      <c r="H27" s="12">
        <v>0</v>
      </c>
      <c r="I27" s="12">
        <v>0</v>
      </c>
      <c r="J27" s="12">
        <v>4040.84</v>
      </c>
      <c r="K27" s="12">
        <v>0</v>
      </c>
      <c r="L27" s="12">
        <v>28718.19</v>
      </c>
    </row>
    <row r="28" spans="1:12">
      <c r="A28" s="17" t="s">
        <v>227</v>
      </c>
      <c r="B28" s="16" t="s">
        <v>228</v>
      </c>
      <c r="C28" s="12">
        <v>0</v>
      </c>
      <c r="D28" s="12">
        <v>7666.67</v>
      </c>
      <c r="E28" s="12">
        <v>0</v>
      </c>
      <c r="F28" s="12">
        <v>8000</v>
      </c>
      <c r="G28" s="12">
        <v>0</v>
      </c>
      <c r="H28" s="12">
        <v>0</v>
      </c>
      <c r="I28" s="12">
        <v>0</v>
      </c>
      <c r="J28" s="12">
        <v>333.33</v>
      </c>
      <c r="K28" s="12">
        <v>0</v>
      </c>
      <c r="L28" s="12">
        <v>8000</v>
      </c>
    </row>
    <row r="29" spans="1:12">
      <c r="A29" s="17" t="s">
        <v>229</v>
      </c>
      <c r="B29" s="16" t="s">
        <v>230</v>
      </c>
      <c r="C29" s="12">
        <v>0</v>
      </c>
      <c r="D29" s="12">
        <v>6270.83</v>
      </c>
      <c r="E29" s="12">
        <v>0</v>
      </c>
      <c r="F29" s="12">
        <v>7000</v>
      </c>
      <c r="G29" s="12">
        <v>0</v>
      </c>
      <c r="H29" s="12">
        <v>0</v>
      </c>
      <c r="I29" s="12">
        <v>0</v>
      </c>
      <c r="J29" s="12">
        <v>729.17</v>
      </c>
      <c r="K29" s="12">
        <v>0</v>
      </c>
      <c r="L29" s="12">
        <v>7000</v>
      </c>
    </row>
    <row r="30" spans="1:12">
      <c r="A30" s="17" t="s">
        <v>231</v>
      </c>
      <c r="B30" s="16" t="s">
        <v>232</v>
      </c>
      <c r="C30" s="12">
        <v>0</v>
      </c>
      <c r="D30" s="12">
        <v>25531.25</v>
      </c>
      <c r="E30" s="12">
        <v>0</v>
      </c>
      <c r="F30" s="12">
        <v>0</v>
      </c>
      <c r="G30" s="12">
        <v>0</v>
      </c>
      <c r="H30" s="12">
        <v>0</v>
      </c>
      <c r="I30" s="12">
        <v>28500</v>
      </c>
      <c r="J30" s="12">
        <v>2968.75</v>
      </c>
      <c r="K30" s="12">
        <v>0</v>
      </c>
      <c r="L30" s="12">
        <v>0</v>
      </c>
    </row>
    <row r="31" spans="1:12">
      <c r="A31" s="17" t="s">
        <v>233</v>
      </c>
      <c r="B31" s="16" t="s">
        <v>234</v>
      </c>
      <c r="C31" s="12">
        <v>0</v>
      </c>
      <c r="D31" s="12">
        <v>1522.92</v>
      </c>
      <c r="E31" s="12">
        <v>0</v>
      </c>
      <c r="F31" s="12">
        <v>1700</v>
      </c>
      <c r="G31" s="12">
        <v>0</v>
      </c>
      <c r="H31" s="12">
        <v>0</v>
      </c>
      <c r="I31" s="12">
        <v>0</v>
      </c>
      <c r="J31" s="12">
        <v>177.08</v>
      </c>
      <c r="K31" s="12">
        <v>0</v>
      </c>
      <c r="L31" s="12">
        <v>1700</v>
      </c>
    </row>
    <row r="32" spans="1:12">
      <c r="A32" s="17" t="s">
        <v>235</v>
      </c>
      <c r="B32" s="16" t="s">
        <v>236</v>
      </c>
      <c r="C32" s="12">
        <v>0</v>
      </c>
      <c r="D32" s="12">
        <v>4750</v>
      </c>
      <c r="E32" s="12">
        <v>0</v>
      </c>
      <c r="F32" s="12">
        <v>5700</v>
      </c>
      <c r="G32" s="12">
        <v>0</v>
      </c>
      <c r="H32" s="12">
        <v>0</v>
      </c>
      <c r="I32" s="12">
        <v>0</v>
      </c>
      <c r="J32" s="12">
        <v>950</v>
      </c>
      <c r="K32" s="12">
        <v>0</v>
      </c>
      <c r="L32" s="12">
        <v>5700</v>
      </c>
    </row>
    <row r="33" spans="1:12">
      <c r="A33" s="17" t="s">
        <v>237</v>
      </c>
      <c r="B33" s="16" t="s">
        <v>238</v>
      </c>
      <c r="C33" s="12">
        <v>0</v>
      </c>
      <c r="D33" s="12">
        <v>6707.32</v>
      </c>
      <c r="E33" s="12">
        <v>0</v>
      </c>
      <c r="F33" s="12">
        <v>9087.39</v>
      </c>
      <c r="G33" s="12">
        <v>0</v>
      </c>
      <c r="H33" s="12">
        <v>216.31</v>
      </c>
      <c r="I33" s="12">
        <v>0</v>
      </c>
      <c r="J33" s="12">
        <v>2596.38</v>
      </c>
      <c r="K33" s="12">
        <v>0</v>
      </c>
      <c r="L33" s="12">
        <v>9303.7</v>
      </c>
    </row>
    <row r="34" spans="1:12">
      <c r="A34" s="17" t="s">
        <v>239</v>
      </c>
      <c r="B34" s="16" t="s">
        <v>240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4525</v>
      </c>
      <c r="J34" s="12">
        <v>4525</v>
      </c>
      <c r="K34" s="12">
        <v>0</v>
      </c>
      <c r="L34" s="12">
        <v>0</v>
      </c>
    </row>
    <row r="35" spans="1:12">
      <c r="A35" s="17" t="s">
        <v>241</v>
      </c>
      <c r="B35" s="16" t="s">
        <v>242</v>
      </c>
      <c r="C35" s="12">
        <v>9.11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4910.13</v>
      </c>
      <c r="J35" s="12">
        <v>4919.24</v>
      </c>
      <c r="K35" s="12">
        <v>0</v>
      </c>
      <c r="L35" s="12">
        <v>0</v>
      </c>
    </row>
    <row r="36" spans="1:12">
      <c r="A36" s="17" t="s">
        <v>243</v>
      </c>
      <c r="B36" s="16" t="s">
        <v>244</v>
      </c>
      <c r="C36" s="12">
        <v>77.6</v>
      </c>
      <c r="D36" s="12">
        <v>0</v>
      </c>
      <c r="E36" s="12">
        <v>0</v>
      </c>
      <c r="F36" s="12">
        <v>0</v>
      </c>
      <c r="G36" s="12">
        <v>70.5</v>
      </c>
      <c r="H36" s="12">
        <v>0</v>
      </c>
      <c r="I36" s="12">
        <v>70.5</v>
      </c>
      <c r="J36" s="12">
        <v>77.6</v>
      </c>
      <c r="K36" s="12">
        <v>70.5</v>
      </c>
      <c r="L36" s="12">
        <v>0</v>
      </c>
    </row>
    <row r="37" spans="1:12">
      <c r="A37" s="17" t="s">
        <v>245</v>
      </c>
      <c r="B37" s="16" t="s">
        <v>246</v>
      </c>
      <c r="C37" s="12">
        <v>385.13</v>
      </c>
      <c r="D37" s="12">
        <v>0</v>
      </c>
      <c r="E37" s="12">
        <v>1750</v>
      </c>
      <c r="F37" s="12">
        <v>0</v>
      </c>
      <c r="G37" s="12">
        <v>0</v>
      </c>
      <c r="H37" s="12">
        <v>1750</v>
      </c>
      <c r="I37" s="12">
        <v>1750</v>
      </c>
      <c r="J37" s="12">
        <v>2135.13</v>
      </c>
      <c r="K37" s="12">
        <v>0</v>
      </c>
      <c r="L37" s="12">
        <v>0</v>
      </c>
    </row>
    <row r="38" spans="1:12">
      <c r="A38" s="17" t="s">
        <v>247</v>
      </c>
      <c r="B38" s="16" t="s">
        <v>248</v>
      </c>
      <c r="C38" s="12">
        <v>800</v>
      </c>
      <c r="D38" s="12">
        <v>0</v>
      </c>
      <c r="E38" s="12">
        <v>800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800</v>
      </c>
      <c r="L38" s="12">
        <v>0</v>
      </c>
    </row>
    <row r="39" spans="1:12">
      <c r="A39" s="17" t="s">
        <v>249</v>
      </c>
      <c r="B39" s="16" t="s">
        <v>250</v>
      </c>
      <c r="C39" s="12">
        <v>750</v>
      </c>
      <c r="D39" s="12">
        <v>0</v>
      </c>
      <c r="E39" s="12">
        <v>750</v>
      </c>
      <c r="F39" s="12">
        <v>0</v>
      </c>
      <c r="G39" s="12">
        <v>850</v>
      </c>
      <c r="H39" s="12">
        <v>700</v>
      </c>
      <c r="I39" s="12">
        <v>850</v>
      </c>
      <c r="J39" s="12">
        <v>700</v>
      </c>
      <c r="K39" s="12">
        <v>900</v>
      </c>
      <c r="L39" s="12">
        <v>0</v>
      </c>
    </row>
    <row r="40" spans="1:12">
      <c r="A40" s="17" t="s">
        <v>251</v>
      </c>
      <c r="B40" s="16" t="s">
        <v>252</v>
      </c>
      <c r="C40" s="12">
        <v>0</v>
      </c>
      <c r="D40" s="12">
        <v>0</v>
      </c>
      <c r="E40" s="12">
        <v>0</v>
      </c>
      <c r="F40" s="12">
        <v>102.97</v>
      </c>
      <c r="G40" s="12">
        <v>22292.68</v>
      </c>
      <c r="H40" s="12">
        <v>22189.71</v>
      </c>
      <c r="I40" s="12">
        <v>419573.72</v>
      </c>
      <c r="J40" s="12">
        <v>419573.72</v>
      </c>
      <c r="K40" s="12">
        <v>0</v>
      </c>
      <c r="L40" s="12">
        <v>0</v>
      </c>
    </row>
    <row r="41" spans="1:12">
      <c r="A41" s="17" t="s">
        <v>253</v>
      </c>
      <c r="B41" s="16" t="s">
        <v>254</v>
      </c>
      <c r="C41" s="12">
        <v>195676.77</v>
      </c>
      <c r="D41" s="12">
        <v>0</v>
      </c>
      <c r="E41" s="12">
        <v>172856.9</v>
      </c>
      <c r="F41" s="12">
        <v>0</v>
      </c>
      <c r="G41" s="12">
        <v>23059.07</v>
      </c>
      <c r="H41" s="12">
        <v>35794.05</v>
      </c>
      <c r="I41" s="12">
        <v>432929.38</v>
      </c>
      <c r="J41" s="12">
        <v>468484.23</v>
      </c>
      <c r="K41" s="12">
        <v>160121.92</v>
      </c>
      <c r="L41" s="12">
        <v>0</v>
      </c>
    </row>
    <row r="42" spans="1:12">
      <c r="A42" s="17" t="s">
        <v>255</v>
      </c>
      <c r="B42" s="16" t="s">
        <v>256</v>
      </c>
      <c r="C42" s="12">
        <v>26147.24</v>
      </c>
      <c r="D42" s="12">
        <v>0</v>
      </c>
      <c r="E42" s="12">
        <v>27566.33</v>
      </c>
      <c r="F42" s="12">
        <v>0</v>
      </c>
      <c r="G42" s="12">
        <v>8857.12</v>
      </c>
      <c r="H42" s="12">
        <v>12606.69</v>
      </c>
      <c r="I42" s="12">
        <v>149526</v>
      </c>
      <c r="J42" s="12">
        <v>151856.48</v>
      </c>
      <c r="K42" s="12">
        <v>23816.76</v>
      </c>
      <c r="L42" s="12">
        <v>0</v>
      </c>
    </row>
    <row r="43" spans="1:12">
      <c r="A43" s="17" t="s">
        <v>257</v>
      </c>
      <c r="B43" s="16" t="s">
        <v>258</v>
      </c>
      <c r="C43" s="12">
        <v>1168.43</v>
      </c>
      <c r="D43" s="12">
        <v>0</v>
      </c>
      <c r="E43" s="12">
        <v>-9.28</v>
      </c>
      <c r="F43" s="12">
        <v>0</v>
      </c>
      <c r="G43" s="12">
        <v>6433.49</v>
      </c>
      <c r="H43" s="12">
        <v>6424.21</v>
      </c>
      <c r="I43" s="12">
        <v>120559.53</v>
      </c>
      <c r="J43" s="12">
        <v>121727.96</v>
      </c>
      <c r="K43" s="12">
        <v>0</v>
      </c>
      <c r="L43" s="12">
        <v>0</v>
      </c>
    </row>
    <row r="44" spans="1:12">
      <c r="A44" s="17" t="s">
        <v>259</v>
      </c>
      <c r="B44" s="16" t="s">
        <v>260</v>
      </c>
      <c r="C44" s="12">
        <v>50.62</v>
      </c>
      <c r="D44" s="12">
        <v>0</v>
      </c>
      <c r="E44" s="12">
        <v>47.24</v>
      </c>
      <c r="F44" s="12">
        <v>0</v>
      </c>
      <c r="G44" s="12">
        <v>55.49</v>
      </c>
      <c r="H44" s="12">
        <v>54.02</v>
      </c>
      <c r="I44" s="12">
        <v>3761.13</v>
      </c>
      <c r="J44" s="12">
        <v>3763.04</v>
      </c>
      <c r="K44" s="12">
        <v>48.71</v>
      </c>
      <c r="L44" s="12">
        <v>0</v>
      </c>
    </row>
    <row r="45" spans="1:12">
      <c r="A45" s="17" t="s">
        <v>261</v>
      </c>
      <c r="B45" s="16" t="s">
        <v>262</v>
      </c>
      <c r="C45" s="12">
        <v>3270.96</v>
      </c>
      <c r="D45" s="12">
        <v>0</v>
      </c>
      <c r="E45" s="12">
        <v>1590.93</v>
      </c>
      <c r="F45" s="12">
        <v>0</v>
      </c>
      <c r="G45" s="12">
        <v>51286.59</v>
      </c>
      <c r="H45" s="12">
        <v>51066.95</v>
      </c>
      <c r="I45" s="12">
        <v>589812.54</v>
      </c>
      <c r="J45" s="12">
        <v>591272.93</v>
      </c>
      <c r="K45" s="12">
        <v>1810.57</v>
      </c>
      <c r="L45" s="12">
        <v>0</v>
      </c>
    </row>
    <row r="46" spans="1:12">
      <c r="A46" s="17" t="s">
        <v>263</v>
      </c>
      <c r="B46" s="16" t="s">
        <v>264</v>
      </c>
      <c r="C46" s="12">
        <v>0</v>
      </c>
      <c r="D46" s="12">
        <v>0</v>
      </c>
      <c r="E46" s="12">
        <v>1285.24</v>
      </c>
      <c r="F46" s="12">
        <v>0</v>
      </c>
      <c r="G46" s="12">
        <v>507.68</v>
      </c>
      <c r="H46" s="12">
        <v>722.28</v>
      </c>
      <c r="I46" s="12">
        <v>8094.58</v>
      </c>
      <c r="J46" s="12">
        <v>7023.94</v>
      </c>
      <c r="K46" s="12">
        <v>1070.64</v>
      </c>
      <c r="L46" s="12">
        <v>0</v>
      </c>
    </row>
    <row r="47" spans="1:12">
      <c r="A47" s="17" t="s">
        <v>265</v>
      </c>
      <c r="B47" s="16" t="s">
        <v>266</v>
      </c>
      <c r="C47" s="12">
        <v>-24614.5</v>
      </c>
      <c r="D47" s="12">
        <v>0</v>
      </c>
      <c r="E47" s="12">
        <v>-16599.13</v>
      </c>
      <c r="F47" s="12">
        <v>0</v>
      </c>
      <c r="G47" s="12">
        <v>48201.66</v>
      </c>
      <c r="H47" s="12">
        <v>56586.57</v>
      </c>
      <c r="I47" s="12">
        <v>611835.13</v>
      </c>
      <c r="J47" s="12">
        <v>612204.67</v>
      </c>
      <c r="K47" s="12">
        <v>-24984.04</v>
      </c>
      <c r="L47" s="12">
        <v>0</v>
      </c>
    </row>
    <row r="48" spans="1:12">
      <c r="A48" s="17" t="s">
        <v>267</v>
      </c>
      <c r="B48" s="16" t="s">
        <v>268</v>
      </c>
      <c r="C48" s="12">
        <v>0</v>
      </c>
      <c r="D48" s="12">
        <v>0</v>
      </c>
      <c r="E48" s="12">
        <v>0</v>
      </c>
      <c r="F48" s="12">
        <v>0</v>
      </c>
      <c r="G48" s="12">
        <v>17800</v>
      </c>
      <c r="H48" s="12">
        <v>17800</v>
      </c>
      <c r="I48" s="12">
        <v>276650</v>
      </c>
      <c r="J48" s="12">
        <v>276650</v>
      </c>
      <c r="K48" s="12">
        <v>0</v>
      </c>
      <c r="L48" s="12">
        <v>0</v>
      </c>
    </row>
    <row r="49" spans="1:12">
      <c r="A49" s="17" t="s">
        <v>269</v>
      </c>
      <c r="B49" s="16" t="s">
        <v>270</v>
      </c>
      <c r="C49" s="12">
        <v>7068.68</v>
      </c>
      <c r="D49" s="12">
        <v>0</v>
      </c>
      <c r="E49" s="12">
        <v>15885.8</v>
      </c>
      <c r="F49" s="12">
        <v>0</v>
      </c>
      <c r="G49" s="12">
        <v>17139.36</v>
      </c>
      <c r="H49" s="12">
        <v>23166.51</v>
      </c>
      <c r="I49" s="12">
        <v>220541.26</v>
      </c>
      <c r="J49" s="12">
        <v>217751.29</v>
      </c>
      <c r="K49" s="12">
        <v>9858.65</v>
      </c>
      <c r="L49" s="12">
        <v>0</v>
      </c>
    </row>
    <row r="50" spans="1:12">
      <c r="A50" s="17" t="s">
        <v>271</v>
      </c>
      <c r="B50" s="16" t="s">
        <v>272</v>
      </c>
      <c r="C50" s="12">
        <v>0</v>
      </c>
      <c r="D50" s="12">
        <v>0</v>
      </c>
      <c r="E50" s="12">
        <v>101.56</v>
      </c>
      <c r="F50" s="12">
        <v>0</v>
      </c>
      <c r="G50" s="12">
        <v>264.2</v>
      </c>
      <c r="H50" s="12">
        <v>264.2</v>
      </c>
      <c r="I50" s="12">
        <v>2088.67</v>
      </c>
      <c r="J50" s="12">
        <v>1987.11</v>
      </c>
      <c r="K50" s="12">
        <v>101.56</v>
      </c>
      <c r="L50" s="12">
        <v>0</v>
      </c>
    </row>
    <row r="51" spans="1:12">
      <c r="A51" s="17" t="s">
        <v>273</v>
      </c>
      <c r="B51" s="16" t="s">
        <v>274</v>
      </c>
      <c r="C51" s="12">
        <v>178.8</v>
      </c>
      <c r="D51" s="12">
        <v>0</v>
      </c>
      <c r="E51" s="12">
        <v>0</v>
      </c>
      <c r="F51" s="12">
        <v>0</v>
      </c>
      <c r="G51" s="12">
        <v>236.58</v>
      </c>
      <c r="H51" s="12">
        <v>236.58</v>
      </c>
      <c r="I51" s="12">
        <v>2447.69</v>
      </c>
      <c r="J51" s="12">
        <v>2626.49</v>
      </c>
      <c r="K51" s="12">
        <v>0</v>
      </c>
      <c r="L51" s="12">
        <v>0</v>
      </c>
    </row>
    <row r="52" spans="1:12">
      <c r="A52" s="17" t="s">
        <v>275</v>
      </c>
      <c r="B52" s="16" t="s">
        <v>276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4026.78</v>
      </c>
      <c r="J52" s="12">
        <v>4026.78</v>
      </c>
      <c r="K52" s="12">
        <v>0</v>
      </c>
      <c r="L52" s="12">
        <v>0</v>
      </c>
    </row>
    <row r="53" spans="1:12">
      <c r="A53" s="17" t="s">
        <v>277</v>
      </c>
      <c r="B53" s="16" t="s">
        <v>278</v>
      </c>
      <c r="C53" s="12">
        <v>149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-149</v>
      </c>
      <c r="J53" s="12">
        <v>0</v>
      </c>
      <c r="K53" s="12">
        <v>0</v>
      </c>
      <c r="L53" s="12">
        <v>0</v>
      </c>
    </row>
    <row r="54" spans="1:12">
      <c r="A54" s="17" t="s">
        <v>279</v>
      </c>
      <c r="B54" s="16" t="s">
        <v>280</v>
      </c>
      <c r="C54" s="12">
        <v>0</v>
      </c>
      <c r="D54" s="12">
        <v>178.8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-178.8</v>
      </c>
      <c r="K54" s="12">
        <v>0</v>
      </c>
      <c r="L54" s="12">
        <v>0</v>
      </c>
    </row>
    <row r="55" spans="1:12">
      <c r="A55" s="17" t="s">
        <v>281</v>
      </c>
      <c r="B55" s="16" t="s">
        <v>282</v>
      </c>
      <c r="C55" s="12">
        <v>0</v>
      </c>
      <c r="D55" s="12">
        <v>0</v>
      </c>
      <c r="E55" s="12">
        <v>592.23</v>
      </c>
      <c r="F55" s="12">
        <v>0</v>
      </c>
      <c r="G55" s="12">
        <v>0</v>
      </c>
      <c r="H55" s="12">
        <v>592.23</v>
      </c>
      <c r="I55" s="12">
        <v>0</v>
      </c>
      <c r="J55" s="12">
        <v>0</v>
      </c>
      <c r="K55" s="12">
        <v>0</v>
      </c>
      <c r="L55" s="12">
        <v>0</v>
      </c>
    </row>
    <row r="56" spans="1:12">
      <c r="A56" s="17" t="s">
        <v>283</v>
      </c>
      <c r="B56" s="16" t="s">
        <v>284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35.65</v>
      </c>
      <c r="J56" s="12">
        <v>35.65</v>
      </c>
      <c r="K56" s="12">
        <v>0</v>
      </c>
      <c r="L56" s="12">
        <v>0</v>
      </c>
    </row>
    <row r="57" spans="1:12">
      <c r="A57" s="17" t="s">
        <v>285</v>
      </c>
      <c r="B57" s="16" t="s">
        <v>286</v>
      </c>
      <c r="C57" s="12">
        <v>0</v>
      </c>
      <c r="D57" s="12">
        <v>23741.07</v>
      </c>
      <c r="E57" s="12">
        <v>0</v>
      </c>
      <c r="F57" s="12">
        <v>28610.24</v>
      </c>
      <c r="G57" s="12">
        <v>24208.24</v>
      </c>
      <c r="H57" s="12">
        <v>22433.96</v>
      </c>
      <c r="I57" s="12">
        <v>211768.3</v>
      </c>
      <c r="J57" s="12">
        <v>214863.19</v>
      </c>
      <c r="K57" s="12">
        <v>0</v>
      </c>
      <c r="L57" s="12">
        <v>26835.96</v>
      </c>
    </row>
    <row r="58" spans="1:12">
      <c r="A58" s="17" t="s">
        <v>287</v>
      </c>
      <c r="B58" s="16" t="s">
        <v>288</v>
      </c>
      <c r="C58" s="12">
        <v>0</v>
      </c>
      <c r="D58" s="12">
        <v>103945.04</v>
      </c>
      <c r="E58" s="12">
        <v>0</v>
      </c>
      <c r="F58" s="12">
        <v>83494.85</v>
      </c>
      <c r="G58" s="12">
        <v>28242.57</v>
      </c>
      <c r="H58" s="12">
        <v>10801.58</v>
      </c>
      <c r="I58" s="12">
        <v>339299.02</v>
      </c>
      <c r="J58" s="12">
        <v>301407.84</v>
      </c>
      <c r="K58" s="12">
        <v>0</v>
      </c>
      <c r="L58" s="12">
        <v>66053.86</v>
      </c>
    </row>
    <row r="59" spans="1:12">
      <c r="A59" s="17" t="s">
        <v>289</v>
      </c>
      <c r="B59" s="16" t="s">
        <v>290</v>
      </c>
      <c r="C59" s="12">
        <v>0</v>
      </c>
      <c r="D59" s="12">
        <v>1091.28</v>
      </c>
      <c r="E59" s="12">
        <v>0</v>
      </c>
      <c r="F59" s="12">
        <v>1091.28</v>
      </c>
      <c r="G59" s="12">
        <v>1091.28</v>
      </c>
      <c r="H59" s="12">
        <v>605.03</v>
      </c>
      <c r="I59" s="12">
        <v>1091.28</v>
      </c>
      <c r="J59" s="12">
        <v>605.03</v>
      </c>
      <c r="K59" s="12">
        <v>0</v>
      </c>
      <c r="L59" s="12">
        <v>605.03</v>
      </c>
    </row>
    <row r="60" spans="1:12">
      <c r="A60" s="17" t="s">
        <v>291</v>
      </c>
      <c r="B60" s="16" t="s">
        <v>292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19.56</v>
      </c>
      <c r="J60" s="12">
        <v>19.56</v>
      </c>
      <c r="K60" s="12">
        <v>0</v>
      </c>
      <c r="L60" s="12">
        <v>0</v>
      </c>
    </row>
    <row r="61" spans="1:12">
      <c r="A61" s="17" t="s">
        <v>293</v>
      </c>
      <c r="B61" s="16" t="s">
        <v>294</v>
      </c>
      <c r="C61" s="12">
        <v>0</v>
      </c>
      <c r="D61" s="12">
        <v>9169.42</v>
      </c>
      <c r="E61" s="12">
        <v>0</v>
      </c>
      <c r="F61" s="12">
        <v>6014.51</v>
      </c>
      <c r="G61" s="12">
        <v>14842.31</v>
      </c>
      <c r="H61" s="12">
        <v>15896.79</v>
      </c>
      <c r="I61" s="12">
        <v>183941.56</v>
      </c>
      <c r="J61" s="12">
        <v>181841.13</v>
      </c>
      <c r="K61" s="12">
        <v>0</v>
      </c>
      <c r="L61" s="12">
        <v>7068.99</v>
      </c>
    </row>
    <row r="62" spans="1:12">
      <c r="A62" s="17" t="s">
        <v>295</v>
      </c>
      <c r="B62" s="16" t="s">
        <v>296</v>
      </c>
      <c r="C62" s="12">
        <v>195.07</v>
      </c>
      <c r="D62" s="12">
        <v>0</v>
      </c>
      <c r="E62" s="12">
        <v>85.68</v>
      </c>
      <c r="F62" s="12">
        <v>0</v>
      </c>
      <c r="G62" s="12">
        <v>324.79</v>
      </c>
      <c r="H62" s="12">
        <v>85.68</v>
      </c>
      <c r="I62" s="12">
        <v>2508.09</v>
      </c>
      <c r="J62" s="12">
        <v>2378.37</v>
      </c>
      <c r="K62" s="12">
        <v>324.79</v>
      </c>
      <c r="L62" s="12">
        <v>0</v>
      </c>
    </row>
    <row r="63" spans="1:12">
      <c r="A63" s="17" t="s">
        <v>297</v>
      </c>
      <c r="B63" s="16" t="s">
        <v>298</v>
      </c>
      <c r="C63" s="12">
        <v>0</v>
      </c>
      <c r="D63" s="12">
        <v>1124.54</v>
      </c>
      <c r="E63" s="12">
        <v>0</v>
      </c>
      <c r="F63" s="12">
        <v>638.63</v>
      </c>
      <c r="G63" s="12">
        <v>638.62</v>
      </c>
      <c r="H63" s="12">
        <v>881.2</v>
      </c>
      <c r="I63" s="12">
        <v>10293.18</v>
      </c>
      <c r="J63" s="12">
        <v>10049.85</v>
      </c>
      <c r="K63" s="12">
        <v>0</v>
      </c>
      <c r="L63" s="12">
        <v>881.21</v>
      </c>
    </row>
    <row r="64" spans="1:12">
      <c r="A64" s="17" t="s">
        <v>299</v>
      </c>
      <c r="B64" s="16" t="s">
        <v>300</v>
      </c>
      <c r="C64" s="12">
        <v>0</v>
      </c>
      <c r="D64" s="12">
        <v>157.4</v>
      </c>
      <c r="E64" s="12">
        <v>0</v>
      </c>
      <c r="F64" s="12">
        <v>197.47</v>
      </c>
      <c r="G64" s="12">
        <v>197.47</v>
      </c>
      <c r="H64" s="12">
        <v>183.57</v>
      </c>
      <c r="I64" s="12">
        <v>1908.64</v>
      </c>
      <c r="J64" s="12">
        <v>1934.81</v>
      </c>
      <c r="K64" s="12">
        <v>0</v>
      </c>
      <c r="L64" s="12">
        <v>183.57</v>
      </c>
    </row>
    <row r="65" spans="1:12">
      <c r="A65" s="17" t="s">
        <v>301</v>
      </c>
      <c r="B65" s="16" t="s">
        <v>302</v>
      </c>
      <c r="C65" s="12">
        <v>0</v>
      </c>
      <c r="D65" s="12">
        <v>3451.83</v>
      </c>
      <c r="E65" s="12">
        <v>0</v>
      </c>
      <c r="F65" s="12">
        <v>2381.48</v>
      </c>
      <c r="G65" s="12">
        <v>2381.48</v>
      </c>
      <c r="H65" s="12">
        <v>2966.38</v>
      </c>
      <c r="I65" s="12">
        <v>34060.97</v>
      </c>
      <c r="J65" s="12">
        <v>33575.52</v>
      </c>
      <c r="K65" s="12">
        <v>0</v>
      </c>
      <c r="L65" s="12">
        <v>2966.38</v>
      </c>
    </row>
    <row r="66" spans="1:12">
      <c r="A66" s="17" t="s">
        <v>303</v>
      </c>
      <c r="B66" s="16" t="s">
        <v>304</v>
      </c>
      <c r="C66" s="12">
        <v>0</v>
      </c>
      <c r="D66" s="12">
        <v>10078.88</v>
      </c>
      <c r="E66" s="12">
        <v>0</v>
      </c>
      <c r="F66" s="12">
        <v>-5039.44</v>
      </c>
      <c r="G66" s="12">
        <v>2519.72</v>
      </c>
      <c r="H66" s="12">
        <v>6328.74</v>
      </c>
      <c r="I66" s="12">
        <v>17638.04</v>
      </c>
      <c r="J66" s="12">
        <v>6328.74</v>
      </c>
      <c r="K66" s="12">
        <v>0</v>
      </c>
      <c r="L66" s="12">
        <v>-1230.42</v>
      </c>
    </row>
    <row r="67" spans="1:12">
      <c r="A67" s="17" t="s">
        <v>305</v>
      </c>
      <c r="B67" s="16" t="s">
        <v>306</v>
      </c>
      <c r="C67" s="12">
        <v>0</v>
      </c>
      <c r="D67" s="12">
        <v>611</v>
      </c>
      <c r="E67" s="12">
        <v>0</v>
      </c>
      <c r="F67" s="12">
        <v>485.83</v>
      </c>
      <c r="G67" s="12">
        <v>635.83</v>
      </c>
      <c r="H67" s="12">
        <v>879.21</v>
      </c>
      <c r="I67" s="12">
        <v>9030.18</v>
      </c>
      <c r="J67" s="12">
        <v>9148.39</v>
      </c>
      <c r="K67" s="12">
        <v>0</v>
      </c>
      <c r="L67" s="12">
        <v>729.21</v>
      </c>
    </row>
    <row r="68" spans="1:12">
      <c r="A68" s="17" t="s">
        <v>307</v>
      </c>
      <c r="B68" s="16" t="s">
        <v>308</v>
      </c>
      <c r="C68" s="12">
        <v>0</v>
      </c>
      <c r="D68" s="12">
        <v>0</v>
      </c>
      <c r="E68" s="12">
        <v>0</v>
      </c>
      <c r="F68" s="12">
        <v>0</v>
      </c>
      <c r="G68" s="12">
        <v>15.47</v>
      </c>
      <c r="H68" s="12">
        <v>15.47</v>
      </c>
      <c r="I68" s="12">
        <v>139.54</v>
      </c>
      <c r="J68" s="12">
        <v>139.54</v>
      </c>
      <c r="K68" s="12">
        <v>0</v>
      </c>
      <c r="L68" s="12">
        <v>0</v>
      </c>
    </row>
    <row r="69" spans="1:12">
      <c r="A69" s="17" t="s">
        <v>309</v>
      </c>
      <c r="B69" s="16" t="s">
        <v>310</v>
      </c>
      <c r="C69" s="12">
        <v>0</v>
      </c>
      <c r="D69" s="12">
        <v>0</v>
      </c>
      <c r="E69" s="12">
        <v>0</v>
      </c>
      <c r="F69" s="12">
        <v>0</v>
      </c>
      <c r="G69" s="12">
        <v>149.9</v>
      </c>
      <c r="H69" s="12">
        <v>149.9</v>
      </c>
      <c r="I69" s="12">
        <v>1600.15</v>
      </c>
      <c r="J69" s="12">
        <v>1600.15</v>
      </c>
      <c r="K69" s="12">
        <v>0</v>
      </c>
      <c r="L69" s="12">
        <v>0</v>
      </c>
    </row>
    <row r="70" spans="1:12">
      <c r="A70" s="17" t="s">
        <v>311</v>
      </c>
      <c r="B70" s="16" t="s">
        <v>312</v>
      </c>
      <c r="C70" s="12">
        <v>0</v>
      </c>
      <c r="D70" s="12">
        <v>0</v>
      </c>
      <c r="E70" s="12">
        <v>0</v>
      </c>
      <c r="F70" s="12">
        <v>0</v>
      </c>
      <c r="G70" s="12">
        <v>14451.53</v>
      </c>
      <c r="H70" s="12">
        <v>14451.53</v>
      </c>
      <c r="I70" s="12">
        <v>168126.8</v>
      </c>
      <c r="J70" s="12">
        <v>168126.8</v>
      </c>
      <c r="K70" s="12">
        <v>0</v>
      </c>
      <c r="L70" s="12">
        <v>0</v>
      </c>
    </row>
    <row r="71" spans="1:12">
      <c r="A71" s="17" t="s">
        <v>313</v>
      </c>
      <c r="B71" s="16" t="s">
        <v>314</v>
      </c>
      <c r="C71" s="12">
        <v>0</v>
      </c>
      <c r="D71" s="12">
        <v>-83.83</v>
      </c>
      <c r="E71" s="12">
        <v>0</v>
      </c>
      <c r="F71" s="12">
        <v>0</v>
      </c>
      <c r="G71" s="12">
        <v>3531.2</v>
      </c>
      <c r="H71" s="12">
        <v>3531.2</v>
      </c>
      <c r="I71" s="12">
        <v>38137.55</v>
      </c>
      <c r="J71" s="12">
        <v>38221.38</v>
      </c>
      <c r="K71" s="12">
        <v>0</v>
      </c>
      <c r="L71" s="12">
        <v>0</v>
      </c>
    </row>
    <row r="72" spans="1:12">
      <c r="A72" s="17" t="s">
        <v>315</v>
      </c>
      <c r="B72" s="16" t="s">
        <v>316</v>
      </c>
      <c r="C72" s="12">
        <v>0</v>
      </c>
      <c r="D72" s="12">
        <v>0</v>
      </c>
      <c r="E72" s="12">
        <v>0</v>
      </c>
      <c r="F72" s="12">
        <v>0</v>
      </c>
      <c r="G72" s="12">
        <v>2484.36</v>
      </c>
      <c r="H72" s="12">
        <v>2484.36</v>
      </c>
      <c r="I72" s="12">
        <v>69323.83</v>
      </c>
      <c r="J72" s="12">
        <v>69323.83</v>
      </c>
      <c r="K72" s="12">
        <v>0</v>
      </c>
      <c r="L72" s="12">
        <v>0</v>
      </c>
    </row>
    <row r="73" spans="1:12">
      <c r="A73" s="17" t="s">
        <v>317</v>
      </c>
      <c r="B73" s="16" t="s">
        <v>318</v>
      </c>
      <c r="C73" s="12">
        <v>0</v>
      </c>
      <c r="D73" s="12">
        <v>0</v>
      </c>
      <c r="E73" s="12">
        <v>0</v>
      </c>
      <c r="F73" s="12">
        <v>0</v>
      </c>
      <c r="G73" s="12">
        <v>2484.36</v>
      </c>
      <c r="H73" s="12">
        <v>2484.36</v>
      </c>
      <c r="I73" s="12">
        <v>69323.83</v>
      </c>
      <c r="J73" s="12">
        <v>69323.83</v>
      </c>
      <c r="K73" s="12">
        <v>0</v>
      </c>
      <c r="L73" s="12">
        <v>0</v>
      </c>
    </row>
    <row r="74" spans="1:12">
      <c r="A74" s="17" t="s">
        <v>319</v>
      </c>
      <c r="B74" s="16" t="s">
        <v>320</v>
      </c>
      <c r="C74" s="12">
        <v>0</v>
      </c>
      <c r="D74" s="12">
        <v>0</v>
      </c>
      <c r="E74" s="12">
        <v>0</v>
      </c>
      <c r="F74" s="12">
        <v>0</v>
      </c>
      <c r="G74" s="12">
        <v>760.15</v>
      </c>
      <c r="H74" s="12">
        <v>760.15</v>
      </c>
      <c r="I74" s="12">
        <v>2061.06</v>
      </c>
      <c r="J74" s="12">
        <v>2061.06</v>
      </c>
      <c r="K74" s="12">
        <v>0</v>
      </c>
      <c r="L74" s="12">
        <v>0</v>
      </c>
    </row>
    <row r="75" spans="1:12">
      <c r="A75" s="17" t="s">
        <v>321</v>
      </c>
      <c r="B75" s="16" t="s">
        <v>322</v>
      </c>
      <c r="C75" s="12">
        <v>0</v>
      </c>
      <c r="D75" s="12">
        <v>0</v>
      </c>
      <c r="E75" s="12">
        <v>0</v>
      </c>
      <c r="F75" s="12">
        <v>0</v>
      </c>
      <c r="G75" s="12">
        <v>760.15</v>
      </c>
      <c r="H75" s="12">
        <v>760.15</v>
      </c>
      <c r="I75" s="12">
        <v>2061.06</v>
      </c>
      <c r="J75" s="12">
        <v>2061.06</v>
      </c>
      <c r="K75" s="12">
        <v>0</v>
      </c>
      <c r="L75" s="12">
        <v>0</v>
      </c>
    </row>
    <row r="76" spans="1:12">
      <c r="A76" s="17" t="s">
        <v>323</v>
      </c>
      <c r="B76" s="16" t="s">
        <v>324</v>
      </c>
      <c r="C76" s="12">
        <v>0</v>
      </c>
      <c r="D76" s="12">
        <v>9774.47</v>
      </c>
      <c r="E76" s="12">
        <v>0</v>
      </c>
      <c r="F76" s="12">
        <v>9420.78</v>
      </c>
      <c r="G76" s="12">
        <v>9420.78</v>
      </c>
      <c r="H76" s="12">
        <v>10785.9</v>
      </c>
      <c r="I76" s="12">
        <v>127517.21</v>
      </c>
      <c r="J76" s="12">
        <v>128528.64</v>
      </c>
      <c r="K76" s="12">
        <v>0</v>
      </c>
      <c r="L76" s="12">
        <v>10785.9</v>
      </c>
    </row>
    <row r="77" spans="1:12">
      <c r="A77" s="17" t="s">
        <v>325</v>
      </c>
      <c r="B77" s="16" t="s">
        <v>326</v>
      </c>
      <c r="C77" s="12">
        <v>0</v>
      </c>
      <c r="D77" s="12">
        <v>0</v>
      </c>
      <c r="E77" s="12">
        <v>0</v>
      </c>
      <c r="F77" s="12">
        <v>0</v>
      </c>
      <c r="G77" s="12">
        <v>493.13</v>
      </c>
      <c r="H77" s="12">
        <v>493.13</v>
      </c>
      <c r="I77" s="12">
        <v>1302.54</v>
      </c>
      <c r="J77" s="12">
        <v>1302.54</v>
      </c>
      <c r="K77" s="12">
        <v>0</v>
      </c>
      <c r="L77" s="12">
        <v>0</v>
      </c>
    </row>
    <row r="78" spans="1:12">
      <c r="A78" s="17" t="s">
        <v>327</v>
      </c>
      <c r="B78" s="16" t="s">
        <v>328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2751.15</v>
      </c>
      <c r="J78" s="12">
        <v>2751.15</v>
      </c>
      <c r="K78" s="12">
        <v>0</v>
      </c>
      <c r="L78" s="12">
        <v>0</v>
      </c>
    </row>
    <row r="79" spans="1:12">
      <c r="A79" s="17" t="s">
        <v>329</v>
      </c>
      <c r="B79" s="16" t="s">
        <v>330</v>
      </c>
      <c r="C79" s="12">
        <v>789.18</v>
      </c>
      <c r="D79" s="12">
        <v>0</v>
      </c>
      <c r="E79" s="12">
        <v>0</v>
      </c>
      <c r="F79" s="12">
        <v>0</v>
      </c>
      <c r="G79" s="12">
        <v>2146.58</v>
      </c>
      <c r="H79" s="12">
        <v>1808.11</v>
      </c>
      <c r="I79" s="12">
        <v>9535.3</v>
      </c>
      <c r="J79" s="12">
        <v>9986.01</v>
      </c>
      <c r="K79" s="12">
        <v>338.47</v>
      </c>
      <c r="L79" s="12">
        <v>0</v>
      </c>
    </row>
    <row r="80" spans="1:12">
      <c r="A80" s="17" t="s">
        <v>331</v>
      </c>
      <c r="B80" s="16" t="s">
        <v>332</v>
      </c>
      <c r="C80" s="12">
        <v>0</v>
      </c>
      <c r="D80" s="12">
        <v>64548.27</v>
      </c>
      <c r="E80" s="12">
        <v>0</v>
      </c>
      <c r="F80" s="12">
        <v>85248.27</v>
      </c>
      <c r="G80" s="12">
        <v>7300</v>
      </c>
      <c r="H80" s="12">
        <v>0</v>
      </c>
      <c r="I80" s="12">
        <v>7300</v>
      </c>
      <c r="J80" s="12">
        <v>20700</v>
      </c>
      <c r="K80" s="12">
        <v>0</v>
      </c>
      <c r="L80" s="12">
        <v>77948.27</v>
      </c>
    </row>
    <row r="81" spans="1:12">
      <c r="A81" s="17" t="s">
        <v>333</v>
      </c>
      <c r="B81" s="16" t="s">
        <v>334</v>
      </c>
      <c r="C81" s="12">
        <v>0</v>
      </c>
      <c r="D81" s="12">
        <v>18613</v>
      </c>
      <c r="E81" s="12">
        <v>0</v>
      </c>
      <c r="F81" s="12">
        <v>5613</v>
      </c>
      <c r="G81" s="12">
        <v>5613</v>
      </c>
      <c r="H81" s="12">
        <v>0</v>
      </c>
      <c r="I81" s="12">
        <v>18613</v>
      </c>
      <c r="J81" s="12">
        <v>0</v>
      </c>
      <c r="K81" s="12">
        <v>0</v>
      </c>
      <c r="L81" s="12">
        <v>0</v>
      </c>
    </row>
    <row r="82" spans="1:12">
      <c r="A82" s="17" t="s">
        <v>335</v>
      </c>
      <c r="B82" s="16" t="s">
        <v>336</v>
      </c>
      <c r="C82" s="12">
        <v>0</v>
      </c>
      <c r="D82" s="12">
        <v>732.52</v>
      </c>
      <c r="E82" s="12">
        <v>0</v>
      </c>
      <c r="F82" s="12">
        <v>0</v>
      </c>
      <c r="G82" s="12">
        <v>1462.96</v>
      </c>
      <c r="H82" s="12">
        <v>2260.41</v>
      </c>
      <c r="I82" s="12">
        <v>4797.63</v>
      </c>
      <c r="J82" s="12">
        <v>4862.56</v>
      </c>
      <c r="K82" s="12">
        <v>0</v>
      </c>
      <c r="L82" s="12">
        <v>797.45</v>
      </c>
    </row>
    <row r="83" spans="1:12">
      <c r="A83" s="17" t="s">
        <v>337</v>
      </c>
      <c r="B83" s="16" t="s">
        <v>338</v>
      </c>
      <c r="C83" s="12">
        <v>0</v>
      </c>
      <c r="D83" s="12">
        <v>0</v>
      </c>
      <c r="E83" s="12">
        <v>10.18</v>
      </c>
      <c r="F83" s="12">
        <v>0</v>
      </c>
      <c r="G83" s="12">
        <v>16168.06</v>
      </c>
      <c r="H83" s="12">
        <v>16178.24</v>
      </c>
      <c r="I83" s="12">
        <v>287165.1</v>
      </c>
      <c r="J83" s="12">
        <v>287165.1</v>
      </c>
      <c r="K83" s="12">
        <v>0</v>
      </c>
      <c r="L83" s="12">
        <v>0</v>
      </c>
    </row>
    <row r="84" spans="1:12">
      <c r="A84" s="17" t="s">
        <v>339</v>
      </c>
      <c r="B84" s="16" t="s">
        <v>340</v>
      </c>
      <c r="C84" s="12">
        <v>0</v>
      </c>
      <c r="D84" s="12">
        <v>109068</v>
      </c>
      <c r="E84" s="12">
        <v>0</v>
      </c>
      <c r="F84" s="12">
        <v>109068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109068</v>
      </c>
    </row>
    <row r="85" spans="1:12">
      <c r="A85" s="17" t="s">
        <v>341</v>
      </c>
      <c r="B85" s="16" t="s">
        <v>342</v>
      </c>
      <c r="C85" s="12">
        <v>0</v>
      </c>
      <c r="D85" s="12">
        <v>10906.8</v>
      </c>
      <c r="E85" s="12">
        <v>0</v>
      </c>
      <c r="F85" s="12">
        <v>10906.8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10906.8</v>
      </c>
    </row>
    <row r="86" spans="1:12">
      <c r="A86" s="17" t="s">
        <v>343</v>
      </c>
      <c r="B86" s="16" t="s">
        <v>344</v>
      </c>
      <c r="C86" s="12">
        <v>0</v>
      </c>
      <c r="D86" s="12">
        <v>4368.45</v>
      </c>
      <c r="E86" s="12">
        <v>0</v>
      </c>
      <c r="F86" s="12">
        <v>4368.45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4368.45</v>
      </c>
    </row>
    <row r="87" spans="1:12">
      <c r="A87" s="17" t="s">
        <v>345</v>
      </c>
      <c r="B87" s="16" t="s">
        <v>346</v>
      </c>
      <c r="C87" s="12">
        <v>0</v>
      </c>
      <c r="D87" s="12">
        <v>55917.17</v>
      </c>
      <c r="E87" s="12">
        <v>0</v>
      </c>
      <c r="F87" s="12">
        <v>55917.17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55917.17</v>
      </c>
    </row>
    <row r="88" spans="1:12">
      <c r="A88" s="17" t="s">
        <v>347</v>
      </c>
      <c r="B88" s="16" t="s">
        <v>348</v>
      </c>
      <c r="C88" s="12">
        <v>0</v>
      </c>
      <c r="D88" s="12">
        <v>30806.2</v>
      </c>
      <c r="E88" s="12">
        <v>0</v>
      </c>
      <c r="F88" s="12">
        <v>30806.2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30806.2</v>
      </c>
    </row>
    <row r="89" spans="1:12">
      <c r="A89" s="17" t="s">
        <v>349</v>
      </c>
      <c r="B89" s="16" t="s">
        <v>350</v>
      </c>
      <c r="C89" s="12">
        <v>0</v>
      </c>
      <c r="D89" s="12">
        <v>37101.04</v>
      </c>
      <c r="E89" s="12">
        <v>0</v>
      </c>
      <c r="F89" s="12">
        <v>37101.04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37101.04</v>
      </c>
    </row>
    <row r="90" spans="1:12">
      <c r="A90" s="17" t="s">
        <v>351</v>
      </c>
      <c r="B90" s="16" t="s">
        <v>352</v>
      </c>
      <c r="C90" s="12">
        <v>0</v>
      </c>
      <c r="D90" s="12">
        <v>26492.7</v>
      </c>
      <c r="E90" s="12">
        <v>0</v>
      </c>
      <c r="F90" s="12">
        <v>26492.7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26492.7</v>
      </c>
    </row>
    <row r="91" spans="1:12">
      <c r="A91" s="17" t="s">
        <v>353</v>
      </c>
      <c r="B91" s="16" t="s">
        <v>354</v>
      </c>
      <c r="C91" s="12">
        <v>0</v>
      </c>
      <c r="D91" s="12">
        <v>24599.03</v>
      </c>
      <c r="E91" s="12">
        <v>0</v>
      </c>
      <c r="F91" s="12">
        <v>24599.03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24599.03</v>
      </c>
    </row>
    <row r="92" spans="1:12">
      <c r="A92" s="17" t="s">
        <v>355</v>
      </c>
      <c r="B92" s="16" t="s">
        <v>356</v>
      </c>
      <c r="C92" s="12">
        <v>0</v>
      </c>
      <c r="D92" s="12">
        <v>31305.44</v>
      </c>
      <c r="E92" s="12">
        <v>0</v>
      </c>
      <c r="F92" s="12">
        <v>31305.44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31305.44</v>
      </c>
    </row>
    <row r="93" spans="1:12">
      <c r="A93" s="17" t="s">
        <v>357</v>
      </c>
      <c r="B93" s="16" t="s">
        <v>358</v>
      </c>
      <c r="C93" s="12">
        <v>0</v>
      </c>
      <c r="D93" s="12">
        <v>0</v>
      </c>
      <c r="E93" s="12">
        <v>0</v>
      </c>
      <c r="F93" s="12">
        <v>38873.98</v>
      </c>
      <c r="G93" s="12">
        <v>0</v>
      </c>
      <c r="H93" s="12">
        <v>0</v>
      </c>
      <c r="I93" s="12">
        <v>0</v>
      </c>
      <c r="J93" s="12">
        <v>38873.98</v>
      </c>
      <c r="K93" s="12">
        <v>0</v>
      </c>
      <c r="L93" s="12">
        <v>38873.98</v>
      </c>
    </row>
    <row r="94" spans="1:12">
      <c r="A94" s="17" t="s">
        <v>359</v>
      </c>
      <c r="B94" s="16" t="s">
        <v>360</v>
      </c>
      <c r="C94" s="12">
        <v>0</v>
      </c>
      <c r="D94" s="12">
        <v>38873.98</v>
      </c>
      <c r="E94" s="12">
        <v>0</v>
      </c>
      <c r="F94" s="12">
        <v>0</v>
      </c>
      <c r="G94" s="12">
        <v>0</v>
      </c>
      <c r="H94" s="12">
        <v>0</v>
      </c>
      <c r="I94" s="12">
        <v>38873.98</v>
      </c>
      <c r="J94" s="12">
        <v>0</v>
      </c>
      <c r="K94" s="12">
        <v>0</v>
      </c>
      <c r="L94" s="12">
        <v>0</v>
      </c>
    </row>
    <row r="95" spans="1:12">
      <c r="A95" s="17" t="s">
        <v>361</v>
      </c>
      <c r="B95" s="16" t="s">
        <v>362</v>
      </c>
      <c r="C95" s="12">
        <v>-93195</v>
      </c>
      <c r="D95" s="12">
        <v>0</v>
      </c>
      <c r="E95" s="12">
        <v>-57830</v>
      </c>
      <c r="F95" s="12">
        <v>0</v>
      </c>
      <c r="G95" s="12">
        <v>3215</v>
      </c>
      <c r="H95" s="12">
        <v>0</v>
      </c>
      <c r="I95" s="12">
        <v>38580</v>
      </c>
      <c r="J95" s="12">
        <v>0</v>
      </c>
      <c r="K95" s="12">
        <v>-54615</v>
      </c>
      <c r="L95" s="12">
        <v>0</v>
      </c>
    </row>
    <row r="96" spans="1:12">
      <c r="A96" s="17" t="s">
        <v>363</v>
      </c>
      <c r="B96" s="16" t="s">
        <v>364</v>
      </c>
      <c r="C96" s="12">
        <v>0</v>
      </c>
      <c r="D96" s="12">
        <v>967.03</v>
      </c>
      <c r="E96" s="12">
        <v>0</v>
      </c>
      <c r="F96" s="12">
        <v>492.08</v>
      </c>
      <c r="G96" s="12">
        <v>82.56</v>
      </c>
      <c r="H96" s="12">
        <v>39.31</v>
      </c>
      <c r="I96" s="12">
        <v>1024.29</v>
      </c>
      <c r="J96" s="12">
        <v>506.09</v>
      </c>
      <c r="K96" s="12">
        <v>0</v>
      </c>
      <c r="L96" s="12">
        <v>448.83</v>
      </c>
    </row>
    <row r="97" spans="1:12">
      <c r="A97" s="17" t="s">
        <v>365</v>
      </c>
      <c r="B97" s="16" t="s">
        <v>366</v>
      </c>
      <c r="C97" s="12">
        <v>0</v>
      </c>
      <c r="D97" s="12">
        <v>0</v>
      </c>
      <c r="E97" s="12">
        <v>0</v>
      </c>
      <c r="F97" s="12">
        <v>0</v>
      </c>
      <c r="G97" s="12">
        <v>818.22</v>
      </c>
      <c r="H97" s="12">
        <v>818.22</v>
      </c>
      <c r="I97" s="12">
        <v>818.22</v>
      </c>
      <c r="J97" s="12">
        <v>818.22</v>
      </c>
      <c r="K97" s="12">
        <v>0</v>
      </c>
      <c r="L97" s="12">
        <v>0</v>
      </c>
    </row>
    <row r="98" spans="1:12">
      <c r="A98" s="17" t="s">
        <v>367</v>
      </c>
      <c r="B98" s="16" t="s">
        <v>368</v>
      </c>
      <c r="C98" s="12">
        <v>0</v>
      </c>
      <c r="D98" s="12">
        <v>504</v>
      </c>
      <c r="E98" s="12">
        <v>0</v>
      </c>
      <c r="F98" s="12">
        <v>273</v>
      </c>
      <c r="G98" s="12">
        <v>21</v>
      </c>
      <c r="H98" s="12">
        <v>0</v>
      </c>
      <c r="I98" s="12">
        <v>252</v>
      </c>
      <c r="J98" s="12">
        <v>0</v>
      </c>
      <c r="K98" s="12">
        <v>0</v>
      </c>
      <c r="L98" s="12">
        <v>252</v>
      </c>
    </row>
    <row r="99" spans="1:12">
      <c r="A99" s="17" t="s">
        <v>369</v>
      </c>
      <c r="B99" s="16" t="s">
        <v>370</v>
      </c>
      <c r="C99" s="12">
        <v>0</v>
      </c>
      <c r="D99" s="12">
        <v>480.93</v>
      </c>
      <c r="E99" s="12">
        <v>0</v>
      </c>
      <c r="F99" s="12">
        <v>250.92</v>
      </c>
      <c r="G99" s="12">
        <v>20.91</v>
      </c>
      <c r="H99" s="12">
        <v>0</v>
      </c>
      <c r="I99" s="12">
        <v>250.92</v>
      </c>
      <c r="J99" s="12">
        <v>0</v>
      </c>
      <c r="K99" s="12">
        <v>0</v>
      </c>
      <c r="L99" s="12">
        <v>230.01</v>
      </c>
    </row>
    <row r="100" spans="1:12">
      <c r="A100" s="17" t="s">
        <v>371</v>
      </c>
      <c r="B100" s="16" t="s">
        <v>372</v>
      </c>
      <c r="C100" s="12">
        <v>0</v>
      </c>
      <c r="D100" s="12">
        <v>0</v>
      </c>
      <c r="E100" s="12">
        <v>0</v>
      </c>
      <c r="F100" s="12">
        <v>527</v>
      </c>
      <c r="G100" s="12">
        <v>31</v>
      </c>
      <c r="H100" s="12">
        <v>0</v>
      </c>
      <c r="I100" s="12">
        <v>837</v>
      </c>
      <c r="J100" s="12">
        <v>1333</v>
      </c>
      <c r="K100" s="12">
        <v>0</v>
      </c>
      <c r="L100" s="12">
        <v>496</v>
      </c>
    </row>
    <row r="101" spans="1:12">
      <c r="A101" s="17" t="s">
        <v>373</v>
      </c>
      <c r="B101" s="16" t="s">
        <v>374</v>
      </c>
      <c r="C101" s="12">
        <v>0</v>
      </c>
      <c r="D101" s="12">
        <v>3769.55</v>
      </c>
      <c r="E101" s="12">
        <v>0</v>
      </c>
      <c r="F101" s="12">
        <v>0</v>
      </c>
      <c r="G101" s="12">
        <v>0</v>
      </c>
      <c r="H101" s="12">
        <v>0</v>
      </c>
      <c r="I101" s="12">
        <v>3790.92</v>
      </c>
      <c r="J101" s="12">
        <v>21.37</v>
      </c>
      <c r="K101" s="12">
        <v>0</v>
      </c>
      <c r="L101" s="12">
        <v>0</v>
      </c>
    </row>
    <row r="102" spans="1:12">
      <c r="A102" s="17" t="s">
        <v>375</v>
      </c>
      <c r="B102" s="16" t="s">
        <v>376</v>
      </c>
      <c r="C102" s="12">
        <v>0</v>
      </c>
      <c r="D102" s="12">
        <v>0</v>
      </c>
      <c r="E102" s="12">
        <v>577.75</v>
      </c>
      <c r="F102" s="12">
        <v>0</v>
      </c>
      <c r="G102" s="12">
        <v>44.44</v>
      </c>
      <c r="H102" s="12">
        <v>0</v>
      </c>
      <c r="I102" s="12">
        <v>622.19</v>
      </c>
      <c r="J102" s="12">
        <v>0</v>
      </c>
      <c r="K102" s="12">
        <v>622.19</v>
      </c>
      <c r="L102" s="12">
        <v>0</v>
      </c>
    </row>
    <row r="103" spans="1:12">
      <c r="A103" s="17" t="s">
        <v>377</v>
      </c>
      <c r="B103" s="16" t="s">
        <v>378</v>
      </c>
      <c r="C103" s="12">
        <v>0</v>
      </c>
      <c r="D103" s="12">
        <v>0</v>
      </c>
      <c r="E103" s="12">
        <v>978.8</v>
      </c>
      <c r="F103" s="12">
        <v>0</v>
      </c>
      <c r="G103" s="12">
        <v>45.8</v>
      </c>
      <c r="H103" s="12">
        <v>0</v>
      </c>
      <c r="I103" s="12">
        <v>1024.6</v>
      </c>
      <c r="J103" s="12">
        <v>0</v>
      </c>
      <c r="K103" s="12">
        <v>1024.6</v>
      </c>
      <c r="L103" s="12">
        <v>0</v>
      </c>
    </row>
    <row r="104" spans="1:12">
      <c r="A104" s="17" t="s">
        <v>379</v>
      </c>
      <c r="B104" s="16" t="s">
        <v>380</v>
      </c>
      <c r="C104" s="12">
        <v>0</v>
      </c>
      <c r="D104" s="12">
        <v>0</v>
      </c>
      <c r="E104" s="12">
        <v>1255.93</v>
      </c>
      <c r="F104" s="12">
        <v>0</v>
      </c>
      <c r="G104" s="12">
        <v>0</v>
      </c>
      <c r="H104" s="12">
        <v>0</v>
      </c>
      <c r="I104" s="12">
        <v>1255.93</v>
      </c>
      <c r="J104" s="12">
        <v>0</v>
      </c>
      <c r="K104" s="12">
        <v>1255.93</v>
      </c>
      <c r="L104" s="12">
        <v>0</v>
      </c>
    </row>
    <row r="105" spans="1:12">
      <c r="A105" s="17" t="s">
        <v>381</v>
      </c>
      <c r="B105" s="16" t="s">
        <v>382</v>
      </c>
      <c r="C105" s="12">
        <v>0</v>
      </c>
      <c r="D105" s="12">
        <v>0</v>
      </c>
      <c r="E105" s="12">
        <v>409.66</v>
      </c>
      <c r="F105" s="12">
        <v>0</v>
      </c>
      <c r="G105" s="12">
        <v>0</v>
      </c>
      <c r="H105" s="12">
        <v>10.5</v>
      </c>
      <c r="I105" s="12">
        <v>409.66</v>
      </c>
      <c r="J105" s="12">
        <v>10.5</v>
      </c>
      <c r="K105" s="12">
        <v>399.16</v>
      </c>
      <c r="L105" s="12">
        <v>0</v>
      </c>
    </row>
    <row r="106" spans="1:12">
      <c r="A106" s="17" t="s">
        <v>383</v>
      </c>
      <c r="B106" s="16" t="s">
        <v>384</v>
      </c>
      <c r="C106" s="12">
        <v>0</v>
      </c>
      <c r="D106" s="12">
        <v>0</v>
      </c>
      <c r="E106" s="12">
        <v>1939.86</v>
      </c>
      <c r="F106" s="12">
        <v>0</v>
      </c>
      <c r="G106" s="12">
        <v>142.45</v>
      </c>
      <c r="H106" s="12">
        <v>35</v>
      </c>
      <c r="I106" s="12">
        <v>2082.31</v>
      </c>
      <c r="J106" s="12">
        <v>35</v>
      </c>
      <c r="K106" s="12">
        <v>2047.31</v>
      </c>
      <c r="L106" s="12">
        <v>0</v>
      </c>
    </row>
    <row r="107" spans="1:12">
      <c r="A107" s="17" t="s">
        <v>385</v>
      </c>
      <c r="B107" s="16" t="s">
        <v>386</v>
      </c>
      <c r="C107" s="12">
        <v>0</v>
      </c>
      <c r="D107" s="12">
        <v>0</v>
      </c>
      <c r="E107" s="12">
        <v>1218.83</v>
      </c>
      <c r="F107" s="12">
        <v>0</v>
      </c>
      <c r="G107" s="12">
        <v>117.87</v>
      </c>
      <c r="H107" s="12">
        <v>25</v>
      </c>
      <c r="I107" s="12">
        <v>1336.7</v>
      </c>
      <c r="J107" s="12">
        <v>25</v>
      </c>
      <c r="K107" s="12">
        <v>1311.7</v>
      </c>
      <c r="L107" s="12">
        <v>0</v>
      </c>
    </row>
    <row r="108" spans="1:12">
      <c r="A108" s="17" t="s">
        <v>387</v>
      </c>
      <c r="B108" s="16" t="s">
        <v>388</v>
      </c>
      <c r="C108" s="12">
        <v>0</v>
      </c>
      <c r="D108" s="12">
        <v>0</v>
      </c>
      <c r="E108" s="12">
        <v>35.61</v>
      </c>
      <c r="F108" s="12">
        <v>0</v>
      </c>
      <c r="G108" s="12">
        <v>34.6</v>
      </c>
      <c r="H108" s="12">
        <v>0</v>
      </c>
      <c r="I108" s="12">
        <v>70.21</v>
      </c>
      <c r="J108" s="12">
        <v>0</v>
      </c>
      <c r="K108" s="12">
        <v>70.21</v>
      </c>
      <c r="L108" s="12">
        <v>0</v>
      </c>
    </row>
    <row r="109" spans="1:12">
      <c r="A109" s="17" t="s">
        <v>389</v>
      </c>
      <c r="B109" s="16" t="s">
        <v>390</v>
      </c>
      <c r="C109" s="12">
        <v>0</v>
      </c>
      <c r="D109" s="12">
        <v>0</v>
      </c>
      <c r="E109" s="12">
        <v>20.33</v>
      </c>
      <c r="F109" s="12">
        <v>0</v>
      </c>
      <c r="G109" s="12">
        <v>0</v>
      </c>
      <c r="H109" s="12">
        <v>0</v>
      </c>
      <c r="I109" s="12">
        <v>20.33</v>
      </c>
      <c r="J109" s="12">
        <v>0</v>
      </c>
      <c r="K109" s="12">
        <v>20.33</v>
      </c>
      <c r="L109" s="12">
        <v>0</v>
      </c>
    </row>
    <row r="110" spans="1:12">
      <c r="A110" s="17" t="s">
        <v>391</v>
      </c>
      <c r="B110" s="16" t="s">
        <v>392</v>
      </c>
      <c r="C110" s="12">
        <v>0</v>
      </c>
      <c r="D110" s="12">
        <v>0</v>
      </c>
      <c r="E110" s="12">
        <v>2324.78</v>
      </c>
      <c r="F110" s="12">
        <v>0</v>
      </c>
      <c r="G110" s="12">
        <v>0</v>
      </c>
      <c r="H110" s="12">
        <v>0</v>
      </c>
      <c r="I110" s="12">
        <v>2324.78</v>
      </c>
      <c r="J110" s="12">
        <v>0</v>
      </c>
      <c r="K110" s="12">
        <v>2324.78</v>
      </c>
      <c r="L110" s="12">
        <v>0</v>
      </c>
    </row>
    <row r="111" spans="1:12">
      <c r="A111" s="17" t="s">
        <v>393</v>
      </c>
      <c r="B111" s="16" t="s">
        <v>394</v>
      </c>
      <c r="C111" s="12">
        <v>0</v>
      </c>
      <c r="D111" s="12">
        <v>0</v>
      </c>
      <c r="E111" s="12">
        <v>724.98</v>
      </c>
      <c r="F111" s="12">
        <v>0</v>
      </c>
      <c r="G111" s="12">
        <v>3941.68</v>
      </c>
      <c r="H111" s="12">
        <v>0</v>
      </c>
      <c r="I111" s="12">
        <v>4666.66</v>
      </c>
      <c r="J111" s="12">
        <v>0</v>
      </c>
      <c r="K111" s="12">
        <v>4666.66</v>
      </c>
      <c r="L111" s="12">
        <v>0</v>
      </c>
    </row>
    <row r="112" spans="1:12">
      <c r="A112" s="17" t="s">
        <v>395</v>
      </c>
      <c r="B112" s="16" t="s">
        <v>396</v>
      </c>
      <c r="C112" s="12">
        <v>0</v>
      </c>
      <c r="D112" s="12">
        <v>0</v>
      </c>
      <c r="E112" s="12">
        <v>306.65</v>
      </c>
      <c r="F112" s="12">
        <v>0</v>
      </c>
      <c r="G112" s="12">
        <v>0</v>
      </c>
      <c r="H112" s="12">
        <v>0</v>
      </c>
      <c r="I112" s="12">
        <v>306.65</v>
      </c>
      <c r="J112" s="12">
        <v>0</v>
      </c>
      <c r="K112" s="12">
        <v>306.65</v>
      </c>
      <c r="L112" s="12">
        <v>0</v>
      </c>
    </row>
    <row r="113" spans="1:12">
      <c r="A113" s="17" t="s">
        <v>397</v>
      </c>
      <c r="B113" s="16" t="s">
        <v>398</v>
      </c>
      <c r="C113" s="12">
        <v>0</v>
      </c>
      <c r="D113" s="12">
        <v>0</v>
      </c>
      <c r="E113" s="12">
        <v>122.47</v>
      </c>
      <c r="F113" s="12">
        <v>0</v>
      </c>
      <c r="G113" s="12">
        <v>0</v>
      </c>
      <c r="H113" s="12">
        <v>0</v>
      </c>
      <c r="I113" s="12">
        <v>122.47</v>
      </c>
      <c r="J113" s="12">
        <v>0</v>
      </c>
      <c r="K113" s="12">
        <v>122.47</v>
      </c>
      <c r="L113" s="12">
        <v>0</v>
      </c>
    </row>
    <row r="114" spans="1:12">
      <c r="A114" s="17" t="s">
        <v>399</v>
      </c>
      <c r="B114" s="16" t="s">
        <v>400</v>
      </c>
      <c r="C114" s="12">
        <v>0</v>
      </c>
      <c r="D114" s="12">
        <v>0</v>
      </c>
      <c r="E114" s="12">
        <v>459.6</v>
      </c>
      <c r="F114" s="12">
        <v>0</v>
      </c>
      <c r="G114" s="12">
        <v>0</v>
      </c>
      <c r="H114" s="12">
        <v>0</v>
      </c>
      <c r="I114" s="12">
        <v>459.6</v>
      </c>
      <c r="J114" s="12">
        <v>0</v>
      </c>
      <c r="K114" s="12">
        <v>459.6</v>
      </c>
      <c r="L114" s="12">
        <v>0</v>
      </c>
    </row>
    <row r="115" spans="1:12">
      <c r="A115" s="17" t="s">
        <v>401</v>
      </c>
      <c r="B115" s="16" t="s">
        <v>402</v>
      </c>
      <c r="C115" s="12">
        <v>0</v>
      </c>
      <c r="D115" s="12">
        <v>0</v>
      </c>
      <c r="E115" s="12">
        <v>78.48</v>
      </c>
      <c r="F115" s="12">
        <v>0</v>
      </c>
      <c r="G115" s="12">
        <v>0</v>
      </c>
      <c r="H115" s="12">
        <v>0</v>
      </c>
      <c r="I115" s="12">
        <v>78.48</v>
      </c>
      <c r="J115" s="12">
        <v>0</v>
      </c>
      <c r="K115" s="12">
        <v>78.48</v>
      </c>
      <c r="L115" s="12">
        <v>0</v>
      </c>
    </row>
    <row r="116" spans="1:12">
      <c r="A116" s="17" t="s">
        <v>403</v>
      </c>
      <c r="B116" s="16" t="s">
        <v>404</v>
      </c>
      <c r="C116" s="12">
        <v>0</v>
      </c>
      <c r="D116" s="12">
        <v>0</v>
      </c>
      <c r="E116" s="12">
        <v>82.65</v>
      </c>
      <c r="F116" s="12">
        <v>0</v>
      </c>
      <c r="G116" s="12">
        <v>274.15</v>
      </c>
      <c r="H116" s="12">
        <v>0</v>
      </c>
      <c r="I116" s="12">
        <v>356.8</v>
      </c>
      <c r="J116" s="12">
        <v>0</v>
      </c>
      <c r="K116" s="12">
        <v>356.8</v>
      </c>
      <c r="L116" s="12">
        <v>0</v>
      </c>
    </row>
    <row r="117" spans="1:12">
      <c r="A117" s="17" t="s">
        <v>405</v>
      </c>
      <c r="B117" s="16" t="s">
        <v>406</v>
      </c>
      <c r="C117" s="12">
        <v>0</v>
      </c>
      <c r="D117" s="12">
        <v>0</v>
      </c>
      <c r="E117" s="12">
        <v>4919.24</v>
      </c>
      <c r="F117" s="12">
        <v>0</v>
      </c>
      <c r="G117" s="12">
        <v>1750</v>
      </c>
      <c r="H117" s="12">
        <v>0</v>
      </c>
      <c r="I117" s="12">
        <v>6669.24</v>
      </c>
      <c r="J117" s="12">
        <v>0</v>
      </c>
      <c r="K117" s="12">
        <v>6669.24</v>
      </c>
      <c r="L117" s="12">
        <v>0</v>
      </c>
    </row>
    <row r="118" spans="1:12">
      <c r="A118" s="17" t="s">
        <v>407</v>
      </c>
      <c r="B118" s="16" t="s">
        <v>408</v>
      </c>
      <c r="C118" s="12">
        <v>0</v>
      </c>
      <c r="D118" s="12">
        <v>0</v>
      </c>
      <c r="E118" s="12">
        <v>37.46</v>
      </c>
      <c r="F118" s="12">
        <v>0</v>
      </c>
      <c r="G118" s="12">
        <v>0</v>
      </c>
      <c r="H118" s="12">
        <v>0</v>
      </c>
      <c r="I118" s="12">
        <v>37.46</v>
      </c>
      <c r="J118" s="12">
        <v>0</v>
      </c>
      <c r="K118" s="12">
        <v>37.46</v>
      </c>
      <c r="L118" s="12">
        <v>0</v>
      </c>
    </row>
    <row r="119" spans="1:12">
      <c r="A119" s="17" t="s">
        <v>409</v>
      </c>
      <c r="B119" s="16" t="s">
        <v>410</v>
      </c>
      <c r="C119" s="12">
        <v>0</v>
      </c>
      <c r="D119" s="12">
        <v>0</v>
      </c>
      <c r="E119" s="12">
        <v>191.8</v>
      </c>
      <c r="F119" s="12">
        <v>0</v>
      </c>
      <c r="G119" s="12">
        <v>0</v>
      </c>
      <c r="H119" s="12">
        <v>0</v>
      </c>
      <c r="I119" s="12">
        <v>191.8</v>
      </c>
      <c r="J119" s="12">
        <v>0</v>
      </c>
      <c r="K119" s="12">
        <v>191.8</v>
      </c>
      <c r="L119" s="12">
        <v>0</v>
      </c>
    </row>
    <row r="120" spans="1:12">
      <c r="A120" s="17" t="s">
        <v>411</v>
      </c>
      <c r="B120" s="16" t="s">
        <v>412</v>
      </c>
      <c r="C120" s="12">
        <v>0</v>
      </c>
      <c r="D120" s="12">
        <v>0</v>
      </c>
      <c r="E120" s="12">
        <v>28.24</v>
      </c>
      <c r="F120" s="12">
        <v>0</v>
      </c>
      <c r="G120" s="12">
        <v>0</v>
      </c>
      <c r="H120" s="12">
        <v>0</v>
      </c>
      <c r="I120" s="12">
        <v>28.24</v>
      </c>
      <c r="J120" s="12">
        <v>0</v>
      </c>
      <c r="K120" s="12">
        <v>28.24</v>
      </c>
      <c r="L120" s="12">
        <v>0</v>
      </c>
    </row>
    <row r="121" spans="1:12">
      <c r="A121" s="17" t="s">
        <v>413</v>
      </c>
      <c r="B121" s="16" t="s">
        <v>414</v>
      </c>
      <c r="C121" s="12">
        <v>0</v>
      </c>
      <c r="D121" s="12">
        <v>0</v>
      </c>
      <c r="E121" s="12">
        <v>4129.42</v>
      </c>
      <c r="F121" s="12">
        <v>0</v>
      </c>
      <c r="G121" s="12">
        <v>385.67</v>
      </c>
      <c r="H121" s="12">
        <v>0</v>
      </c>
      <c r="I121" s="12">
        <v>4515.09</v>
      </c>
      <c r="J121" s="12">
        <v>0</v>
      </c>
      <c r="K121" s="12">
        <v>4515.09</v>
      </c>
      <c r="L121" s="12">
        <v>0</v>
      </c>
    </row>
    <row r="122" spans="1:12">
      <c r="A122" s="17" t="s">
        <v>415</v>
      </c>
      <c r="B122" s="16" t="s">
        <v>416</v>
      </c>
      <c r="C122" s="12">
        <v>0</v>
      </c>
      <c r="D122" s="12">
        <v>0</v>
      </c>
      <c r="E122" s="12">
        <v>419955.7</v>
      </c>
      <c r="F122" s="12">
        <v>0</v>
      </c>
      <c r="G122" s="12">
        <v>38701.63</v>
      </c>
      <c r="H122" s="12">
        <v>0</v>
      </c>
      <c r="I122" s="12">
        <v>458657.33</v>
      </c>
      <c r="J122" s="12">
        <v>0</v>
      </c>
      <c r="K122" s="12">
        <v>458657.33</v>
      </c>
      <c r="L122" s="12">
        <v>0</v>
      </c>
    </row>
    <row r="123" spans="1:12">
      <c r="A123" s="17" t="s">
        <v>417</v>
      </c>
      <c r="B123" s="16" t="s">
        <v>418</v>
      </c>
      <c r="C123" s="12">
        <v>0</v>
      </c>
      <c r="D123" s="12">
        <v>0</v>
      </c>
      <c r="E123" s="12">
        <v>2930.91</v>
      </c>
      <c r="F123" s="12">
        <v>0</v>
      </c>
      <c r="G123" s="12">
        <v>68.23</v>
      </c>
      <c r="H123" s="12">
        <v>0</v>
      </c>
      <c r="I123" s="12">
        <v>2999.14</v>
      </c>
      <c r="J123" s="12">
        <v>0</v>
      </c>
      <c r="K123" s="12">
        <v>2999.14</v>
      </c>
      <c r="L123" s="12">
        <v>0</v>
      </c>
    </row>
    <row r="124" spans="1:12">
      <c r="A124" s="17" t="s">
        <v>419</v>
      </c>
      <c r="B124" s="16" t="s">
        <v>420</v>
      </c>
      <c r="C124" s="12">
        <v>0</v>
      </c>
      <c r="D124" s="12">
        <v>0</v>
      </c>
      <c r="E124" s="12">
        <v>3662.88</v>
      </c>
      <c r="F124" s="12">
        <v>0</v>
      </c>
      <c r="G124" s="12">
        <v>369.12</v>
      </c>
      <c r="H124" s="12">
        <v>0</v>
      </c>
      <c r="I124" s="12">
        <v>4032</v>
      </c>
      <c r="J124" s="12">
        <v>0</v>
      </c>
      <c r="K124" s="12">
        <v>4032</v>
      </c>
      <c r="L124" s="12">
        <v>0</v>
      </c>
    </row>
    <row r="125" spans="1:12">
      <c r="A125" s="5" t="s">
        <v>421</v>
      </c>
      <c r="B125" s="4" t="s">
        <v>422</v>
      </c>
      <c r="C125" s="6">
        <v>0</v>
      </c>
      <c r="D125" s="6">
        <v>0</v>
      </c>
      <c r="E125" s="6">
        <v>142.86</v>
      </c>
      <c r="F125" s="6">
        <v>0</v>
      </c>
      <c r="G125" s="6">
        <v>53.34</v>
      </c>
      <c r="H125" s="6">
        <v>0</v>
      </c>
      <c r="I125" s="6">
        <v>196.2</v>
      </c>
      <c r="J125" s="6">
        <v>0</v>
      </c>
      <c r="K125" s="6">
        <v>196.2</v>
      </c>
      <c r="L125" s="6">
        <v>0</v>
      </c>
    </row>
    <row r="126" spans="1:12">
      <c r="A126" s="5" t="s">
        <v>423</v>
      </c>
      <c r="B126" s="4" t="s">
        <v>424</v>
      </c>
      <c r="C126" s="6">
        <v>0</v>
      </c>
      <c r="D126" s="6">
        <v>0</v>
      </c>
      <c r="E126" s="6">
        <v>160</v>
      </c>
      <c r="F126" s="6">
        <v>0</v>
      </c>
      <c r="G126" s="6">
        <v>0</v>
      </c>
      <c r="H126" s="6">
        <v>0</v>
      </c>
      <c r="I126" s="6">
        <v>160</v>
      </c>
      <c r="J126" s="6">
        <v>0</v>
      </c>
      <c r="K126" s="6">
        <v>160</v>
      </c>
      <c r="L126" s="6">
        <v>0</v>
      </c>
    </row>
    <row r="127" spans="1:12">
      <c r="A127" s="5" t="s">
        <v>425</v>
      </c>
      <c r="B127" s="4" t="s">
        <v>426</v>
      </c>
      <c r="C127" s="6">
        <v>0</v>
      </c>
      <c r="D127" s="6">
        <v>0</v>
      </c>
      <c r="E127" s="6">
        <v>1051.81</v>
      </c>
      <c r="F127" s="6">
        <v>0</v>
      </c>
      <c r="G127" s="6">
        <v>0</v>
      </c>
      <c r="H127" s="6">
        <v>0</v>
      </c>
      <c r="I127" s="6">
        <v>1055.17</v>
      </c>
      <c r="J127" s="6">
        <v>3.36</v>
      </c>
      <c r="K127" s="6">
        <v>1051.81</v>
      </c>
      <c r="L127" s="6">
        <v>0</v>
      </c>
    </row>
    <row r="128" spans="1:12">
      <c r="A128" s="5" t="s">
        <v>427</v>
      </c>
      <c r="B128" s="4" t="s">
        <v>428</v>
      </c>
      <c r="C128" s="6">
        <v>0</v>
      </c>
      <c r="D128" s="6">
        <v>0</v>
      </c>
      <c r="E128" s="6">
        <v>5673.1</v>
      </c>
      <c r="F128" s="6">
        <v>0</v>
      </c>
      <c r="G128" s="6">
        <v>287.5</v>
      </c>
      <c r="H128" s="6">
        <v>0</v>
      </c>
      <c r="I128" s="6">
        <v>5960.6</v>
      </c>
      <c r="J128" s="6">
        <v>0</v>
      </c>
      <c r="K128" s="6">
        <v>5960.6</v>
      </c>
      <c r="L128" s="6">
        <v>0</v>
      </c>
    </row>
    <row r="129" spans="1:12">
      <c r="A129" s="5" t="s">
        <v>429</v>
      </c>
      <c r="B129" s="4" t="s">
        <v>430</v>
      </c>
      <c r="C129" s="6">
        <v>0</v>
      </c>
      <c r="D129" s="6">
        <v>0</v>
      </c>
      <c r="E129" s="6">
        <v>547.06</v>
      </c>
      <c r="F129" s="6">
        <v>0</v>
      </c>
      <c r="G129" s="6">
        <v>30.86</v>
      </c>
      <c r="H129" s="6">
        <v>0</v>
      </c>
      <c r="I129" s="6">
        <v>577.92</v>
      </c>
      <c r="J129" s="6">
        <v>0</v>
      </c>
      <c r="K129" s="6">
        <v>577.92</v>
      </c>
      <c r="L129" s="6">
        <v>0</v>
      </c>
    </row>
    <row r="130" spans="1:12">
      <c r="A130" s="5" t="s">
        <v>431</v>
      </c>
      <c r="B130" s="4" t="s">
        <v>432</v>
      </c>
      <c r="C130" s="6">
        <v>0</v>
      </c>
      <c r="D130" s="6">
        <v>0</v>
      </c>
      <c r="E130" s="6">
        <v>0</v>
      </c>
      <c r="F130" s="6">
        <v>0</v>
      </c>
      <c r="G130" s="6">
        <v>818.22</v>
      </c>
      <c r="H130" s="6">
        <v>0</v>
      </c>
      <c r="I130" s="6">
        <v>818.22</v>
      </c>
      <c r="J130" s="6">
        <v>0</v>
      </c>
      <c r="K130" s="6">
        <v>818.22</v>
      </c>
      <c r="L130" s="6">
        <v>0</v>
      </c>
    </row>
    <row r="131" spans="1:12">
      <c r="A131" s="5" t="s">
        <v>433</v>
      </c>
      <c r="B131" s="4" t="s">
        <v>434</v>
      </c>
      <c r="C131" s="6">
        <v>0</v>
      </c>
      <c r="D131" s="6">
        <v>0</v>
      </c>
      <c r="E131" s="6">
        <v>378.97</v>
      </c>
      <c r="F131" s="6">
        <v>0</v>
      </c>
      <c r="G131" s="6">
        <v>0</v>
      </c>
      <c r="H131" s="6">
        <v>0</v>
      </c>
      <c r="I131" s="6">
        <v>378.97</v>
      </c>
      <c r="J131" s="6">
        <v>0</v>
      </c>
      <c r="K131" s="6">
        <v>378.97</v>
      </c>
      <c r="L131" s="6">
        <v>0</v>
      </c>
    </row>
    <row r="132" spans="1:12">
      <c r="A132" s="5" t="s">
        <v>435</v>
      </c>
      <c r="B132" s="4" t="s">
        <v>436</v>
      </c>
      <c r="C132" s="6">
        <v>0</v>
      </c>
      <c r="D132" s="6">
        <v>0</v>
      </c>
      <c r="E132" s="6">
        <v>14081</v>
      </c>
      <c r="F132" s="6">
        <v>0</v>
      </c>
      <c r="G132" s="6">
        <v>1258</v>
      </c>
      <c r="H132" s="6">
        <v>0</v>
      </c>
      <c r="I132" s="6">
        <v>15339</v>
      </c>
      <c r="J132" s="6">
        <v>0</v>
      </c>
      <c r="K132" s="6">
        <v>15339</v>
      </c>
      <c r="L132" s="6">
        <v>0</v>
      </c>
    </row>
    <row r="133" spans="1:12">
      <c r="A133" s="5" t="s">
        <v>437</v>
      </c>
      <c r="B133" s="4" t="s">
        <v>438</v>
      </c>
      <c r="C133" s="6">
        <v>0</v>
      </c>
      <c r="D133" s="6">
        <v>0</v>
      </c>
      <c r="E133" s="6">
        <v>4784.79</v>
      </c>
      <c r="F133" s="6">
        <v>0</v>
      </c>
      <c r="G133" s="6">
        <v>435.27</v>
      </c>
      <c r="H133" s="6">
        <v>0</v>
      </c>
      <c r="I133" s="6">
        <v>5220.06</v>
      </c>
      <c r="J133" s="6">
        <v>0</v>
      </c>
      <c r="K133" s="6">
        <v>5220.06</v>
      </c>
      <c r="L133" s="6">
        <v>0</v>
      </c>
    </row>
    <row r="134" spans="1:12">
      <c r="A134" s="5" t="s">
        <v>439</v>
      </c>
      <c r="B134" s="4" t="s">
        <v>440</v>
      </c>
      <c r="C134" s="6">
        <v>0</v>
      </c>
      <c r="D134" s="6">
        <v>0</v>
      </c>
      <c r="E134" s="6">
        <v>113.82</v>
      </c>
      <c r="F134" s="6">
        <v>0</v>
      </c>
      <c r="G134" s="6">
        <v>0</v>
      </c>
      <c r="H134" s="6">
        <v>0</v>
      </c>
      <c r="I134" s="6">
        <v>113.82</v>
      </c>
      <c r="J134" s="6">
        <v>0</v>
      </c>
      <c r="K134" s="6">
        <v>113.82</v>
      </c>
      <c r="L134" s="6">
        <v>0</v>
      </c>
    </row>
    <row r="135" spans="1:12">
      <c r="A135" s="5" t="s">
        <v>441</v>
      </c>
      <c r="B135" s="4" t="s">
        <v>442</v>
      </c>
      <c r="C135" s="6">
        <v>0</v>
      </c>
      <c r="D135" s="6">
        <v>0</v>
      </c>
      <c r="E135" s="6">
        <v>1500</v>
      </c>
      <c r="F135" s="6">
        <v>0</v>
      </c>
      <c r="G135" s="6">
        <v>0</v>
      </c>
      <c r="H135" s="6">
        <v>0</v>
      </c>
      <c r="I135" s="6">
        <v>1500</v>
      </c>
      <c r="J135" s="6">
        <v>0</v>
      </c>
      <c r="K135" s="6">
        <v>1500</v>
      </c>
      <c r="L135" s="6">
        <v>0</v>
      </c>
    </row>
    <row r="136" spans="1:12">
      <c r="A136" s="5" t="s">
        <v>443</v>
      </c>
      <c r="B136" s="4" t="s">
        <v>444</v>
      </c>
      <c r="C136" s="6">
        <v>0</v>
      </c>
      <c r="D136" s="6">
        <v>0</v>
      </c>
      <c r="E136" s="6">
        <v>37.74</v>
      </c>
      <c r="F136" s="6">
        <v>0</v>
      </c>
      <c r="G136" s="6">
        <v>0</v>
      </c>
      <c r="H136" s="6">
        <v>0</v>
      </c>
      <c r="I136" s="6">
        <v>37.74</v>
      </c>
      <c r="J136" s="6">
        <v>0</v>
      </c>
      <c r="K136" s="6">
        <v>37.74</v>
      </c>
      <c r="L136" s="6">
        <v>0</v>
      </c>
    </row>
    <row r="137" spans="1:12">
      <c r="A137" s="5" t="s">
        <v>445</v>
      </c>
      <c r="B137" s="4" t="s">
        <v>446</v>
      </c>
      <c r="C137" s="6">
        <v>0</v>
      </c>
      <c r="D137" s="6">
        <v>0</v>
      </c>
      <c r="E137" s="6">
        <v>0</v>
      </c>
      <c r="F137" s="6">
        <v>0</v>
      </c>
      <c r="G137" s="6">
        <v>26.64</v>
      </c>
      <c r="H137" s="6">
        <v>0</v>
      </c>
      <c r="I137" s="6">
        <v>26.64</v>
      </c>
      <c r="J137" s="6">
        <v>0</v>
      </c>
      <c r="K137" s="6">
        <v>26.64</v>
      </c>
      <c r="L137" s="6">
        <v>0</v>
      </c>
    </row>
    <row r="138" spans="1:12">
      <c r="A138" s="5" t="s">
        <v>447</v>
      </c>
      <c r="B138" s="4" t="s">
        <v>448</v>
      </c>
      <c r="C138" s="6">
        <v>0</v>
      </c>
      <c r="D138" s="6">
        <v>0</v>
      </c>
      <c r="E138" s="6">
        <v>88694.27</v>
      </c>
      <c r="F138" s="6">
        <v>0</v>
      </c>
      <c r="G138" s="6">
        <v>8596.2</v>
      </c>
      <c r="H138" s="6">
        <v>0</v>
      </c>
      <c r="I138" s="6">
        <v>97290.47</v>
      </c>
      <c r="J138" s="6">
        <v>0</v>
      </c>
      <c r="K138" s="6">
        <v>97290.47</v>
      </c>
      <c r="L138" s="6">
        <v>0</v>
      </c>
    </row>
    <row r="139" spans="1:12">
      <c r="A139" s="5" t="s">
        <v>449</v>
      </c>
      <c r="B139" s="4" t="s">
        <v>448</v>
      </c>
      <c r="C139" s="6">
        <v>0</v>
      </c>
      <c r="D139" s="6">
        <v>0</v>
      </c>
      <c r="E139" s="6">
        <v>7882</v>
      </c>
      <c r="F139" s="6">
        <v>0</v>
      </c>
      <c r="G139" s="6">
        <v>0</v>
      </c>
      <c r="H139" s="6">
        <v>0</v>
      </c>
      <c r="I139" s="6">
        <v>7882</v>
      </c>
      <c r="J139" s="6">
        <v>0</v>
      </c>
      <c r="K139" s="6">
        <v>7882</v>
      </c>
      <c r="L139" s="6">
        <v>0</v>
      </c>
    </row>
    <row r="140" spans="1:12">
      <c r="A140" s="5" t="s">
        <v>450</v>
      </c>
      <c r="B140" s="4" t="s">
        <v>451</v>
      </c>
      <c r="C140" s="6">
        <v>0</v>
      </c>
      <c r="D140" s="6">
        <v>0</v>
      </c>
      <c r="E140" s="6">
        <v>0</v>
      </c>
      <c r="F140" s="6">
        <v>0</v>
      </c>
      <c r="G140" s="6">
        <v>605.03</v>
      </c>
      <c r="H140" s="6">
        <v>812.85</v>
      </c>
      <c r="I140" s="6">
        <v>605.03</v>
      </c>
      <c r="J140" s="6">
        <v>812.85</v>
      </c>
      <c r="K140" s="6">
        <v>-207.82</v>
      </c>
      <c r="L140" s="6">
        <v>0</v>
      </c>
    </row>
    <row r="141" spans="1:12">
      <c r="A141" s="5" t="s">
        <v>452</v>
      </c>
      <c r="B141" s="4" t="s">
        <v>453</v>
      </c>
      <c r="C141" s="6">
        <v>0</v>
      </c>
      <c r="D141" s="6">
        <v>0</v>
      </c>
      <c r="E141" s="6">
        <v>30281.29</v>
      </c>
      <c r="F141" s="6">
        <v>0</v>
      </c>
      <c r="G141" s="6">
        <v>2939.28</v>
      </c>
      <c r="H141" s="6">
        <v>0</v>
      </c>
      <c r="I141" s="6">
        <v>33220.57</v>
      </c>
      <c r="J141" s="6">
        <v>0</v>
      </c>
      <c r="K141" s="6">
        <v>33220.57</v>
      </c>
      <c r="L141" s="6">
        <v>0</v>
      </c>
    </row>
    <row r="142" spans="1:12">
      <c r="A142" s="5" t="s">
        <v>454</v>
      </c>
      <c r="B142" s="4" t="s">
        <v>455</v>
      </c>
      <c r="C142" s="6">
        <v>0</v>
      </c>
      <c r="D142" s="6">
        <v>0</v>
      </c>
      <c r="E142" s="6">
        <v>0</v>
      </c>
      <c r="F142" s="6">
        <v>0</v>
      </c>
      <c r="G142" s="6">
        <v>212.27</v>
      </c>
      <c r="H142" s="6">
        <v>278.43</v>
      </c>
      <c r="I142" s="6">
        <v>212.27</v>
      </c>
      <c r="J142" s="6">
        <v>278.43</v>
      </c>
      <c r="K142" s="6">
        <v>-66.16</v>
      </c>
      <c r="L142" s="6">
        <v>0</v>
      </c>
    </row>
    <row r="143" spans="1:12">
      <c r="A143" s="5" t="s">
        <v>456</v>
      </c>
      <c r="B143" s="4" t="s">
        <v>457</v>
      </c>
      <c r="C143" s="6">
        <v>0</v>
      </c>
      <c r="D143" s="6">
        <v>0</v>
      </c>
      <c r="E143" s="6">
        <v>1362.66</v>
      </c>
      <c r="F143" s="6">
        <v>0</v>
      </c>
      <c r="G143" s="6">
        <v>39.31</v>
      </c>
      <c r="H143" s="6">
        <v>0</v>
      </c>
      <c r="I143" s="6">
        <v>1401.97</v>
      </c>
      <c r="J143" s="6">
        <v>0</v>
      </c>
      <c r="K143" s="6">
        <v>1401.97</v>
      </c>
      <c r="L143" s="6">
        <v>0</v>
      </c>
    </row>
    <row r="144" spans="1:12">
      <c r="A144" s="5" t="s">
        <v>458</v>
      </c>
      <c r="B144" s="4" t="s">
        <v>459</v>
      </c>
      <c r="C144" s="6">
        <v>0</v>
      </c>
      <c r="D144" s="6">
        <v>0</v>
      </c>
      <c r="E144" s="6">
        <v>4491.18</v>
      </c>
      <c r="F144" s="6">
        <v>0</v>
      </c>
      <c r="G144" s="6">
        <v>412</v>
      </c>
      <c r="H144" s="6">
        <v>0</v>
      </c>
      <c r="I144" s="6">
        <v>4903.18</v>
      </c>
      <c r="J144" s="6">
        <v>0</v>
      </c>
      <c r="K144" s="6">
        <v>4903.18</v>
      </c>
      <c r="L144" s="6">
        <v>0</v>
      </c>
    </row>
    <row r="145" spans="1:12">
      <c r="A145" s="5" t="s">
        <v>460</v>
      </c>
      <c r="B145" s="4" t="s">
        <v>461</v>
      </c>
      <c r="C145" s="6">
        <v>0</v>
      </c>
      <c r="D145" s="6">
        <v>0</v>
      </c>
      <c r="E145" s="6">
        <v>0</v>
      </c>
      <c r="F145" s="6">
        <v>0</v>
      </c>
      <c r="G145" s="6">
        <v>493.13</v>
      </c>
      <c r="H145" s="6">
        <v>0</v>
      </c>
      <c r="I145" s="6">
        <v>493.13</v>
      </c>
      <c r="J145" s="6">
        <v>0</v>
      </c>
      <c r="K145" s="6">
        <v>493.13</v>
      </c>
      <c r="L145" s="6">
        <v>0</v>
      </c>
    </row>
    <row r="146" spans="1:12">
      <c r="A146" s="5" t="s">
        <v>462</v>
      </c>
      <c r="B146" s="4" t="s">
        <v>463</v>
      </c>
      <c r="C146" s="6">
        <v>0</v>
      </c>
      <c r="D146" s="6">
        <v>0</v>
      </c>
      <c r="E146" s="6">
        <v>809.41</v>
      </c>
      <c r="F146" s="6">
        <v>0</v>
      </c>
      <c r="G146" s="6">
        <v>0</v>
      </c>
      <c r="H146" s="6">
        <v>0</v>
      </c>
      <c r="I146" s="6">
        <v>809.41</v>
      </c>
      <c r="J146" s="6">
        <v>0</v>
      </c>
      <c r="K146" s="6">
        <v>809.41</v>
      </c>
      <c r="L146" s="6">
        <v>0</v>
      </c>
    </row>
    <row r="147" spans="1:12">
      <c r="A147" s="5" t="s">
        <v>464</v>
      </c>
      <c r="B147" s="4" t="s">
        <v>465</v>
      </c>
      <c r="C147" s="6">
        <v>0</v>
      </c>
      <c r="D147" s="6">
        <v>0</v>
      </c>
      <c r="E147" s="6">
        <v>2968.75</v>
      </c>
      <c r="F147" s="6">
        <v>0</v>
      </c>
      <c r="G147" s="6">
        <v>0</v>
      </c>
      <c r="H147" s="6">
        <v>0</v>
      </c>
      <c r="I147" s="6">
        <v>2968.75</v>
      </c>
      <c r="J147" s="6">
        <v>0</v>
      </c>
      <c r="K147" s="6">
        <v>2968.75</v>
      </c>
      <c r="L147" s="6">
        <v>0</v>
      </c>
    </row>
    <row r="148" spans="1:12">
      <c r="A148" s="5" t="s">
        <v>466</v>
      </c>
      <c r="B148" s="4" t="s">
        <v>467</v>
      </c>
      <c r="C148" s="6">
        <v>0</v>
      </c>
      <c r="D148" s="6">
        <v>0</v>
      </c>
      <c r="E148" s="6">
        <v>37.19</v>
      </c>
      <c r="F148" s="6">
        <v>0</v>
      </c>
      <c r="G148" s="6">
        <v>0</v>
      </c>
      <c r="H148" s="6">
        <v>0</v>
      </c>
      <c r="I148" s="6">
        <v>37.19</v>
      </c>
      <c r="J148" s="6">
        <v>0</v>
      </c>
      <c r="K148" s="6">
        <v>37.19</v>
      </c>
      <c r="L148" s="6">
        <v>0</v>
      </c>
    </row>
    <row r="149" spans="1:12">
      <c r="A149" s="5" t="s">
        <v>468</v>
      </c>
      <c r="B149" s="4" t="s">
        <v>469</v>
      </c>
      <c r="C149" s="6">
        <v>0</v>
      </c>
      <c r="D149" s="6">
        <v>0</v>
      </c>
      <c r="E149" s="6">
        <v>2.64</v>
      </c>
      <c r="F149" s="6">
        <v>0</v>
      </c>
      <c r="G149" s="6">
        <v>0.27</v>
      </c>
      <c r="H149" s="6">
        <v>0</v>
      </c>
      <c r="I149" s="6">
        <v>2.91</v>
      </c>
      <c r="J149" s="6">
        <v>0</v>
      </c>
      <c r="K149" s="6">
        <v>2.91</v>
      </c>
      <c r="L149" s="6">
        <v>0</v>
      </c>
    </row>
    <row r="150" spans="1:12">
      <c r="A150" s="5" t="s">
        <v>470</v>
      </c>
      <c r="B150" s="4" t="s">
        <v>471</v>
      </c>
      <c r="C150" s="6">
        <v>0</v>
      </c>
      <c r="D150" s="6">
        <v>0</v>
      </c>
      <c r="E150" s="6">
        <v>696.21</v>
      </c>
      <c r="F150" s="6">
        <v>0</v>
      </c>
      <c r="G150" s="6">
        <v>0</v>
      </c>
      <c r="H150" s="6">
        <v>0</v>
      </c>
      <c r="I150" s="6">
        <v>696.21</v>
      </c>
      <c r="J150" s="6">
        <v>0</v>
      </c>
      <c r="K150" s="6">
        <v>696.21</v>
      </c>
      <c r="L150" s="6">
        <v>0</v>
      </c>
    </row>
    <row r="151" spans="1:12">
      <c r="A151" s="5" t="s">
        <v>472</v>
      </c>
      <c r="B151" s="4" t="s">
        <v>473</v>
      </c>
      <c r="C151" s="6">
        <v>0</v>
      </c>
      <c r="D151" s="6">
        <v>0</v>
      </c>
      <c r="E151" s="6">
        <v>1883.76</v>
      </c>
      <c r="F151" s="6">
        <v>0</v>
      </c>
      <c r="G151" s="6">
        <v>0</v>
      </c>
      <c r="H151" s="6">
        <v>0</v>
      </c>
      <c r="I151" s="6">
        <v>1883.76</v>
      </c>
      <c r="J151" s="6">
        <v>0</v>
      </c>
      <c r="K151" s="6">
        <v>1883.76</v>
      </c>
      <c r="L151" s="6">
        <v>0</v>
      </c>
    </row>
    <row r="152" spans="1:12">
      <c r="A152" s="5" t="s">
        <v>474</v>
      </c>
      <c r="B152" s="4" t="s">
        <v>475</v>
      </c>
      <c r="C152" s="6">
        <v>0</v>
      </c>
      <c r="D152" s="6">
        <v>0</v>
      </c>
      <c r="E152" s="6">
        <v>0</v>
      </c>
      <c r="F152" s="6">
        <v>0</v>
      </c>
      <c r="G152" s="6">
        <v>224.4</v>
      </c>
      <c r="H152" s="6">
        <v>0</v>
      </c>
      <c r="I152" s="6">
        <v>224.4</v>
      </c>
      <c r="J152" s="6">
        <v>0</v>
      </c>
      <c r="K152" s="6">
        <v>224.4</v>
      </c>
      <c r="L152" s="6">
        <v>0</v>
      </c>
    </row>
    <row r="153" spans="1:12">
      <c r="A153" s="5" t="s">
        <v>476</v>
      </c>
      <c r="B153" s="4" t="s">
        <v>477</v>
      </c>
      <c r="C153" s="6">
        <v>0</v>
      </c>
      <c r="D153" s="6">
        <v>0</v>
      </c>
      <c r="E153" s="6">
        <v>16.48</v>
      </c>
      <c r="F153" s="6">
        <v>0</v>
      </c>
      <c r="G153" s="6">
        <v>0</v>
      </c>
      <c r="H153" s="6">
        <v>0</v>
      </c>
      <c r="I153" s="6">
        <v>16.48</v>
      </c>
      <c r="J153" s="6">
        <v>0</v>
      </c>
      <c r="K153" s="6">
        <v>16.48</v>
      </c>
      <c r="L153" s="6">
        <v>0</v>
      </c>
    </row>
    <row r="154" spans="1:12">
      <c r="A154" s="5" t="s">
        <v>478</v>
      </c>
      <c r="B154" s="4" t="s">
        <v>479</v>
      </c>
      <c r="C154" s="6">
        <v>0</v>
      </c>
      <c r="D154" s="6">
        <v>0</v>
      </c>
      <c r="E154" s="6">
        <v>0</v>
      </c>
      <c r="F154" s="6">
        <v>0</v>
      </c>
      <c r="G154" s="6">
        <v>79.92</v>
      </c>
      <c r="H154" s="6">
        <v>0</v>
      </c>
      <c r="I154" s="6">
        <v>79.92</v>
      </c>
      <c r="J154" s="6">
        <v>0</v>
      </c>
      <c r="K154" s="6">
        <v>79.92</v>
      </c>
      <c r="L154" s="6">
        <v>0</v>
      </c>
    </row>
    <row r="155" spans="1:12">
      <c r="A155" s="5" t="s">
        <v>480</v>
      </c>
      <c r="B155" s="4" t="s">
        <v>481</v>
      </c>
      <c r="C155" s="6">
        <v>0</v>
      </c>
      <c r="D155" s="6">
        <v>0</v>
      </c>
      <c r="E155" s="6">
        <v>-39.32</v>
      </c>
      <c r="F155" s="6">
        <v>0</v>
      </c>
      <c r="G155" s="6">
        <v>0</v>
      </c>
      <c r="H155" s="6">
        <v>0</v>
      </c>
      <c r="I155" s="6">
        <v>-39.32</v>
      </c>
      <c r="J155" s="6">
        <v>0</v>
      </c>
      <c r="K155" s="6">
        <v>-39.32</v>
      </c>
      <c r="L155" s="6">
        <v>0</v>
      </c>
    </row>
    <row r="156" spans="1:12">
      <c r="A156" s="5" t="s">
        <v>482</v>
      </c>
      <c r="B156" s="4" t="s">
        <v>483</v>
      </c>
      <c r="C156" s="6">
        <v>0</v>
      </c>
      <c r="D156" s="6">
        <v>0</v>
      </c>
      <c r="E156" s="6">
        <v>0</v>
      </c>
      <c r="F156" s="6">
        <v>0</v>
      </c>
      <c r="G156" s="6">
        <v>1462.96</v>
      </c>
      <c r="H156" s="6">
        <v>0</v>
      </c>
      <c r="I156" s="6">
        <v>1462.96</v>
      </c>
      <c r="J156" s="6">
        <v>0</v>
      </c>
      <c r="K156" s="6">
        <v>1462.96</v>
      </c>
      <c r="L156" s="6">
        <v>0</v>
      </c>
    </row>
    <row r="157" spans="1:12">
      <c r="A157" s="5" t="s">
        <v>484</v>
      </c>
      <c r="B157" s="4" t="s">
        <v>485</v>
      </c>
      <c r="C157" s="6">
        <v>0</v>
      </c>
      <c r="D157" s="6">
        <v>0</v>
      </c>
      <c r="E157" s="6">
        <v>1155</v>
      </c>
      <c r="F157" s="6">
        <v>0</v>
      </c>
      <c r="G157" s="6">
        <v>116.67</v>
      </c>
      <c r="H157" s="6">
        <v>0</v>
      </c>
      <c r="I157" s="6">
        <v>1271.67</v>
      </c>
      <c r="J157" s="6">
        <v>0</v>
      </c>
      <c r="K157" s="6">
        <v>1271.67</v>
      </c>
      <c r="L157" s="6">
        <v>0</v>
      </c>
    </row>
    <row r="158" spans="1:12">
      <c r="A158" s="5" t="s">
        <v>486</v>
      </c>
      <c r="B158" s="4" t="s">
        <v>487</v>
      </c>
      <c r="C158" s="6">
        <v>0</v>
      </c>
      <c r="D158" s="6">
        <v>0</v>
      </c>
      <c r="E158" s="6">
        <v>802.12</v>
      </c>
      <c r="F158" s="6">
        <v>0</v>
      </c>
      <c r="G158" s="6">
        <v>72.92</v>
      </c>
      <c r="H158" s="6">
        <v>0</v>
      </c>
      <c r="I158" s="6">
        <v>875.04</v>
      </c>
      <c r="J158" s="6">
        <v>0</v>
      </c>
      <c r="K158" s="6">
        <v>875.04</v>
      </c>
      <c r="L158" s="6">
        <v>0</v>
      </c>
    </row>
    <row r="159" spans="1:12">
      <c r="A159" s="5" t="s">
        <v>488</v>
      </c>
      <c r="B159" s="4" t="s">
        <v>489</v>
      </c>
      <c r="C159" s="6">
        <v>0</v>
      </c>
      <c r="D159" s="6">
        <v>0</v>
      </c>
      <c r="E159" s="6">
        <v>18320.82</v>
      </c>
      <c r="F159" s="6">
        <v>0</v>
      </c>
      <c r="G159" s="6">
        <v>1298.21</v>
      </c>
      <c r="H159" s="6">
        <v>0</v>
      </c>
      <c r="I159" s="6">
        <v>19619.03</v>
      </c>
      <c r="J159" s="6">
        <v>0</v>
      </c>
      <c r="K159" s="6">
        <v>19619.03</v>
      </c>
      <c r="L159" s="6">
        <v>0</v>
      </c>
    </row>
    <row r="160" spans="1:12">
      <c r="A160" s="5" t="s">
        <v>490</v>
      </c>
      <c r="B160" s="4" t="s">
        <v>491</v>
      </c>
      <c r="C160" s="6">
        <v>0</v>
      </c>
      <c r="D160" s="6">
        <v>0</v>
      </c>
      <c r="E160" s="6">
        <v>4569.65</v>
      </c>
      <c r="F160" s="6">
        <v>0</v>
      </c>
      <c r="G160" s="6">
        <v>216.31</v>
      </c>
      <c r="H160" s="6">
        <v>0</v>
      </c>
      <c r="I160" s="6">
        <v>4785.96</v>
      </c>
      <c r="J160" s="6">
        <v>0</v>
      </c>
      <c r="K160" s="6">
        <v>4785.96</v>
      </c>
      <c r="L160" s="6">
        <v>0</v>
      </c>
    </row>
    <row r="161" spans="1:12">
      <c r="A161" s="5" t="s">
        <v>492</v>
      </c>
      <c r="B161" s="4" t="s">
        <v>493</v>
      </c>
      <c r="C161" s="6">
        <v>0</v>
      </c>
      <c r="D161" s="6">
        <v>0</v>
      </c>
      <c r="E161" s="6">
        <v>5160.1</v>
      </c>
      <c r="F161" s="6">
        <v>0</v>
      </c>
      <c r="G161" s="6">
        <v>469.13</v>
      </c>
      <c r="H161" s="6">
        <v>0</v>
      </c>
      <c r="I161" s="6">
        <v>5629.23</v>
      </c>
      <c r="J161" s="6">
        <v>0</v>
      </c>
      <c r="K161" s="6">
        <v>5629.23</v>
      </c>
      <c r="L161" s="6">
        <v>0</v>
      </c>
    </row>
    <row r="162" spans="1:12">
      <c r="A162" s="5" t="s">
        <v>494</v>
      </c>
      <c r="B162" s="4" t="s">
        <v>495</v>
      </c>
      <c r="C162" s="6">
        <v>0</v>
      </c>
      <c r="D162" s="6">
        <v>0</v>
      </c>
      <c r="E162" s="6">
        <v>926.31</v>
      </c>
      <c r="F162" s="6">
        <v>0</v>
      </c>
      <c r="G162" s="6">
        <v>84.25</v>
      </c>
      <c r="H162" s="6">
        <v>0</v>
      </c>
      <c r="I162" s="6">
        <v>1010.56</v>
      </c>
      <c r="J162" s="6">
        <v>0</v>
      </c>
      <c r="K162" s="6">
        <v>1010.56</v>
      </c>
      <c r="L162" s="6">
        <v>0</v>
      </c>
    </row>
    <row r="163" spans="1:12">
      <c r="A163" s="5" t="s">
        <v>496</v>
      </c>
      <c r="B163" s="4" t="s">
        <v>497</v>
      </c>
      <c r="C163" s="6">
        <v>0</v>
      </c>
      <c r="D163" s="6">
        <v>0</v>
      </c>
      <c r="E163" s="6">
        <v>2881.31</v>
      </c>
      <c r="F163" s="6">
        <v>0</v>
      </c>
      <c r="G163" s="6">
        <v>361.86</v>
      </c>
      <c r="H163" s="6">
        <v>0</v>
      </c>
      <c r="I163" s="6">
        <v>3243.17</v>
      </c>
      <c r="J163" s="6">
        <v>0</v>
      </c>
      <c r="K163" s="6">
        <v>3243.17</v>
      </c>
      <c r="L163" s="6">
        <v>0</v>
      </c>
    </row>
    <row r="164" spans="1:12">
      <c r="A164" s="5" t="s">
        <v>498</v>
      </c>
      <c r="B164" s="4" t="s">
        <v>499</v>
      </c>
      <c r="C164" s="6">
        <v>0</v>
      </c>
      <c r="D164" s="6">
        <v>0</v>
      </c>
      <c r="E164" s="6">
        <v>2027.26</v>
      </c>
      <c r="F164" s="6">
        <v>0</v>
      </c>
      <c r="G164" s="6">
        <v>188.02</v>
      </c>
      <c r="H164" s="6">
        <v>0</v>
      </c>
      <c r="I164" s="6">
        <v>2215.28</v>
      </c>
      <c r="J164" s="6">
        <v>0</v>
      </c>
      <c r="K164" s="6">
        <v>2215.28</v>
      </c>
      <c r="L164" s="6">
        <v>0</v>
      </c>
    </row>
    <row r="165" spans="1:12">
      <c r="A165" s="5" t="s">
        <v>500</v>
      </c>
      <c r="B165" s="4" t="s">
        <v>501</v>
      </c>
      <c r="C165" s="6">
        <v>0</v>
      </c>
      <c r="D165" s="6">
        <v>0</v>
      </c>
      <c r="E165" s="6">
        <v>21.37</v>
      </c>
      <c r="F165" s="6">
        <v>0</v>
      </c>
      <c r="G165" s="6">
        <v>0</v>
      </c>
      <c r="H165" s="6">
        <v>0</v>
      </c>
      <c r="I165" s="6">
        <v>21.37</v>
      </c>
      <c r="J165" s="6">
        <v>0</v>
      </c>
      <c r="K165" s="6">
        <v>21.37</v>
      </c>
      <c r="L165" s="6">
        <v>0</v>
      </c>
    </row>
    <row r="166" spans="1:12">
      <c r="A166" s="5" t="s">
        <v>502</v>
      </c>
      <c r="B166" s="4" t="s">
        <v>503</v>
      </c>
      <c r="C166" s="6">
        <v>0</v>
      </c>
      <c r="D166" s="6">
        <v>0</v>
      </c>
      <c r="E166" s="6">
        <v>2166.5</v>
      </c>
      <c r="F166" s="6">
        <v>0</v>
      </c>
      <c r="G166" s="6">
        <v>174.74</v>
      </c>
      <c r="H166" s="6">
        <v>0</v>
      </c>
      <c r="I166" s="6">
        <v>2341.24</v>
      </c>
      <c r="J166" s="6">
        <v>0</v>
      </c>
      <c r="K166" s="6">
        <v>2341.24</v>
      </c>
      <c r="L166" s="6">
        <v>0</v>
      </c>
    </row>
    <row r="167" spans="1:12">
      <c r="A167" s="5" t="s">
        <v>504</v>
      </c>
      <c r="B167" s="4" t="s">
        <v>505</v>
      </c>
      <c r="C167" s="6">
        <v>0</v>
      </c>
      <c r="D167" s="6">
        <v>0</v>
      </c>
      <c r="E167" s="6">
        <v>769.56</v>
      </c>
      <c r="F167" s="6">
        <v>0</v>
      </c>
      <c r="G167" s="6">
        <v>149.18</v>
      </c>
      <c r="H167" s="6">
        <v>0</v>
      </c>
      <c r="I167" s="6">
        <v>918.74</v>
      </c>
      <c r="J167" s="6">
        <v>0</v>
      </c>
      <c r="K167" s="6">
        <v>918.74</v>
      </c>
      <c r="L167" s="6">
        <v>0</v>
      </c>
    </row>
    <row r="168" spans="1:12">
      <c r="A168" s="5" t="s">
        <v>506</v>
      </c>
      <c r="B168" s="4" t="s">
        <v>507</v>
      </c>
      <c r="C168" s="6">
        <v>0</v>
      </c>
      <c r="D168" s="6">
        <v>0</v>
      </c>
      <c r="E168" s="6">
        <v>0</v>
      </c>
      <c r="F168" s="6">
        <v>0</v>
      </c>
      <c r="G168" s="6">
        <v>6328.74</v>
      </c>
      <c r="H168" s="6">
        <v>0</v>
      </c>
      <c r="I168" s="6">
        <v>6328.74</v>
      </c>
      <c r="J168" s="6">
        <v>0</v>
      </c>
      <c r="K168" s="6">
        <v>6328.74</v>
      </c>
      <c r="L168" s="6">
        <v>0</v>
      </c>
    </row>
    <row r="169" spans="1:12">
      <c r="A169" s="5" t="s">
        <v>508</v>
      </c>
      <c r="B169" s="4" t="s">
        <v>509</v>
      </c>
      <c r="C169" s="6">
        <v>0</v>
      </c>
      <c r="D169" s="6">
        <v>0</v>
      </c>
      <c r="E169" s="6">
        <v>0</v>
      </c>
      <c r="F169" s="6">
        <v>451.73</v>
      </c>
      <c r="G169" s="6">
        <v>0</v>
      </c>
      <c r="H169" s="6">
        <v>34</v>
      </c>
      <c r="I169" s="6">
        <v>0</v>
      </c>
      <c r="J169" s="6">
        <v>485.73</v>
      </c>
      <c r="K169" s="6">
        <v>0</v>
      </c>
      <c r="L169" s="6">
        <v>485.73</v>
      </c>
    </row>
    <row r="170" spans="1:12">
      <c r="A170" s="5" t="s">
        <v>510</v>
      </c>
      <c r="B170" s="4" t="s">
        <v>511</v>
      </c>
      <c r="C170" s="6">
        <v>0</v>
      </c>
      <c r="D170" s="6">
        <v>0</v>
      </c>
      <c r="E170" s="6">
        <v>0</v>
      </c>
      <c r="F170" s="6">
        <v>31035.1</v>
      </c>
      <c r="G170" s="6">
        <v>0</v>
      </c>
      <c r="H170" s="6">
        <v>1730</v>
      </c>
      <c r="I170" s="6">
        <v>0</v>
      </c>
      <c r="J170" s="6">
        <v>32765.1</v>
      </c>
      <c r="K170" s="6">
        <v>0</v>
      </c>
      <c r="L170" s="6">
        <v>32765.1</v>
      </c>
    </row>
    <row r="171" spans="1:12">
      <c r="A171" s="5" t="s">
        <v>512</v>
      </c>
      <c r="B171" s="4" t="s">
        <v>513</v>
      </c>
      <c r="C171" s="6">
        <v>0</v>
      </c>
      <c r="D171" s="6">
        <v>0</v>
      </c>
      <c r="E171" s="6">
        <v>0</v>
      </c>
      <c r="F171" s="6">
        <v>355219.94</v>
      </c>
      <c r="G171" s="6">
        <v>0</v>
      </c>
      <c r="H171" s="6">
        <v>35357.21</v>
      </c>
      <c r="I171" s="6">
        <v>0</v>
      </c>
      <c r="J171" s="6">
        <v>390577.15</v>
      </c>
      <c r="K171" s="6">
        <v>0</v>
      </c>
      <c r="L171" s="6">
        <v>390577.15</v>
      </c>
    </row>
    <row r="172" spans="1:12">
      <c r="A172" s="5" t="s">
        <v>514</v>
      </c>
      <c r="B172" s="4" t="s">
        <v>515</v>
      </c>
      <c r="C172" s="6">
        <v>0</v>
      </c>
      <c r="D172" s="6">
        <v>0</v>
      </c>
      <c r="E172" s="6">
        <v>0</v>
      </c>
      <c r="F172" s="6">
        <v>105675.19</v>
      </c>
      <c r="G172" s="6">
        <v>0</v>
      </c>
      <c r="H172" s="6">
        <v>12432.56</v>
      </c>
      <c r="I172" s="6">
        <v>0</v>
      </c>
      <c r="J172" s="6">
        <v>118107.75</v>
      </c>
      <c r="K172" s="6">
        <v>0</v>
      </c>
      <c r="L172" s="6">
        <v>118107.75</v>
      </c>
    </row>
    <row r="173" spans="1:12">
      <c r="A173" s="5" t="s">
        <v>516</v>
      </c>
      <c r="B173" s="4" t="s">
        <v>517</v>
      </c>
      <c r="C173" s="6">
        <v>0</v>
      </c>
      <c r="D173" s="6">
        <v>0</v>
      </c>
      <c r="E173" s="6">
        <v>0</v>
      </c>
      <c r="F173" s="6">
        <v>147601.55</v>
      </c>
      <c r="G173" s="6">
        <v>0</v>
      </c>
      <c r="H173" s="6">
        <v>13542.98</v>
      </c>
      <c r="I173" s="6">
        <v>0</v>
      </c>
      <c r="J173" s="6">
        <v>161144.53</v>
      </c>
      <c r="K173" s="6">
        <v>0</v>
      </c>
      <c r="L173" s="6">
        <v>161144.53</v>
      </c>
    </row>
    <row r="174" spans="1:12">
      <c r="A174" s="5" t="s">
        <v>518</v>
      </c>
      <c r="B174" s="4" t="s">
        <v>519</v>
      </c>
      <c r="C174" s="6">
        <v>0</v>
      </c>
      <c r="D174" s="6">
        <v>0</v>
      </c>
      <c r="E174" s="6">
        <v>0</v>
      </c>
      <c r="F174" s="6">
        <v>1750</v>
      </c>
      <c r="G174" s="6">
        <v>0</v>
      </c>
      <c r="H174" s="6">
        <v>0</v>
      </c>
      <c r="I174" s="6">
        <v>0</v>
      </c>
      <c r="J174" s="6">
        <v>1750</v>
      </c>
      <c r="K174" s="6">
        <v>0</v>
      </c>
      <c r="L174" s="6">
        <v>1750</v>
      </c>
    </row>
    <row r="175" spans="1:12">
      <c r="A175" s="5" t="s">
        <v>520</v>
      </c>
      <c r="B175" s="4" t="s">
        <v>521</v>
      </c>
      <c r="C175" s="6">
        <v>0</v>
      </c>
      <c r="D175" s="6">
        <v>0</v>
      </c>
      <c r="E175" s="6">
        <v>0</v>
      </c>
      <c r="F175" s="6">
        <v>0</v>
      </c>
      <c r="G175" s="6">
        <v>700</v>
      </c>
      <c r="H175" s="6">
        <v>850</v>
      </c>
      <c r="I175" s="6">
        <v>700</v>
      </c>
      <c r="J175" s="6">
        <v>850</v>
      </c>
      <c r="K175" s="6">
        <v>0</v>
      </c>
      <c r="L175" s="6">
        <v>150</v>
      </c>
    </row>
    <row r="176" spans="1:12">
      <c r="A176" s="5" t="s">
        <v>522</v>
      </c>
      <c r="B176" s="4" t="s">
        <v>523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700</v>
      </c>
      <c r="I176" s="6">
        <v>0</v>
      </c>
      <c r="J176" s="6">
        <v>700</v>
      </c>
      <c r="K176" s="6">
        <v>0</v>
      </c>
      <c r="L176" s="6">
        <v>700</v>
      </c>
    </row>
    <row r="177" spans="1:12">
      <c r="A177" s="5" t="s">
        <v>524</v>
      </c>
      <c r="B177" s="4" t="s">
        <v>525</v>
      </c>
      <c r="C177" s="6">
        <v>0</v>
      </c>
      <c r="D177" s="6">
        <v>0</v>
      </c>
      <c r="E177" s="6">
        <v>0</v>
      </c>
      <c r="F177" s="6">
        <v>30000</v>
      </c>
      <c r="G177" s="6">
        <v>0</v>
      </c>
      <c r="H177" s="6">
        <v>0</v>
      </c>
      <c r="I177" s="6">
        <v>0</v>
      </c>
      <c r="J177" s="6">
        <v>30000</v>
      </c>
      <c r="K177" s="6">
        <v>0</v>
      </c>
      <c r="L177" s="6">
        <v>30000</v>
      </c>
    </row>
    <row r="178" spans="1:12">
      <c r="A178" s="5" t="s">
        <v>526</v>
      </c>
      <c r="B178" s="4" t="s">
        <v>527</v>
      </c>
      <c r="C178" s="6">
        <v>0</v>
      </c>
      <c r="D178" s="6">
        <v>0</v>
      </c>
      <c r="E178" s="6">
        <v>0</v>
      </c>
      <c r="F178" s="6">
        <v>0</v>
      </c>
      <c r="G178" s="6">
        <v>-27.94</v>
      </c>
      <c r="H178" s="6">
        <v>0</v>
      </c>
      <c r="I178" s="6">
        <v>-27.94</v>
      </c>
      <c r="J178" s="6">
        <v>0</v>
      </c>
      <c r="K178" s="6">
        <v>0</v>
      </c>
      <c r="L178" s="6">
        <v>27.94</v>
      </c>
    </row>
    <row r="179" spans="1:12">
      <c r="A179" s="5" t="s">
        <v>528</v>
      </c>
      <c r="B179" s="4" t="s">
        <v>529</v>
      </c>
      <c r="C179" s="6">
        <v>0</v>
      </c>
      <c r="D179" s="6">
        <v>0</v>
      </c>
      <c r="E179" s="6">
        <v>0</v>
      </c>
      <c r="F179" s="6">
        <v>2.49</v>
      </c>
      <c r="G179" s="6">
        <v>0</v>
      </c>
      <c r="H179" s="6">
        <v>0.2</v>
      </c>
      <c r="I179" s="6">
        <v>0</v>
      </c>
      <c r="J179" s="6">
        <v>2.69</v>
      </c>
      <c r="K179" s="6">
        <v>0</v>
      </c>
      <c r="L179" s="6">
        <v>2.69</v>
      </c>
    </row>
    <row r="180" spans="1:12">
      <c r="A180" s="5" t="s">
        <v>530</v>
      </c>
      <c r="B180" s="4" t="s">
        <v>531</v>
      </c>
      <c r="C180" s="6">
        <v>0</v>
      </c>
      <c r="D180" s="6">
        <v>0</v>
      </c>
      <c r="E180" s="6">
        <v>0</v>
      </c>
      <c r="F180" s="6">
        <v>2751.15</v>
      </c>
      <c r="G180" s="6">
        <v>0</v>
      </c>
      <c r="H180" s="6">
        <v>0</v>
      </c>
      <c r="I180" s="6">
        <v>0</v>
      </c>
      <c r="J180" s="6">
        <v>2751.15</v>
      </c>
      <c r="K180" s="6">
        <v>0</v>
      </c>
      <c r="L180" s="6">
        <v>2751.15</v>
      </c>
    </row>
    <row r="181" spans="1:12">
      <c r="A181" s="5" t="s">
        <v>532</v>
      </c>
      <c r="B181" s="4" t="s">
        <v>533</v>
      </c>
      <c r="C181" s="6">
        <v>0</v>
      </c>
      <c r="D181" s="6">
        <v>0</v>
      </c>
      <c r="E181" s="6">
        <v>0</v>
      </c>
      <c r="F181" s="6">
        <v>618.66</v>
      </c>
      <c r="G181" s="6">
        <v>0</v>
      </c>
      <c r="H181" s="6">
        <v>0</v>
      </c>
      <c r="I181" s="6">
        <v>0</v>
      </c>
      <c r="J181" s="6">
        <v>618.66</v>
      </c>
      <c r="K181" s="6">
        <v>0</v>
      </c>
      <c r="L181" s="6">
        <v>618.66</v>
      </c>
    </row>
    <row r="182" spans="1:12">
      <c r="A182" s="5" t="s">
        <v>534</v>
      </c>
      <c r="B182" s="4" t="s">
        <v>535</v>
      </c>
      <c r="C182" s="6">
        <v>0</v>
      </c>
      <c r="D182" s="6">
        <v>0</v>
      </c>
      <c r="E182" s="6">
        <v>0</v>
      </c>
      <c r="F182" s="6">
        <v>6770.06</v>
      </c>
      <c r="G182" s="6">
        <v>0</v>
      </c>
      <c r="H182" s="6">
        <v>2146.58</v>
      </c>
      <c r="I182" s="6">
        <v>0</v>
      </c>
      <c r="J182" s="6">
        <v>8916.64</v>
      </c>
      <c r="K182" s="6">
        <v>0</v>
      </c>
      <c r="L182" s="6">
        <v>8916.64</v>
      </c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L124"/>
  <sheetViews>
    <sheetView workbookViewId="0">
      <selection activeCell="B2" sqref="B2"/>
    </sheetView>
  </sheetViews>
  <sheetFormatPr defaultColWidth="9.1047619047619" defaultRowHeight="15"/>
  <cols>
    <col min="1" max="1" width="16.1047619047619" style="5" customWidth="1"/>
    <col min="2" max="2" width="46.6666666666667" style="4" customWidth="1"/>
    <col min="3" max="4" width="15.3333333333333" style="6" customWidth="1"/>
    <col min="5" max="5" width="15.1047619047619" style="6" customWidth="1"/>
    <col min="6" max="11" width="15.3333333333333" style="6" customWidth="1"/>
    <col min="12" max="12" width="14.8857142857143" style="6" customWidth="1"/>
    <col min="13" max="16384" width="9.1047619047619" style="7"/>
  </cols>
  <sheetData>
    <row r="1" ht="22.5" spans="1:12">
      <c r="A1" s="9" t="s">
        <v>536</v>
      </c>
      <c r="B1" s="8" t="s">
        <v>537</v>
      </c>
      <c r="C1" s="10" t="s">
        <v>165</v>
      </c>
      <c r="D1" s="10" t="s">
        <v>166</v>
      </c>
      <c r="E1" s="10" t="s">
        <v>167</v>
      </c>
      <c r="F1" s="10" t="s">
        <v>168</v>
      </c>
      <c r="G1" s="10" t="s">
        <v>169</v>
      </c>
      <c r="H1" s="10" t="s">
        <v>170</v>
      </c>
      <c r="I1" s="10" t="s">
        <v>171</v>
      </c>
      <c r="J1" s="10" t="s">
        <v>172</v>
      </c>
      <c r="K1" s="10" t="s">
        <v>173</v>
      </c>
      <c r="L1" s="10" t="s">
        <v>174</v>
      </c>
    </row>
    <row r="2" spans="1:12">
      <c r="A2" s="17" t="s">
        <v>538</v>
      </c>
      <c r="B2" s="16" t="s">
        <v>539</v>
      </c>
      <c r="C2" s="12">
        <v>25980.8</v>
      </c>
      <c r="D2" s="12">
        <v>0</v>
      </c>
      <c r="E2" s="12">
        <v>25980.8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25980.8</v>
      </c>
      <c r="L2" s="12">
        <v>0</v>
      </c>
    </row>
    <row r="3" spans="1:12">
      <c r="A3" s="17" t="s">
        <v>540</v>
      </c>
      <c r="B3" s="16" t="s">
        <v>12</v>
      </c>
      <c r="C3" s="12">
        <v>12126.66</v>
      </c>
      <c r="D3" s="12">
        <v>0</v>
      </c>
      <c r="E3" s="12">
        <v>12126.66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12126.66</v>
      </c>
      <c r="L3" s="12">
        <v>0</v>
      </c>
    </row>
    <row r="4" spans="1:12">
      <c r="A4" s="17" t="s">
        <v>541</v>
      </c>
      <c r="B4" s="16" t="s">
        <v>32</v>
      </c>
      <c r="C4" s="12">
        <v>112584.61</v>
      </c>
      <c r="D4" s="12">
        <v>0</v>
      </c>
      <c r="E4" s="12">
        <v>112584.61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112584.61</v>
      </c>
      <c r="L4" s="12">
        <v>0</v>
      </c>
    </row>
    <row r="5" spans="1:12">
      <c r="A5" s="17" t="s">
        <v>542</v>
      </c>
      <c r="B5" s="16" t="s">
        <v>543</v>
      </c>
      <c r="C5" s="12">
        <v>172559.91</v>
      </c>
      <c r="D5" s="12">
        <v>0</v>
      </c>
      <c r="E5" s="12">
        <v>157517.9</v>
      </c>
      <c r="F5" s="12">
        <v>0</v>
      </c>
      <c r="G5" s="12">
        <v>0</v>
      </c>
      <c r="H5" s="12">
        <v>0</v>
      </c>
      <c r="I5" s="12">
        <v>0</v>
      </c>
      <c r="J5" s="12">
        <v>15042.01</v>
      </c>
      <c r="K5" s="12">
        <v>157517.9</v>
      </c>
      <c r="L5" s="12">
        <v>0</v>
      </c>
    </row>
    <row r="6" spans="1:12">
      <c r="A6" s="17" t="s">
        <v>544</v>
      </c>
      <c r="B6" s="16" t="s">
        <v>545</v>
      </c>
      <c r="C6" s="12">
        <v>9800</v>
      </c>
      <c r="D6" s="12">
        <v>0</v>
      </c>
      <c r="E6" s="12">
        <v>9800</v>
      </c>
      <c r="F6" s="12">
        <v>0</v>
      </c>
      <c r="G6" s="12">
        <v>700</v>
      </c>
      <c r="H6" s="12">
        <v>0</v>
      </c>
      <c r="I6" s="12">
        <v>700</v>
      </c>
      <c r="J6" s="12">
        <v>0</v>
      </c>
      <c r="K6" s="12">
        <v>10500</v>
      </c>
      <c r="L6" s="12">
        <v>0</v>
      </c>
    </row>
    <row r="7" spans="1:12">
      <c r="A7" s="17" t="s">
        <v>546</v>
      </c>
      <c r="B7" s="16" t="s">
        <v>547</v>
      </c>
      <c r="C7" s="12">
        <v>90003.69</v>
      </c>
      <c r="D7" s="12">
        <v>0</v>
      </c>
      <c r="E7" s="12">
        <v>61503.69</v>
      </c>
      <c r="F7" s="12">
        <v>0</v>
      </c>
      <c r="G7" s="12">
        <v>0</v>
      </c>
      <c r="H7" s="12">
        <v>0</v>
      </c>
      <c r="I7" s="12">
        <v>0</v>
      </c>
      <c r="J7" s="12">
        <v>28500</v>
      </c>
      <c r="K7" s="12">
        <v>61503.69</v>
      </c>
      <c r="L7" s="12">
        <v>0</v>
      </c>
    </row>
    <row r="8" spans="1:12">
      <c r="A8" s="17" t="s">
        <v>548</v>
      </c>
      <c r="B8" s="16" t="s">
        <v>31</v>
      </c>
      <c r="C8" s="12">
        <v>9068</v>
      </c>
      <c r="D8" s="12">
        <v>0</v>
      </c>
      <c r="E8" s="12">
        <v>9068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9068</v>
      </c>
      <c r="L8" s="12">
        <v>0</v>
      </c>
    </row>
    <row r="9" spans="1:12">
      <c r="A9" s="17" t="s">
        <v>549</v>
      </c>
      <c r="B9" s="16" t="s">
        <v>550</v>
      </c>
      <c r="C9" s="12">
        <v>366030.03</v>
      </c>
      <c r="D9" s="12">
        <v>0</v>
      </c>
      <c r="E9" s="12">
        <v>366030.03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366030.03</v>
      </c>
      <c r="L9" s="12">
        <v>0</v>
      </c>
    </row>
    <row r="10" spans="1:12">
      <c r="A10" s="17" t="s">
        <v>551</v>
      </c>
      <c r="B10" s="16" t="s">
        <v>552</v>
      </c>
      <c r="C10" s="12">
        <v>0</v>
      </c>
      <c r="D10" s="12">
        <v>25980.8</v>
      </c>
      <c r="E10" s="12">
        <v>0</v>
      </c>
      <c r="F10" s="12">
        <v>25980.8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25980.8</v>
      </c>
    </row>
    <row r="11" spans="1:12">
      <c r="A11" s="17" t="s">
        <v>553</v>
      </c>
      <c r="B11" s="16" t="s">
        <v>554</v>
      </c>
      <c r="C11" s="12">
        <v>0</v>
      </c>
      <c r="D11" s="12">
        <v>2526.4</v>
      </c>
      <c r="E11" s="12">
        <v>0</v>
      </c>
      <c r="F11" s="12">
        <v>3452.71</v>
      </c>
      <c r="G11" s="12">
        <v>0</v>
      </c>
      <c r="H11" s="12">
        <v>84.25</v>
      </c>
      <c r="I11" s="12">
        <v>0</v>
      </c>
      <c r="J11" s="12">
        <v>1010.56</v>
      </c>
      <c r="K11" s="12">
        <v>0</v>
      </c>
      <c r="L11" s="12">
        <v>3536.96</v>
      </c>
    </row>
    <row r="12" spans="1:12">
      <c r="A12" s="17" t="s">
        <v>555</v>
      </c>
      <c r="B12" s="16" t="s">
        <v>214</v>
      </c>
      <c r="C12" s="12">
        <v>0</v>
      </c>
      <c r="D12" s="12">
        <v>46366.22</v>
      </c>
      <c r="E12" s="12">
        <v>0</v>
      </c>
      <c r="F12" s="12">
        <v>51526.32</v>
      </c>
      <c r="G12" s="12">
        <v>0</v>
      </c>
      <c r="H12" s="12">
        <v>469.13</v>
      </c>
      <c r="I12" s="12">
        <v>0</v>
      </c>
      <c r="J12" s="12">
        <v>5629.23</v>
      </c>
      <c r="K12" s="12">
        <v>0</v>
      </c>
      <c r="L12" s="12">
        <v>51995.45</v>
      </c>
    </row>
    <row r="13" spans="1:12">
      <c r="A13" s="17" t="s">
        <v>556</v>
      </c>
      <c r="B13" s="16" t="s">
        <v>557</v>
      </c>
      <c r="C13" s="12">
        <v>0</v>
      </c>
      <c r="D13" s="12">
        <v>140105.37</v>
      </c>
      <c r="E13" s="12">
        <v>0</v>
      </c>
      <c r="F13" s="12">
        <v>139343.34</v>
      </c>
      <c r="G13" s="12">
        <v>0</v>
      </c>
      <c r="H13" s="12">
        <v>1298.21</v>
      </c>
      <c r="I13" s="12">
        <v>15042.01</v>
      </c>
      <c r="J13" s="12">
        <v>15578.19</v>
      </c>
      <c r="K13" s="12">
        <v>0</v>
      </c>
      <c r="L13" s="12">
        <v>140641.55</v>
      </c>
    </row>
    <row r="14" spans="1:12">
      <c r="A14" s="17" t="s">
        <v>558</v>
      </c>
      <c r="B14" s="16" t="s">
        <v>222</v>
      </c>
      <c r="C14" s="12">
        <v>0</v>
      </c>
      <c r="D14" s="12">
        <v>2661.65</v>
      </c>
      <c r="E14" s="12">
        <v>0</v>
      </c>
      <c r="F14" s="12">
        <v>4618.77</v>
      </c>
      <c r="G14" s="12">
        <v>0</v>
      </c>
      <c r="H14" s="12">
        <v>189.59</v>
      </c>
      <c r="I14" s="12">
        <v>0</v>
      </c>
      <c r="J14" s="12">
        <v>2146.71</v>
      </c>
      <c r="K14" s="12">
        <v>0</v>
      </c>
      <c r="L14" s="12">
        <v>4808.36</v>
      </c>
    </row>
    <row r="15" spans="1:12">
      <c r="A15" s="17" t="s">
        <v>559</v>
      </c>
      <c r="B15" s="16" t="s">
        <v>560</v>
      </c>
      <c r="C15" s="12">
        <v>0</v>
      </c>
      <c r="D15" s="12">
        <v>77126.34</v>
      </c>
      <c r="E15" s="12">
        <v>0</v>
      </c>
      <c r="F15" s="12">
        <v>60205.58</v>
      </c>
      <c r="G15" s="12">
        <v>0</v>
      </c>
      <c r="H15" s="12">
        <v>216.31</v>
      </c>
      <c r="I15" s="12">
        <v>28500</v>
      </c>
      <c r="J15" s="12">
        <v>11795.55</v>
      </c>
      <c r="K15" s="12">
        <v>0</v>
      </c>
      <c r="L15" s="12">
        <v>60421.89</v>
      </c>
    </row>
    <row r="16" spans="1:12">
      <c r="A16" s="17" t="s">
        <v>561</v>
      </c>
      <c r="B16" s="16" t="s">
        <v>240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4525</v>
      </c>
      <c r="J16" s="12">
        <v>4525</v>
      </c>
      <c r="K16" s="12">
        <v>0</v>
      </c>
      <c r="L16" s="12">
        <v>0</v>
      </c>
    </row>
    <row r="17" spans="1:12">
      <c r="A17" s="17" t="s">
        <v>562</v>
      </c>
      <c r="B17" s="16" t="s">
        <v>563</v>
      </c>
      <c r="C17" s="12">
        <v>86.71</v>
      </c>
      <c r="D17" s="12">
        <v>0</v>
      </c>
      <c r="E17" s="12">
        <v>0</v>
      </c>
      <c r="F17" s="12">
        <v>0</v>
      </c>
      <c r="G17" s="12">
        <v>70.5</v>
      </c>
      <c r="H17" s="12">
        <v>0</v>
      </c>
      <c r="I17" s="12">
        <v>4980.63</v>
      </c>
      <c r="J17" s="12">
        <v>4996.84</v>
      </c>
      <c r="K17" s="12">
        <v>70.5</v>
      </c>
      <c r="L17" s="12">
        <v>0</v>
      </c>
    </row>
    <row r="18" spans="1:12">
      <c r="A18" s="17" t="s">
        <v>564</v>
      </c>
      <c r="B18" s="16" t="s">
        <v>136</v>
      </c>
      <c r="C18" s="12">
        <v>385.13</v>
      </c>
      <c r="D18" s="12">
        <v>0</v>
      </c>
      <c r="E18" s="12">
        <v>1750</v>
      </c>
      <c r="F18" s="12">
        <v>0</v>
      </c>
      <c r="G18" s="12">
        <v>0</v>
      </c>
      <c r="H18" s="12">
        <v>1750</v>
      </c>
      <c r="I18" s="12">
        <v>1750</v>
      </c>
      <c r="J18" s="12">
        <v>2135.13</v>
      </c>
      <c r="K18" s="12">
        <v>0</v>
      </c>
      <c r="L18" s="12">
        <v>0</v>
      </c>
    </row>
    <row r="19" spans="1:12">
      <c r="A19" s="17" t="s">
        <v>565</v>
      </c>
      <c r="B19" s="16" t="s">
        <v>137</v>
      </c>
      <c r="C19" s="12">
        <v>1550</v>
      </c>
      <c r="D19" s="12">
        <v>0</v>
      </c>
      <c r="E19" s="12">
        <v>1550</v>
      </c>
      <c r="F19" s="12">
        <v>0</v>
      </c>
      <c r="G19" s="12">
        <v>850</v>
      </c>
      <c r="H19" s="12">
        <v>700</v>
      </c>
      <c r="I19" s="12">
        <v>850</v>
      </c>
      <c r="J19" s="12">
        <v>700</v>
      </c>
      <c r="K19" s="12">
        <v>1700</v>
      </c>
      <c r="L19" s="12">
        <v>0</v>
      </c>
    </row>
    <row r="20" spans="1:12">
      <c r="A20" s="17" t="s">
        <v>566</v>
      </c>
      <c r="B20" s="16" t="s">
        <v>252</v>
      </c>
      <c r="C20" s="12">
        <v>0</v>
      </c>
      <c r="D20" s="12">
        <v>0</v>
      </c>
      <c r="E20" s="12">
        <v>0</v>
      </c>
      <c r="F20" s="12">
        <v>102.97</v>
      </c>
      <c r="G20" s="12">
        <v>22292.68</v>
      </c>
      <c r="H20" s="12">
        <v>22189.71</v>
      </c>
      <c r="I20" s="12">
        <v>419573.72</v>
      </c>
      <c r="J20" s="12">
        <v>419573.72</v>
      </c>
      <c r="K20" s="12">
        <v>0</v>
      </c>
      <c r="L20" s="12">
        <v>0</v>
      </c>
    </row>
    <row r="21" spans="1:12">
      <c r="A21" s="17" t="s">
        <v>567</v>
      </c>
      <c r="B21" s="16" t="s">
        <v>568</v>
      </c>
      <c r="C21" s="12">
        <v>223043.06</v>
      </c>
      <c r="D21" s="12">
        <v>0</v>
      </c>
      <c r="E21" s="12">
        <v>200461.19</v>
      </c>
      <c r="F21" s="12">
        <v>0</v>
      </c>
      <c r="G21" s="12">
        <v>38405.17</v>
      </c>
      <c r="H21" s="12">
        <v>54878.97</v>
      </c>
      <c r="I21" s="12">
        <v>706776.04</v>
      </c>
      <c r="J21" s="12">
        <v>745831.71</v>
      </c>
      <c r="K21" s="12">
        <v>183987.39</v>
      </c>
      <c r="L21" s="12">
        <v>0</v>
      </c>
    </row>
    <row r="22" spans="1:12">
      <c r="A22" s="17" t="s">
        <v>569</v>
      </c>
      <c r="B22" s="16" t="s">
        <v>570</v>
      </c>
      <c r="C22" s="12">
        <v>3270.96</v>
      </c>
      <c r="D22" s="12">
        <v>0</v>
      </c>
      <c r="E22" s="12">
        <v>1590.93</v>
      </c>
      <c r="F22" s="12">
        <v>0</v>
      </c>
      <c r="G22" s="12">
        <v>51286.59</v>
      </c>
      <c r="H22" s="12">
        <v>51066.95</v>
      </c>
      <c r="I22" s="12">
        <v>589812.54</v>
      </c>
      <c r="J22" s="12">
        <v>591272.93</v>
      </c>
      <c r="K22" s="12">
        <v>1810.57</v>
      </c>
      <c r="L22" s="12">
        <v>0</v>
      </c>
    </row>
    <row r="23" spans="1:12">
      <c r="A23" s="17" t="s">
        <v>571</v>
      </c>
      <c r="B23" s="16" t="s">
        <v>572</v>
      </c>
      <c r="C23" s="12">
        <v>0</v>
      </c>
      <c r="D23" s="12">
        <v>0</v>
      </c>
      <c r="E23" s="12">
        <v>1285.24</v>
      </c>
      <c r="F23" s="12">
        <v>0</v>
      </c>
      <c r="G23" s="12">
        <v>507.68</v>
      </c>
      <c r="H23" s="12">
        <v>722.28</v>
      </c>
      <c r="I23" s="12">
        <v>8094.58</v>
      </c>
      <c r="J23" s="12">
        <v>7023.94</v>
      </c>
      <c r="K23" s="12">
        <v>1070.64</v>
      </c>
      <c r="L23" s="12">
        <v>0</v>
      </c>
    </row>
    <row r="24" spans="1:12">
      <c r="A24" s="17" t="s">
        <v>573</v>
      </c>
      <c r="B24" s="16" t="s">
        <v>266</v>
      </c>
      <c r="C24" s="12">
        <v>-24614.5</v>
      </c>
      <c r="D24" s="12">
        <v>0</v>
      </c>
      <c r="E24" s="12">
        <v>-16599.13</v>
      </c>
      <c r="F24" s="12">
        <v>0</v>
      </c>
      <c r="G24" s="12">
        <v>48201.66</v>
      </c>
      <c r="H24" s="12">
        <v>56586.57</v>
      </c>
      <c r="I24" s="12">
        <v>611835.13</v>
      </c>
      <c r="J24" s="12">
        <v>612204.67</v>
      </c>
      <c r="K24" s="12">
        <v>-24984.04</v>
      </c>
      <c r="L24" s="12">
        <v>0</v>
      </c>
    </row>
    <row r="25" spans="1:12">
      <c r="A25" s="17" t="s">
        <v>574</v>
      </c>
      <c r="B25" s="16" t="s">
        <v>575</v>
      </c>
      <c r="C25" s="12">
        <v>0</v>
      </c>
      <c r="D25" s="12">
        <v>0</v>
      </c>
      <c r="E25" s="12">
        <v>0</v>
      </c>
      <c r="F25" s="12">
        <v>0</v>
      </c>
      <c r="G25" s="12">
        <v>17800</v>
      </c>
      <c r="H25" s="12">
        <v>17800</v>
      </c>
      <c r="I25" s="12">
        <v>276650</v>
      </c>
      <c r="J25" s="12">
        <v>276650</v>
      </c>
      <c r="K25" s="12">
        <v>0</v>
      </c>
      <c r="L25" s="12">
        <v>0</v>
      </c>
    </row>
    <row r="26" spans="1:12">
      <c r="A26" s="17" t="s">
        <v>576</v>
      </c>
      <c r="B26" s="16" t="s">
        <v>577</v>
      </c>
      <c r="C26" s="12">
        <v>7068.68</v>
      </c>
      <c r="D26" s="12">
        <v>0</v>
      </c>
      <c r="E26" s="12">
        <v>15987.36</v>
      </c>
      <c r="F26" s="12">
        <v>0</v>
      </c>
      <c r="G26" s="12">
        <v>17403.56</v>
      </c>
      <c r="H26" s="12">
        <v>23430.71</v>
      </c>
      <c r="I26" s="12">
        <v>222629.93</v>
      </c>
      <c r="J26" s="12">
        <v>219738.4</v>
      </c>
      <c r="K26" s="12">
        <v>9960.21</v>
      </c>
      <c r="L26" s="12">
        <v>0</v>
      </c>
    </row>
    <row r="27" spans="1:12">
      <c r="A27" s="17" t="s">
        <v>578</v>
      </c>
      <c r="B27" s="16" t="s">
        <v>274</v>
      </c>
      <c r="C27" s="12">
        <v>327.8</v>
      </c>
      <c r="D27" s="12">
        <v>178.8</v>
      </c>
      <c r="E27" s="12">
        <v>0</v>
      </c>
      <c r="F27" s="12">
        <v>0</v>
      </c>
      <c r="G27" s="12">
        <v>236.58</v>
      </c>
      <c r="H27" s="12">
        <v>236.58</v>
      </c>
      <c r="I27" s="12">
        <v>6325.47</v>
      </c>
      <c r="J27" s="12">
        <v>6474.47</v>
      </c>
      <c r="K27" s="12">
        <v>0</v>
      </c>
      <c r="L27" s="12">
        <v>0</v>
      </c>
    </row>
    <row r="28" spans="1:12">
      <c r="A28" s="17" t="s">
        <v>579</v>
      </c>
      <c r="B28" s="16" t="s">
        <v>580</v>
      </c>
      <c r="C28" s="12">
        <v>0</v>
      </c>
      <c r="D28" s="12">
        <v>0</v>
      </c>
      <c r="E28" s="12">
        <v>592.23</v>
      </c>
      <c r="F28" s="12">
        <v>0</v>
      </c>
      <c r="G28" s="12">
        <v>0</v>
      </c>
      <c r="H28" s="12">
        <v>592.23</v>
      </c>
      <c r="I28" s="12">
        <v>35.65</v>
      </c>
      <c r="J28" s="12">
        <v>35.65</v>
      </c>
      <c r="K28" s="12">
        <v>0</v>
      </c>
      <c r="L28" s="12">
        <v>0</v>
      </c>
    </row>
    <row r="29" spans="1:12">
      <c r="A29" s="17" t="s">
        <v>581</v>
      </c>
      <c r="B29" s="16" t="s">
        <v>582</v>
      </c>
      <c r="C29" s="12">
        <v>0</v>
      </c>
      <c r="D29" s="12">
        <v>127686.11</v>
      </c>
      <c r="E29" s="12">
        <v>0</v>
      </c>
      <c r="F29" s="12">
        <v>112105.09</v>
      </c>
      <c r="G29" s="12">
        <v>52450.81</v>
      </c>
      <c r="H29" s="12">
        <v>33235.54</v>
      </c>
      <c r="I29" s="12">
        <v>551067.32</v>
      </c>
      <c r="J29" s="12">
        <v>516271.03</v>
      </c>
      <c r="K29" s="12">
        <v>0</v>
      </c>
      <c r="L29" s="12">
        <v>92889.82</v>
      </c>
    </row>
    <row r="30" spans="1:12">
      <c r="A30" s="17" t="s">
        <v>583</v>
      </c>
      <c r="B30" s="16" t="s">
        <v>584</v>
      </c>
      <c r="C30" s="12">
        <v>0</v>
      </c>
      <c r="D30" s="12">
        <v>1091.28</v>
      </c>
      <c r="E30" s="12">
        <v>0</v>
      </c>
      <c r="F30" s="12">
        <v>1091.28</v>
      </c>
      <c r="G30" s="12">
        <v>1091.28</v>
      </c>
      <c r="H30" s="12">
        <v>605.03</v>
      </c>
      <c r="I30" s="12">
        <v>1091.28</v>
      </c>
      <c r="J30" s="12">
        <v>605.03</v>
      </c>
      <c r="K30" s="12">
        <v>0</v>
      </c>
      <c r="L30" s="12">
        <v>605.03</v>
      </c>
    </row>
    <row r="31" spans="1:12">
      <c r="A31" s="17" t="s">
        <v>585</v>
      </c>
      <c r="B31" s="16" t="s">
        <v>586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19.56</v>
      </c>
      <c r="J31" s="12">
        <v>19.56</v>
      </c>
      <c r="K31" s="12">
        <v>0</v>
      </c>
      <c r="L31" s="12">
        <v>0</v>
      </c>
    </row>
    <row r="32" spans="1:12">
      <c r="A32" s="17" t="s">
        <v>587</v>
      </c>
      <c r="B32" s="16" t="s">
        <v>294</v>
      </c>
      <c r="C32" s="12">
        <v>0</v>
      </c>
      <c r="D32" s="12">
        <v>9169.42</v>
      </c>
      <c r="E32" s="12">
        <v>0</v>
      </c>
      <c r="F32" s="12">
        <v>6014.51</v>
      </c>
      <c r="G32" s="12">
        <v>14842.31</v>
      </c>
      <c r="H32" s="12">
        <v>15896.79</v>
      </c>
      <c r="I32" s="12">
        <v>183941.56</v>
      </c>
      <c r="J32" s="12">
        <v>181841.13</v>
      </c>
      <c r="K32" s="12">
        <v>0</v>
      </c>
      <c r="L32" s="12">
        <v>7068.99</v>
      </c>
    </row>
    <row r="33" spans="1:12">
      <c r="A33" s="17" t="s">
        <v>588</v>
      </c>
      <c r="B33" s="16" t="s">
        <v>589</v>
      </c>
      <c r="C33" s="12">
        <v>195.07</v>
      </c>
      <c r="D33" s="12">
        <v>0</v>
      </c>
      <c r="E33" s="12">
        <v>85.68</v>
      </c>
      <c r="F33" s="12">
        <v>0</v>
      </c>
      <c r="G33" s="12">
        <v>324.79</v>
      </c>
      <c r="H33" s="12">
        <v>85.68</v>
      </c>
      <c r="I33" s="12">
        <v>2508.09</v>
      </c>
      <c r="J33" s="12">
        <v>2378.37</v>
      </c>
      <c r="K33" s="12">
        <v>324.79</v>
      </c>
      <c r="L33" s="12">
        <v>0</v>
      </c>
    </row>
    <row r="34" spans="1:12">
      <c r="A34" s="17" t="s">
        <v>590</v>
      </c>
      <c r="B34" s="16" t="s">
        <v>591</v>
      </c>
      <c r="C34" s="12">
        <v>0</v>
      </c>
      <c r="D34" s="12">
        <v>4733.77</v>
      </c>
      <c r="E34" s="12">
        <v>0</v>
      </c>
      <c r="F34" s="12">
        <v>3217.58</v>
      </c>
      <c r="G34" s="12">
        <v>3217.57</v>
      </c>
      <c r="H34" s="12">
        <v>4031.15</v>
      </c>
      <c r="I34" s="12">
        <v>46262.79</v>
      </c>
      <c r="J34" s="12">
        <v>45560.18</v>
      </c>
      <c r="K34" s="12">
        <v>0</v>
      </c>
      <c r="L34" s="12">
        <v>4031.16</v>
      </c>
    </row>
    <row r="35" spans="1:12">
      <c r="A35" s="17" t="s">
        <v>592</v>
      </c>
      <c r="B35" s="16" t="s">
        <v>593</v>
      </c>
      <c r="C35" s="12">
        <v>0</v>
      </c>
      <c r="D35" s="12">
        <v>10078.88</v>
      </c>
      <c r="E35" s="12">
        <v>0</v>
      </c>
      <c r="F35" s="12">
        <v>-5039.44</v>
      </c>
      <c r="G35" s="12">
        <v>2519.72</v>
      </c>
      <c r="H35" s="12">
        <v>6328.74</v>
      </c>
      <c r="I35" s="12">
        <v>17638.04</v>
      </c>
      <c r="J35" s="12">
        <v>6328.74</v>
      </c>
      <c r="K35" s="12">
        <v>0</v>
      </c>
      <c r="L35" s="12">
        <v>-1230.42</v>
      </c>
    </row>
    <row r="36" spans="1:12">
      <c r="A36" s="17" t="s">
        <v>594</v>
      </c>
      <c r="B36" s="16" t="s">
        <v>306</v>
      </c>
      <c r="C36" s="12">
        <v>0</v>
      </c>
      <c r="D36" s="12">
        <v>611</v>
      </c>
      <c r="E36" s="12">
        <v>0</v>
      </c>
      <c r="F36" s="12">
        <v>485.83</v>
      </c>
      <c r="G36" s="12">
        <v>635.83</v>
      </c>
      <c r="H36" s="12">
        <v>879.21</v>
      </c>
      <c r="I36" s="12">
        <v>9030.18</v>
      </c>
      <c r="J36" s="12">
        <v>9148.39</v>
      </c>
      <c r="K36" s="12">
        <v>0</v>
      </c>
      <c r="L36" s="12">
        <v>729.21</v>
      </c>
    </row>
    <row r="37" spans="1:12">
      <c r="A37" s="17" t="s">
        <v>595</v>
      </c>
      <c r="B37" s="16" t="s">
        <v>596</v>
      </c>
      <c r="C37" s="12">
        <v>0</v>
      </c>
      <c r="D37" s="12">
        <v>9690.64</v>
      </c>
      <c r="E37" s="12">
        <v>0</v>
      </c>
      <c r="F37" s="12">
        <v>9420.78</v>
      </c>
      <c r="G37" s="12">
        <v>34057.9</v>
      </c>
      <c r="H37" s="12">
        <v>35423.02</v>
      </c>
      <c r="I37" s="12">
        <v>478291.03</v>
      </c>
      <c r="J37" s="12">
        <v>479386.29</v>
      </c>
      <c r="K37" s="12">
        <v>0</v>
      </c>
      <c r="L37" s="12">
        <v>10785.9</v>
      </c>
    </row>
    <row r="38" spans="1:12">
      <c r="A38" s="17" t="s">
        <v>597</v>
      </c>
      <c r="B38" s="16" t="s">
        <v>326</v>
      </c>
      <c r="C38" s="12">
        <v>0</v>
      </c>
      <c r="D38" s="12">
        <v>0</v>
      </c>
      <c r="E38" s="12">
        <v>0</v>
      </c>
      <c r="F38" s="12">
        <v>0</v>
      </c>
      <c r="G38" s="12">
        <v>493.13</v>
      </c>
      <c r="H38" s="12">
        <v>493.13</v>
      </c>
      <c r="I38" s="12">
        <v>1302.54</v>
      </c>
      <c r="J38" s="12">
        <v>1302.54</v>
      </c>
      <c r="K38" s="12">
        <v>0</v>
      </c>
      <c r="L38" s="12">
        <v>0</v>
      </c>
    </row>
    <row r="39" spans="1:12">
      <c r="A39" s="17" t="s">
        <v>598</v>
      </c>
      <c r="B39" s="16" t="s">
        <v>599</v>
      </c>
      <c r="C39" s="12">
        <v>789.18</v>
      </c>
      <c r="D39" s="12">
        <v>0</v>
      </c>
      <c r="E39" s="12">
        <v>0</v>
      </c>
      <c r="F39" s="12">
        <v>0</v>
      </c>
      <c r="G39" s="12">
        <v>2146.58</v>
      </c>
      <c r="H39" s="12">
        <v>1808.11</v>
      </c>
      <c r="I39" s="12">
        <v>12286.45</v>
      </c>
      <c r="J39" s="12">
        <v>12737.16</v>
      </c>
      <c r="K39" s="12">
        <v>338.47</v>
      </c>
      <c r="L39" s="12">
        <v>0</v>
      </c>
    </row>
    <row r="40" spans="1:12">
      <c r="A40" s="17" t="s">
        <v>600</v>
      </c>
      <c r="B40" s="16" t="s">
        <v>601</v>
      </c>
      <c r="C40" s="12">
        <v>0</v>
      </c>
      <c r="D40" s="12">
        <v>64548.27</v>
      </c>
      <c r="E40" s="12">
        <v>0</v>
      </c>
      <c r="F40" s="12">
        <v>85248.27</v>
      </c>
      <c r="G40" s="12">
        <v>7300</v>
      </c>
      <c r="H40" s="12">
        <v>0</v>
      </c>
      <c r="I40" s="12">
        <v>7300</v>
      </c>
      <c r="J40" s="12">
        <v>20700</v>
      </c>
      <c r="K40" s="12">
        <v>0</v>
      </c>
      <c r="L40" s="12">
        <v>77948.27</v>
      </c>
    </row>
    <row r="41" spans="1:12">
      <c r="A41" s="17" t="s">
        <v>602</v>
      </c>
      <c r="B41" s="16" t="s">
        <v>603</v>
      </c>
      <c r="C41" s="12">
        <v>0</v>
      </c>
      <c r="D41" s="12">
        <v>18613</v>
      </c>
      <c r="E41" s="12">
        <v>0</v>
      </c>
      <c r="F41" s="12">
        <v>5613</v>
      </c>
      <c r="G41" s="12">
        <v>5613</v>
      </c>
      <c r="H41" s="12">
        <v>0</v>
      </c>
      <c r="I41" s="12">
        <v>18613</v>
      </c>
      <c r="J41" s="12">
        <v>0</v>
      </c>
      <c r="K41" s="12">
        <v>0</v>
      </c>
      <c r="L41" s="12">
        <v>0</v>
      </c>
    </row>
    <row r="42" spans="1:12">
      <c r="A42" s="17" t="s">
        <v>604</v>
      </c>
      <c r="B42" s="16" t="s">
        <v>336</v>
      </c>
      <c r="C42" s="12">
        <v>0</v>
      </c>
      <c r="D42" s="12">
        <v>732.52</v>
      </c>
      <c r="E42" s="12">
        <v>0</v>
      </c>
      <c r="F42" s="12">
        <v>0</v>
      </c>
      <c r="G42" s="12">
        <v>1462.96</v>
      </c>
      <c r="H42" s="12">
        <v>2260.41</v>
      </c>
      <c r="I42" s="12">
        <v>4797.63</v>
      </c>
      <c r="J42" s="12">
        <v>4862.56</v>
      </c>
      <c r="K42" s="12">
        <v>0</v>
      </c>
      <c r="L42" s="12">
        <v>797.45</v>
      </c>
    </row>
    <row r="43" spans="1:12">
      <c r="A43" s="17" t="s">
        <v>605</v>
      </c>
      <c r="B43" s="16" t="s">
        <v>338</v>
      </c>
      <c r="C43" s="12">
        <v>0</v>
      </c>
      <c r="D43" s="12">
        <v>0</v>
      </c>
      <c r="E43" s="12">
        <v>10.18</v>
      </c>
      <c r="F43" s="12">
        <v>0</v>
      </c>
      <c r="G43" s="12">
        <v>16168.06</v>
      </c>
      <c r="H43" s="12">
        <v>16178.24</v>
      </c>
      <c r="I43" s="12">
        <v>287165.1</v>
      </c>
      <c r="J43" s="12">
        <v>287165.1</v>
      </c>
      <c r="K43" s="12">
        <v>0</v>
      </c>
      <c r="L43" s="12">
        <v>0</v>
      </c>
    </row>
    <row r="44" spans="1:12">
      <c r="A44" s="17" t="s">
        <v>606</v>
      </c>
      <c r="B44" s="16" t="s">
        <v>340</v>
      </c>
      <c r="C44" s="12">
        <v>0</v>
      </c>
      <c r="D44" s="12">
        <v>109068</v>
      </c>
      <c r="E44" s="12">
        <v>0</v>
      </c>
      <c r="F44" s="12">
        <v>109068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109068</v>
      </c>
    </row>
    <row r="45" spans="1:12">
      <c r="A45" s="17" t="s">
        <v>607</v>
      </c>
      <c r="B45" s="16" t="s">
        <v>342</v>
      </c>
      <c r="C45" s="12">
        <v>0</v>
      </c>
      <c r="D45" s="12">
        <v>10906.8</v>
      </c>
      <c r="E45" s="12">
        <v>0</v>
      </c>
      <c r="F45" s="12">
        <v>10906.8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10906.8</v>
      </c>
    </row>
    <row r="46" spans="1:12">
      <c r="A46" s="17" t="s">
        <v>608</v>
      </c>
      <c r="B46" s="16" t="s">
        <v>609</v>
      </c>
      <c r="C46" s="12">
        <v>0</v>
      </c>
      <c r="D46" s="12">
        <v>210590.03</v>
      </c>
      <c r="E46" s="12">
        <v>0</v>
      </c>
      <c r="F46" s="12">
        <v>249464.01</v>
      </c>
      <c r="G46" s="12">
        <v>0</v>
      </c>
      <c r="H46" s="12">
        <v>0</v>
      </c>
      <c r="I46" s="12">
        <v>0</v>
      </c>
      <c r="J46" s="12">
        <v>38873.98</v>
      </c>
      <c r="K46" s="12">
        <v>0</v>
      </c>
      <c r="L46" s="12">
        <v>249464.01</v>
      </c>
    </row>
    <row r="47" spans="1:12">
      <c r="A47" s="17" t="s">
        <v>610</v>
      </c>
      <c r="B47" s="16" t="s">
        <v>360</v>
      </c>
      <c r="C47" s="12">
        <v>0</v>
      </c>
      <c r="D47" s="12">
        <v>38873.98</v>
      </c>
      <c r="E47" s="12">
        <v>0</v>
      </c>
      <c r="F47" s="12">
        <v>0</v>
      </c>
      <c r="G47" s="12">
        <v>0</v>
      </c>
      <c r="H47" s="12">
        <v>0</v>
      </c>
      <c r="I47" s="12">
        <v>38873.98</v>
      </c>
      <c r="J47" s="12">
        <v>0</v>
      </c>
      <c r="K47" s="12">
        <v>0</v>
      </c>
      <c r="L47" s="12">
        <v>0</v>
      </c>
    </row>
    <row r="48" spans="1:12">
      <c r="A48" s="17" t="s">
        <v>611</v>
      </c>
      <c r="B48" s="16" t="s">
        <v>612</v>
      </c>
      <c r="C48" s="12">
        <v>-93195</v>
      </c>
      <c r="D48" s="12">
        <v>0</v>
      </c>
      <c r="E48" s="12">
        <v>-57830</v>
      </c>
      <c r="F48" s="12">
        <v>0</v>
      </c>
      <c r="G48" s="12">
        <v>3215</v>
      </c>
      <c r="H48" s="12">
        <v>0</v>
      </c>
      <c r="I48" s="12">
        <v>38580</v>
      </c>
      <c r="J48" s="12">
        <v>0</v>
      </c>
      <c r="K48" s="12">
        <v>-54615</v>
      </c>
      <c r="L48" s="12">
        <v>0</v>
      </c>
    </row>
    <row r="49" spans="1:12">
      <c r="A49" s="17" t="s">
        <v>613</v>
      </c>
      <c r="B49" s="16" t="s">
        <v>364</v>
      </c>
      <c r="C49" s="12">
        <v>0</v>
      </c>
      <c r="D49" s="12">
        <v>967.03</v>
      </c>
      <c r="E49" s="12">
        <v>0</v>
      </c>
      <c r="F49" s="12">
        <v>492.08</v>
      </c>
      <c r="G49" s="12">
        <v>82.56</v>
      </c>
      <c r="H49" s="12">
        <v>39.31</v>
      </c>
      <c r="I49" s="12">
        <v>1024.29</v>
      </c>
      <c r="J49" s="12">
        <v>506.09</v>
      </c>
      <c r="K49" s="12">
        <v>0</v>
      </c>
      <c r="L49" s="12">
        <v>448.83</v>
      </c>
    </row>
    <row r="50" spans="1:12">
      <c r="A50" s="17" t="s">
        <v>614</v>
      </c>
      <c r="B50" s="16" t="s">
        <v>615</v>
      </c>
      <c r="C50" s="12">
        <v>0</v>
      </c>
      <c r="D50" s="12">
        <v>0</v>
      </c>
      <c r="E50" s="12">
        <v>0</v>
      </c>
      <c r="F50" s="12">
        <v>0</v>
      </c>
      <c r="G50" s="12">
        <v>818.22</v>
      </c>
      <c r="H50" s="12">
        <v>818.22</v>
      </c>
      <c r="I50" s="12">
        <v>818.22</v>
      </c>
      <c r="J50" s="12">
        <v>818.22</v>
      </c>
      <c r="K50" s="12">
        <v>0</v>
      </c>
      <c r="L50" s="12">
        <v>0</v>
      </c>
    </row>
    <row r="51" spans="1:12">
      <c r="A51" s="17" t="s">
        <v>616</v>
      </c>
      <c r="B51" s="16" t="s">
        <v>617</v>
      </c>
      <c r="C51" s="12">
        <v>0</v>
      </c>
      <c r="D51" s="12">
        <v>4754.48</v>
      </c>
      <c r="E51" s="12">
        <v>0</v>
      </c>
      <c r="F51" s="12">
        <v>1050.92</v>
      </c>
      <c r="G51" s="12">
        <v>72.91</v>
      </c>
      <c r="H51" s="12">
        <v>0</v>
      </c>
      <c r="I51" s="12">
        <v>5130.84</v>
      </c>
      <c r="J51" s="12">
        <v>1354.37</v>
      </c>
      <c r="K51" s="12">
        <v>0</v>
      </c>
      <c r="L51" s="12">
        <v>978.01</v>
      </c>
    </row>
    <row r="52" spans="1:12">
      <c r="A52" s="17" t="s">
        <v>618</v>
      </c>
      <c r="B52" s="16" t="s">
        <v>619</v>
      </c>
      <c r="C52" s="12">
        <v>0</v>
      </c>
      <c r="D52" s="12">
        <v>0</v>
      </c>
      <c r="E52" s="12">
        <v>15713.12</v>
      </c>
      <c r="F52" s="12">
        <v>0</v>
      </c>
      <c r="G52" s="12">
        <v>6350.99</v>
      </c>
      <c r="H52" s="12">
        <v>70.5</v>
      </c>
      <c r="I52" s="12">
        <v>22064.11</v>
      </c>
      <c r="J52" s="12">
        <v>70.5</v>
      </c>
      <c r="K52" s="12">
        <v>21993.61</v>
      </c>
      <c r="L52" s="12">
        <v>0</v>
      </c>
    </row>
    <row r="53" spans="1:12">
      <c r="A53" s="17" t="s">
        <v>620</v>
      </c>
      <c r="B53" s="16" t="s">
        <v>414</v>
      </c>
      <c r="C53" s="12">
        <v>0</v>
      </c>
      <c r="D53" s="12">
        <v>0</v>
      </c>
      <c r="E53" s="12">
        <v>4129.42</v>
      </c>
      <c r="F53" s="12">
        <v>0</v>
      </c>
      <c r="G53" s="12">
        <v>385.67</v>
      </c>
      <c r="H53" s="12">
        <v>0</v>
      </c>
      <c r="I53" s="12">
        <v>4515.09</v>
      </c>
      <c r="J53" s="12">
        <v>0</v>
      </c>
      <c r="K53" s="12">
        <v>4515.09</v>
      </c>
      <c r="L53" s="12">
        <v>0</v>
      </c>
    </row>
    <row r="54" spans="1:12">
      <c r="A54" s="17" t="s">
        <v>621</v>
      </c>
      <c r="B54" s="16" t="s">
        <v>622</v>
      </c>
      <c r="C54" s="12">
        <v>0</v>
      </c>
      <c r="D54" s="12">
        <v>0</v>
      </c>
      <c r="E54" s="12">
        <v>419955.7</v>
      </c>
      <c r="F54" s="12">
        <v>0</v>
      </c>
      <c r="G54" s="12">
        <v>38701.63</v>
      </c>
      <c r="H54" s="12">
        <v>0</v>
      </c>
      <c r="I54" s="12">
        <v>458657.33</v>
      </c>
      <c r="J54" s="12">
        <v>0</v>
      </c>
      <c r="K54" s="12">
        <v>458657.33</v>
      </c>
      <c r="L54" s="12">
        <v>0</v>
      </c>
    </row>
    <row r="55" spans="1:12">
      <c r="A55" s="17" t="s">
        <v>623</v>
      </c>
      <c r="B55" s="16" t="s">
        <v>418</v>
      </c>
      <c r="C55" s="12">
        <v>0</v>
      </c>
      <c r="D55" s="12">
        <v>0</v>
      </c>
      <c r="E55" s="12">
        <v>2930.91</v>
      </c>
      <c r="F55" s="12">
        <v>0</v>
      </c>
      <c r="G55" s="12">
        <v>68.23</v>
      </c>
      <c r="H55" s="12">
        <v>0</v>
      </c>
      <c r="I55" s="12">
        <v>2999.14</v>
      </c>
      <c r="J55" s="12">
        <v>0</v>
      </c>
      <c r="K55" s="12">
        <v>2999.14</v>
      </c>
      <c r="L55" s="12">
        <v>0</v>
      </c>
    </row>
    <row r="56" spans="1:12">
      <c r="A56" s="17" t="s">
        <v>624</v>
      </c>
      <c r="B56" s="16" t="s">
        <v>426</v>
      </c>
      <c r="C56" s="12">
        <v>0</v>
      </c>
      <c r="D56" s="12">
        <v>0</v>
      </c>
      <c r="E56" s="12">
        <v>32134.03</v>
      </c>
      <c r="F56" s="12">
        <v>0</v>
      </c>
      <c r="G56" s="12">
        <v>3278.95</v>
      </c>
      <c r="H56" s="12">
        <v>0</v>
      </c>
      <c r="I56" s="12">
        <v>35416.34</v>
      </c>
      <c r="J56" s="12">
        <v>3.36</v>
      </c>
      <c r="K56" s="12">
        <v>35412.98</v>
      </c>
      <c r="L56" s="12">
        <v>0</v>
      </c>
    </row>
    <row r="57" spans="1:12">
      <c r="A57" s="17" t="s">
        <v>625</v>
      </c>
      <c r="B57" s="16" t="s">
        <v>448</v>
      </c>
      <c r="C57" s="12">
        <v>0</v>
      </c>
      <c r="D57" s="12">
        <v>0</v>
      </c>
      <c r="E57" s="12">
        <v>96576.27</v>
      </c>
      <c r="F57" s="12">
        <v>0</v>
      </c>
      <c r="G57" s="12">
        <v>9201.23</v>
      </c>
      <c r="H57" s="12">
        <v>812.85</v>
      </c>
      <c r="I57" s="12">
        <v>105777.5</v>
      </c>
      <c r="J57" s="12">
        <v>812.85</v>
      </c>
      <c r="K57" s="12">
        <v>104964.65</v>
      </c>
      <c r="L57" s="12">
        <v>0</v>
      </c>
    </row>
    <row r="58" spans="1:12">
      <c r="A58" s="17" t="s">
        <v>626</v>
      </c>
      <c r="B58" s="16" t="s">
        <v>453</v>
      </c>
      <c r="C58" s="12">
        <v>0</v>
      </c>
      <c r="D58" s="12">
        <v>0</v>
      </c>
      <c r="E58" s="12">
        <v>30281.29</v>
      </c>
      <c r="F58" s="12">
        <v>0</v>
      </c>
      <c r="G58" s="12">
        <v>3151.55</v>
      </c>
      <c r="H58" s="12">
        <v>278.43</v>
      </c>
      <c r="I58" s="12">
        <v>33432.84</v>
      </c>
      <c r="J58" s="12">
        <v>278.43</v>
      </c>
      <c r="K58" s="12">
        <v>33154.41</v>
      </c>
      <c r="L58" s="12">
        <v>0</v>
      </c>
    </row>
    <row r="59" spans="1:12">
      <c r="A59" s="17" t="s">
        <v>627</v>
      </c>
      <c r="B59" s="16" t="s">
        <v>457</v>
      </c>
      <c r="C59" s="12">
        <v>0</v>
      </c>
      <c r="D59" s="12">
        <v>0</v>
      </c>
      <c r="E59" s="12">
        <v>5853.84</v>
      </c>
      <c r="F59" s="12">
        <v>0</v>
      </c>
      <c r="G59" s="12">
        <v>451.31</v>
      </c>
      <c r="H59" s="12">
        <v>0</v>
      </c>
      <c r="I59" s="12">
        <v>6305.15</v>
      </c>
      <c r="J59" s="12">
        <v>0</v>
      </c>
      <c r="K59" s="12">
        <v>6305.15</v>
      </c>
      <c r="L59" s="12">
        <v>0</v>
      </c>
    </row>
    <row r="60" spans="1:12">
      <c r="A60" s="17" t="s">
        <v>628</v>
      </c>
      <c r="B60" s="16" t="s">
        <v>461</v>
      </c>
      <c r="C60" s="12">
        <v>0</v>
      </c>
      <c r="D60" s="12">
        <v>0</v>
      </c>
      <c r="E60" s="12">
        <v>0</v>
      </c>
      <c r="F60" s="12">
        <v>0</v>
      </c>
      <c r="G60" s="12">
        <v>493.13</v>
      </c>
      <c r="H60" s="12">
        <v>0</v>
      </c>
      <c r="I60" s="12">
        <v>493.13</v>
      </c>
      <c r="J60" s="12">
        <v>0</v>
      </c>
      <c r="K60" s="12">
        <v>493.13</v>
      </c>
      <c r="L60" s="12">
        <v>0</v>
      </c>
    </row>
    <row r="61" spans="1:12">
      <c r="A61" s="17" t="s">
        <v>629</v>
      </c>
      <c r="B61" s="16" t="s">
        <v>463</v>
      </c>
      <c r="C61" s="12">
        <v>0</v>
      </c>
      <c r="D61" s="12">
        <v>0</v>
      </c>
      <c r="E61" s="12">
        <v>809.41</v>
      </c>
      <c r="F61" s="12">
        <v>0</v>
      </c>
      <c r="G61" s="12">
        <v>0</v>
      </c>
      <c r="H61" s="12">
        <v>0</v>
      </c>
      <c r="I61" s="12">
        <v>809.41</v>
      </c>
      <c r="J61" s="12">
        <v>0</v>
      </c>
      <c r="K61" s="12">
        <v>809.41</v>
      </c>
      <c r="L61" s="12">
        <v>0</v>
      </c>
    </row>
    <row r="62" spans="1:12">
      <c r="A62" s="17" t="s">
        <v>630</v>
      </c>
      <c r="B62" s="16" t="s">
        <v>465</v>
      </c>
      <c r="C62" s="12">
        <v>0</v>
      </c>
      <c r="D62" s="12">
        <v>0</v>
      </c>
      <c r="E62" s="12">
        <v>2968.75</v>
      </c>
      <c r="F62" s="12">
        <v>0</v>
      </c>
      <c r="G62" s="12">
        <v>0</v>
      </c>
      <c r="H62" s="12">
        <v>0</v>
      </c>
      <c r="I62" s="12">
        <v>2968.75</v>
      </c>
      <c r="J62" s="12">
        <v>0</v>
      </c>
      <c r="K62" s="12">
        <v>2968.75</v>
      </c>
      <c r="L62" s="12">
        <v>0</v>
      </c>
    </row>
    <row r="63" spans="1:12">
      <c r="A63" s="17" t="s">
        <v>631</v>
      </c>
      <c r="B63" s="16" t="s">
        <v>467</v>
      </c>
      <c r="C63" s="12">
        <v>0</v>
      </c>
      <c r="D63" s="12">
        <v>0</v>
      </c>
      <c r="E63" s="12">
        <v>37.19</v>
      </c>
      <c r="F63" s="12">
        <v>0</v>
      </c>
      <c r="G63" s="12">
        <v>0</v>
      </c>
      <c r="H63" s="12">
        <v>0</v>
      </c>
      <c r="I63" s="12">
        <v>37.19</v>
      </c>
      <c r="J63" s="12">
        <v>0</v>
      </c>
      <c r="K63" s="12">
        <v>37.19</v>
      </c>
      <c r="L63" s="12">
        <v>0</v>
      </c>
    </row>
    <row r="64" spans="1:12">
      <c r="A64" s="17" t="s">
        <v>632</v>
      </c>
      <c r="B64" s="16" t="s">
        <v>633</v>
      </c>
      <c r="C64" s="12">
        <v>0</v>
      </c>
      <c r="D64" s="12">
        <v>0</v>
      </c>
      <c r="E64" s="12">
        <v>2559.77</v>
      </c>
      <c r="F64" s="12">
        <v>0</v>
      </c>
      <c r="G64" s="12">
        <v>1767.55</v>
      </c>
      <c r="H64" s="12">
        <v>0</v>
      </c>
      <c r="I64" s="12">
        <v>4327.32</v>
      </c>
      <c r="J64" s="12">
        <v>0</v>
      </c>
      <c r="K64" s="12">
        <v>4327.32</v>
      </c>
      <c r="L64" s="12">
        <v>0</v>
      </c>
    </row>
    <row r="65" spans="1:12">
      <c r="A65" s="17" t="s">
        <v>634</v>
      </c>
      <c r="B65" s="16" t="s">
        <v>635</v>
      </c>
      <c r="C65" s="12">
        <v>0</v>
      </c>
      <c r="D65" s="12">
        <v>0</v>
      </c>
      <c r="E65" s="12">
        <v>30934</v>
      </c>
      <c r="F65" s="12">
        <v>0</v>
      </c>
      <c r="G65" s="12">
        <v>2257.49</v>
      </c>
      <c r="H65" s="12">
        <v>0</v>
      </c>
      <c r="I65" s="12">
        <v>33191.49</v>
      </c>
      <c r="J65" s="12">
        <v>0</v>
      </c>
      <c r="K65" s="12">
        <v>33191.49</v>
      </c>
      <c r="L65" s="12">
        <v>0</v>
      </c>
    </row>
    <row r="66" spans="1:12">
      <c r="A66" s="17" t="s">
        <v>636</v>
      </c>
      <c r="B66" s="16" t="s">
        <v>637</v>
      </c>
      <c r="C66" s="12">
        <v>0</v>
      </c>
      <c r="D66" s="12">
        <v>0</v>
      </c>
      <c r="E66" s="12">
        <v>4929.94</v>
      </c>
      <c r="F66" s="12">
        <v>0</v>
      </c>
      <c r="G66" s="12">
        <v>549.88</v>
      </c>
      <c r="H66" s="12">
        <v>0</v>
      </c>
      <c r="I66" s="12">
        <v>5479.82</v>
      </c>
      <c r="J66" s="12">
        <v>0</v>
      </c>
      <c r="K66" s="12">
        <v>5479.82</v>
      </c>
      <c r="L66" s="12">
        <v>0</v>
      </c>
    </row>
    <row r="67" spans="1:12">
      <c r="A67" s="17" t="s">
        <v>638</v>
      </c>
      <c r="B67" s="16" t="s">
        <v>639</v>
      </c>
      <c r="C67" s="12">
        <v>0</v>
      </c>
      <c r="D67" s="12">
        <v>0</v>
      </c>
      <c r="E67" s="12">
        <v>2936.06</v>
      </c>
      <c r="F67" s="12">
        <v>0</v>
      </c>
      <c r="G67" s="12">
        <v>323.92</v>
      </c>
      <c r="H67" s="12">
        <v>0</v>
      </c>
      <c r="I67" s="12">
        <v>3259.98</v>
      </c>
      <c r="J67" s="12">
        <v>0</v>
      </c>
      <c r="K67" s="12">
        <v>3259.98</v>
      </c>
      <c r="L67" s="12">
        <v>0</v>
      </c>
    </row>
    <row r="68" spans="1:12">
      <c r="A68" s="17" t="s">
        <v>640</v>
      </c>
      <c r="B68" s="16" t="s">
        <v>507</v>
      </c>
      <c r="C68" s="12">
        <v>0</v>
      </c>
      <c r="D68" s="12">
        <v>0</v>
      </c>
      <c r="E68" s="12">
        <v>0</v>
      </c>
      <c r="F68" s="12">
        <v>0</v>
      </c>
      <c r="G68" s="12">
        <v>6328.74</v>
      </c>
      <c r="H68" s="12">
        <v>0</v>
      </c>
      <c r="I68" s="12">
        <v>6328.74</v>
      </c>
      <c r="J68" s="12">
        <v>0</v>
      </c>
      <c r="K68" s="12">
        <v>6328.74</v>
      </c>
      <c r="L68" s="12">
        <v>0</v>
      </c>
    </row>
    <row r="69" spans="1:12">
      <c r="A69" s="17" t="s">
        <v>641</v>
      </c>
      <c r="B69" s="16" t="s">
        <v>511</v>
      </c>
      <c r="C69" s="12">
        <v>0</v>
      </c>
      <c r="D69" s="12">
        <v>0</v>
      </c>
      <c r="E69" s="12">
        <v>0</v>
      </c>
      <c r="F69" s="12">
        <v>31486.83</v>
      </c>
      <c r="G69" s="12">
        <v>0</v>
      </c>
      <c r="H69" s="12">
        <v>1764</v>
      </c>
      <c r="I69" s="12">
        <v>0</v>
      </c>
      <c r="J69" s="12">
        <v>33250.83</v>
      </c>
      <c r="K69" s="12">
        <v>0</v>
      </c>
      <c r="L69" s="12">
        <v>33250.83</v>
      </c>
    </row>
    <row r="70" spans="1:12">
      <c r="A70" s="17" t="s">
        <v>642</v>
      </c>
      <c r="B70" s="16" t="s">
        <v>643</v>
      </c>
      <c r="C70" s="12">
        <v>0</v>
      </c>
      <c r="D70" s="12">
        <v>0</v>
      </c>
      <c r="E70" s="12">
        <v>0</v>
      </c>
      <c r="F70" s="12">
        <v>608496.68</v>
      </c>
      <c r="G70" s="12">
        <v>0</v>
      </c>
      <c r="H70" s="12">
        <v>61332.75</v>
      </c>
      <c r="I70" s="12">
        <v>0</v>
      </c>
      <c r="J70" s="12">
        <v>669829.43</v>
      </c>
      <c r="K70" s="12">
        <v>0</v>
      </c>
      <c r="L70" s="12">
        <v>669829.43</v>
      </c>
    </row>
    <row r="71" spans="1:12">
      <c r="A71" s="17" t="s">
        <v>644</v>
      </c>
      <c r="B71" s="16" t="s">
        <v>645</v>
      </c>
      <c r="C71" s="12">
        <v>0</v>
      </c>
      <c r="D71" s="12">
        <v>0</v>
      </c>
      <c r="E71" s="12">
        <v>0</v>
      </c>
      <c r="F71" s="12">
        <v>1750</v>
      </c>
      <c r="G71" s="12">
        <v>0</v>
      </c>
      <c r="H71" s="12">
        <v>0</v>
      </c>
      <c r="I71" s="12">
        <v>0</v>
      </c>
      <c r="J71" s="12">
        <v>1750</v>
      </c>
      <c r="K71" s="12">
        <v>0</v>
      </c>
      <c r="L71" s="12">
        <v>1750</v>
      </c>
    </row>
    <row r="72" spans="1:12">
      <c r="A72" s="17" t="s">
        <v>646</v>
      </c>
      <c r="B72" s="16" t="s">
        <v>521</v>
      </c>
      <c r="C72" s="12">
        <v>0</v>
      </c>
      <c r="D72" s="12">
        <v>0</v>
      </c>
      <c r="E72" s="12">
        <v>0</v>
      </c>
      <c r="F72" s="12">
        <v>0</v>
      </c>
      <c r="G72" s="12">
        <v>700</v>
      </c>
      <c r="H72" s="12">
        <v>850</v>
      </c>
      <c r="I72" s="12">
        <v>700</v>
      </c>
      <c r="J72" s="12">
        <v>850</v>
      </c>
      <c r="K72" s="12">
        <v>0</v>
      </c>
      <c r="L72" s="12">
        <v>150</v>
      </c>
    </row>
    <row r="73" spans="1:12">
      <c r="A73" s="17" t="s">
        <v>647</v>
      </c>
      <c r="B73" s="16" t="s">
        <v>523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700</v>
      </c>
      <c r="I73" s="12">
        <v>0</v>
      </c>
      <c r="J73" s="12">
        <v>700</v>
      </c>
      <c r="K73" s="12">
        <v>0</v>
      </c>
      <c r="L73" s="12">
        <v>700</v>
      </c>
    </row>
    <row r="74" spans="1:12">
      <c r="A74" s="17" t="s">
        <v>648</v>
      </c>
      <c r="B74" s="16" t="s">
        <v>525</v>
      </c>
      <c r="C74" s="12">
        <v>0</v>
      </c>
      <c r="D74" s="12">
        <v>0</v>
      </c>
      <c r="E74" s="12">
        <v>0</v>
      </c>
      <c r="F74" s="12">
        <v>30000</v>
      </c>
      <c r="G74" s="12">
        <v>0</v>
      </c>
      <c r="H74" s="12">
        <v>0</v>
      </c>
      <c r="I74" s="12">
        <v>0</v>
      </c>
      <c r="J74" s="12">
        <v>30000</v>
      </c>
      <c r="K74" s="12">
        <v>0</v>
      </c>
      <c r="L74" s="12">
        <v>30000</v>
      </c>
    </row>
    <row r="75" spans="1:12">
      <c r="A75" s="17" t="s">
        <v>649</v>
      </c>
      <c r="B75" s="16" t="s">
        <v>527</v>
      </c>
      <c r="C75" s="12">
        <v>0</v>
      </c>
      <c r="D75" s="12">
        <v>0</v>
      </c>
      <c r="E75" s="12">
        <v>0</v>
      </c>
      <c r="F75" s="12">
        <v>10142.36</v>
      </c>
      <c r="G75" s="12">
        <v>-27.94</v>
      </c>
      <c r="H75" s="12">
        <v>2146.78</v>
      </c>
      <c r="I75" s="12">
        <v>-27.94</v>
      </c>
      <c r="J75" s="12">
        <v>12289.14</v>
      </c>
      <c r="K75" s="12">
        <v>0</v>
      </c>
      <c r="L75" s="12">
        <v>12317.08</v>
      </c>
    </row>
    <row r="76" spans="1:12">
      <c r="A76" s="17"/>
      <c r="B76" s="16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2">
      <c r="A77" s="17"/>
      <c r="B77" s="16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2">
      <c r="A78" s="17"/>
      <c r="B78" s="16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">
      <c r="A79" s="17"/>
      <c r="B79" s="16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2">
      <c r="A80" s="17"/>
      <c r="B80" s="16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>
      <c r="A81" s="17"/>
      <c r="B81" s="16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>
      <c r="A82" s="17"/>
      <c r="B82" s="16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>
      <c r="A83" s="17"/>
      <c r="B83" s="16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>
      <c r="A84" s="17"/>
      <c r="B84" s="16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>
      <c r="A85" s="17"/>
      <c r="B85" s="16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>
      <c r="A86" s="17"/>
      <c r="B86" s="16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>
      <c r="A87" s="17"/>
      <c r="B87" s="16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>
      <c r="A88" s="17"/>
      <c r="B88" s="16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>
      <c r="A89" s="17"/>
      <c r="B89" s="16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>
      <c r="A90" s="17"/>
      <c r="B90" s="16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>
      <c r="A91" s="17"/>
      <c r="B91" s="16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>
      <c r="A92" s="17"/>
      <c r="B92" s="16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>
      <c r="A93" s="17"/>
      <c r="B93" s="16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>
      <c r="A94" s="17"/>
      <c r="B94" s="16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>
      <c r="A95" s="17"/>
      <c r="B95" s="16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>
      <c r="A96" s="17"/>
      <c r="B96" s="16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>
      <c r="A97" s="17"/>
      <c r="B97" s="16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>
      <c r="A98" s="17"/>
      <c r="B98" s="16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>
      <c r="A99" s="17"/>
      <c r="B99" s="16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2">
      <c r="A100" s="17"/>
      <c r="B100" s="16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>
      <c r="A101" s="17"/>
      <c r="B101" s="16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2">
      <c r="A102" s="17"/>
      <c r="B102" s="16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2">
      <c r="A103" s="17"/>
      <c r="B103" s="16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>
      <c r="A104" s="17"/>
      <c r="B104" s="16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>
      <c r="A105" s="17"/>
      <c r="B105" s="16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>
      <c r="A106" s="17"/>
      <c r="B106" s="16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>
      <c r="A107" s="17"/>
      <c r="B107" s="16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>
      <c r="A108" s="17"/>
      <c r="B108" s="16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>
      <c r="A109" s="17"/>
      <c r="B109" s="16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>
      <c r="A110" s="17"/>
      <c r="B110" s="16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>
      <c r="A111" s="17"/>
      <c r="B111" s="16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>
      <c r="A112" s="17"/>
      <c r="B112" s="16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>
      <c r="A113" s="17"/>
      <c r="B113" s="16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>
      <c r="A114" s="17"/>
      <c r="B114" s="16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>
      <c r="A115" s="17"/>
      <c r="B115" s="16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>
      <c r="A116" s="17"/>
      <c r="B116" s="16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>
      <c r="A117" s="17"/>
      <c r="B117" s="16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>
      <c r="A118" s="17"/>
      <c r="B118" s="16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>
      <c r="A119" s="17"/>
      <c r="B119" s="16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>
      <c r="A120" s="17"/>
      <c r="B120" s="16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>
      <c r="A121" s="17"/>
      <c r="B121" s="16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>
      <c r="A122" s="17"/>
      <c r="B122" s="16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>
      <c r="A123" s="17"/>
      <c r="B123" s="16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>
      <c r="A124" s="17"/>
      <c r="B124" s="16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</sheetData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L186"/>
  <sheetViews>
    <sheetView workbookViewId="0">
      <selection activeCell="B2" sqref="B2"/>
    </sheetView>
  </sheetViews>
  <sheetFormatPr defaultColWidth="9.1047619047619" defaultRowHeight="15"/>
  <cols>
    <col min="1" max="1" width="16.552380952381" style="5" customWidth="1"/>
    <col min="2" max="2" width="46.6666666666667" style="4" customWidth="1"/>
    <col min="3" max="12" width="15.3333333333333" style="6" customWidth="1"/>
    <col min="13" max="16384" width="9.1047619047619" style="7"/>
  </cols>
  <sheetData>
    <row r="1" ht="22.5" spans="1:12">
      <c r="A1" s="9" t="s">
        <v>163</v>
      </c>
      <c r="B1" s="8" t="s">
        <v>164</v>
      </c>
      <c r="C1" s="10" t="s">
        <v>165</v>
      </c>
      <c r="D1" s="10" t="s">
        <v>166</v>
      </c>
      <c r="E1" s="10" t="s">
        <v>167</v>
      </c>
      <c r="F1" s="10" t="s">
        <v>168</v>
      </c>
      <c r="G1" s="10" t="s">
        <v>169</v>
      </c>
      <c r="H1" s="10" t="s">
        <v>170</v>
      </c>
      <c r="I1" s="10" t="s">
        <v>171</v>
      </c>
      <c r="J1" s="10" t="s">
        <v>172</v>
      </c>
      <c r="K1" s="10" t="s">
        <v>173</v>
      </c>
      <c r="L1" s="10" t="s">
        <v>174</v>
      </c>
    </row>
    <row r="2" spans="1:12">
      <c r="A2" s="17" t="s">
        <v>175</v>
      </c>
      <c r="B2" s="16" t="s">
        <v>176</v>
      </c>
      <c r="C2" s="12">
        <v>25980.8</v>
      </c>
      <c r="D2" s="12">
        <v>0</v>
      </c>
      <c r="E2" s="12">
        <v>25980.8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25980.8</v>
      </c>
      <c r="L2" s="12">
        <v>0</v>
      </c>
    </row>
    <row r="3" spans="1:12">
      <c r="A3" s="17" t="s">
        <v>177</v>
      </c>
      <c r="B3" s="16" t="s">
        <v>178</v>
      </c>
      <c r="C3" s="12">
        <v>12126.66</v>
      </c>
      <c r="D3" s="12">
        <v>0</v>
      </c>
      <c r="E3" s="12">
        <v>12126.66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12126.66</v>
      </c>
      <c r="L3" s="12">
        <v>0</v>
      </c>
    </row>
    <row r="4" spans="1:12">
      <c r="A4" s="17" t="s">
        <v>650</v>
      </c>
      <c r="B4" s="16" t="s">
        <v>32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50914.79</v>
      </c>
      <c r="J4" s="12">
        <v>50914.79</v>
      </c>
      <c r="K4" s="12">
        <v>0</v>
      </c>
      <c r="L4" s="12">
        <v>0</v>
      </c>
    </row>
    <row r="5" spans="1:12">
      <c r="A5" s="17" t="s">
        <v>651</v>
      </c>
      <c r="B5" s="16" t="s">
        <v>652</v>
      </c>
      <c r="C5" s="12">
        <v>50914.79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50914.79</v>
      </c>
      <c r="K5" s="12">
        <v>0</v>
      </c>
      <c r="L5" s="12">
        <v>0</v>
      </c>
    </row>
    <row r="6" spans="1:12">
      <c r="A6" s="17" t="s">
        <v>179</v>
      </c>
      <c r="B6" s="16" t="s">
        <v>180</v>
      </c>
      <c r="C6" s="12">
        <v>112584.61</v>
      </c>
      <c r="D6" s="12">
        <v>0</v>
      </c>
      <c r="E6" s="12">
        <v>112584.61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112584.61</v>
      </c>
      <c r="L6" s="12">
        <v>0</v>
      </c>
    </row>
    <row r="7" spans="1:12">
      <c r="A7" s="17" t="s">
        <v>181</v>
      </c>
      <c r="B7" s="16" t="s">
        <v>182</v>
      </c>
      <c r="C7" s="12">
        <v>138807.36</v>
      </c>
      <c r="D7" s="12">
        <v>0</v>
      </c>
      <c r="E7" s="12">
        <v>102170.55</v>
      </c>
      <c r="F7" s="12">
        <v>0</v>
      </c>
      <c r="G7" s="12">
        <v>0</v>
      </c>
      <c r="H7" s="12">
        <v>0</v>
      </c>
      <c r="I7" s="12">
        <v>0</v>
      </c>
      <c r="J7" s="12">
        <v>36636.81</v>
      </c>
      <c r="K7" s="12">
        <v>102170.55</v>
      </c>
      <c r="L7" s="12">
        <v>0</v>
      </c>
    </row>
    <row r="8" spans="1:12">
      <c r="A8" s="17" t="s">
        <v>183</v>
      </c>
      <c r="B8" s="16" t="s">
        <v>184</v>
      </c>
      <c r="C8" s="12">
        <v>62312.74</v>
      </c>
      <c r="D8" s="12">
        <v>0</v>
      </c>
      <c r="E8" s="12">
        <v>62312.74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62312.74</v>
      </c>
      <c r="L8" s="12">
        <v>0</v>
      </c>
    </row>
    <row r="9" spans="1:12">
      <c r="A9" s="17" t="s">
        <v>185</v>
      </c>
      <c r="B9" s="16" t="s">
        <v>186</v>
      </c>
      <c r="C9" s="12">
        <v>8076.62</v>
      </c>
      <c r="D9" s="12">
        <v>0</v>
      </c>
      <c r="E9" s="12">
        <v>8076.62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8076.62</v>
      </c>
      <c r="L9" s="12">
        <v>0</v>
      </c>
    </row>
    <row r="10" spans="1:12">
      <c r="A10" s="17" t="s">
        <v>187</v>
      </c>
      <c r="B10" s="16" t="s">
        <v>188</v>
      </c>
      <c r="C10" s="12">
        <v>3500</v>
      </c>
      <c r="D10" s="12">
        <v>0</v>
      </c>
      <c r="E10" s="12">
        <v>6300</v>
      </c>
      <c r="F10" s="12">
        <v>0</v>
      </c>
      <c r="G10" s="12">
        <v>0</v>
      </c>
      <c r="H10" s="12">
        <v>0</v>
      </c>
      <c r="I10" s="12">
        <v>3500</v>
      </c>
      <c r="J10" s="12">
        <v>700</v>
      </c>
      <c r="K10" s="12">
        <v>6300</v>
      </c>
      <c r="L10" s="12">
        <v>0</v>
      </c>
    </row>
    <row r="11" spans="1:12">
      <c r="A11" s="17" t="s">
        <v>189</v>
      </c>
      <c r="B11" s="16" t="s">
        <v>190</v>
      </c>
      <c r="C11" s="12">
        <v>0</v>
      </c>
      <c r="D11" s="12">
        <v>0</v>
      </c>
      <c r="E11" s="12">
        <v>3500</v>
      </c>
      <c r="F11" s="12">
        <v>0</v>
      </c>
      <c r="G11" s="12">
        <v>0</v>
      </c>
      <c r="H11" s="12">
        <v>0</v>
      </c>
      <c r="I11" s="12">
        <v>3500</v>
      </c>
      <c r="J11" s="12">
        <v>0</v>
      </c>
      <c r="K11" s="12">
        <v>3500</v>
      </c>
      <c r="L11" s="12">
        <v>0</v>
      </c>
    </row>
    <row r="12" spans="1:12">
      <c r="A12" s="17" t="s">
        <v>191</v>
      </c>
      <c r="B12" s="16" t="s">
        <v>192</v>
      </c>
      <c r="C12" s="12">
        <v>28718.19</v>
      </c>
      <c r="D12" s="12">
        <v>0</v>
      </c>
      <c r="E12" s="12">
        <v>28718.19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28718.19</v>
      </c>
      <c r="L12" s="12">
        <v>0</v>
      </c>
    </row>
    <row r="13" spans="1:12">
      <c r="A13" s="17" t="s">
        <v>193</v>
      </c>
      <c r="B13" s="16" t="s">
        <v>194</v>
      </c>
      <c r="C13" s="12">
        <v>8000</v>
      </c>
      <c r="D13" s="12">
        <v>0</v>
      </c>
      <c r="E13" s="12">
        <v>8000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8000</v>
      </c>
      <c r="L13" s="12">
        <v>0</v>
      </c>
    </row>
    <row r="14" spans="1:12">
      <c r="A14" s="17" t="s">
        <v>195</v>
      </c>
      <c r="B14" s="16" t="s">
        <v>196</v>
      </c>
      <c r="C14" s="12">
        <v>7000</v>
      </c>
      <c r="D14" s="12">
        <v>0</v>
      </c>
      <c r="E14" s="12">
        <v>7000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7000</v>
      </c>
      <c r="L14" s="12">
        <v>0</v>
      </c>
    </row>
    <row r="15" spans="1:12">
      <c r="A15" s="17" t="s">
        <v>197</v>
      </c>
      <c r="B15" s="16" t="s">
        <v>198</v>
      </c>
      <c r="C15" s="12">
        <v>28500</v>
      </c>
      <c r="D15" s="12">
        <v>0</v>
      </c>
      <c r="E15" s="12">
        <v>28500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28500</v>
      </c>
      <c r="L15" s="12">
        <v>0</v>
      </c>
    </row>
    <row r="16" spans="1:12">
      <c r="A16" s="17" t="s">
        <v>199</v>
      </c>
      <c r="B16" s="16" t="s">
        <v>200</v>
      </c>
      <c r="C16" s="12">
        <v>1700</v>
      </c>
      <c r="D16" s="12">
        <v>0</v>
      </c>
      <c r="E16" s="12">
        <v>1700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1700</v>
      </c>
      <c r="L16" s="12">
        <v>0</v>
      </c>
    </row>
    <row r="17" spans="1:12">
      <c r="A17" s="17" t="s">
        <v>201</v>
      </c>
      <c r="B17" s="16" t="s">
        <v>202</v>
      </c>
      <c r="C17" s="12">
        <v>5700</v>
      </c>
      <c r="D17" s="12">
        <v>0</v>
      </c>
      <c r="E17" s="12">
        <v>5700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5700</v>
      </c>
      <c r="L17" s="12">
        <v>0</v>
      </c>
    </row>
    <row r="18" spans="1:12">
      <c r="A18" s="17" t="s">
        <v>203</v>
      </c>
      <c r="B18" s="16" t="s">
        <v>204</v>
      </c>
      <c r="C18" s="12">
        <v>10385.5</v>
      </c>
      <c r="D18" s="12">
        <v>0</v>
      </c>
      <c r="E18" s="12">
        <v>10385.5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10385.5</v>
      </c>
      <c r="L18" s="12">
        <v>0</v>
      </c>
    </row>
    <row r="19" spans="1:12">
      <c r="A19" s="17" t="s">
        <v>653</v>
      </c>
      <c r="B19" s="16" t="s">
        <v>654</v>
      </c>
      <c r="C19" s="12">
        <v>25350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25350</v>
      </c>
      <c r="K19" s="12">
        <v>0</v>
      </c>
      <c r="L19" s="12">
        <v>0</v>
      </c>
    </row>
    <row r="20" spans="1:12">
      <c r="A20" s="5" t="s">
        <v>205</v>
      </c>
      <c r="B20" s="4" t="s">
        <v>206</v>
      </c>
      <c r="C20" s="6">
        <v>9068</v>
      </c>
      <c r="D20" s="6">
        <v>0</v>
      </c>
      <c r="E20" s="6">
        <v>9068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9068</v>
      </c>
      <c r="L20" s="6">
        <v>0</v>
      </c>
    </row>
    <row r="21" spans="1:12">
      <c r="A21" s="5" t="s">
        <v>655</v>
      </c>
      <c r="B21" s="4" t="s">
        <v>656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3500</v>
      </c>
      <c r="J21" s="6">
        <v>3500</v>
      </c>
      <c r="K21" s="6">
        <v>0</v>
      </c>
      <c r="L21" s="6">
        <v>0</v>
      </c>
    </row>
    <row r="22" spans="1:12">
      <c r="A22" s="5" t="s">
        <v>207</v>
      </c>
      <c r="B22" s="4" t="s">
        <v>208</v>
      </c>
      <c r="C22" s="6">
        <v>366030.03</v>
      </c>
      <c r="D22" s="6">
        <v>0</v>
      </c>
      <c r="E22" s="6">
        <v>366030.03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366030.03</v>
      </c>
      <c r="L22" s="6">
        <v>0</v>
      </c>
    </row>
    <row r="23" spans="1:12">
      <c r="A23" s="5" t="s">
        <v>209</v>
      </c>
      <c r="B23" s="4" t="s">
        <v>210</v>
      </c>
      <c r="C23" s="6">
        <v>0</v>
      </c>
      <c r="D23" s="6">
        <v>25980.8</v>
      </c>
      <c r="E23" s="6">
        <v>0</v>
      </c>
      <c r="F23" s="6">
        <v>25980.8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25980.8</v>
      </c>
    </row>
    <row r="24" spans="1:12">
      <c r="A24" s="5" t="s">
        <v>211</v>
      </c>
      <c r="B24" s="4" t="s">
        <v>212</v>
      </c>
      <c r="C24" s="6">
        <v>0</v>
      </c>
      <c r="D24" s="6">
        <v>1515.84</v>
      </c>
      <c r="E24" s="6">
        <v>0</v>
      </c>
      <c r="F24" s="6">
        <v>2442.15</v>
      </c>
      <c r="G24" s="6">
        <v>0</v>
      </c>
      <c r="H24" s="6">
        <v>84.25</v>
      </c>
      <c r="I24" s="6">
        <v>0</v>
      </c>
      <c r="J24" s="6">
        <v>1010.56</v>
      </c>
      <c r="K24" s="6">
        <v>0</v>
      </c>
      <c r="L24" s="6">
        <v>2526.4</v>
      </c>
    </row>
    <row r="25" spans="1:12">
      <c r="A25" s="5" t="s">
        <v>213</v>
      </c>
      <c r="B25" s="4" t="s">
        <v>214</v>
      </c>
      <c r="C25" s="6">
        <v>0</v>
      </c>
      <c r="D25" s="6">
        <v>62127.01</v>
      </c>
      <c r="E25" s="6">
        <v>0</v>
      </c>
      <c r="F25" s="6">
        <v>45897.09</v>
      </c>
      <c r="G25" s="6">
        <v>0</v>
      </c>
      <c r="H25" s="6">
        <v>469.13</v>
      </c>
      <c r="I25" s="6">
        <v>50914.79</v>
      </c>
      <c r="J25" s="6">
        <v>35154</v>
      </c>
      <c r="K25" s="6">
        <v>0</v>
      </c>
      <c r="L25" s="6">
        <v>46366.22</v>
      </c>
    </row>
    <row r="26" spans="1:12">
      <c r="A26" s="5" t="s">
        <v>215</v>
      </c>
      <c r="B26" s="4" t="s">
        <v>216</v>
      </c>
      <c r="C26" s="6">
        <v>0</v>
      </c>
      <c r="D26" s="6">
        <v>138738.1</v>
      </c>
      <c r="E26" s="6">
        <v>0</v>
      </c>
      <c r="F26" s="6">
        <v>102170.55</v>
      </c>
      <c r="G26" s="6">
        <v>0</v>
      </c>
      <c r="H26" s="6">
        <v>0</v>
      </c>
      <c r="I26" s="6">
        <v>36636.81</v>
      </c>
      <c r="J26" s="6">
        <v>69.26</v>
      </c>
      <c r="K26" s="6">
        <v>0</v>
      </c>
      <c r="L26" s="6">
        <v>102170.55</v>
      </c>
    </row>
    <row r="27" spans="1:12">
      <c r="A27" s="5" t="s">
        <v>217</v>
      </c>
      <c r="B27" s="4" t="s">
        <v>218</v>
      </c>
      <c r="C27" s="6">
        <v>0</v>
      </c>
      <c r="D27" s="6">
        <v>14280.01</v>
      </c>
      <c r="E27" s="6">
        <v>0</v>
      </c>
      <c r="F27" s="6">
        <v>28559.99</v>
      </c>
      <c r="G27" s="6">
        <v>0</v>
      </c>
      <c r="H27" s="6">
        <v>1298.21</v>
      </c>
      <c r="I27" s="6">
        <v>0</v>
      </c>
      <c r="J27" s="6">
        <v>15578.19</v>
      </c>
      <c r="K27" s="6">
        <v>0</v>
      </c>
      <c r="L27" s="6">
        <v>29858.2</v>
      </c>
    </row>
    <row r="28" spans="1:12">
      <c r="A28" s="5" t="s">
        <v>219</v>
      </c>
      <c r="B28" s="4" t="s">
        <v>220</v>
      </c>
      <c r="C28" s="6">
        <v>0</v>
      </c>
      <c r="D28" s="6">
        <v>8076.62</v>
      </c>
      <c r="E28" s="6">
        <v>0</v>
      </c>
      <c r="F28" s="6">
        <v>8076.62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8076.62</v>
      </c>
    </row>
    <row r="29" spans="1:12">
      <c r="A29" s="5" t="s">
        <v>221</v>
      </c>
      <c r="B29" s="4" t="s">
        <v>222</v>
      </c>
      <c r="C29" s="6">
        <v>0</v>
      </c>
      <c r="D29" s="6">
        <v>1625.02</v>
      </c>
      <c r="E29" s="6">
        <v>0</v>
      </c>
      <c r="F29" s="6">
        <v>2337.89</v>
      </c>
      <c r="G29" s="6">
        <v>0</v>
      </c>
      <c r="H29" s="6">
        <v>105</v>
      </c>
      <c r="I29" s="6">
        <v>700</v>
      </c>
      <c r="J29" s="6">
        <v>1517.87</v>
      </c>
      <c r="K29" s="6">
        <v>0</v>
      </c>
      <c r="L29" s="6">
        <v>2442.89</v>
      </c>
    </row>
    <row r="30" spans="1:12">
      <c r="A30" s="5" t="s">
        <v>223</v>
      </c>
      <c r="B30" s="4" t="s">
        <v>224</v>
      </c>
      <c r="C30" s="6">
        <v>0</v>
      </c>
      <c r="D30" s="6">
        <v>0</v>
      </c>
      <c r="E30" s="6">
        <v>0</v>
      </c>
      <c r="F30" s="6">
        <v>145.84</v>
      </c>
      <c r="G30" s="6">
        <v>0</v>
      </c>
      <c r="H30" s="6">
        <v>72.92</v>
      </c>
      <c r="I30" s="6">
        <v>0</v>
      </c>
      <c r="J30" s="6">
        <v>218.76</v>
      </c>
      <c r="K30" s="6">
        <v>0</v>
      </c>
      <c r="L30" s="6">
        <v>218.76</v>
      </c>
    </row>
    <row r="31" spans="1:12">
      <c r="A31" s="5" t="s">
        <v>225</v>
      </c>
      <c r="B31" s="4" t="s">
        <v>226</v>
      </c>
      <c r="C31" s="6">
        <v>0</v>
      </c>
      <c r="D31" s="6">
        <v>20268.47</v>
      </c>
      <c r="E31" s="6">
        <v>0</v>
      </c>
      <c r="F31" s="6">
        <v>24309.98</v>
      </c>
      <c r="G31" s="6">
        <v>0</v>
      </c>
      <c r="H31" s="6">
        <v>367.37</v>
      </c>
      <c r="I31" s="6">
        <v>0</v>
      </c>
      <c r="J31" s="6">
        <v>4408.88</v>
      </c>
      <c r="K31" s="6">
        <v>0</v>
      </c>
      <c r="L31" s="6">
        <v>24677.35</v>
      </c>
    </row>
    <row r="32" spans="1:12">
      <c r="A32" s="5" t="s">
        <v>227</v>
      </c>
      <c r="B32" s="4" t="s">
        <v>228</v>
      </c>
      <c r="C32" s="6">
        <v>0</v>
      </c>
      <c r="D32" s="6">
        <v>5666.67</v>
      </c>
      <c r="E32" s="6">
        <v>0</v>
      </c>
      <c r="F32" s="6">
        <v>7500.04</v>
      </c>
      <c r="G32" s="6">
        <v>0</v>
      </c>
      <c r="H32" s="6">
        <v>166.63</v>
      </c>
      <c r="I32" s="6">
        <v>0</v>
      </c>
      <c r="J32" s="6">
        <v>2000</v>
      </c>
      <c r="K32" s="6">
        <v>0</v>
      </c>
      <c r="L32" s="6">
        <v>7666.67</v>
      </c>
    </row>
    <row r="33" spans="1:12">
      <c r="A33" s="5" t="s">
        <v>229</v>
      </c>
      <c r="B33" s="4" t="s">
        <v>230</v>
      </c>
      <c r="C33" s="6">
        <v>0</v>
      </c>
      <c r="D33" s="6">
        <v>4520.83</v>
      </c>
      <c r="E33" s="6">
        <v>0</v>
      </c>
      <c r="F33" s="6">
        <v>6124.96</v>
      </c>
      <c r="G33" s="6">
        <v>0</v>
      </c>
      <c r="H33" s="6">
        <v>145.87</v>
      </c>
      <c r="I33" s="6">
        <v>0</v>
      </c>
      <c r="J33" s="6">
        <v>1750</v>
      </c>
      <c r="K33" s="6">
        <v>0</v>
      </c>
      <c r="L33" s="6">
        <v>6270.83</v>
      </c>
    </row>
    <row r="34" spans="1:12">
      <c r="A34" s="5" t="s">
        <v>231</v>
      </c>
      <c r="B34" s="4" t="s">
        <v>232</v>
      </c>
      <c r="C34" s="6">
        <v>0</v>
      </c>
      <c r="D34" s="6">
        <v>18406.25</v>
      </c>
      <c r="E34" s="6">
        <v>0</v>
      </c>
      <c r="F34" s="6">
        <v>24937.5</v>
      </c>
      <c r="G34" s="6">
        <v>0</v>
      </c>
      <c r="H34" s="6">
        <v>593.75</v>
      </c>
      <c r="I34" s="6">
        <v>0</v>
      </c>
      <c r="J34" s="6">
        <v>7125</v>
      </c>
      <c r="K34" s="6">
        <v>0</v>
      </c>
      <c r="L34" s="6">
        <v>25531.25</v>
      </c>
    </row>
    <row r="35" spans="1:12">
      <c r="A35" s="5" t="s">
        <v>233</v>
      </c>
      <c r="B35" s="4" t="s">
        <v>234</v>
      </c>
      <c r="C35" s="6">
        <v>0</v>
      </c>
      <c r="D35" s="6">
        <v>1097.92</v>
      </c>
      <c r="E35" s="6">
        <v>0</v>
      </c>
      <c r="F35" s="6">
        <v>1487.54</v>
      </c>
      <c r="G35" s="6">
        <v>0</v>
      </c>
      <c r="H35" s="6">
        <v>35.38</v>
      </c>
      <c r="I35" s="6">
        <v>0</v>
      </c>
      <c r="J35" s="6">
        <v>425</v>
      </c>
      <c r="K35" s="6">
        <v>0</v>
      </c>
      <c r="L35" s="6">
        <v>1522.92</v>
      </c>
    </row>
    <row r="36" spans="1:12">
      <c r="A36" s="5" t="s">
        <v>235</v>
      </c>
      <c r="B36" s="4" t="s">
        <v>236</v>
      </c>
      <c r="C36" s="6">
        <v>0</v>
      </c>
      <c r="D36" s="6">
        <v>3325</v>
      </c>
      <c r="E36" s="6">
        <v>0</v>
      </c>
      <c r="F36" s="6">
        <v>4631.25</v>
      </c>
      <c r="G36" s="6">
        <v>0</v>
      </c>
      <c r="H36" s="6">
        <v>118.75</v>
      </c>
      <c r="I36" s="6">
        <v>0</v>
      </c>
      <c r="J36" s="6">
        <v>1425</v>
      </c>
      <c r="K36" s="6">
        <v>0</v>
      </c>
      <c r="L36" s="6">
        <v>4750</v>
      </c>
    </row>
    <row r="37" spans="1:12">
      <c r="A37" s="5" t="s">
        <v>237</v>
      </c>
      <c r="B37" s="4" t="s">
        <v>238</v>
      </c>
      <c r="C37" s="6">
        <v>0</v>
      </c>
      <c r="D37" s="6">
        <v>4110.94</v>
      </c>
      <c r="E37" s="6">
        <v>0</v>
      </c>
      <c r="F37" s="6">
        <v>6491.01</v>
      </c>
      <c r="G37" s="6">
        <v>0</v>
      </c>
      <c r="H37" s="6">
        <v>216.31</v>
      </c>
      <c r="I37" s="6">
        <v>0</v>
      </c>
      <c r="J37" s="6">
        <v>2596.38</v>
      </c>
      <c r="K37" s="6">
        <v>0</v>
      </c>
      <c r="L37" s="6">
        <v>6707.32</v>
      </c>
    </row>
    <row r="38" spans="1:12">
      <c r="A38" s="5" t="s">
        <v>239</v>
      </c>
      <c r="B38" s="4" t="s">
        <v>240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600</v>
      </c>
      <c r="J38" s="6">
        <v>600</v>
      </c>
      <c r="K38" s="6">
        <v>0</v>
      </c>
      <c r="L38" s="6">
        <v>0</v>
      </c>
    </row>
    <row r="39" spans="1:12">
      <c r="A39" s="5" t="s">
        <v>241</v>
      </c>
      <c r="B39" s="4" t="s">
        <v>242</v>
      </c>
      <c r="C39" s="6">
        <v>0</v>
      </c>
      <c r="D39" s="6">
        <v>0</v>
      </c>
      <c r="E39" s="6">
        <v>9.11</v>
      </c>
      <c r="F39" s="6">
        <v>0</v>
      </c>
      <c r="G39" s="6">
        <v>0</v>
      </c>
      <c r="H39" s="6">
        <v>0</v>
      </c>
      <c r="I39" s="6">
        <v>600</v>
      </c>
      <c r="J39" s="6">
        <v>590.89</v>
      </c>
      <c r="K39" s="6">
        <v>9.11</v>
      </c>
      <c r="L39" s="6">
        <v>0</v>
      </c>
    </row>
    <row r="40" spans="1:12">
      <c r="A40" s="5" t="s">
        <v>243</v>
      </c>
      <c r="B40" s="4" t="s">
        <v>244</v>
      </c>
      <c r="C40" s="6">
        <v>157.55</v>
      </c>
      <c r="D40" s="6">
        <v>0</v>
      </c>
      <c r="E40" s="6">
        <v>0</v>
      </c>
      <c r="F40" s="6">
        <v>0</v>
      </c>
      <c r="G40" s="6">
        <v>77.6</v>
      </c>
      <c r="H40" s="6">
        <v>0</v>
      </c>
      <c r="I40" s="6">
        <v>77.6</v>
      </c>
      <c r="J40" s="6">
        <v>157.55</v>
      </c>
      <c r="K40" s="6">
        <v>77.6</v>
      </c>
      <c r="L40" s="6">
        <v>0</v>
      </c>
    </row>
    <row r="41" spans="1:12">
      <c r="A41" s="5" t="s">
        <v>245</v>
      </c>
      <c r="B41" s="4" t="s">
        <v>246</v>
      </c>
      <c r="C41" s="6">
        <v>144</v>
      </c>
      <c r="D41" s="6">
        <v>0</v>
      </c>
      <c r="E41" s="6">
        <v>2074.73</v>
      </c>
      <c r="F41" s="6">
        <v>0</v>
      </c>
      <c r="G41" s="6">
        <v>0</v>
      </c>
      <c r="H41" s="6">
        <v>1689.6</v>
      </c>
      <c r="I41" s="6">
        <v>2099.69</v>
      </c>
      <c r="J41" s="6">
        <v>1858.56</v>
      </c>
      <c r="K41" s="6">
        <v>385.13</v>
      </c>
      <c r="L41" s="6">
        <v>0</v>
      </c>
    </row>
    <row r="42" spans="1:12">
      <c r="A42" s="5" t="s">
        <v>247</v>
      </c>
      <c r="B42" s="4" t="s">
        <v>248</v>
      </c>
      <c r="C42" s="6">
        <v>800</v>
      </c>
      <c r="D42" s="6">
        <v>0</v>
      </c>
      <c r="E42" s="6">
        <v>800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800</v>
      </c>
      <c r="L42" s="6">
        <v>0</v>
      </c>
    </row>
    <row r="43" spans="1:12">
      <c r="A43" s="5" t="s">
        <v>249</v>
      </c>
      <c r="B43" s="4" t="s">
        <v>250</v>
      </c>
      <c r="C43" s="6">
        <v>3300</v>
      </c>
      <c r="D43" s="6">
        <v>0</v>
      </c>
      <c r="E43" s="6">
        <v>750</v>
      </c>
      <c r="F43" s="6">
        <v>0</v>
      </c>
      <c r="G43" s="6">
        <v>0</v>
      </c>
      <c r="H43" s="6">
        <v>0</v>
      </c>
      <c r="I43" s="6">
        <v>2450</v>
      </c>
      <c r="J43" s="6">
        <v>5000</v>
      </c>
      <c r="K43" s="6">
        <v>750</v>
      </c>
      <c r="L43" s="6">
        <v>0</v>
      </c>
    </row>
    <row r="44" spans="1:12">
      <c r="A44" s="5" t="s">
        <v>251</v>
      </c>
      <c r="B44" s="4" t="s">
        <v>252</v>
      </c>
      <c r="C44" s="6">
        <v>0</v>
      </c>
      <c r="D44" s="6">
        <v>0</v>
      </c>
      <c r="E44" s="6">
        <v>0</v>
      </c>
      <c r="F44" s="6">
        <v>173.14</v>
      </c>
      <c r="G44" s="6">
        <v>31563.11</v>
      </c>
      <c r="H44" s="6">
        <v>31389.97</v>
      </c>
      <c r="I44" s="6">
        <v>456020.82</v>
      </c>
      <c r="J44" s="6">
        <v>456020.82</v>
      </c>
      <c r="K44" s="6">
        <v>0</v>
      </c>
      <c r="L44" s="6">
        <v>0</v>
      </c>
    </row>
    <row r="45" spans="1:12">
      <c r="A45" s="5" t="s">
        <v>253</v>
      </c>
      <c r="B45" s="4" t="s">
        <v>254</v>
      </c>
      <c r="C45" s="6">
        <v>210984.87</v>
      </c>
      <c r="D45" s="6">
        <v>0</v>
      </c>
      <c r="E45" s="6">
        <v>194009.34</v>
      </c>
      <c r="F45" s="6">
        <v>0</v>
      </c>
      <c r="G45" s="6">
        <v>33061.38</v>
      </c>
      <c r="H45" s="6">
        <v>31393.95</v>
      </c>
      <c r="I45" s="6">
        <v>470118.6</v>
      </c>
      <c r="J45" s="6">
        <v>485426.7</v>
      </c>
      <c r="K45" s="6">
        <v>195676.77</v>
      </c>
      <c r="L45" s="6">
        <v>0</v>
      </c>
    </row>
    <row r="46" spans="1:12">
      <c r="A46" s="5" t="s">
        <v>255</v>
      </c>
      <c r="B46" s="4" t="s">
        <v>256</v>
      </c>
      <c r="C46" s="6">
        <v>34818.56</v>
      </c>
      <c r="D46" s="6">
        <v>0</v>
      </c>
      <c r="E46" s="6">
        <v>34199.05</v>
      </c>
      <c r="F46" s="6">
        <v>0</v>
      </c>
      <c r="G46" s="6">
        <v>4703.88</v>
      </c>
      <c r="H46" s="6">
        <v>12755.69</v>
      </c>
      <c r="I46" s="6">
        <v>146064.82</v>
      </c>
      <c r="J46" s="6">
        <v>154736.14</v>
      </c>
      <c r="K46" s="6">
        <v>26147.24</v>
      </c>
      <c r="L46" s="6">
        <v>0</v>
      </c>
    </row>
    <row r="47" spans="1:12">
      <c r="A47" s="5" t="s">
        <v>257</v>
      </c>
      <c r="B47" s="4" t="s">
        <v>258</v>
      </c>
      <c r="C47" s="6">
        <v>17.55</v>
      </c>
      <c r="D47" s="6">
        <v>0</v>
      </c>
      <c r="E47" s="6">
        <v>49.04</v>
      </c>
      <c r="F47" s="6">
        <v>0</v>
      </c>
      <c r="G47" s="6">
        <v>4389.48</v>
      </c>
      <c r="H47" s="6">
        <v>3270.09</v>
      </c>
      <c r="I47" s="6">
        <v>87491.93</v>
      </c>
      <c r="J47" s="6">
        <v>86341.05</v>
      </c>
      <c r="K47" s="6">
        <v>1168.43</v>
      </c>
      <c r="L47" s="6">
        <v>0</v>
      </c>
    </row>
    <row r="48" spans="1:12">
      <c r="A48" s="5" t="s">
        <v>259</v>
      </c>
      <c r="B48" s="4" t="s">
        <v>260</v>
      </c>
      <c r="C48" s="6">
        <v>0</v>
      </c>
      <c r="D48" s="6">
        <v>0</v>
      </c>
      <c r="E48" s="6">
        <v>923.38</v>
      </c>
      <c r="F48" s="6">
        <v>0</v>
      </c>
      <c r="G48" s="6">
        <v>397.08</v>
      </c>
      <c r="H48" s="6">
        <v>1269.84</v>
      </c>
      <c r="I48" s="6">
        <v>6787.71</v>
      </c>
      <c r="J48" s="6">
        <v>6737.09</v>
      </c>
      <c r="K48" s="6">
        <v>50.62</v>
      </c>
      <c r="L48" s="6">
        <v>0</v>
      </c>
    </row>
    <row r="49" spans="1:12">
      <c r="A49" s="5" t="s">
        <v>261</v>
      </c>
      <c r="B49" s="4" t="s">
        <v>262</v>
      </c>
      <c r="C49" s="6">
        <v>2767.45</v>
      </c>
      <c r="D49" s="6">
        <v>0</v>
      </c>
      <c r="E49" s="6">
        <v>5128.04</v>
      </c>
      <c r="F49" s="6">
        <v>0</v>
      </c>
      <c r="G49" s="6">
        <v>61097.63</v>
      </c>
      <c r="H49" s="6">
        <v>62954.71</v>
      </c>
      <c r="I49" s="6">
        <v>607254.02</v>
      </c>
      <c r="J49" s="6">
        <v>606750.51</v>
      </c>
      <c r="K49" s="6">
        <v>3270.96</v>
      </c>
      <c r="L49" s="6">
        <v>0</v>
      </c>
    </row>
    <row r="50" spans="1:12">
      <c r="A50" s="5" t="s">
        <v>263</v>
      </c>
      <c r="B50" s="4" t="s">
        <v>264</v>
      </c>
      <c r="C50" s="6">
        <v>248.45</v>
      </c>
      <c r="D50" s="6">
        <v>0</v>
      </c>
      <c r="E50" s="6">
        <v>0</v>
      </c>
      <c r="F50" s="6">
        <v>0</v>
      </c>
      <c r="G50" s="6">
        <v>551.45</v>
      </c>
      <c r="H50" s="6">
        <v>551.45</v>
      </c>
      <c r="I50" s="6">
        <v>7440.71</v>
      </c>
      <c r="J50" s="6">
        <v>7689.16</v>
      </c>
      <c r="K50" s="6">
        <v>0</v>
      </c>
      <c r="L50" s="6">
        <v>0</v>
      </c>
    </row>
    <row r="51" spans="1:12">
      <c r="A51" s="5" t="s">
        <v>265</v>
      </c>
      <c r="B51" s="4" t="s">
        <v>266</v>
      </c>
      <c r="C51" s="6">
        <v>-25201.66</v>
      </c>
      <c r="D51" s="6">
        <v>0</v>
      </c>
      <c r="E51" s="6">
        <v>-25106.79</v>
      </c>
      <c r="F51" s="6">
        <v>0</v>
      </c>
      <c r="G51" s="6">
        <v>92098.04</v>
      </c>
      <c r="H51" s="6">
        <v>91605.75</v>
      </c>
      <c r="I51" s="6">
        <v>972273.09</v>
      </c>
      <c r="J51" s="6">
        <v>971685.93</v>
      </c>
      <c r="K51" s="6">
        <v>-24614.5</v>
      </c>
      <c r="L51" s="6">
        <v>0</v>
      </c>
    </row>
    <row r="52" spans="1:12">
      <c r="A52" s="5" t="s">
        <v>267</v>
      </c>
      <c r="B52" s="4" t="s">
        <v>268</v>
      </c>
      <c r="C52" s="6">
        <v>0</v>
      </c>
      <c r="D52" s="6">
        <v>0</v>
      </c>
      <c r="E52" s="6">
        <v>0</v>
      </c>
      <c r="F52" s="6">
        <v>0</v>
      </c>
      <c r="G52" s="6">
        <v>49700</v>
      </c>
      <c r="H52" s="6">
        <v>49700</v>
      </c>
      <c r="I52" s="6">
        <v>516260</v>
      </c>
      <c r="J52" s="6">
        <v>516260</v>
      </c>
      <c r="K52" s="6">
        <v>0</v>
      </c>
      <c r="L52" s="6">
        <v>0</v>
      </c>
    </row>
    <row r="53" spans="1:12">
      <c r="A53" s="5" t="s">
        <v>269</v>
      </c>
      <c r="B53" s="4" t="s">
        <v>270</v>
      </c>
      <c r="C53" s="6">
        <v>25194.88</v>
      </c>
      <c r="D53" s="6">
        <v>0</v>
      </c>
      <c r="E53" s="6">
        <v>26700.74</v>
      </c>
      <c r="F53" s="6">
        <v>0</v>
      </c>
      <c r="G53" s="6">
        <v>6914.4</v>
      </c>
      <c r="H53" s="6">
        <v>26546.46</v>
      </c>
      <c r="I53" s="6">
        <v>255078.68</v>
      </c>
      <c r="J53" s="6">
        <v>273204.88</v>
      </c>
      <c r="K53" s="6">
        <v>7068.68</v>
      </c>
      <c r="L53" s="6">
        <v>0</v>
      </c>
    </row>
    <row r="54" spans="1:12">
      <c r="A54" s="5" t="s">
        <v>271</v>
      </c>
      <c r="B54" s="4" t="s">
        <v>272</v>
      </c>
      <c r="C54" s="6">
        <v>0</v>
      </c>
      <c r="D54" s="6">
        <v>0</v>
      </c>
      <c r="E54" s="6">
        <v>0</v>
      </c>
      <c r="F54" s="6">
        <v>0</v>
      </c>
      <c r="G54" s="6">
        <v>201.92</v>
      </c>
      <c r="H54" s="6">
        <v>201.92</v>
      </c>
      <c r="I54" s="6">
        <v>8849.41</v>
      </c>
      <c r="J54" s="6">
        <v>8849.41</v>
      </c>
      <c r="K54" s="6">
        <v>0</v>
      </c>
      <c r="L54" s="6">
        <v>0</v>
      </c>
    </row>
    <row r="55" spans="1:12">
      <c r="A55" s="5" t="s">
        <v>273</v>
      </c>
      <c r="B55" s="4" t="s">
        <v>274</v>
      </c>
      <c r="C55" s="6">
        <v>0</v>
      </c>
      <c r="D55" s="6">
        <v>0</v>
      </c>
      <c r="E55" s="6">
        <v>0</v>
      </c>
      <c r="F55" s="6">
        <v>0</v>
      </c>
      <c r="G55" s="6">
        <v>381.56</v>
      </c>
      <c r="H55" s="6">
        <v>202.76</v>
      </c>
      <c r="I55" s="6">
        <v>2769.16</v>
      </c>
      <c r="J55" s="6">
        <v>2590.36</v>
      </c>
      <c r="K55" s="6">
        <v>178.8</v>
      </c>
      <c r="L55" s="6">
        <v>0</v>
      </c>
    </row>
    <row r="56" spans="1:12">
      <c r="A56" s="5" t="s">
        <v>275</v>
      </c>
      <c r="B56" s="4" t="s">
        <v>276</v>
      </c>
      <c r="C56" s="6">
        <v>0</v>
      </c>
      <c r="D56" s="6">
        <v>0</v>
      </c>
      <c r="E56" s="6">
        <v>0</v>
      </c>
      <c r="F56" s="6">
        <v>0</v>
      </c>
      <c r="G56" s="6">
        <v>602.3</v>
      </c>
      <c r="H56" s="6">
        <v>602.3</v>
      </c>
      <c r="I56" s="6">
        <v>6618.77</v>
      </c>
      <c r="J56" s="6">
        <v>6618.77</v>
      </c>
      <c r="K56" s="6">
        <v>0</v>
      </c>
      <c r="L56" s="6">
        <v>0</v>
      </c>
    </row>
    <row r="57" spans="1:12">
      <c r="A57" s="5" t="s">
        <v>277</v>
      </c>
      <c r="B57" s="4" t="s">
        <v>278</v>
      </c>
      <c r="C57" s="6">
        <v>0</v>
      </c>
      <c r="D57" s="6">
        <v>0</v>
      </c>
      <c r="E57" s="6">
        <v>0</v>
      </c>
      <c r="F57" s="6">
        <v>0</v>
      </c>
      <c r="G57" s="6">
        <v>149</v>
      </c>
      <c r="H57" s="6">
        <v>0</v>
      </c>
      <c r="I57" s="6">
        <v>149</v>
      </c>
      <c r="J57" s="6">
        <v>0</v>
      </c>
      <c r="K57" s="6">
        <v>149</v>
      </c>
      <c r="L57" s="6">
        <v>0</v>
      </c>
    </row>
    <row r="58" spans="1:12">
      <c r="A58" s="5" t="s">
        <v>279</v>
      </c>
      <c r="B58" s="4" t="s">
        <v>280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178.8</v>
      </c>
      <c r="I58" s="6">
        <v>0</v>
      </c>
      <c r="J58" s="6">
        <v>178.8</v>
      </c>
      <c r="K58" s="6">
        <v>0</v>
      </c>
      <c r="L58" s="6">
        <v>178.8</v>
      </c>
    </row>
    <row r="59" spans="1:12">
      <c r="A59" s="5" t="s">
        <v>281</v>
      </c>
      <c r="B59" s="4" t="s">
        <v>282</v>
      </c>
      <c r="C59" s="6">
        <v>72.15</v>
      </c>
      <c r="D59" s="6">
        <v>0</v>
      </c>
      <c r="E59" s="6">
        <v>1209.37</v>
      </c>
      <c r="F59" s="6">
        <v>0</v>
      </c>
      <c r="G59" s="6">
        <v>0</v>
      </c>
      <c r="H59" s="6">
        <v>1209.37</v>
      </c>
      <c r="I59" s="6">
        <v>0</v>
      </c>
      <c r="J59" s="6">
        <v>72.15</v>
      </c>
      <c r="K59" s="6">
        <v>0</v>
      </c>
      <c r="L59" s="6">
        <v>0</v>
      </c>
    </row>
    <row r="60" spans="1:12">
      <c r="A60" s="5" t="s">
        <v>285</v>
      </c>
      <c r="B60" s="4" t="s">
        <v>286</v>
      </c>
      <c r="C60" s="6">
        <v>0</v>
      </c>
      <c r="D60" s="6">
        <v>43098.07</v>
      </c>
      <c r="E60" s="6">
        <v>0</v>
      </c>
      <c r="F60" s="6">
        <v>32553.28</v>
      </c>
      <c r="G60" s="6">
        <v>27512.95</v>
      </c>
      <c r="H60" s="6">
        <v>18700.74</v>
      </c>
      <c r="I60" s="6">
        <v>238323.78</v>
      </c>
      <c r="J60" s="6">
        <v>218966.78</v>
      </c>
      <c r="K60" s="6">
        <v>0</v>
      </c>
      <c r="L60" s="6">
        <v>23741.07</v>
      </c>
    </row>
    <row r="61" spans="1:12">
      <c r="A61" s="5" t="s">
        <v>287</v>
      </c>
      <c r="B61" s="4" t="s">
        <v>288</v>
      </c>
      <c r="C61" s="6">
        <v>0</v>
      </c>
      <c r="D61" s="6">
        <v>116048.74</v>
      </c>
      <c r="E61" s="6">
        <v>0</v>
      </c>
      <c r="F61" s="6">
        <v>106450.22</v>
      </c>
      <c r="G61" s="6">
        <v>24176.07</v>
      </c>
      <c r="H61" s="6">
        <v>21670.89</v>
      </c>
      <c r="I61" s="6">
        <v>336806.15</v>
      </c>
      <c r="J61" s="6">
        <v>324702.45</v>
      </c>
      <c r="K61" s="6">
        <v>0</v>
      </c>
      <c r="L61" s="6">
        <v>103945.04</v>
      </c>
    </row>
    <row r="62" spans="1:12">
      <c r="A62" s="5" t="s">
        <v>289</v>
      </c>
      <c r="B62" s="4" t="s">
        <v>290</v>
      </c>
      <c r="C62" s="6">
        <v>0</v>
      </c>
      <c r="D62" s="6">
        <v>2953.61</v>
      </c>
      <c r="E62" s="6">
        <v>0</v>
      </c>
      <c r="F62" s="6">
        <v>2953.61</v>
      </c>
      <c r="G62" s="6">
        <v>2953.61</v>
      </c>
      <c r="H62" s="6">
        <v>1091.28</v>
      </c>
      <c r="I62" s="6">
        <v>2953.61</v>
      </c>
      <c r="J62" s="6">
        <v>1091.28</v>
      </c>
      <c r="K62" s="6">
        <v>0</v>
      </c>
      <c r="L62" s="6">
        <v>1091.28</v>
      </c>
    </row>
    <row r="63" spans="1:12">
      <c r="A63" s="5" t="s">
        <v>657</v>
      </c>
      <c r="B63" s="4" t="s">
        <v>658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45000</v>
      </c>
      <c r="J63" s="6">
        <v>45000</v>
      </c>
      <c r="K63" s="6">
        <v>0</v>
      </c>
      <c r="L63" s="6">
        <v>0</v>
      </c>
    </row>
    <row r="64" spans="1:12">
      <c r="A64" s="5" t="s">
        <v>291</v>
      </c>
      <c r="B64" s="4" t="s">
        <v>292</v>
      </c>
      <c r="C64" s="6">
        <v>0</v>
      </c>
      <c r="D64" s="6">
        <v>0</v>
      </c>
      <c r="E64" s="6">
        <v>0</v>
      </c>
      <c r="F64" s="6">
        <v>0</v>
      </c>
      <c r="G64" s="6">
        <v>71.3</v>
      </c>
      <c r="H64" s="6">
        <v>71.3</v>
      </c>
      <c r="I64" s="6">
        <v>674.74</v>
      </c>
      <c r="J64" s="6">
        <v>674.74</v>
      </c>
      <c r="K64" s="6">
        <v>0</v>
      </c>
      <c r="L64" s="6">
        <v>0</v>
      </c>
    </row>
    <row r="65" spans="1:12">
      <c r="A65" s="5" t="s">
        <v>659</v>
      </c>
      <c r="B65" s="4" t="s">
        <v>660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>
      <c r="A66" s="5" t="s">
        <v>661</v>
      </c>
      <c r="B66" s="4" t="s">
        <v>662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>
      <c r="A67" s="5" t="s">
        <v>663</v>
      </c>
      <c r="B67" s="4" t="s">
        <v>664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22.5</v>
      </c>
      <c r="J67" s="6">
        <v>22.5</v>
      </c>
      <c r="K67" s="6">
        <v>0</v>
      </c>
      <c r="L67" s="6">
        <v>0</v>
      </c>
    </row>
    <row r="68" spans="1:12">
      <c r="A68" s="5" t="s">
        <v>293</v>
      </c>
      <c r="B68" s="4" t="s">
        <v>294</v>
      </c>
      <c r="C68" s="6">
        <v>0</v>
      </c>
      <c r="D68" s="6">
        <v>8371.84</v>
      </c>
      <c r="E68" s="6">
        <v>0</v>
      </c>
      <c r="F68" s="6">
        <v>6928.45</v>
      </c>
      <c r="G68" s="6">
        <v>18320.44</v>
      </c>
      <c r="H68" s="6">
        <v>20561.41</v>
      </c>
      <c r="I68" s="6">
        <v>213567.2</v>
      </c>
      <c r="J68" s="6">
        <v>214364.78</v>
      </c>
      <c r="K68" s="6">
        <v>0</v>
      </c>
      <c r="L68" s="6">
        <v>9169.42</v>
      </c>
    </row>
    <row r="69" spans="1:12">
      <c r="A69" s="5" t="s">
        <v>295</v>
      </c>
      <c r="B69" s="4" t="s">
        <v>296</v>
      </c>
      <c r="C69" s="6">
        <v>324.19</v>
      </c>
      <c r="D69" s="6">
        <v>0</v>
      </c>
      <c r="E69" s="6">
        <v>175.54</v>
      </c>
      <c r="F69" s="6">
        <v>0</v>
      </c>
      <c r="G69" s="6">
        <v>195.07</v>
      </c>
      <c r="H69" s="6">
        <v>175.54</v>
      </c>
      <c r="I69" s="6">
        <v>2517.42</v>
      </c>
      <c r="J69" s="6">
        <v>2646.54</v>
      </c>
      <c r="K69" s="6">
        <v>195.07</v>
      </c>
      <c r="L69" s="6">
        <v>0</v>
      </c>
    </row>
    <row r="70" spans="1:12">
      <c r="A70" s="5" t="s">
        <v>297</v>
      </c>
      <c r="B70" s="4" t="s">
        <v>298</v>
      </c>
      <c r="C70" s="6">
        <v>0</v>
      </c>
      <c r="D70" s="6">
        <v>911.4</v>
      </c>
      <c r="E70" s="6">
        <v>0</v>
      </c>
      <c r="F70" s="6">
        <v>891.4</v>
      </c>
      <c r="G70" s="6">
        <v>891.39</v>
      </c>
      <c r="H70" s="6">
        <v>1124.53</v>
      </c>
      <c r="I70" s="6">
        <v>11686</v>
      </c>
      <c r="J70" s="6">
        <v>11899.14</v>
      </c>
      <c r="K70" s="6">
        <v>0</v>
      </c>
      <c r="L70" s="6">
        <v>1124.54</v>
      </c>
    </row>
    <row r="71" spans="1:12">
      <c r="A71" s="5" t="s">
        <v>299</v>
      </c>
      <c r="B71" s="4" t="s">
        <v>300</v>
      </c>
      <c r="C71" s="6">
        <v>0</v>
      </c>
      <c r="D71" s="6">
        <v>428.64</v>
      </c>
      <c r="E71" s="6">
        <v>0</v>
      </c>
      <c r="F71" s="6">
        <v>107.18</v>
      </c>
      <c r="G71" s="6">
        <v>107.18</v>
      </c>
      <c r="H71" s="6">
        <v>157.4</v>
      </c>
      <c r="I71" s="6">
        <v>2730.92</v>
      </c>
      <c r="J71" s="6">
        <v>2459.68</v>
      </c>
      <c r="K71" s="6">
        <v>0</v>
      </c>
      <c r="L71" s="6">
        <v>157.4</v>
      </c>
    </row>
    <row r="72" spans="1:12">
      <c r="A72" s="5" t="s">
        <v>301</v>
      </c>
      <c r="B72" s="4" t="s">
        <v>302</v>
      </c>
      <c r="C72" s="6">
        <v>0</v>
      </c>
      <c r="D72" s="6">
        <v>3526.17</v>
      </c>
      <c r="E72" s="6">
        <v>0</v>
      </c>
      <c r="F72" s="6">
        <v>2755.57</v>
      </c>
      <c r="G72" s="6">
        <v>2755.57</v>
      </c>
      <c r="H72" s="6">
        <v>3451.83</v>
      </c>
      <c r="I72" s="6">
        <v>38423.95</v>
      </c>
      <c r="J72" s="6">
        <v>38349.61</v>
      </c>
      <c r="K72" s="6">
        <v>0</v>
      </c>
      <c r="L72" s="6">
        <v>3451.83</v>
      </c>
    </row>
    <row r="73" spans="1:12">
      <c r="A73" s="5" t="s">
        <v>303</v>
      </c>
      <c r="B73" s="4" t="s">
        <v>304</v>
      </c>
      <c r="C73" s="6">
        <v>0</v>
      </c>
      <c r="D73" s="6">
        <v>-5899.04</v>
      </c>
      <c r="E73" s="6">
        <v>0</v>
      </c>
      <c r="F73" s="6">
        <v>0</v>
      </c>
      <c r="G73" s="6">
        <v>0</v>
      </c>
      <c r="H73" s="6">
        <v>10078.88</v>
      </c>
      <c r="I73" s="6">
        <v>0</v>
      </c>
      <c r="J73" s="6">
        <v>15977.92</v>
      </c>
      <c r="K73" s="6">
        <v>0</v>
      </c>
      <c r="L73" s="6">
        <v>10078.88</v>
      </c>
    </row>
    <row r="74" spans="1:12">
      <c r="A74" s="5" t="s">
        <v>305</v>
      </c>
      <c r="B74" s="4" t="s">
        <v>306</v>
      </c>
      <c r="C74" s="6">
        <v>0</v>
      </c>
      <c r="D74" s="6">
        <v>653.51</v>
      </c>
      <c r="E74" s="6">
        <v>0</v>
      </c>
      <c r="F74" s="6">
        <v>368.03</v>
      </c>
      <c r="G74" s="6">
        <v>698.03</v>
      </c>
      <c r="H74" s="6">
        <v>941</v>
      </c>
      <c r="I74" s="6">
        <v>10114.09</v>
      </c>
      <c r="J74" s="6">
        <v>10071.58</v>
      </c>
      <c r="K74" s="6">
        <v>0</v>
      </c>
      <c r="L74" s="6">
        <v>611</v>
      </c>
    </row>
    <row r="75" spans="1:12">
      <c r="A75" s="5" t="s">
        <v>307</v>
      </c>
      <c r="B75" s="4" t="s">
        <v>308</v>
      </c>
      <c r="C75" s="6">
        <v>0</v>
      </c>
      <c r="D75" s="6">
        <v>0</v>
      </c>
      <c r="E75" s="6">
        <v>0</v>
      </c>
      <c r="F75" s="6">
        <v>0</v>
      </c>
      <c r="G75" s="6">
        <v>17.73</v>
      </c>
      <c r="H75" s="6">
        <v>17.73</v>
      </c>
      <c r="I75" s="6">
        <v>228.86</v>
      </c>
      <c r="J75" s="6">
        <v>228.86</v>
      </c>
      <c r="K75" s="6">
        <v>0</v>
      </c>
      <c r="L75" s="6">
        <v>0</v>
      </c>
    </row>
    <row r="76" spans="1:12">
      <c r="A76" s="5" t="s">
        <v>309</v>
      </c>
      <c r="B76" s="4" t="s">
        <v>310</v>
      </c>
      <c r="C76" s="6">
        <v>0</v>
      </c>
      <c r="D76" s="6">
        <v>0</v>
      </c>
      <c r="E76" s="6">
        <v>0</v>
      </c>
      <c r="F76" s="6">
        <v>0</v>
      </c>
      <c r="G76" s="6">
        <v>55.15</v>
      </c>
      <c r="H76" s="6">
        <v>55.15</v>
      </c>
      <c r="I76" s="6">
        <v>747.27</v>
      </c>
      <c r="J76" s="6">
        <v>747.27</v>
      </c>
      <c r="K76" s="6">
        <v>0</v>
      </c>
      <c r="L76" s="6">
        <v>0</v>
      </c>
    </row>
    <row r="77" spans="1:12">
      <c r="A77" s="5" t="s">
        <v>311</v>
      </c>
      <c r="B77" s="4" t="s">
        <v>312</v>
      </c>
      <c r="C77" s="6">
        <v>0</v>
      </c>
      <c r="D77" s="6">
        <v>0</v>
      </c>
      <c r="E77" s="6">
        <v>0</v>
      </c>
      <c r="F77" s="6">
        <v>0</v>
      </c>
      <c r="G77" s="6">
        <v>13130.72</v>
      </c>
      <c r="H77" s="6">
        <v>13130.72</v>
      </c>
      <c r="I77" s="6">
        <v>168795.53</v>
      </c>
      <c r="J77" s="6">
        <v>168795.53</v>
      </c>
      <c r="K77" s="6">
        <v>0</v>
      </c>
      <c r="L77" s="6">
        <v>0</v>
      </c>
    </row>
    <row r="78" spans="1:12">
      <c r="A78" s="5" t="s">
        <v>313</v>
      </c>
      <c r="B78" s="4" t="s">
        <v>314</v>
      </c>
      <c r="C78" s="6">
        <v>0</v>
      </c>
      <c r="D78" s="6">
        <v>0</v>
      </c>
      <c r="E78" s="6">
        <v>0</v>
      </c>
      <c r="F78" s="6">
        <v>-83.83</v>
      </c>
      <c r="G78" s="6">
        <v>3318.83</v>
      </c>
      <c r="H78" s="6">
        <v>3318.83</v>
      </c>
      <c r="I78" s="6">
        <v>38851.12</v>
      </c>
      <c r="J78" s="6">
        <v>38767.29</v>
      </c>
      <c r="K78" s="6">
        <v>0</v>
      </c>
      <c r="L78" s="6">
        <v>-83.83</v>
      </c>
    </row>
    <row r="79" spans="1:12">
      <c r="A79" s="5" t="s">
        <v>315</v>
      </c>
      <c r="B79" s="4" t="s">
        <v>316</v>
      </c>
      <c r="C79" s="6">
        <v>0</v>
      </c>
      <c r="D79" s="6">
        <v>0</v>
      </c>
      <c r="E79" s="6">
        <v>0</v>
      </c>
      <c r="F79" s="6">
        <v>0</v>
      </c>
      <c r="G79" s="6">
        <v>4334.19</v>
      </c>
      <c r="H79" s="6">
        <v>4334.19</v>
      </c>
      <c r="I79" s="6">
        <v>64346.63</v>
      </c>
      <c r="J79" s="6">
        <v>64346.63</v>
      </c>
      <c r="K79" s="6">
        <v>0</v>
      </c>
      <c r="L79" s="6">
        <v>0</v>
      </c>
    </row>
    <row r="80" spans="1:12">
      <c r="A80" s="5" t="s">
        <v>317</v>
      </c>
      <c r="B80" s="4" t="s">
        <v>318</v>
      </c>
      <c r="C80" s="6">
        <v>0</v>
      </c>
      <c r="D80" s="6">
        <v>0</v>
      </c>
      <c r="E80" s="6">
        <v>0</v>
      </c>
      <c r="F80" s="6">
        <v>0</v>
      </c>
      <c r="G80" s="6">
        <v>4334.19</v>
      </c>
      <c r="H80" s="6">
        <v>4334.19</v>
      </c>
      <c r="I80" s="6">
        <v>64346.63</v>
      </c>
      <c r="J80" s="6">
        <v>64346.63</v>
      </c>
      <c r="K80" s="6">
        <v>0</v>
      </c>
      <c r="L80" s="6">
        <v>0</v>
      </c>
    </row>
    <row r="81" spans="1:12">
      <c r="A81" s="5" t="s">
        <v>319</v>
      </c>
      <c r="B81" s="4" t="s">
        <v>320</v>
      </c>
      <c r="C81" s="6">
        <v>0</v>
      </c>
      <c r="D81" s="6">
        <v>0</v>
      </c>
      <c r="E81" s="6">
        <v>0</v>
      </c>
      <c r="F81" s="6">
        <v>0</v>
      </c>
      <c r="G81" s="6">
        <v>0.71</v>
      </c>
      <c r="H81" s="6">
        <v>0.71</v>
      </c>
      <c r="I81" s="6">
        <v>332.99</v>
      </c>
      <c r="J81" s="6">
        <v>332.99</v>
      </c>
      <c r="K81" s="6">
        <v>0</v>
      </c>
      <c r="L81" s="6">
        <v>0</v>
      </c>
    </row>
    <row r="82" spans="1:12">
      <c r="A82" s="5" t="s">
        <v>321</v>
      </c>
      <c r="B82" s="4" t="s">
        <v>322</v>
      </c>
      <c r="C82" s="6">
        <v>0</v>
      </c>
      <c r="D82" s="6">
        <v>0</v>
      </c>
      <c r="E82" s="6">
        <v>0</v>
      </c>
      <c r="F82" s="6">
        <v>0</v>
      </c>
      <c r="G82" s="6">
        <v>0.71</v>
      </c>
      <c r="H82" s="6">
        <v>0.71</v>
      </c>
      <c r="I82" s="6">
        <v>332.99</v>
      </c>
      <c r="J82" s="6">
        <v>332.99</v>
      </c>
      <c r="K82" s="6">
        <v>0</v>
      </c>
      <c r="L82" s="6">
        <v>0</v>
      </c>
    </row>
    <row r="83" spans="1:12">
      <c r="A83" s="5" t="s">
        <v>323</v>
      </c>
      <c r="B83" s="4" t="s">
        <v>324</v>
      </c>
      <c r="C83" s="6">
        <v>0</v>
      </c>
      <c r="D83" s="6">
        <v>13821.88</v>
      </c>
      <c r="E83" s="6">
        <v>0</v>
      </c>
      <c r="F83" s="6">
        <v>26214.83</v>
      </c>
      <c r="G83" s="6">
        <v>26214.83</v>
      </c>
      <c r="H83" s="6">
        <v>9774.47</v>
      </c>
      <c r="I83" s="6">
        <v>133557.24</v>
      </c>
      <c r="J83" s="6">
        <v>129509.83</v>
      </c>
      <c r="K83" s="6">
        <v>0</v>
      </c>
      <c r="L83" s="6">
        <v>9774.47</v>
      </c>
    </row>
    <row r="84" spans="1:12">
      <c r="A84" s="5" t="s">
        <v>325</v>
      </c>
      <c r="B84" s="4" t="s">
        <v>326</v>
      </c>
      <c r="C84" s="6">
        <v>0</v>
      </c>
      <c r="D84" s="6">
        <v>0</v>
      </c>
      <c r="E84" s="6">
        <v>0</v>
      </c>
      <c r="F84" s="6">
        <v>0</v>
      </c>
      <c r="G84" s="6">
        <v>447.88</v>
      </c>
      <c r="H84" s="6">
        <v>447.88</v>
      </c>
      <c r="I84" s="6">
        <v>2490.7</v>
      </c>
      <c r="J84" s="6">
        <v>2490.7</v>
      </c>
      <c r="K84" s="6">
        <v>0</v>
      </c>
      <c r="L84" s="6">
        <v>0</v>
      </c>
    </row>
    <row r="85" spans="1:12">
      <c r="A85" s="5" t="s">
        <v>329</v>
      </c>
      <c r="B85" s="4" t="s">
        <v>330</v>
      </c>
      <c r="C85" s="6">
        <v>3105.21</v>
      </c>
      <c r="D85" s="6">
        <v>0</v>
      </c>
      <c r="E85" s="6">
        <v>0</v>
      </c>
      <c r="F85" s="6">
        <v>0</v>
      </c>
      <c r="G85" s="6">
        <v>4214.5</v>
      </c>
      <c r="H85" s="6">
        <v>3425.32</v>
      </c>
      <c r="I85" s="6">
        <v>12878.79</v>
      </c>
      <c r="J85" s="6">
        <v>15194.82</v>
      </c>
      <c r="K85" s="6">
        <v>789.18</v>
      </c>
      <c r="L85" s="6">
        <v>0</v>
      </c>
    </row>
    <row r="86" spans="1:12">
      <c r="A86" s="5" t="s">
        <v>331</v>
      </c>
      <c r="B86" s="4" t="s">
        <v>332</v>
      </c>
      <c r="C86" s="6">
        <v>0</v>
      </c>
      <c r="D86" s="6">
        <v>64874.27</v>
      </c>
      <c r="E86" s="6">
        <v>0</v>
      </c>
      <c r="F86" s="6">
        <v>64874.27</v>
      </c>
      <c r="G86" s="6">
        <v>326</v>
      </c>
      <c r="H86" s="6">
        <v>0</v>
      </c>
      <c r="I86" s="6">
        <v>326</v>
      </c>
      <c r="J86" s="6">
        <v>0</v>
      </c>
      <c r="K86" s="6">
        <v>0</v>
      </c>
      <c r="L86" s="6">
        <v>64548.27</v>
      </c>
    </row>
    <row r="87" spans="1:12">
      <c r="A87" s="5" t="s">
        <v>333</v>
      </c>
      <c r="B87" s="4" t="s">
        <v>334</v>
      </c>
      <c r="C87" s="6">
        <v>0</v>
      </c>
      <c r="D87" s="6">
        <v>37226</v>
      </c>
      <c r="E87" s="6">
        <v>0</v>
      </c>
      <c r="F87" s="6">
        <v>25226</v>
      </c>
      <c r="G87" s="6">
        <v>6613</v>
      </c>
      <c r="H87" s="6">
        <v>0</v>
      </c>
      <c r="I87" s="6">
        <v>18613</v>
      </c>
      <c r="J87" s="6">
        <v>0</v>
      </c>
      <c r="K87" s="6">
        <v>0</v>
      </c>
      <c r="L87" s="6">
        <v>18613</v>
      </c>
    </row>
    <row r="88" spans="1:12">
      <c r="A88" s="5" t="s">
        <v>665</v>
      </c>
      <c r="B88" s="4" t="s">
        <v>73</v>
      </c>
      <c r="C88" s="6">
        <v>0</v>
      </c>
      <c r="D88" s="6">
        <v>0</v>
      </c>
      <c r="E88" s="6">
        <v>0</v>
      </c>
      <c r="F88" s="6">
        <v>0</v>
      </c>
      <c r="G88" s="6">
        <v>150.6</v>
      </c>
      <c r="H88" s="6">
        <v>150.6</v>
      </c>
      <c r="I88" s="6">
        <v>591.77</v>
      </c>
      <c r="J88" s="6">
        <v>591.77</v>
      </c>
      <c r="K88" s="6">
        <v>0</v>
      </c>
      <c r="L88" s="6">
        <v>0</v>
      </c>
    </row>
    <row r="89" spans="1:12">
      <c r="A89" s="5" t="s">
        <v>335</v>
      </c>
      <c r="B89" s="4" t="s">
        <v>336</v>
      </c>
      <c r="C89" s="6">
        <v>0</v>
      </c>
      <c r="D89" s="6">
        <v>553</v>
      </c>
      <c r="E89" s="6">
        <v>0</v>
      </c>
      <c r="F89" s="6">
        <v>1441.34</v>
      </c>
      <c r="G89" s="6">
        <v>1441.34</v>
      </c>
      <c r="H89" s="6">
        <v>732.52</v>
      </c>
      <c r="I89" s="6">
        <v>6449.15</v>
      </c>
      <c r="J89" s="6">
        <v>6628.67</v>
      </c>
      <c r="K89" s="6">
        <v>0</v>
      </c>
      <c r="L89" s="6">
        <v>732.52</v>
      </c>
    </row>
    <row r="90" spans="1:12">
      <c r="A90" s="5" t="s">
        <v>337</v>
      </c>
      <c r="B90" s="4" t="s">
        <v>338</v>
      </c>
      <c r="C90" s="6">
        <v>0</v>
      </c>
      <c r="D90" s="6">
        <v>0</v>
      </c>
      <c r="E90" s="6">
        <v>7.04</v>
      </c>
      <c r="F90" s="6">
        <v>0</v>
      </c>
      <c r="G90" s="6">
        <v>10996.09</v>
      </c>
      <c r="H90" s="6">
        <v>11003.13</v>
      </c>
      <c r="I90" s="6">
        <v>254357.05</v>
      </c>
      <c r="J90" s="6">
        <v>254357.05</v>
      </c>
      <c r="K90" s="6">
        <v>0</v>
      </c>
      <c r="L90" s="6">
        <v>0</v>
      </c>
    </row>
    <row r="91" spans="1:12">
      <c r="A91" s="5" t="s">
        <v>339</v>
      </c>
      <c r="B91" s="4" t="s">
        <v>340</v>
      </c>
      <c r="C91" s="6">
        <v>0</v>
      </c>
      <c r="D91" s="6">
        <v>109068</v>
      </c>
      <c r="E91" s="6">
        <v>0</v>
      </c>
      <c r="F91" s="6">
        <v>109068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109068</v>
      </c>
    </row>
    <row r="92" spans="1:12">
      <c r="A92" s="5" t="s">
        <v>341</v>
      </c>
      <c r="B92" s="4" t="s">
        <v>342</v>
      </c>
      <c r="C92" s="6">
        <v>0</v>
      </c>
      <c r="D92" s="6">
        <v>10906.8</v>
      </c>
      <c r="E92" s="6">
        <v>0</v>
      </c>
      <c r="F92" s="6">
        <v>10906.8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10906.8</v>
      </c>
    </row>
    <row r="93" spans="1:12">
      <c r="A93" s="5" t="s">
        <v>343</v>
      </c>
      <c r="B93" s="4" t="s">
        <v>344</v>
      </c>
      <c r="C93" s="6">
        <v>0</v>
      </c>
      <c r="D93" s="6">
        <v>6640.19</v>
      </c>
      <c r="E93" s="6">
        <v>0</v>
      </c>
      <c r="F93" s="6">
        <v>4368.45</v>
      </c>
      <c r="G93" s="6">
        <v>0</v>
      </c>
      <c r="H93" s="6">
        <v>0</v>
      </c>
      <c r="I93" s="6">
        <v>0</v>
      </c>
      <c r="J93" s="6">
        <v>-2271.74</v>
      </c>
      <c r="K93" s="6">
        <v>0</v>
      </c>
      <c r="L93" s="6">
        <v>4368.45</v>
      </c>
    </row>
    <row r="94" spans="1:12">
      <c r="A94" s="5" t="s">
        <v>345</v>
      </c>
      <c r="B94" s="4" t="s">
        <v>346</v>
      </c>
      <c r="C94" s="6">
        <v>0</v>
      </c>
      <c r="D94" s="6">
        <v>55917.17</v>
      </c>
      <c r="E94" s="6">
        <v>0</v>
      </c>
      <c r="F94" s="6">
        <v>55917.17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55917.17</v>
      </c>
    </row>
    <row r="95" spans="1:12">
      <c r="A95" s="5" t="s">
        <v>347</v>
      </c>
      <c r="B95" s="4" t="s">
        <v>348</v>
      </c>
      <c r="C95" s="6">
        <v>0</v>
      </c>
      <c r="D95" s="6">
        <v>30806.2</v>
      </c>
      <c r="E95" s="6">
        <v>0</v>
      </c>
      <c r="F95" s="6">
        <v>30806.2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30806.2</v>
      </c>
    </row>
    <row r="96" spans="1:12">
      <c r="A96" s="5" t="s">
        <v>349</v>
      </c>
      <c r="B96" s="4" t="s">
        <v>350</v>
      </c>
      <c r="C96" s="6">
        <v>0</v>
      </c>
      <c r="D96" s="6">
        <v>37101.04</v>
      </c>
      <c r="E96" s="6">
        <v>0</v>
      </c>
      <c r="F96" s="6">
        <v>37101.04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37101.04</v>
      </c>
    </row>
    <row r="97" spans="1:12">
      <c r="A97" s="5" t="s">
        <v>351</v>
      </c>
      <c r="B97" s="4" t="s">
        <v>352</v>
      </c>
      <c r="C97" s="6">
        <v>0</v>
      </c>
      <c r="D97" s="6">
        <v>26492.7</v>
      </c>
      <c r="E97" s="6">
        <v>0</v>
      </c>
      <c r="F97" s="6">
        <v>26492.7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26492.7</v>
      </c>
    </row>
    <row r="98" spans="1:12">
      <c r="A98" s="5" t="s">
        <v>353</v>
      </c>
      <c r="B98" s="4" t="s">
        <v>354</v>
      </c>
      <c r="C98" s="6">
        <v>0</v>
      </c>
      <c r="D98" s="6">
        <v>24599.03</v>
      </c>
      <c r="E98" s="6">
        <v>0</v>
      </c>
      <c r="F98" s="6">
        <v>24599.03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24599.03</v>
      </c>
    </row>
    <row r="99" spans="1:12">
      <c r="A99" s="5" t="s">
        <v>355</v>
      </c>
      <c r="B99" s="4" t="s">
        <v>356</v>
      </c>
      <c r="C99" s="6">
        <v>0</v>
      </c>
      <c r="D99" s="6">
        <v>31305.44</v>
      </c>
      <c r="E99" s="6">
        <v>0</v>
      </c>
      <c r="F99" s="6">
        <v>31305.44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31305.44</v>
      </c>
    </row>
    <row r="100" spans="1:12">
      <c r="A100" s="5" t="s">
        <v>359</v>
      </c>
      <c r="B100" s="4" t="s">
        <v>360</v>
      </c>
      <c r="C100" s="6">
        <v>2271.74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-2271.74</v>
      </c>
      <c r="J100" s="6">
        <v>0</v>
      </c>
      <c r="K100" s="6">
        <v>0</v>
      </c>
      <c r="L100" s="6">
        <v>0</v>
      </c>
    </row>
    <row r="101" spans="1:12">
      <c r="A101" s="5" t="s">
        <v>361</v>
      </c>
      <c r="B101" s="4" t="s">
        <v>362</v>
      </c>
      <c r="C101" s="6">
        <v>-221775</v>
      </c>
      <c r="D101" s="6">
        <v>0</v>
      </c>
      <c r="E101" s="6">
        <v>-96410</v>
      </c>
      <c r="F101" s="6">
        <v>0</v>
      </c>
      <c r="G101" s="6">
        <v>3215</v>
      </c>
      <c r="H101" s="6">
        <v>0</v>
      </c>
      <c r="I101" s="6">
        <v>128580</v>
      </c>
      <c r="J101" s="6">
        <v>0</v>
      </c>
      <c r="K101" s="6">
        <v>-93195</v>
      </c>
      <c r="L101" s="6">
        <v>0</v>
      </c>
    </row>
    <row r="102" spans="1:12">
      <c r="A102" s="5" t="s">
        <v>363</v>
      </c>
      <c r="B102" s="4" t="s">
        <v>364</v>
      </c>
      <c r="C102" s="6">
        <v>0</v>
      </c>
      <c r="D102" s="6">
        <v>1641.36</v>
      </c>
      <c r="E102" s="6">
        <v>0</v>
      </c>
      <c r="F102" s="6">
        <v>1007.46</v>
      </c>
      <c r="G102" s="6">
        <v>81.6</v>
      </c>
      <c r="H102" s="6">
        <v>41.17</v>
      </c>
      <c r="I102" s="6">
        <v>1246.61</v>
      </c>
      <c r="J102" s="6">
        <v>572.28</v>
      </c>
      <c r="K102" s="6">
        <v>0</v>
      </c>
      <c r="L102" s="6">
        <v>967.03</v>
      </c>
    </row>
    <row r="103" spans="1:12">
      <c r="A103" s="5" t="s">
        <v>365</v>
      </c>
      <c r="B103" s="4" t="s">
        <v>366</v>
      </c>
      <c r="C103" s="6">
        <v>0</v>
      </c>
      <c r="D103" s="6">
        <v>0</v>
      </c>
      <c r="E103" s="6">
        <v>0</v>
      </c>
      <c r="F103" s="6">
        <v>0</v>
      </c>
      <c r="G103" s="6">
        <v>818.22</v>
      </c>
      <c r="H103" s="6">
        <v>818.22</v>
      </c>
      <c r="I103" s="6">
        <v>818.22</v>
      </c>
      <c r="J103" s="6">
        <v>818.22</v>
      </c>
      <c r="K103" s="6">
        <v>0</v>
      </c>
      <c r="L103" s="6">
        <v>0</v>
      </c>
    </row>
    <row r="104" spans="1:12">
      <c r="A104" s="5" t="s">
        <v>367</v>
      </c>
      <c r="B104" s="4" t="s">
        <v>368</v>
      </c>
      <c r="C104" s="6">
        <v>0</v>
      </c>
      <c r="D104" s="6">
        <v>0</v>
      </c>
      <c r="E104" s="6">
        <v>0</v>
      </c>
      <c r="F104" s="6">
        <v>0</v>
      </c>
      <c r="G104" s="6">
        <v>239</v>
      </c>
      <c r="H104" s="6">
        <v>743</v>
      </c>
      <c r="I104" s="6">
        <v>239</v>
      </c>
      <c r="J104" s="6">
        <v>743</v>
      </c>
      <c r="K104" s="6">
        <v>0</v>
      </c>
      <c r="L104" s="6">
        <v>504</v>
      </c>
    </row>
    <row r="105" spans="1:12">
      <c r="A105" s="5" t="s">
        <v>369</v>
      </c>
      <c r="B105" s="4" t="s">
        <v>370</v>
      </c>
      <c r="C105" s="6">
        <v>0</v>
      </c>
      <c r="D105" s="6">
        <v>0</v>
      </c>
      <c r="E105" s="6">
        <v>0</v>
      </c>
      <c r="F105" s="6">
        <v>501.84</v>
      </c>
      <c r="G105" s="6">
        <v>20.91</v>
      </c>
      <c r="H105" s="6">
        <v>0</v>
      </c>
      <c r="I105" s="6">
        <v>22.07</v>
      </c>
      <c r="J105" s="6">
        <v>503</v>
      </c>
      <c r="K105" s="6">
        <v>0</v>
      </c>
      <c r="L105" s="6">
        <v>480.93</v>
      </c>
    </row>
    <row r="106" spans="1:12">
      <c r="A106" s="5" t="s">
        <v>373</v>
      </c>
      <c r="B106" s="4" t="s">
        <v>374</v>
      </c>
      <c r="C106" s="6">
        <v>0</v>
      </c>
      <c r="D106" s="6">
        <v>11199.74</v>
      </c>
      <c r="E106" s="6">
        <v>0</v>
      </c>
      <c r="F106" s="6">
        <v>4394.26</v>
      </c>
      <c r="G106" s="6">
        <v>631.82</v>
      </c>
      <c r="H106" s="6">
        <v>7.11</v>
      </c>
      <c r="I106" s="6">
        <v>7581.84</v>
      </c>
      <c r="J106" s="6">
        <v>151.65</v>
      </c>
      <c r="K106" s="6">
        <v>0</v>
      </c>
      <c r="L106" s="6">
        <v>3769.55</v>
      </c>
    </row>
    <row r="107" spans="1:12">
      <c r="A107" s="5" t="s">
        <v>375</v>
      </c>
      <c r="B107" s="4" t="s">
        <v>376</v>
      </c>
      <c r="C107" s="6">
        <v>0</v>
      </c>
      <c r="D107" s="6">
        <v>0</v>
      </c>
      <c r="E107" s="6">
        <v>522.24</v>
      </c>
      <c r="F107" s="6">
        <v>0</v>
      </c>
      <c r="G107" s="6">
        <v>220.42</v>
      </c>
      <c r="H107" s="6">
        <v>0</v>
      </c>
      <c r="I107" s="6">
        <v>742.66</v>
      </c>
      <c r="J107" s="6">
        <v>0</v>
      </c>
      <c r="K107" s="6">
        <v>742.66</v>
      </c>
      <c r="L107" s="6">
        <v>0</v>
      </c>
    </row>
    <row r="108" spans="1:12">
      <c r="A108" s="5" t="s">
        <v>377</v>
      </c>
      <c r="B108" s="4" t="s">
        <v>378</v>
      </c>
      <c r="C108" s="6">
        <v>0</v>
      </c>
      <c r="D108" s="6">
        <v>0</v>
      </c>
      <c r="E108" s="6">
        <v>150.8</v>
      </c>
      <c r="F108" s="6">
        <v>0</v>
      </c>
      <c r="G108" s="6">
        <v>1129.48</v>
      </c>
      <c r="H108" s="6">
        <v>0</v>
      </c>
      <c r="I108" s="6">
        <v>1280.28</v>
      </c>
      <c r="J108" s="6">
        <v>0</v>
      </c>
      <c r="K108" s="6">
        <v>1280.28</v>
      </c>
      <c r="L108" s="6">
        <v>0</v>
      </c>
    </row>
    <row r="109" spans="1:12">
      <c r="A109" s="5" t="s">
        <v>379</v>
      </c>
      <c r="B109" s="4" t="s">
        <v>380</v>
      </c>
      <c r="C109" s="6">
        <v>0</v>
      </c>
      <c r="D109" s="6">
        <v>0</v>
      </c>
      <c r="E109" s="6">
        <v>454.9</v>
      </c>
      <c r="F109" s="6">
        <v>0</v>
      </c>
      <c r="G109" s="6">
        <v>1355.56</v>
      </c>
      <c r="H109" s="6">
        <v>0</v>
      </c>
      <c r="I109" s="6">
        <v>1810.46</v>
      </c>
      <c r="J109" s="6">
        <v>0</v>
      </c>
      <c r="K109" s="6">
        <v>1810.46</v>
      </c>
      <c r="L109" s="6">
        <v>0</v>
      </c>
    </row>
    <row r="110" spans="1:12">
      <c r="A110" s="5" t="s">
        <v>381</v>
      </c>
      <c r="B110" s="4" t="s">
        <v>382</v>
      </c>
      <c r="C110" s="6">
        <v>0</v>
      </c>
      <c r="D110" s="6">
        <v>0</v>
      </c>
      <c r="E110" s="6">
        <v>340.62</v>
      </c>
      <c r="F110" s="6">
        <v>0</v>
      </c>
      <c r="G110" s="6">
        <v>35.02</v>
      </c>
      <c r="H110" s="6">
        <v>12.6</v>
      </c>
      <c r="I110" s="6">
        <v>375.64</v>
      </c>
      <c r="J110" s="6">
        <v>12.6</v>
      </c>
      <c r="K110" s="6">
        <v>363.04</v>
      </c>
      <c r="L110" s="6">
        <v>0</v>
      </c>
    </row>
    <row r="111" spans="1:12">
      <c r="A111" s="5" t="s">
        <v>383</v>
      </c>
      <c r="B111" s="4" t="s">
        <v>384</v>
      </c>
      <c r="C111" s="6">
        <v>0</v>
      </c>
      <c r="D111" s="6">
        <v>0</v>
      </c>
      <c r="E111" s="6">
        <v>1929.32</v>
      </c>
      <c r="F111" s="6">
        <v>0</v>
      </c>
      <c r="G111" s="6">
        <v>200.98</v>
      </c>
      <c r="H111" s="6">
        <v>34.4</v>
      </c>
      <c r="I111" s="6">
        <v>2130.3</v>
      </c>
      <c r="J111" s="6">
        <v>34.4</v>
      </c>
      <c r="K111" s="6">
        <v>2095.9</v>
      </c>
      <c r="L111" s="6">
        <v>0</v>
      </c>
    </row>
    <row r="112" spans="1:12">
      <c r="A112" s="5" t="s">
        <v>385</v>
      </c>
      <c r="B112" s="4" t="s">
        <v>386</v>
      </c>
      <c r="C112" s="6">
        <v>0</v>
      </c>
      <c r="D112" s="6">
        <v>0</v>
      </c>
      <c r="E112" s="6">
        <v>1545.17</v>
      </c>
      <c r="F112" s="6">
        <v>0</v>
      </c>
      <c r="G112" s="6">
        <v>108.77</v>
      </c>
      <c r="H112" s="6">
        <v>30.6</v>
      </c>
      <c r="I112" s="6">
        <v>1653.94</v>
      </c>
      <c r="J112" s="6">
        <v>30.6</v>
      </c>
      <c r="K112" s="6">
        <v>1623.34</v>
      </c>
      <c r="L112" s="6">
        <v>0</v>
      </c>
    </row>
    <row r="113" spans="1:12">
      <c r="A113" s="5" t="s">
        <v>387</v>
      </c>
      <c r="B113" s="4" t="s">
        <v>388</v>
      </c>
      <c r="C113" s="6">
        <v>0</v>
      </c>
      <c r="D113" s="6">
        <v>0</v>
      </c>
      <c r="E113" s="6">
        <v>71.3</v>
      </c>
      <c r="F113" s="6">
        <v>0</v>
      </c>
      <c r="G113" s="6">
        <v>59</v>
      </c>
      <c r="H113" s="6">
        <v>0</v>
      </c>
      <c r="I113" s="6">
        <v>130.3</v>
      </c>
      <c r="J113" s="6">
        <v>0</v>
      </c>
      <c r="K113" s="6">
        <v>130.3</v>
      </c>
      <c r="L113" s="6">
        <v>0</v>
      </c>
    </row>
    <row r="114" spans="1:12">
      <c r="A114" s="5" t="s">
        <v>389</v>
      </c>
      <c r="B114" s="4" t="s">
        <v>390</v>
      </c>
      <c r="C114" s="6">
        <v>0</v>
      </c>
      <c r="D114" s="6">
        <v>0</v>
      </c>
      <c r="E114" s="6">
        <v>112.85</v>
      </c>
      <c r="F114" s="6">
        <v>0</v>
      </c>
      <c r="G114" s="6">
        <v>0</v>
      </c>
      <c r="H114" s="6">
        <v>0</v>
      </c>
      <c r="I114" s="6">
        <v>112.85</v>
      </c>
      <c r="J114" s="6">
        <v>0</v>
      </c>
      <c r="K114" s="6">
        <v>112.85</v>
      </c>
      <c r="L114" s="6">
        <v>0</v>
      </c>
    </row>
    <row r="115" spans="1:12">
      <c r="A115" s="5" t="s">
        <v>666</v>
      </c>
      <c r="B115" s="4" t="s">
        <v>667</v>
      </c>
      <c r="C115" s="6">
        <v>0</v>
      </c>
      <c r="D115" s="6">
        <v>0</v>
      </c>
      <c r="E115" s="6">
        <v>493.93</v>
      </c>
      <c r="F115" s="6">
        <v>0</v>
      </c>
      <c r="G115" s="6">
        <v>0</v>
      </c>
      <c r="H115" s="6">
        <v>0</v>
      </c>
      <c r="I115" s="6">
        <v>493.93</v>
      </c>
      <c r="J115" s="6">
        <v>0</v>
      </c>
      <c r="K115" s="6">
        <v>493.93</v>
      </c>
      <c r="L115" s="6">
        <v>0</v>
      </c>
    </row>
    <row r="116" spans="1:12">
      <c r="A116" s="5" t="s">
        <v>391</v>
      </c>
      <c r="B116" s="4" t="s">
        <v>392</v>
      </c>
      <c r="C116" s="6">
        <v>0</v>
      </c>
      <c r="D116" s="6">
        <v>0</v>
      </c>
      <c r="E116" s="6">
        <v>1869.04</v>
      </c>
      <c r="F116" s="6">
        <v>0</v>
      </c>
      <c r="G116" s="6">
        <v>0</v>
      </c>
      <c r="H116" s="6">
        <v>0</v>
      </c>
      <c r="I116" s="6">
        <v>1869.04</v>
      </c>
      <c r="J116" s="6">
        <v>0</v>
      </c>
      <c r="K116" s="6">
        <v>1869.04</v>
      </c>
      <c r="L116" s="6">
        <v>0</v>
      </c>
    </row>
    <row r="117" spans="1:12">
      <c r="A117" s="5" t="s">
        <v>393</v>
      </c>
      <c r="B117" s="4" t="s">
        <v>394</v>
      </c>
      <c r="C117" s="6">
        <v>0</v>
      </c>
      <c r="D117" s="6">
        <v>0</v>
      </c>
      <c r="E117" s="6">
        <v>674.02</v>
      </c>
      <c r="F117" s="6">
        <v>0</v>
      </c>
      <c r="G117" s="6">
        <v>250.8</v>
      </c>
      <c r="H117" s="6">
        <v>0</v>
      </c>
      <c r="I117" s="6">
        <v>924.82</v>
      </c>
      <c r="J117" s="6">
        <v>0</v>
      </c>
      <c r="K117" s="6">
        <v>924.82</v>
      </c>
      <c r="L117" s="6">
        <v>0</v>
      </c>
    </row>
    <row r="118" spans="1:12">
      <c r="A118" s="5" t="s">
        <v>395</v>
      </c>
      <c r="B118" s="4" t="s">
        <v>396</v>
      </c>
      <c r="C118" s="6">
        <v>0</v>
      </c>
      <c r="D118" s="6">
        <v>0</v>
      </c>
      <c r="E118" s="6">
        <v>337.86</v>
      </c>
      <c r="F118" s="6">
        <v>0</v>
      </c>
      <c r="G118" s="6">
        <v>26.37</v>
      </c>
      <c r="H118" s="6">
        <v>0</v>
      </c>
      <c r="I118" s="6">
        <v>364.23</v>
      </c>
      <c r="J118" s="6">
        <v>0</v>
      </c>
      <c r="K118" s="6">
        <v>364.23</v>
      </c>
      <c r="L118" s="6">
        <v>0</v>
      </c>
    </row>
    <row r="119" spans="1:12">
      <c r="A119" s="5" t="s">
        <v>397</v>
      </c>
      <c r="B119" s="4" t="s">
        <v>398</v>
      </c>
      <c r="C119" s="6">
        <v>0</v>
      </c>
      <c r="D119" s="6">
        <v>0</v>
      </c>
      <c r="E119" s="6">
        <v>83.33</v>
      </c>
      <c r="F119" s="6">
        <v>0</v>
      </c>
      <c r="G119" s="6">
        <v>0</v>
      </c>
      <c r="H119" s="6">
        <v>0</v>
      </c>
      <c r="I119" s="6">
        <v>83.33</v>
      </c>
      <c r="J119" s="6">
        <v>0</v>
      </c>
      <c r="K119" s="6">
        <v>83.33</v>
      </c>
      <c r="L119" s="6">
        <v>0</v>
      </c>
    </row>
    <row r="120" spans="1:12">
      <c r="A120" s="5" t="s">
        <v>399</v>
      </c>
      <c r="B120" s="4" t="s">
        <v>400</v>
      </c>
      <c r="C120" s="6">
        <v>0</v>
      </c>
      <c r="D120" s="6">
        <v>0</v>
      </c>
      <c r="E120" s="6">
        <v>507.68</v>
      </c>
      <c r="F120" s="6">
        <v>0</v>
      </c>
      <c r="G120" s="6">
        <v>4.45</v>
      </c>
      <c r="H120" s="6">
        <v>0</v>
      </c>
      <c r="I120" s="6">
        <v>512.13</v>
      </c>
      <c r="J120" s="6">
        <v>0</v>
      </c>
      <c r="K120" s="6">
        <v>512.13</v>
      </c>
      <c r="L120" s="6">
        <v>0</v>
      </c>
    </row>
    <row r="121" spans="1:12">
      <c r="A121" s="5" t="s">
        <v>401</v>
      </c>
      <c r="B121" s="4" t="s">
        <v>402</v>
      </c>
      <c r="C121" s="6">
        <v>0</v>
      </c>
      <c r="D121" s="6">
        <v>0</v>
      </c>
      <c r="E121" s="6">
        <v>1721.88</v>
      </c>
      <c r="F121" s="6">
        <v>0</v>
      </c>
      <c r="G121" s="6">
        <v>-15.14</v>
      </c>
      <c r="H121" s="6">
        <v>0</v>
      </c>
      <c r="I121" s="6">
        <v>1706.74</v>
      </c>
      <c r="J121" s="6">
        <v>0</v>
      </c>
      <c r="K121" s="6">
        <v>1706.74</v>
      </c>
      <c r="L121" s="6">
        <v>0</v>
      </c>
    </row>
    <row r="122" spans="1:12">
      <c r="A122" s="5" t="s">
        <v>403</v>
      </c>
      <c r="B122" s="4" t="s">
        <v>404</v>
      </c>
      <c r="C122" s="6">
        <v>0</v>
      </c>
      <c r="D122" s="6">
        <v>0</v>
      </c>
      <c r="E122" s="6">
        <v>315.57</v>
      </c>
      <c r="F122" s="6">
        <v>0</v>
      </c>
      <c r="G122" s="6">
        <v>0</v>
      </c>
      <c r="H122" s="6">
        <v>0</v>
      </c>
      <c r="I122" s="6">
        <v>315.57</v>
      </c>
      <c r="J122" s="6">
        <v>0</v>
      </c>
      <c r="K122" s="6">
        <v>315.57</v>
      </c>
      <c r="L122" s="6">
        <v>0</v>
      </c>
    </row>
    <row r="123" spans="1:12">
      <c r="A123" s="5" t="s">
        <v>405</v>
      </c>
      <c r="B123" s="4" t="s">
        <v>406</v>
      </c>
      <c r="C123" s="6">
        <v>0</v>
      </c>
      <c r="D123" s="6">
        <v>0</v>
      </c>
      <c r="E123" s="6">
        <v>732.16</v>
      </c>
      <c r="F123" s="6">
        <v>0</v>
      </c>
      <c r="G123" s="6">
        <v>1689.6</v>
      </c>
      <c r="H123" s="6">
        <v>0</v>
      </c>
      <c r="I123" s="6">
        <v>2421.76</v>
      </c>
      <c r="J123" s="6">
        <v>0</v>
      </c>
      <c r="K123" s="6">
        <v>2421.76</v>
      </c>
      <c r="L123" s="6">
        <v>0</v>
      </c>
    </row>
    <row r="124" spans="1:12">
      <c r="A124" s="5" t="s">
        <v>411</v>
      </c>
      <c r="B124" s="4" t="s">
        <v>412</v>
      </c>
      <c r="C124" s="6">
        <v>0</v>
      </c>
      <c r="D124" s="6">
        <v>0</v>
      </c>
      <c r="E124" s="6">
        <v>240</v>
      </c>
      <c r="F124" s="6">
        <v>0</v>
      </c>
      <c r="G124" s="6">
        <v>0</v>
      </c>
      <c r="H124" s="6">
        <v>0</v>
      </c>
      <c r="I124" s="6">
        <v>240</v>
      </c>
      <c r="J124" s="6">
        <v>0</v>
      </c>
      <c r="K124" s="6">
        <v>240</v>
      </c>
      <c r="L124" s="6">
        <v>0</v>
      </c>
    </row>
    <row r="125" spans="1:12">
      <c r="A125" s="5" t="s">
        <v>413</v>
      </c>
      <c r="B125" s="4" t="s">
        <v>414</v>
      </c>
      <c r="C125" s="6">
        <v>0</v>
      </c>
      <c r="D125" s="6">
        <v>0</v>
      </c>
      <c r="E125" s="6">
        <v>1743.13</v>
      </c>
      <c r="F125" s="6">
        <v>0</v>
      </c>
      <c r="G125" s="6">
        <v>438.86</v>
      </c>
      <c r="H125" s="6">
        <v>0</v>
      </c>
      <c r="I125" s="6">
        <v>2181.99</v>
      </c>
      <c r="J125" s="6">
        <v>0</v>
      </c>
      <c r="K125" s="6">
        <v>2181.99</v>
      </c>
      <c r="L125" s="6">
        <v>0</v>
      </c>
    </row>
    <row r="126" spans="1:12">
      <c r="A126" s="5" t="s">
        <v>415</v>
      </c>
      <c r="B126" s="4" t="s">
        <v>416</v>
      </c>
      <c r="C126" s="6">
        <v>0</v>
      </c>
      <c r="D126" s="6">
        <v>0</v>
      </c>
      <c r="E126" s="6">
        <v>441250.45</v>
      </c>
      <c r="F126" s="6">
        <v>0</v>
      </c>
      <c r="G126" s="6">
        <v>37700.88</v>
      </c>
      <c r="H126" s="6">
        <v>0</v>
      </c>
      <c r="I126" s="6">
        <v>478951.33</v>
      </c>
      <c r="J126" s="6">
        <v>0</v>
      </c>
      <c r="K126" s="6">
        <v>478951.33</v>
      </c>
      <c r="L126" s="6">
        <v>0</v>
      </c>
    </row>
    <row r="127" spans="1:12">
      <c r="A127" s="5" t="s">
        <v>417</v>
      </c>
      <c r="B127" s="4" t="s">
        <v>418</v>
      </c>
      <c r="C127" s="6">
        <v>0</v>
      </c>
      <c r="D127" s="6">
        <v>0</v>
      </c>
      <c r="E127" s="6">
        <v>1879.96</v>
      </c>
      <c r="F127" s="6">
        <v>0</v>
      </c>
      <c r="G127" s="6">
        <v>548</v>
      </c>
      <c r="H127" s="6">
        <v>0</v>
      </c>
      <c r="I127" s="6">
        <v>2427.96</v>
      </c>
      <c r="J127" s="6">
        <v>0</v>
      </c>
      <c r="K127" s="6">
        <v>2427.96</v>
      </c>
      <c r="L127" s="6">
        <v>0</v>
      </c>
    </row>
    <row r="128" spans="1:12">
      <c r="A128" s="5" t="s">
        <v>668</v>
      </c>
      <c r="B128" s="4" t="s">
        <v>669</v>
      </c>
      <c r="C128" s="6">
        <v>0</v>
      </c>
      <c r="D128" s="6">
        <v>0</v>
      </c>
      <c r="E128" s="6">
        <v>0</v>
      </c>
      <c r="F128" s="6">
        <v>0</v>
      </c>
      <c r="G128" s="6">
        <v>1000</v>
      </c>
      <c r="H128" s="6">
        <v>0</v>
      </c>
      <c r="I128" s="6">
        <v>1000</v>
      </c>
      <c r="J128" s="6">
        <v>0</v>
      </c>
      <c r="K128" s="6">
        <v>1000</v>
      </c>
      <c r="L128" s="6">
        <v>0</v>
      </c>
    </row>
    <row r="129" spans="1:12">
      <c r="A129" s="5" t="s">
        <v>419</v>
      </c>
      <c r="B129" s="4" t="s">
        <v>420</v>
      </c>
      <c r="C129" s="6">
        <v>0</v>
      </c>
      <c r="D129" s="6">
        <v>0</v>
      </c>
      <c r="E129" s="6">
        <v>3588.49</v>
      </c>
      <c r="F129" s="6">
        <v>0</v>
      </c>
      <c r="G129" s="6">
        <v>314.64</v>
      </c>
      <c r="H129" s="6">
        <v>0</v>
      </c>
      <c r="I129" s="6">
        <v>3903.13</v>
      </c>
      <c r="J129" s="6">
        <v>0</v>
      </c>
      <c r="K129" s="6">
        <v>3903.13</v>
      </c>
      <c r="L129" s="6">
        <v>0</v>
      </c>
    </row>
    <row r="130" spans="1:12">
      <c r="A130" s="5" t="s">
        <v>670</v>
      </c>
      <c r="B130" s="4" t="s">
        <v>671</v>
      </c>
      <c r="C130" s="6">
        <v>0</v>
      </c>
      <c r="D130" s="6">
        <v>0</v>
      </c>
      <c r="E130" s="6">
        <v>12</v>
      </c>
      <c r="F130" s="6">
        <v>0</v>
      </c>
      <c r="G130" s="6">
        <v>0</v>
      </c>
      <c r="H130" s="6">
        <v>0</v>
      </c>
      <c r="I130" s="6">
        <v>12</v>
      </c>
      <c r="J130" s="6">
        <v>0</v>
      </c>
      <c r="K130" s="6">
        <v>12</v>
      </c>
      <c r="L130" s="6">
        <v>0</v>
      </c>
    </row>
    <row r="131" spans="1:12">
      <c r="A131" s="5" t="s">
        <v>421</v>
      </c>
      <c r="B131" s="4" t="s">
        <v>422</v>
      </c>
      <c r="C131" s="6">
        <v>0</v>
      </c>
      <c r="D131" s="6">
        <v>0</v>
      </c>
      <c r="E131" s="6">
        <v>150.13</v>
      </c>
      <c r="F131" s="6">
        <v>0</v>
      </c>
      <c r="G131" s="6">
        <v>38.97</v>
      </c>
      <c r="H131" s="6">
        <v>0</v>
      </c>
      <c r="I131" s="6">
        <v>189.1</v>
      </c>
      <c r="J131" s="6">
        <v>0</v>
      </c>
      <c r="K131" s="6">
        <v>189.1</v>
      </c>
      <c r="L131" s="6">
        <v>0</v>
      </c>
    </row>
    <row r="132" spans="1:12">
      <c r="A132" s="5" t="s">
        <v>425</v>
      </c>
      <c r="B132" s="4" t="s">
        <v>426</v>
      </c>
      <c r="C132" s="6">
        <v>0</v>
      </c>
      <c r="D132" s="6">
        <v>0</v>
      </c>
      <c r="E132" s="6">
        <v>1443.92</v>
      </c>
      <c r="F132" s="6">
        <v>0</v>
      </c>
      <c r="G132" s="6">
        <v>0</v>
      </c>
      <c r="H132" s="6">
        <v>0</v>
      </c>
      <c r="I132" s="6">
        <v>1443.92</v>
      </c>
      <c r="J132" s="6">
        <v>0</v>
      </c>
      <c r="K132" s="6">
        <v>1443.92</v>
      </c>
      <c r="L132" s="6">
        <v>0</v>
      </c>
    </row>
    <row r="133" spans="1:12">
      <c r="A133" s="5" t="s">
        <v>427</v>
      </c>
      <c r="B133" s="4" t="s">
        <v>428</v>
      </c>
      <c r="C133" s="6">
        <v>0</v>
      </c>
      <c r="D133" s="6">
        <v>0</v>
      </c>
      <c r="E133" s="6">
        <v>7470.94</v>
      </c>
      <c r="F133" s="6">
        <v>0</v>
      </c>
      <c r="G133" s="6">
        <v>130</v>
      </c>
      <c r="H133" s="6">
        <v>0</v>
      </c>
      <c r="I133" s="6">
        <v>7600.94</v>
      </c>
      <c r="J133" s="6">
        <v>0</v>
      </c>
      <c r="K133" s="6">
        <v>7600.94</v>
      </c>
      <c r="L133" s="6">
        <v>0</v>
      </c>
    </row>
    <row r="134" spans="1:12">
      <c r="A134" s="5" t="s">
        <v>429</v>
      </c>
      <c r="B134" s="4" t="s">
        <v>430</v>
      </c>
      <c r="C134" s="6">
        <v>0</v>
      </c>
      <c r="D134" s="6">
        <v>0</v>
      </c>
      <c r="E134" s="6">
        <v>541.73</v>
      </c>
      <c r="F134" s="6">
        <v>0</v>
      </c>
      <c r="G134" s="6">
        <v>0</v>
      </c>
      <c r="H134" s="6">
        <v>0</v>
      </c>
      <c r="I134" s="6">
        <v>541.73</v>
      </c>
      <c r="J134" s="6">
        <v>0</v>
      </c>
      <c r="K134" s="6">
        <v>541.73</v>
      </c>
      <c r="L134" s="6">
        <v>0</v>
      </c>
    </row>
    <row r="135" spans="1:12">
      <c r="A135" s="5" t="s">
        <v>431</v>
      </c>
      <c r="B135" s="4" t="s">
        <v>432</v>
      </c>
      <c r="C135" s="6">
        <v>0</v>
      </c>
      <c r="D135" s="6">
        <v>0</v>
      </c>
      <c r="E135" s="6">
        <v>0</v>
      </c>
      <c r="F135" s="6">
        <v>0</v>
      </c>
      <c r="G135" s="6">
        <v>818.22</v>
      </c>
      <c r="H135" s="6">
        <v>0</v>
      </c>
      <c r="I135" s="6">
        <v>818.22</v>
      </c>
      <c r="J135" s="6">
        <v>0</v>
      </c>
      <c r="K135" s="6">
        <v>818.22</v>
      </c>
      <c r="L135" s="6">
        <v>0</v>
      </c>
    </row>
    <row r="136" spans="1:12">
      <c r="A136" s="5" t="s">
        <v>433</v>
      </c>
      <c r="B136" s="4" t="s">
        <v>434</v>
      </c>
      <c r="C136" s="6">
        <v>0</v>
      </c>
      <c r="D136" s="6">
        <v>0</v>
      </c>
      <c r="E136" s="6">
        <v>365.3</v>
      </c>
      <c r="F136" s="6">
        <v>0</v>
      </c>
      <c r="G136" s="6">
        <v>0</v>
      </c>
      <c r="H136" s="6">
        <v>0</v>
      </c>
      <c r="I136" s="6">
        <v>365.3</v>
      </c>
      <c r="J136" s="6">
        <v>0</v>
      </c>
      <c r="K136" s="6">
        <v>365.3</v>
      </c>
      <c r="L136" s="6">
        <v>0</v>
      </c>
    </row>
    <row r="137" spans="1:12">
      <c r="A137" s="5" t="s">
        <v>435</v>
      </c>
      <c r="B137" s="4" t="s">
        <v>436</v>
      </c>
      <c r="C137" s="6">
        <v>0</v>
      </c>
      <c r="D137" s="6">
        <v>0</v>
      </c>
      <c r="E137" s="6">
        <v>15663.28</v>
      </c>
      <c r="F137" s="6">
        <v>0</v>
      </c>
      <c r="G137" s="6">
        <v>1250</v>
      </c>
      <c r="H137" s="6">
        <v>0</v>
      </c>
      <c r="I137" s="6">
        <v>16913.28</v>
      </c>
      <c r="J137" s="6">
        <v>0</v>
      </c>
      <c r="K137" s="6">
        <v>16913.28</v>
      </c>
      <c r="L137" s="6">
        <v>0</v>
      </c>
    </row>
    <row r="138" spans="1:12">
      <c r="A138" s="5" t="s">
        <v>437</v>
      </c>
      <c r="B138" s="4" t="s">
        <v>438</v>
      </c>
      <c r="C138" s="6">
        <v>0</v>
      </c>
      <c r="D138" s="6">
        <v>0</v>
      </c>
      <c r="E138" s="6">
        <v>5231.38</v>
      </c>
      <c r="F138" s="6">
        <v>0</v>
      </c>
      <c r="G138" s="6">
        <v>415.33</v>
      </c>
      <c r="H138" s="6">
        <v>0</v>
      </c>
      <c r="I138" s="6">
        <v>5646.71</v>
      </c>
      <c r="J138" s="6">
        <v>0</v>
      </c>
      <c r="K138" s="6">
        <v>5646.71</v>
      </c>
      <c r="L138" s="6">
        <v>0</v>
      </c>
    </row>
    <row r="139" spans="1:12">
      <c r="A139" s="5" t="s">
        <v>439</v>
      </c>
      <c r="B139" s="4" t="s">
        <v>440</v>
      </c>
      <c r="C139" s="6">
        <v>0</v>
      </c>
      <c r="D139" s="6">
        <v>0</v>
      </c>
      <c r="E139" s="6">
        <v>87.5</v>
      </c>
      <c r="F139" s="6">
        <v>0</v>
      </c>
      <c r="G139" s="6">
        <v>0</v>
      </c>
      <c r="H139" s="6">
        <v>0</v>
      </c>
      <c r="I139" s="6">
        <v>87.5</v>
      </c>
      <c r="J139" s="6">
        <v>0</v>
      </c>
      <c r="K139" s="6">
        <v>87.5</v>
      </c>
      <c r="L139" s="6">
        <v>0</v>
      </c>
    </row>
    <row r="140" spans="1:12">
      <c r="A140" s="5" t="s">
        <v>441</v>
      </c>
      <c r="B140" s="4" t="s">
        <v>442</v>
      </c>
      <c r="C140" s="6">
        <v>0</v>
      </c>
      <c r="D140" s="6">
        <v>0</v>
      </c>
      <c r="E140" s="6">
        <v>1500</v>
      </c>
      <c r="F140" s="6">
        <v>0</v>
      </c>
      <c r="G140" s="6">
        <v>0</v>
      </c>
      <c r="H140" s="6">
        <v>0</v>
      </c>
      <c r="I140" s="6">
        <v>1500</v>
      </c>
      <c r="J140" s="6">
        <v>0</v>
      </c>
      <c r="K140" s="6">
        <v>1500</v>
      </c>
      <c r="L140" s="6">
        <v>0</v>
      </c>
    </row>
    <row r="141" spans="1:12">
      <c r="A141" s="5" t="s">
        <v>443</v>
      </c>
      <c r="B141" s="4" t="s">
        <v>444</v>
      </c>
      <c r="C141" s="6">
        <v>0</v>
      </c>
      <c r="D141" s="6">
        <v>0</v>
      </c>
      <c r="E141" s="6">
        <v>172.87</v>
      </c>
      <c r="F141" s="6">
        <v>0</v>
      </c>
      <c r="G141" s="6">
        <v>56.77</v>
      </c>
      <c r="H141" s="6">
        <v>0</v>
      </c>
      <c r="I141" s="6">
        <v>229.64</v>
      </c>
      <c r="J141" s="6">
        <v>0</v>
      </c>
      <c r="K141" s="6">
        <v>229.64</v>
      </c>
      <c r="L141" s="6">
        <v>0</v>
      </c>
    </row>
    <row r="142" spans="1:12">
      <c r="A142" s="5" t="s">
        <v>445</v>
      </c>
      <c r="B142" s="4" t="s">
        <v>446</v>
      </c>
      <c r="C142" s="6">
        <v>0</v>
      </c>
      <c r="D142" s="6">
        <v>0</v>
      </c>
      <c r="E142" s="6">
        <v>57.66</v>
      </c>
      <c r="F142" s="6">
        <v>0</v>
      </c>
      <c r="G142" s="6">
        <v>0</v>
      </c>
      <c r="H142" s="6">
        <v>0</v>
      </c>
      <c r="I142" s="6">
        <v>57.66</v>
      </c>
      <c r="J142" s="6">
        <v>0</v>
      </c>
      <c r="K142" s="6">
        <v>57.66</v>
      </c>
      <c r="L142" s="6">
        <v>0</v>
      </c>
    </row>
    <row r="143" spans="1:12">
      <c r="A143" s="5" t="s">
        <v>447</v>
      </c>
      <c r="B143" s="4" t="s">
        <v>448</v>
      </c>
      <c r="C143" s="6">
        <v>0</v>
      </c>
      <c r="D143" s="6">
        <v>0</v>
      </c>
      <c r="E143" s="6">
        <v>101081.7</v>
      </c>
      <c r="F143" s="6">
        <v>0</v>
      </c>
      <c r="G143" s="6">
        <v>9998.54</v>
      </c>
      <c r="H143" s="6">
        <v>0</v>
      </c>
      <c r="I143" s="6">
        <v>111080.24</v>
      </c>
      <c r="J143" s="6">
        <v>0</v>
      </c>
      <c r="K143" s="6">
        <v>111080.24</v>
      </c>
      <c r="L143" s="6">
        <v>0</v>
      </c>
    </row>
    <row r="144" spans="1:12">
      <c r="A144" s="5" t="s">
        <v>450</v>
      </c>
      <c r="B144" s="4" t="s">
        <v>451</v>
      </c>
      <c r="C144" s="6">
        <v>0</v>
      </c>
      <c r="D144" s="6">
        <v>0</v>
      </c>
      <c r="E144" s="6">
        <v>0</v>
      </c>
      <c r="F144" s="6">
        <v>0</v>
      </c>
      <c r="G144" s="6">
        <v>812.85</v>
      </c>
      <c r="H144" s="6">
        <v>2200.38</v>
      </c>
      <c r="I144" s="6">
        <v>812.85</v>
      </c>
      <c r="J144" s="6">
        <v>2200.38</v>
      </c>
      <c r="K144" s="6">
        <v>-1387.53</v>
      </c>
      <c r="L144" s="6">
        <v>0</v>
      </c>
    </row>
    <row r="145" spans="1:12">
      <c r="A145" s="5" t="s">
        <v>452</v>
      </c>
      <c r="B145" s="4" t="s">
        <v>453</v>
      </c>
      <c r="C145" s="6">
        <v>0</v>
      </c>
      <c r="D145" s="6">
        <v>0</v>
      </c>
      <c r="E145" s="6">
        <v>34874.74</v>
      </c>
      <c r="F145" s="6">
        <v>0</v>
      </c>
      <c r="G145" s="6">
        <v>3452.19</v>
      </c>
      <c r="H145" s="6">
        <v>0</v>
      </c>
      <c r="I145" s="6">
        <v>38326.93</v>
      </c>
      <c r="J145" s="6">
        <v>0</v>
      </c>
      <c r="K145" s="6">
        <v>38326.93</v>
      </c>
      <c r="L145" s="6">
        <v>0</v>
      </c>
    </row>
    <row r="146" spans="1:12">
      <c r="A146" s="5" t="s">
        <v>454</v>
      </c>
      <c r="B146" s="4" t="s">
        <v>455</v>
      </c>
      <c r="C146" s="6">
        <v>0</v>
      </c>
      <c r="D146" s="6">
        <v>0</v>
      </c>
      <c r="E146" s="6">
        <v>0</v>
      </c>
      <c r="F146" s="6">
        <v>0</v>
      </c>
      <c r="G146" s="6">
        <v>278.43</v>
      </c>
      <c r="H146" s="6">
        <v>753.23</v>
      </c>
      <c r="I146" s="6">
        <v>278.43</v>
      </c>
      <c r="J146" s="6">
        <v>753.23</v>
      </c>
      <c r="K146" s="6">
        <v>-474.8</v>
      </c>
      <c r="L146" s="6">
        <v>0</v>
      </c>
    </row>
    <row r="147" spans="1:12">
      <c r="A147" s="5" t="s">
        <v>456</v>
      </c>
      <c r="B147" s="4" t="s">
        <v>457</v>
      </c>
      <c r="C147" s="6">
        <v>0</v>
      </c>
      <c r="D147" s="6">
        <v>0</v>
      </c>
      <c r="E147" s="6">
        <v>1505.87</v>
      </c>
      <c r="F147" s="6">
        <v>0</v>
      </c>
      <c r="G147" s="6">
        <v>41.17</v>
      </c>
      <c r="H147" s="6">
        <v>0</v>
      </c>
      <c r="I147" s="6">
        <v>1547.04</v>
      </c>
      <c r="J147" s="6">
        <v>0</v>
      </c>
      <c r="K147" s="6">
        <v>1547.04</v>
      </c>
      <c r="L147" s="6">
        <v>0</v>
      </c>
    </row>
    <row r="148" spans="1:12">
      <c r="A148" s="5" t="s">
        <v>458</v>
      </c>
      <c r="B148" s="4" t="s">
        <v>459</v>
      </c>
      <c r="C148" s="6">
        <v>0</v>
      </c>
      <c r="D148" s="6">
        <v>0</v>
      </c>
      <c r="E148" s="6">
        <v>5447.71</v>
      </c>
      <c r="F148" s="6">
        <v>0</v>
      </c>
      <c r="G148" s="6">
        <v>355.96</v>
      </c>
      <c r="H148" s="6">
        <v>0</v>
      </c>
      <c r="I148" s="6">
        <v>5803.67</v>
      </c>
      <c r="J148" s="6">
        <v>0</v>
      </c>
      <c r="K148" s="6">
        <v>5803.67</v>
      </c>
      <c r="L148" s="6">
        <v>0</v>
      </c>
    </row>
    <row r="149" spans="1:12">
      <c r="A149" s="5" t="s">
        <v>460</v>
      </c>
      <c r="B149" s="4" t="s">
        <v>461</v>
      </c>
      <c r="C149" s="6">
        <v>0</v>
      </c>
      <c r="D149" s="6">
        <v>0</v>
      </c>
      <c r="E149" s="6">
        <v>0</v>
      </c>
      <c r="F149" s="6">
        <v>0</v>
      </c>
      <c r="G149" s="6">
        <v>447.88</v>
      </c>
      <c r="H149" s="6">
        <v>0</v>
      </c>
      <c r="I149" s="6">
        <v>447.88</v>
      </c>
      <c r="J149" s="6">
        <v>0</v>
      </c>
      <c r="K149" s="6">
        <v>447.88</v>
      </c>
      <c r="L149" s="6">
        <v>0</v>
      </c>
    </row>
    <row r="150" spans="1:12">
      <c r="A150" s="5" t="s">
        <v>462</v>
      </c>
      <c r="B150" s="4" t="s">
        <v>463</v>
      </c>
      <c r="C150" s="6">
        <v>0</v>
      </c>
      <c r="D150" s="6">
        <v>0</v>
      </c>
      <c r="E150" s="6">
        <v>2042.82</v>
      </c>
      <c r="F150" s="6">
        <v>0</v>
      </c>
      <c r="G150" s="6">
        <v>0</v>
      </c>
      <c r="H150" s="6">
        <v>0</v>
      </c>
      <c r="I150" s="6">
        <v>2042.82</v>
      </c>
      <c r="J150" s="6">
        <v>0</v>
      </c>
      <c r="K150" s="6">
        <v>2042.82</v>
      </c>
      <c r="L150" s="6">
        <v>0</v>
      </c>
    </row>
    <row r="151" spans="1:12">
      <c r="A151" s="5" t="s">
        <v>464</v>
      </c>
      <c r="B151" s="4" t="s">
        <v>465</v>
      </c>
      <c r="C151" s="6">
        <v>0</v>
      </c>
      <c r="D151" s="6">
        <v>0</v>
      </c>
      <c r="E151" s="6">
        <v>54944.03</v>
      </c>
      <c r="F151" s="6">
        <v>0</v>
      </c>
      <c r="G151" s="6">
        <v>0</v>
      </c>
      <c r="H151" s="6">
        <v>0</v>
      </c>
      <c r="I151" s="6">
        <v>54944.03</v>
      </c>
      <c r="J151" s="6">
        <v>0</v>
      </c>
      <c r="K151" s="6">
        <v>54944.03</v>
      </c>
      <c r="L151" s="6">
        <v>0</v>
      </c>
    </row>
    <row r="152" spans="1:12">
      <c r="A152" s="5" t="s">
        <v>466</v>
      </c>
      <c r="B152" s="4" t="s">
        <v>467</v>
      </c>
      <c r="C152" s="6">
        <v>0</v>
      </c>
      <c r="D152" s="6">
        <v>0</v>
      </c>
      <c r="E152" s="6">
        <v>152.8</v>
      </c>
      <c r="F152" s="6">
        <v>0</v>
      </c>
      <c r="G152" s="6">
        <v>0</v>
      </c>
      <c r="H152" s="6">
        <v>0</v>
      </c>
      <c r="I152" s="6">
        <v>152.8</v>
      </c>
      <c r="J152" s="6">
        <v>0</v>
      </c>
      <c r="K152" s="6">
        <v>152.8</v>
      </c>
      <c r="L152" s="6">
        <v>0</v>
      </c>
    </row>
    <row r="153" spans="1:12">
      <c r="A153" s="5" t="s">
        <v>468</v>
      </c>
      <c r="B153" s="4" t="s">
        <v>469</v>
      </c>
      <c r="C153" s="6">
        <v>0</v>
      </c>
      <c r="D153" s="6">
        <v>0</v>
      </c>
      <c r="E153" s="6">
        <v>1.72</v>
      </c>
      <c r="F153" s="6">
        <v>0</v>
      </c>
      <c r="G153" s="6">
        <v>0.14</v>
      </c>
      <c r="H153" s="6">
        <v>0</v>
      </c>
      <c r="I153" s="6">
        <v>1.86</v>
      </c>
      <c r="J153" s="6">
        <v>0</v>
      </c>
      <c r="K153" s="6">
        <v>1.86</v>
      </c>
      <c r="L153" s="6">
        <v>0</v>
      </c>
    </row>
    <row r="154" spans="1:12">
      <c r="A154" s="5" t="s">
        <v>470</v>
      </c>
      <c r="B154" s="4" t="s">
        <v>471</v>
      </c>
      <c r="C154" s="6">
        <v>0</v>
      </c>
      <c r="D154" s="6">
        <v>0</v>
      </c>
      <c r="E154" s="6">
        <v>616.83</v>
      </c>
      <c r="F154" s="6">
        <v>0</v>
      </c>
      <c r="G154" s="6">
        <v>0</v>
      </c>
      <c r="H154" s="6">
        <v>0</v>
      </c>
      <c r="I154" s="6">
        <v>616.83</v>
      </c>
      <c r="J154" s="6">
        <v>0</v>
      </c>
      <c r="K154" s="6">
        <v>616.83</v>
      </c>
      <c r="L154" s="6">
        <v>0</v>
      </c>
    </row>
    <row r="155" spans="1:12">
      <c r="A155" s="5" t="s">
        <v>472</v>
      </c>
      <c r="B155" s="4" t="s">
        <v>473</v>
      </c>
      <c r="C155" s="6">
        <v>0</v>
      </c>
      <c r="D155" s="6">
        <v>0</v>
      </c>
      <c r="E155" s="6">
        <v>2293.82</v>
      </c>
      <c r="F155" s="6">
        <v>0</v>
      </c>
      <c r="G155" s="6">
        <v>0</v>
      </c>
      <c r="H155" s="6">
        <v>0</v>
      </c>
      <c r="I155" s="6">
        <v>2293.82</v>
      </c>
      <c r="J155" s="6">
        <v>0</v>
      </c>
      <c r="K155" s="6">
        <v>2293.82</v>
      </c>
      <c r="L155" s="6">
        <v>0</v>
      </c>
    </row>
    <row r="156" spans="1:12">
      <c r="A156" s="5" t="s">
        <v>474</v>
      </c>
      <c r="B156" s="4" t="s">
        <v>475</v>
      </c>
      <c r="C156" s="6">
        <v>0</v>
      </c>
      <c r="D156" s="6">
        <v>0</v>
      </c>
      <c r="E156" s="6">
        <v>0</v>
      </c>
      <c r="F156" s="6">
        <v>0</v>
      </c>
      <c r="G156" s="6">
        <v>213.84</v>
      </c>
      <c r="H156" s="6">
        <v>0</v>
      </c>
      <c r="I156" s="6">
        <v>213.84</v>
      </c>
      <c r="J156" s="6">
        <v>0</v>
      </c>
      <c r="K156" s="6">
        <v>213.84</v>
      </c>
      <c r="L156" s="6">
        <v>0</v>
      </c>
    </row>
    <row r="157" spans="1:12">
      <c r="A157" s="5" t="s">
        <v>476</v>
      </c>
      <c r="B157" s="4" t="s">
        <v>477</v>
      </c>
      <c r="C157" s="6">
        <v>0</v>
      </c>
      <c r="D157" s="6">
        <v>0</v>
      </c>
      <c r="E157" s="6">
        <v>55.06</v>
      </c>
      <c r="F157" s="6">
        <v>0</v>
      </c>
      <c r="G157" s="6">
        <v>0</v>
      </c>
      <c r="H157" s="6">
        <v>0</v>
      </c>
      <c r="I157" s="6">
        <v>55.06</v>
      </c>
      <c r="J157" s="6">
        <v>0</v>
      </c>
      <c r="K157" s="6">
        <v>55.06</v>
      </c>
      <c r="L157" s="6">
        <v>0</v>
      </c>
    </row>
    <row r="158" spans="1:12">
      <c r="A158" s="5" t="s">
        <v>478</v>
      </c>
      <c r="B158" s="4" t="s">
        <v>479</v>
      </c>
      <c r="C158" s="6">
        <v>0</v>
      </c>
      <c r="D158" s="6">
        <v>0</v>
      </c>
      <c r="E158" s="6">
        <v>0</v>
      </c>
      <c r="F158" s="6">
        <v>0</v>
      </c>
      <c r="G158" s="6">
        <v>70.8</v>
      </c>
      <c r="H158" s="6">
        <v>0</v>
      </c>
      <c r="I158" s="6">
        <v>70.8</v>
      </c>
      <c r="J158" s="6">
        <v>0</v>
      </c>
      <c r="K158" s="6">
        <v>70.8</v>
      </c>
      <c r="L158" s="6">
        <v>0</v>
      </c>
    </row>
    <row r="159" spans="1:12">
      <c r="A159" s="5" t="s">
        <v>672</v>
      </c>
      <c r="B159" s="4" t="s">
        <v>673</v>
      </c>
      <c r="C159" s="6">
        <v>0</v>
      </c>
      <c r="D159" s="6">
        <v>0</v>
      </c>
      <c r="E159" s="6">
        <v>-216.44</v>
      </c>
      <c r="F159" s="6">
        <v>0</v>
      </c>
      <c r="G159" s="6">
        <v>0</v>
      </c>
      <c r="H159" s="6">
        <v>0</v>
      </c>
      <c r="I159" s="6">
        <v>-216.44</v>
      </c>
      <c r="J159" s="6">
        <v>0</v>
      </c>
      <c r="K159" s="6">
        <v>-216.44</v>
      </c>
      <c r="L159" s="6">
        <v>0</v>
      </c>
    </row>
    <row r="160" spans="1:12">
      <c r="A160" s="5" t="s">
        <v>480</v>
      </c>
      <c r="B160" s="4" t="s">
        <v>481</v>
      </c>
      <c r="C160" s="6">
        <v>0</v>
      </c>
      <c r="D160" s="6">
        <v>0</v>
      </c>
      <c r="E160" s="6">
        <v>91.4</v>
      </c>
      <c r="F160" s="6">
        <v>0</v>
      </c>
      <c r="G160" s="6">
        <v>0</v>
      </c>
      <c r="H160" s="6">
        <v>0</v>
      </c>
      <c r="I160" s="6">
        <v>91.4</v>
      </c>
      <c r="J160" s="6">
        <v>0</v>
      </c>
      <c r="K160" s="6">
        <v>91.4</v>
      </c>
      <c r="L160" s="6">
        <v>0</v>
      </c>
    </row>
    <row r="161" spans="1:12">
      <c r="A161" s="5" t="s">
        <v>482</v>
      </c>
      <c r="B161" s="4" t="s">
        <v>483</v>
      </c>
      <c r="C161" s="6">
        <v>0</v>
      </c>
      <c r="D161" s="6">
        <v>0</v>
      </c>
      <c r="E161" s="6">
        <v>2882.68</v>
      </c>
      <c r="F161" s="6">
        <v>0</v>
      </c>
      <c r="G161" s="6">
        <v>0</v>
      </c>
      <c r="H161" s="6">
        <v>0</v>
      </c>
      <c r="I161" s="6">
        <v>2882.68</v>
      </c>
      <c r="J161" s="6">
        <v>0</v>
      </c>
      <c r="K161" s="6">
        <v>2882.68</v>
      </c>
      <c r="L161" s="6">
        <v>0</v>
      </c>
    </row>
    <row r="162" spans="1:12">
      <c r="A162" s="5" t="s">
        <v>484</v>
      </c>
      <c r="B162" s="4" t="s">
        <v>485</v>
      </c>
      <c r="C162" s="6">
        <v>0</v>
      </c>
      <c r="D162" s="6">
        <v>0</v>
      </c>
      <c r="E162" s="6">
        <v>1412.87</v>
      </c>
      <c r="F162" s="6">
        <v>0</v>
      </c>
      <c r="G162" s="6">
        <v>105</v>
      </c>
      <c r="H162" s="6">
        <v>0</v>
      </c>
      <c r="I162" s="6">
        <v>1517.87</v>
      </c>
      <c r="J162" s="6">
        <v>0</v>
      </c>
      <c r="K162" s="6">
        <v>1517.87</v>
      </c>
      <c r="L162" s="6">
        <v>0</v>
      </c>
    </row>
    <row r="163" spans="1:12">
      <c r="A163" s="5" t="s">
        <v>486</v>
      </c>
      <c r="B163" s="4" t="s">
        <v>487</v>
      </c>
      <c r="C163" s="6">
        <v>0</v>
      </c>
      <c r="D163" s="6">
        <v>0</v>
      </c>
      <c r="E163" s="6">
        <v>145.84</v>
      </c>
      <c r="F163" s="6">
        <v>0</v>
      </c>
      <c r="G163" s="6">
        <v>72.92</v>
      </c>
      <c r="H163" s="6">
        <v>0</v>
      </c>
      <c r="I163" s="6">
        <v>218.76</v>
      </c>
      <c r="J163" s="6">
        <v>0</v>
      </c>
      <c r="K163" s="6">
        <v>218.76</v>
      </c>
      <c r="L163" s="6">
        <v>0</v>
      </c>
    </row>
    <row r="164" spans="1:12">
      <c r="A164" s="5" t="s">
        <v>488</v>
      </c>
      <c r="B164" s="4" t="s">
        <v>489</v>
      </c>
      <c r="C164" s="6">
        <v>0</v>
      </c>
      <c r="D164" s="6">
        <v>0</v>
      </c>
      <c r="E164" s="6">
        <v>18321.49</v>
      </c>
      <c r="F164" s="6">
        <v>0</v>
      </c>
      <c r="G164" s="6">
        <v>1665.58</v>
      </c>
      <c r="H164" s="6">
        <v>0</v>
      </c>
      <c r="I164" s="6">
        <v>19987.07</v>
      </c>
      <c r="J164" s="6">
        <v>0</v>
      </c>
      <c r="K164" s="6">
        <v>19987.07</v>
      </c>
      <c r="L164" s="6">
        <v>0</v>
      </c>
    </row>
    <row r="165" spans="1:12">
      <c r="A165" s="5" t="s">
        <v>490</v>
      </c>
      <c r="B165" s="4" t="s">
        <v>491</v>
      </c>
      <c r="C165" s="6">
        <v>0</v>
      </c>
      <c r="D165" s="6">
        <v>0</v>
      </c>
      <c r="E165" s="6">
        <v>14044.69</v>
      </c>
      <c r="F165" s="6">
        <v>0</v>
      </c>
      <c r="G165" s="6">
        <v>1276.69</v>
      </c>
      <c r="H165" s="6">
        <v>0</v>
      </c>
      <c r="I165" s="6">
        <v>15321.38</v>
      </c>
      <c r="J165" s="6">
        <v>0</v>
      </c>
      <c r="K165" s="6">
        <v>15321.38</v>
      </c>
      <c r="L165" s="6">
        <v>0</v>
      </c>
    </row>
    <row r="166" spans="1:12">
      <c r="A166" s="5" t="s">
        <v>492</v>
      </c>
      <c r="B166" s="4" t="s">
        <v>493</v>
      </c>
      <c r="C166" s="6">
        <v>0</v>
      </c>
      <c r="D166" s="6">
        <v>0</v>
      </c>
      <c r="E166" s="6">
        <v>5160.1</v>
      </c>
      <c r="F166" s="6">
        <v>0</v>
      </c>
      <c r="G166" s="6">
        <v>469.13</v>
      </c>
      <c r="H166" s="6">
        <v>0</v>
      </c>
      <c r="I166" s="6">
        <v>5629.23</v>
      </c>
      <c r="J166" s="6">
        <v>0</v>
      </c>
      <c r="K166" s="6">
        <v>5629.23</v>
      </c>
      <c r="L166" s="6">
        <v>0</v>
      </c>
    </row>
    <row r="167" spans="1:12">
      <c r="A167" s="5" t="s">
        <v>494</v>
      </c>
      <c r="B167" s="4" t="s">
        <v>495</v>
      </c>
      <c r="C167" s="6">
        <v>0</v>
      </c>
      <c r="D167" s="6">
        <v>0</v>
      </c>
      <c r="E167" s="6">
        <v>926.31</v>
      </c>
      <c r="F167" s="6">
        <v>0</v>
      </c>
      <c r="G167" s="6">
        <v>84.25</v>
      </c>
      <c r="H167" s="6">
        <v>0</v>
      </c>
      <c r="I167" s="6">
        <v>1010.56</v>
      </c>
      <c r="J167" s="6">
        <v>0</v>
      </c>
      <c r="K167" s="6">
        <v>1010.56</v>
      </c>
      <c r="L167" s="6">
        <v>0</v>
      </c>
    </row>
    <row r="168" spans="1:12">
      <c r="A168" s="5" t="s">
        <v>496</v>
      </c>
      <c r="B168" s="4" t="s">
        <v>497</v>
      </c>
      <c r="C168" s="6">
        <v>0</v>
      </c>
      <c r="D168" s="6">
        <v>0</v>
      </c>
      <c r="E168" s="6">
        <v>10036.62</v>
      </c>
      <c r="F168" s="6">
        <v>0</v>
      </c>
      <c r="G168" s="6">
        <v>896.68</v>
      </c>
      <c r="H168" s="6">
        <v>0</v>
      </c>
      <c r="I168" s="6">
        <v>10933.3</v>
      </c>
      <c r="J168" s="6">
        <v>0</v>
      </c>
      <c r="K168" s="6">
        <v>10933.3</v>
      </c>
      <c r="L168" s="6">
        <v>0</v>
      </c>
    </row>
    <row r="169" spans="1:12">
      <c r="A169" s="5" t="s">
        <v>498</v>
      </c>
      <c r="B169" s="4" t="s">
        <v>499</v>
      </c>
      <c r="C169" s="6">
        <v>0</v>
      </c>
      <c r="D169" s="6">
        <v>0</v>
      </c>
      <c r="E169" s="6">
        <v>2297.26</v>
      </c>
      <c r="F169" s="6">
        <v>0</v>
      </c>
      <c r="G169" s="6">
        <v>206.28</v>
      </c>
      <c r="H169" s="6">
        <v>0</v>
      </c>
      <c r="I169" s="6">
        <v>2503.54</v>
      </c>
      <c r="J169" s="6">
        <v>0</v>
      </c>
      <c r="K169" s="6">
        <v>2503.54</v>
      </c>
      <c r="L169" s="6">
        <v>0</v>
      </c>
    </row>
    <row r="170" spans="1:12">
      <c r="A170" s="5" t="s">
        <v>500</v>
      </c>
      <c r="B170" s="4" t="s">
        <v>501</v>
      </c>
      <c r="C170" s="6">
        <v>0</v>
      </c>
      <c r="D170" s="6">
        <v>0</v>
      </c>
      <c r="E170" s="6">
        <v>144.54</v>
      </c>
      <c r="F170" s="6">
        <v>0</v>
      </c>
      <c r="G170" s="6">
        <v>7.11</v>
      </c>
      <c r="H170" s="6">
        <v>0</v>
      </c>
      <c r="I170" s="6">
        <v>151.65</v>
      </c>
      <c r="J170" s="6">
        <v>0</v>
      </c>
      <c r="K170" s="6">
        <v>151.65</v>
      </c>
      <c r="L170" s="6">
        <v>0</v>
      </c>
    </row>
    <row r="171" spans="1:12">
      <c r="A171" s="5" t="s">
        <v>502</v>
      </c>
      <c r="B171" s="4" t="s">
        <v>503</v>
      </c>
      <c r="C171" s="6">
        <v>0</v>
      </c>
      <c r="D171" s="6">
        <v>0</v>
      </c>
      <c r="E171" s="6">
        <v>3270.47</v>
      </c>
      <c r="F171" s="6">
        <v>0</v>
      </c>
      <c r="G171" s="6">
        <v>485.89</v>
      </c>
      <c r="H171" s="6">
        <v>0</v>
      </c>
      <c r="I171" s="6">
        <v>3756.36</v>
      </c>
      <c r="J171" s="6">
        <v>0</v>
      </c>
      <c r="K171" s="6">
        <v>3756.36</v>
      </c>
      <c r="L171" s="6">
        <v>0</v>
      </c>
    </row>
    <row r="172" spans="1:12">
      <c r="A172" s="5" t="s">
        <v>506</v>
      </c>
      <c r="B172" s="4" t="s">
        <v>507</v>
      </c>
      <c r="C172" s="6">
        <v>0</v>
      </c>
      <c r="D172" s="6">
        <v>0</v>
      </c>
      <c r="E172" s="6">
        <v>0</v>
      </c>
      <c r="F172" s="6">
        <v>0</v>
      </c>
      <c r="G172" s="6">
        <v>10078.88</v>
      </c>
      <c r="H172" s="6">
        <v>0</v>
      </c>
      <c r="I172" s="6">
        <v>10078.88</v>
      </c>
      <c r="J172" s="6">
        <v>0</v>
      </c>
      <c r="K172" s="6">
        <v>10078.88</v>
      </c>
      <c r="L172" s="6">
        <v>0</v>
      </c>
    </row>
    <row r="173" spans="1:12">
      <c r="A173" s="5" t="s">
        <v>508</v>
      </c>
      <c r="B173" s="4" t="s">
        <v>509</v>
      </c>
      <c r="C173" s="6">
        <v>0</v>
      </c>
      <c r="D173" s="6">
        <v>0</v>
      </c>
      <c r="E173" s="6">
        <v>0</v>
      </c>
      <c r="F173" s="6">
        <v>600.35</v>
      </c>
      <c r="G173" s="6">
        <v>0</v>
      </c>
      <c r="H173" s="6">
        <v>94.51</v>
      </c>
      <c r="I173" s="6">
        <v>0</v>
      </c>
      <c r="J173" s="6">
        <v>694.86</v>
      </c>
      <c r="K173" s="6">
        <v>0</v>
      </c>
      <c r="L173" s="6">
        <v>694.86</v>
      </c>
    </row>
    <row r="174" spans="1:12">
      <c r="A174" s="5" t="s">
        <v>510</v>
      </c>
      <c r="B174" s="4" t="s">
        <v>511</v>
      </c>
      <c r="C174" s="6">
        <v>0</v>
      </c>
      <c r="D174" s="6">
        <v>0</v>
      </c>
      <c r="E174" s="6">
        <v>0</v>
      </c>
      <c r="F174" s="6">
        <v>38888.85</v>
      </c>
      <c r="G174" s="6">
        <v>0</v>
      </c>
      <c r="H174" s="6">
        <v>24</v>
      </c>
      <c r="I174" s="6">
        <v>0</v>
      </c>
      <c r="J174" s="6">
        <v>38912.85</v>
      </c>
      <c r="K174" s="6">
        <v>0</v>
      </c>
      <c r="L174" s="6">
        <v>38912.85</v>
      </c>
    </row>
    <row r="175" spans="1:12">
      <c r="A175" s="5" t="s">
        <v>512</v>
      </c>
      <c r="B175" s="4" t="s">
        <v>513</v>
      </c>
      <c r="C175" s="6">
        <v>0</v>
      </c>
      <c r="D175" s="6">
        <v>0</v>
      </c>
      <c r="E175" s="6">
        <v>0</v>
      </c>
      <c r="F175" s="6">
        <v>412195.46</v>
      </c>
      <c r="G175" s="6">
        <v>0</v>
      </c>
      <c r="H175" s="6">
        <v>42799.47</v>
      </c>
      <c r="I175" s="6">
        <v>0</v>
      </c>
      <c r="J175" s="6">
        <v>454994.93</v>
      </c>
      <c r="K175" s="6">
        <v>0</v>
      </c>
      <c r="L175" s="6">
        <v>454994.93</v>
      </c>
    </row>
    <row r="176" spans="1:12">
      <c r="A176" s="5" t="s">
        <v>514</v>
      </c>
      <c r="B176" s="4" t="s">
        <v>515</v>
      </c>
      <c r="C176" s="6">
        <v>0</v>
      </c>
      <c r="D176" s="6">
        <v>0</v>
      </c>
      <c r="E176" s="6">
        <v>0</v>
      </c>
      <c r="F176" s="6">
        <v>80973.16</v>
      </c>
      <c r="G176" s="6">
        <v>0</v>
      </c>
      <c r="H176" s="6">
        <v>5845.4</v>
      </c>
      <c r="I176" s="6">
        <v>0</v>
      </c>
      <c r="J176" s="6">
        <v>86818.56</v>
      </c>
      <c r="K176" s="6">
        <v>0</v>
      </c>
      <c r="L176" s="6">
        <v>86818.56</v>
      </c>
    </row>
    <row r="177" spans="1:12">
      <c r="A177" s="5" t="s">
        <v>516</v>
      </c>
      <c r="B177" s="4" t="s">
        <v>517</v>
      </c>
      <c r="C177" s="6">
        <v>0</v>
      </c>
      <c r="D177" s="6">
        <v>0</v>
      </c>
      <c r="E177" s="6">
        <v>0</v>
      </c>
      <c r="F177" s="6">
        <v>159280.45</v>
      </c>
      <c r="G177" s="6">
        <v>0</v>
      </c>
      <c r="H177" s="6">
        <v>17088.01</v>
      </c>
      <c r="I177" s="6">
        <v>0</v>
      </c>
      <c r="J177" s="6">
        <v>176368.46</v>
      </c>
      <c r="K177" s="6">
        <v>0</v>
      </c>
      <c r="L177" s="6">
        <v>176368.46</v>
      </c>
    </row>
    <row r="178" spans="1:12">
      <c r="A178" s="5" t="s">
        <v>518</v>
      </c>
      <c r="B178" s="4" t="s">
        <v>519</v>
      </c>
      <c r="C178" s="6">
        <v>0</v>
      </c>
      <c r="D178" s="6">
        <v>0</v>
      </c>
      <c r="E178" s="6">
        <v>0</v>
      </c>
      <c r="F178" s="6">
        <v>2072</v>
      </c>
      <c r="G178" s="6">
        <v>0</v>
      </c>
      <c r="H178" s="6">
        <v>0</v>
      </c>
      <c r="I178" s="6">
        <v>0</v>
      </c>
      <c r="J178" s="6">
        <v>2072</v>
      </c>
      <c r="K178" s="6">
        <v>0</v>
      </c>
      <c r="L178" s="6">
        <v>2072</v>
      </c>
    </row>
    <row r="179" spans="1:12">
      <c r="A179" s="5" t="s">
        <v>520</v>
      </c>
      <c r="B179" s="4" t="s">
        <v>521</v>
      </c>
      <c r="C179" s="6">
        <v>0</v>
      </c>
      <c r="D179" s="6">
        <v>0</v>
      </c>
      <c r="E179" s="6">
        <v>0</v>
      </c>
      <c r="F179" s="6">
        <v>-2550</v>
      </c>
      <c r="G179" s="6">
        <v>0</v>
      </c>
      <c r="H179" s="6">
        <v>0</v>
      </c>
      <c r="I179" s="6">
        <v>5000</v>
      </c>
      <c r="J179" s="6">
        <v>2450</v>
      </c>
      <c r="K179" s="6">
        <v>0</v>
      </c>
      <c r="L179" s="6">
        <v>-2550</v>
      </c>
    </row>
    <row r="180" spans="1:12">
      <c r="A180" s="5" t="s">
        <v>522</v>
      </c>
      <c r="B180" s="4" t="s">
        <v>523</v>
      </c>
      <c r="C180" s="6">
        <v>0</v>
      </c>
      <c r="D180" s="6">
        <v>0</v>
      </c>
      <c r="E180" s="6">
        <v>0</v>
      </c>
      <c r="F180" s="6">
        <v>3500</v>
      </c>
      <c r="G180" s="6">
        <v>0</v>
      </c>
      <c r="H180" s="6">
        <v>0</v>
      </c>
      <c r="I180" s="6">
        <v>0</v>
      </c>
      <c r="J180" s="6">
        <v>3500</v>
      </c>
      <c r="K180" s="6">
        <v>0</v>
      </c>
      <c r="L180" s="6">
        <v>3500</v>
      </c>
    </row>
    <row r="181" spans="1:12">
      <c r="A181" s="5" t="s">
        <v>524</v>
      </c>
      <c r="B181" s="4" t="s">
        <v>525</v>
      </c>
      <c r="C181" s="6">
        <v>0</v>
      </c>
      <c r="D181" s="6">
        <v>0</v>
      </c>
      <c r="E181" s="6">
        <v>0</v>
      </c>
      <c r="F181" s="6">
        <v>75000</v>
      </c>
      <c r="G181" s="6">
        <v>0</v>
      </c>
      <c r="H181" s="6">
        <v>0</v>
      </c>
      <c r="I181" s="6">
        <v>0</v>
      </c>
      <c r="J181" s="6">
        <v>75000</v>
      </c>
      <c r="K181" s="6">
        <v>0</v>
      </c>
      <c r="L181" s="6">
        <v>75000</v>
      </c>
    </row>
    <row r="182" spans="1:12">
      <c r="A182" s="5" t="s">
        <v>526</v>
      </c>
      <c r="B182" s="4" t="s">
        <v>527</v>
      </c>
      <c r="C182" s="6">
        <v>0</v>
      </c>
      <c r="D182" s="6">
        <v>0</v>
      </c>
      <c r="E182" s="6">
        <v>0</v>
      </c>
      <c r="F182" s="6">
        <v>19986.47</v>
      </c>
      <c r="G182" s="6">
        <v>-158.72</v>
      </c>
      <c r="H182" s="6">
        <v>158</v>
      </c>
      <c r="I182" s="6">
        <v>-145.19</v>
      </c>
      <c r="J182" s="6">
        <v>20158</v>
      </c>
      <c r="K182" s="6">
        <v>0</v>
      </c>
      <c r="L182" s="6">
        <v>20303.19</v>
      </c>
    </row>
    <row r="183" spans="1:12">
      <c r="A183" s="5" t="s">
        <v>528</v>
      </c>
      <c r="B183" s="4" t="s">
        <v>529</v>
      </c>
      <c r="C183" s="6">
        <v>0</v>
      </c>
      <c r="D183" s="6">
        <v>0</v>
      </c>
      <c r="E183" s="6">
        <v>0</v>
      </c>
      <c r="F183" s="6">
        <v>1.34</v>
      </c>
      <c r="G183" s="6">
        <v>0</v>
      </c>
      <c r="H183" s="6">
        <v>0.15</v>
      </c>
      <c r="I183" s="6">
        <v>-0.01</v>
      </c>
      <c r="J183" s="6">
        <v>1.48</v>
      </c>
      <c r="K183" s="6">
        <v>0</v>
      </c>
      <c r="L183" s="6">
        <v>1.49</v>
      </c>
    </row>
    <row r="184" spans="1:12">
      <c r="A184" s="5" t="s">
        <v>532</v>
      </c>
      <c r="B184" s="4" t="s">
        <v>533</v>
      </c>
      <c r="C184" s="6">
        <v>0</v>
      </c>
      <c r="D184" s="6">
        <v>0</v>
      </c>
      <c r="E184" s="6">
        <v>0</v>
      </c>
      <c r="F184" s="6">
        <v>547.28</v>
      </c>
      <c r="G184" s="6">
        <v>0</v>
      </c>
      <c r="H184" s="6">
        <v>644</v>
      </c>
      <c r="I184" s="6">
        <v>0</v>
      </c>
      <c r="J184" s="6">
        <v>1191.28</v>
      </c>
      <c r="K184" s="6">
        <v>0</v>
      </c>
      <c r="L184" s="6">
        <v>1191.28</v>
      </c>
    </row>
    <row r="185" spans="1:12">
      <c r="A185" s="5" t="s">
        <v>534</v>
      </c>
      <c r="B185" s="4" t="s">
        <v>535</v>
      </c>
      <c r="C185" s="6">
        <v>0</v>
      </c>
      <c r="D185" s="6">
        <v>0</v>
      </c>
      <c r="E185" s="6">
        <v>0</v>
      </c>
      <c r="F185" s="6">
        <v>8117.01</v>
      </c>
      <c r="G185" s="6">
        <v>0</v>
      </c>
      <c r="H185" s="6">
        <v>3570.5</v>
      </c>
      <c r="I185" s="6">
        <v>0</v>
      </c>
      <c r="J185" s="6">
        <v>11687.51</v>
      </c>
      <c r="K185" s="6">
        <v>0</v>
      </c>
      <c r="L185" s="6">
        <v>11687.51</v>
      </c>
    </row>
    <row r="186" spans="1:12">
      <c r="A186" s="5" t="s">
        <v>674</v>
      </c>
      <c r="B186" s="4" t="s">
        <v>675</v>
      </c>
      <c r="C186" s="6">
        <v>0</v>
      </c>
      <c r="D186" s="6">
        <v>0</v>
      </c>
      <c r="E186" s="6">
        <v>0</v>
      </c>
      <c r="F186" s="6">
        <v>441.17</v>
      </c>
      <c r="G186" s="6">
        <v>0</v>
      </c>
      <c r="H186" s="6">
        <v>0</v>
      </c>
      <c r="I186" s="6">
        <v>0</v>
      </c>
      <c r="J186" s="6">
        <v>441.17</v>
      </c>
      <c r="K186" s="6">
        <v>0</v>
      </c>
      <c r="L186" s="6">
        <v>441.17</v>
      </c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L124"/>
  <sheetViews>
    <sheetView workbookViewId="0">
      <selection activeCell="B2" sqref="B2"/>
    </sheetView>
  </sheetViews>
  <sheetFormatPr defaultColWidth="9.1047619047619" defaultRowHeight="15"/>
  <cols>
    <col min="1" max="1" width="16.1047619047619" style="5" customWidth="1"/>
    <col min="2" max="2" width="46.6666666666667" style="4" customWidth="1"/>
    <col min="3" max="4" width="15.3333333333333" style="6" customWidth="1"/>
    <col min="5" max="5" width="15.1047619047619" style="6" customWidth="1"/>
    <col min="6" max="11" width="15.3333333333333" style="6" customWidth="1"/>
    <col min="12" max="12" width="14.8857142857143" style="6" customWidth="1"/>
    <col min="13" max="16384" width="9.1047619047619" style="7"/>
  </cols>
  <sheetData>
    <row r="1" ht="22.5" spans="1:12">
      <c r="A1" s="9" t="s">
        <v>536</v>
      </c>
      <c r="B1" s="8" t="s">
        <v>537</v>
      </c>
      <c r="C1" s="10" t="s">
        <v>165</v>
      </c>
      <c r="D1" s="10" t="s">
        <v>166</v>
      </c>
      <c r="E1" s="10" t="s">
        <v>167</v>
      </c>
      <c r="F1" s="10" t="s">
        <v>168</v>
      </c>
      <c r="G1" s="10" t="s">
        <v>169</v>
      </c>
      <c r="H1" s="10" t="s">
        <v>170</v>
      </c>
      <c r="I1" s="10" t="s">
        <v>171</v>
      </c>
      <c r="J1" s="10" t="s">
        <v>172</v>
      </c>
      <c r="K1" s="10" t="s">
        <v>173</v>
      </c>
      <c r="L1" s="10" t="s">
        <v>174</v>
      </c>
    </row>
    <row r="2" spans="1:12">
      <c r="A2" s="17" t="s">
        <v>538</v>
      </c>
      <c r="B2" s="16" t="s">
        <v>539</v>
      </c>
      <c r="C2" s="12">
        <v>25980.8</v>
      </c>
      <c r="D2" s="12">
        <v>0</v>
      </c>
      <c r="E2" s="12">
        <v>25980.8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25980.8</v>
      </c>
      <c r="L2" s="12">
        <v>0</v>
      </c>
    </row>
    <row r="3" spans="1:12">
      <c r="A3" s="17" t="s">
        <v>540</v>
      </c>
      <c r="B3" s="16" t="s">
        <v>12</v>
      </c>
      <c r="C3" s="12">
        <v>12126.66</v>
      </c>
      <c r="D3" s="12">
        <v>0</v>
      </c>
      <c r="E3" s="12">
        <v>12126.66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12126.66</v>
      </c>
      <c r="L3" s="12">
        <v>0</v>
      </c>
    </row>
    <row r="4" spans="1:12">
      <c r="A4" s="17" t="s">
        <v>541</v>
      </c>
      <c r="B4" s="16" t="s">
        <v>32</v>
      </c>
      <c r="C4" s="12">
        <v>163499.4</v>
      </c>
      <c r="D4" s="12">
        <v>0</v>
      </c>
      <c r="E4" s="12">
        <v>112584.61</v>
      </c>
      <c r="F4" s="12">
        <v>0</v>
      </c>
      <c r="G4" s="12">
        <v>0</v>
      </c>
      <c r="H4" s="12">
        <v>0</v>
      </c>
      <c r="I4" s="12">
        <v>50914.79</v>
      </c>
      <c r="J4" s="12">
        <v>101829.58</v>
      </c>
      <c r="K4" s="12">
        <v>112584.61</v>
      </c>
      <c r="L4" s="12">
        <v>0</v>
      </c>
    </row>
    <row r="5" spans="1:12">
      <c r="A5" s="17" t="s">
        <v>542</v>
      </c>
      <c r="B5" s="16" t="s">
        <v>543</v>
      </c>
      <c r="C5" s="12">
        <v>209196.72</v>
      </c>
      <c r="D5" s="12">
        <v>0</v>
      </c>
      <c r="E5" s="12">
        <v>172559.91</v>
      </c>
      <c r="F5" s="12">
        <v>0</v>
      </c>
      <c r="G5" s="12">
        <v>0</v>
      </c>
      <c r="H5" s="12">
        <v>0</v>
      </c>
      <c r="I5" s="12">
        <v>0</v>
      </c>
      <c r="J5" s="12">
        <v>36636.81</v>
      </c>
      <c r="K5" s="12">
        <v>172559.91</v>
      </c>
      <c r="L5" s="12">
        <v>0</v>
      </c>
    </row>
    <row r="6" spans="1:12">
      <c r="A6" s="17" t="s">
        <v>544</v>
      </c>
      <c r="B6" s="16" t="s">
        <v>545</v>
      </c>
      <c r="C6" s="12">
        <v>3500</v>
      </c>
      <c r="D6" s="12">
        <v>0</v>
      </c>
      <c r="E6" s="12">
        <v>9800</v>
      </c>
      <c r="F6" s="12">
        <v>0</v>
      </c>
      <c r="G6" s="12">
        <v>0</v>
      </c>
      <c r="H6" s="12">
        <v>0</v>
      </c>
      <c r="I6" s="12">
        <v>7000</v>
      </c>
      <c r="J6" s="12">
        <v>700</v>
      </c>
      <c r="K6" s="12">
        <v>9800</v>
      </c>
      <c r="L6" s="12">
        <v>0</v>
      </c>
    </row>
    <row r="7" spans="1:12">
      <c r="A7" s="17" t="s">
        <v>546</v>
      </c>
      <c r="B7" s="16" t="s">
        <v>547</v>
      </c>
      <c r="C7" s="12">
        <v>90003.69</v>
      </c>
      <c r="D7" s="12">
        <v>0</v>
      </c>
      <c r="E7" s="12">
        <v>90003.69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90003.69</v>
      </c>
      <c r="L7" s="12">
        <v>0</v>
      </c>
    </row>
    <row r="8" spans="1:12">
      <c r="A8" s="17" t="s">
        <v>548</v>
      </c>
      <c r="B8" s="16" t="s">
        <v>31</v>
      </c>
      <c r="C8" s="12">
        <v>34418</v>
      </c>
      <c r="D8" s="12">
        <v>0</v>
      </c>
      <c r="E8" s="12">
        <v>9068</v>
      </c>
      <c r="F8" s="12">
        <v>0</v>
      </c>
      <c r="G8" s="12">
        <v>0</v>
      </c>
      <c r="H8" s="12">
        <v>0</v>
      </c>
      <c r="I8" s="12">
        <v>0</v>
      </c>
      <c r="J8" s="12">
        <v>25350</v>
      </c>
      <c r="K8" s="12">
        <v>9068</v>
      </c>
      <c r="L8" s="12">
        <v>0</v>
      </c>
    </row>
    <row r="9" spans="1:12">
      <c r="A9" s="17" t="s">
        <v>676</v>
      </c>
      <c r="B9" s="16" t="s">
        <v>656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3500</v>
      </c>
      <c r="J9" s="12">
        <v>3500</v>
      </c>
      <c r="K9" s="12">
        <v>0</v>
      </c>
      <c r="L9" s="12">
        <v>0</v>
      </c>
    </row>
    <row r="10" spans="1:12">
      <c r="A10" s="17" t="s">
        <v>549</v>
      </c>
      <c r="B10" s="16" t="s">
        <v>550</v>
      </c>
      <c r="C10" s="12">
        <v>366030.03</v>
      </c>
      <c r="D10" s="12">
        <v>0</v>
      </c>
      <c r="E10" s="12">
        <v>366030.03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366030.03</v>
      </c>
      <c r="L10" s="12">
        <v>0</v>
      </c>
    </row>
    <row r="11" spans="1:12">
      <c r="A11" s="17" t="s">
        <v>551</v>
      </c>
      <c r="B11" s="16" t="s">
        <v>552</v>
      </c>
      <c r="C11" s="12">
        <v>0</v>
      </c>
      <c r="D11" s="12">
        <v>25980.8</v>
      </c>
      <c r="E11" s="12">
        <v>0</v>
      </c>
      <c r="F11" s="12">
        <v>25980.8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25980.8</v>
      </c>
    </row>
    <row r="12" spans="1:12">
      <c r="A12" s="17" t="s">
        <v>553</v>
      </c>
      <c r="B12" s="16" t="s">
        <v>554</v>
      </c>
      <c r="C12" s="12">
        <v>0</v>
      </c>
      <c r="D12" s="12">
        <v>1515.84</v>
      </c>
      <c r="E12" s="12">
        <v>0</v>
      </c>
      <c r="F12" s="12">
        <v>2442.15</v>
      </c>
      <c r="G12" s="12">
        <v>0</v>
      </c>
      <c r="H12" s="12">
        <v>84.25</v>
      </c>
      <c r="I12" s="12">
        <v>0</v>
      </c>
      <c r="J12" s="12">
        <v>1010.56</v>
      </c>
      <c r="K12" s="12">
        <v>0</v>
      </c>
      <c r="L12" s="12">
        <v>2526.4</v>
      </c>
    </row>
    <row r="13" spans="1:12">
      <c r="A13" s="17" t="s">
        <v>555</v>
      </c>
      <c r="B13" s="16" t="s">
        <v>214</v>
      </c>
      <c r="C13" s="12">
        <v>0</v>
      </c>
      <c r="D13" s="12">
        <v>62127.01</v>
      </c>
      <c r="E13" s="12">
        <v>0</v>
      </c>
      <c r="F13" s="12">
        <v>45897.09</v>
      </c>
      <c r="G13" s="12">
        <v>0</v>
      </c>
      <c r="H13" s="12">
        <v>469.13</v>
      </c>
      <c r="I13" s="12">
        <v>50914.79</v>
      </c>
      <c r="J13" s="12">
        <v>35154</v>
      </c>
      <c r="K13" s="12">
        <v>0</v>
      </c>
      <c r="L13" s="12">
        <v>46366.22</v>
      </c>
    </row>
    <row r="14" spans="1:12">
      <c r="A14" s="17" t="s">
        <v>556</v>
      </c>
      <c r="B14" s="16" t="s">
        <v>557</v>
      </c>
      <c r="C14" s="12">
        <v>0</v>
      </c>
      <c r="D14" s="12">
        <v>161094.73</v>
      </c>
      <c r="E14" s="12">
        <v>0</v>
      </c>
      <c r="F14" s="12">
        <v>138807.16</v>
      </c>
      <c r="G14" s="12">
        <v>0</v>
      </c>
      <c r="H14" s="12">
        <v>1298.21</v>
      </c>
      <c r="I14" s="12">
        <v>36636.81</v>
      </c>
      <c r="J14" s="12">
        <v>15647.45</v>
      </c>
      <c r="K14" s="12">
        <v>0</v>
      </c>
      <c r="L14" s="12">
        <v>140105.37</v>
      </c>
    </row>
    <row r="15" spans="1:12">
      <c r="A15" s="17" t="s">
        <v>558</v>
      </c>
      <c r="B15" s="16" t="s">
        <v>222</v>
      </c>
      <c r="C15" s="12">
        <v>0</v>
      </c>
      <c r="D15" s="12">
        <v>1625.02</v>
      </c>
      <c r="E15" s="12">
        <v>0</v>
      </c>
      <c r="F15" s="12">
        <v>2483.73</v>
      </c>
      <c r="G15" s="12">
        <v>0</v>
      </c>
      <c r="H15" s="12">
        <v>177.92</v>
      </c>
      <c r="I15" s="12">
        <v>700</v>
      </c>
      <c r="J15" s="12">
        <v>1736.63</v>
      </c>
      <c r="K15" s="12">
        <v>0</v>
      </c>
      <c r="L15" s="12">
        <v>2661.65</v>
      </c>
    </row>
    <row r="16" spans="1:12">
      <c r="A16" s="17" t="s">
        <v>559</v>
      </c>
      <c r="B16" s="16" t="s">
        <v>560</v>
      </c>
      <c r="C16" s="12">
        <v>0</v>
      </c>
      <c r="D16" s="12">
        <v>57396.08</v>
      </c>
      <c r="E16" s="12">
        <v>0</v>
      </c>
      <c r="F16" s="12">
        <v>75482.28</v>
      </c>
      <c r="G16" s="12">
        <v>0</v>
      </c>
      <c r="H16" s="12">
        <v>1644.06</v>
      </c>
      <c r="I16" s="12">
        <v>0</v>
      </c>
      <c r="J16" s="12">
        <v>19730.26</v>
      </c>
      <c r="K16" s="12">
        <v>0</v>
      </c>
      <c r="L16" s="12">
        <v>77126.34</v>
      </c>
    </row>
    <row r="17" spans="1:12">
      <c r="A17" s="17" t="s">
        <v>561</v>
      </c>
      <c r="B17" s="16" t="s">
        <v>240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600</v>
      </c>
      <c r="J17" s="12">
        <v>600</v>
      </c>
      <c r="K17" s="12">
        <v>0</v>
      </c>
      <c r="L17" s="12">
        <v>0</v>
      </c>
    </row>
    <row r="18" spans="1:12">
      <c r="A18" s="17" t="s">
        <v>562</v>
      </c>
      <c r="B18" s="16" t="s">
        <v>563</v>
      </c>
      <c r="C18" s="12">
        <v>157.55</v>
      </c>
      <c r="D18" s="12">
        <v>0</v>
      </c>
      <c r="E18" s="12">
        <v>9.11</v>
      </c>
      <c r="F18" s="12">
        <v>0</v>
      </c>
      <c r="G18" s="12">
        <v>77.6</v>
      </c>
      <c r="H18" s="12">
        <v>0</v>
      </c>
      <c r="I18" s="12">
        <v>677.6</v>
      </c>
      <c r="J18" s="12">
        <v>748.44</v>
      </c>
      <c r="K18" s="12">
        <v>86.71</v>
      </c>
      <c r="L18" s="12">
        <v>0</v>
      </c>
    </row>
    <row r="19" spans="1:12">
      <c r="A19" s="17" t="s">
        <v>564</v>
      </c>
      <c r="B19" s="16" t="s">
        <v>136</v>
      </c>
      <c r="C19" s="12">
        <v>144</v>
      </c>
      <c r="D19" s="12">
        <v>0</v>
      </c>
      <c r="E19" s="12">
        <v>2074.73</v>
      </c>
      <c r="F19" s="12">
        <v>0</v>
      </c>
      <c r="G19" s="12">
        <v>0</v>
      </c>
      <c r="H19" s="12">
        <v>1689.6</v>
      </c>
      <c r="I19" s="12">
        <v>2099.69</v>
      </c>
      <c r="J19" s="12">
        <v>1858.56</v>
      </c>
      <c r="K19" s="12">
        <v>385.13</v>
      </c>
      <c r="L19" s="12">
        <v>0</v>
      </c>
    </row>
    <row r="20" spans="1:12">
      <c r="A20" s="17" t="s">
        <v>565</v>
      </c>
      <c r="B20" s="16" t="s">
        <v>137</v>
      </c>
      <c r="C20" s="12">
        <v>4100</v>
      </c>
      <c r="D20" s="12">
        <v>0</v>
      </c>
      <c r="E20" s="12">
        <v>1550</v>
      </c>
      <c r="F20" s="12">
        <v>0</v>
      </c>
      <c r="G20" s="12">
        <v>0</v>
      </c>
      <c r="H20" s="12">
        <v>0</v>
      </c>
      <c r="I20" s="12">
        <v>2450</v>
      </c>
      <c r="J20" s="12">
        <v>5000</v>
      </c>
      <c r="K20" s="12">
        <v>1550</v>
      </c>
      <c r="L20" s="12">
        <v>0</v>
      </c>
    </row>
    <row r="21" spans="1:12">
      <c r="A21" s="17" t="s">
        <v>566</v>
      </c>
      <c r="B21" s="16" t="s">
        <v>252</v>
      </c>
      <c r="C21" s="12">
        <v>0</v>
      </c>
      <c r="D21" s="12">
        <v>0</v>
      </c>
      <c r="E21" s="12">
        <v>0</v>
      </c>
      <c r="F21" s="12">
        <v>173.14</v>
      </c>
      <c r="G21" s="12">
        <v>31563.11</v>
      </c>
      <c r="H21" s="12">
        <v>31389.97</v>
      </c>
      <c r="I21" s="12">
        <v>456020.82</v>
      </c>
      <c r="J21" s="12">
        <v>456020.82</v>
      </c>
      <c r="K21" s="12">
        <v>0</v>
      </c>
      <c r="L21" s="12">
        <v>0</v>
      </c>
    </row>
    <row r="22" spans="1:12">
      <c r="A22" s="17" t="s">
        <v>567</v>
      </c>
      <c r="B22" s="16" t="s">
        <v>568</v>
      </c>
      <c r="C22" s="12">
        <v>245820.98</v>
      </c>
      <c r="D22" s="12">
        <v>0</v>
      </c>
      <c r="E22" s="12">
        <v>229180.81</v>
      </c>
      <c r="F22" s="12">
        <v>0</v>
      </c>
      <c r="G22" s="12">
        <v>42551.82</v>
      </c>
      <c r="H22" s="12">
        <v>48689.57</v>
      </c>
      <c r="I22" s="12">
        <v>710463.06</v>
      </c>
      <c r="J22" s="12">
        <v>733240.98</v>
      </c>
      <c r="K22" s="12">
        <v>223043.06</v>
      </c>
      <c r="L22" s="12">
        <v>0</v>
      </c>
    </row>
    <row r="23" spans="1:12">
      <c r="A23" s="17" t="s">
        <v>569</v>
      </c>
      <c r="B23" s="16" t="s">
        <v>570</v>
      </c>
      <c r="C23" s="12">
        <v>2767.45</v>
      </c>
      <c r="D23" s="12">
        <v>0</v>
      </c>
      <c r="E23" s="12">
        <v>5128.04</v>
      </c>
      <c r="F23" s="12">
        <v>0</v>
      </c>
      <c r="G23" s="12">
        <v>61097.63</v>
      </c>
      <c r="H23" s="12">
        <v>62954.71</v>
      </c>
      <c r="I23" s="12">
        <v>607254.02</v>
      </c>
      <c r="J23" s="12">
        <v>606750.51</v>
      </c>
      <c r="K23" s="12">
        <v>3270.96</v>
      </c>
      <c r="L23" s="12">
        <v>0</v>
      </c>
    </row>
    <row r="24" spans="1:12">
      <c r="A24" s="17" t="s">
        <v>571</v>
      </c>
      <c r="B24" s="16" t="s">
        <v>572</v>
      </c>
      <c r="C24" s="12">
        <v>248.45</v>
      </c>
      <c r="D24" s="12">
        <v>0</v>
      </c>
      <c r="E24" s="12">
        <v>0</v>
      </c>
      <c r="F24" s="12">
        <v>0</v>
      </c>
      <c r="G24" s="12">
        <v>551.45</v>
      </c>
      <c r="H24" s="12">
        <v>551.45</v>
      </c>
      <c r="I24" s="12">
        <v>7440.71</v>
      </c>
      <c r="J24" s="12">
        <v>7689.16</v>
      </c>
      <c r="K24" s="12">
        <v>0</v>
      </c>
      <c r="L24" s="12">
        <v>0</v>
      </c>
    </row>
    <row r="25" spans="1:12">
      <c r="A25" s="17" t="s">
        <v>573</v>
      </c>
      <c r="B25" s="16" t="s">
        <v>266</v>
      </c>
      <c r="C25" s="12">
        <v>-25201.66</v>
      </c>
      <c r="D25" s="12">
        <v>0</v>
      </c>
      <c r="E25" s="12">
        <v>-25106.79</v>
      </c>
      <c r="F25" s="12">
        <v>0</v>
      </c>
      <c r="G25" s="12">
        <v>92098.04</v>
      </c>
      <c r="H25" s="12">
        <v>91605.75</v>
      </c>
      <c r="I25" s="12">
        <v>972273.09</v>
      </c>
      <c r="J25" s="12">
        <v>971685.93</v>
      </c>
      <c r="K25" s="12">
        <v>-24614.5</v>
      </c>
      <c r="L25" s="12">
        <v>0</v>
      </c>
    </row>
    <row r="26" spans="1:12">
      <c r="A26" s="17" t="s">
        <v>574</v>
      </c>
      <c r="B26" s="16" t="s">
        <v>575</v>
      </c>
      <c r="C26" s="12">
        <v>0</v>
      </c>
      <c r="D26" s="12">
        <v>0</v>
      </c>
      <c r="E26" s="12">
        <v>0</v>
      </c>
      <c r="F26" s="12">
        <v>0</v>
      </c>
      <c r="G26" s="12">
        <v>49700</v>
      </c>
      <c r="H26" s="12">
        <v>49700</v>
      </c>
      <c r="I26" s="12">
        <v>516260</v>
      </c>
      <c r="J26" s="12">
        <v>516260</v>
      </c>
      <c r="K26" s="12">
        <v>0</v>
      </c>
      <c r="L26" s="12">
        <v>0</v>
      </c>
    </row>
    <row r="27" spans="1:12">
      <c r="A27" s="17" t="s">
        <v>576</v>
      </c>
      <c r="B27" s="16" t="s">
        <v>577</v>
      </c>
      <c r="C27" s="12">
        <v>25194.88</v>
      </c>
      <c r="D27" s="12">
        <v>0</v>
      </c>
      <c r="E27" s="12">
        <v>26700.74</v>
      </c>
      <c r="F27" s="12">
        <v>0</v>
      </c>
      <c r="G27" s="12">
        <v>7116.32</v>
      </c>
      <c r="H27" s="12">
        <v>26748.38</v>
      </c>
      <c r="I27" s="12">
        <v>263928.09</v>
      </c>
      <c r="J27" s="12">
        <v>282054.29</v>
      </c>
      <c r="K27" s="12">
        <v>7068.68</v>
      </c>
      <c r="L27" s="12">
        <v>0</v>
      </c>
    </row>
    <row r="28" spans="1:12">
      <c r="A28" s="17" t="s">
        <v>578</v>
      </c>
      <c r="B28" s="16" t="s">
        <v>274</v>
      </c>
      <c r="C28" s="12">
        <v>0</v>
      </c>
      <c r="D28" s="12">
        <v>0</v>
      </c>
      <c r="E28" s="12">
        <v>0</v>
      </c>
      <c r="F28" s="12">
        <v>0</v>
      </c>
      <c r="G28" s="12">
        <v>1132.86</v>
      </c>
      <c r="H28" s="12">
        <v>983.86</v>
      </c>
      <c r="I28" s="12">
        <v>9536.93</v>
      </c>
      <c r="J28" s="12">
        <v>9387.93</v>
      </c>
      <c r="K28" s="12">
        <v>327.8</v>
      </c>
      <c r="L28" s="12">
        <v>178.8</v>
      </c>
    </row>
    <row r="29" spans="1:12">
      <c r="A29" s="17" t="s">
        <v>579</v>
      </c>
      <c r="B29" s="16" t="s">
        <v>580</v>
      </c>
      <c r="C29" s="12">
        <v>72.15</v>
      </c>
      <c r="D29" s="12">
        <v>0</v>
      </c>
      <c r="E29" s="12">
        <v>1209.37</v>
      </c>
      <c r="F29" s="12">
        <v>0</v>
      </c>
      <c r="G29" s="12">
        <v>0</v>
      </c>
      <c r="H29" s="12">
        <v>1209.37</v>
      </c>
      <c r="I29" s="12">
        <v>0</v>
      </c>
      <c r="J29" s="12">
        <v>72.15</v>
      </c>
      <c r="K29" s="12">
        <v>0</v>
      </c>
      <c r="L29" s="12">
        <v>0</v>
      </c>
    </row>
    <row r="30" spans="1:12">
      <c r="A30" s="17" t="s">
        <v>581</v>
      </c>
      <c r="B30" s="16" t="s">
        <v>582</v>
      </c>
      <c r="C30" s="12">
        <v>0</v>
      </c>
      <c r="D30" s="12">
        <v>159146.81</v>
      </c>
      <c r="E30" s="12">
        <v>0</v>
      </c>
      <c r="F30" s="12">
        <v>139003.5</v>
      </c>
      <c r="G30" s="12">
        <v>51689.02</v>
      </c>
      <c r="H30" s="12">
        <v>40371.63</v>
      </c>
      <c r="I30" s="12">
        <v>575129.93</v>
      </c>
      <c r="J30" s="12">
        <v>543669.23</v>
      </c>
      <c r="K30" s="12">
        <v>0</v>
      </c>
      <c r="L30" s="12">
        <v>127686.11</v>
      </c>
    </row>
    <row r="31" spans="1:12">
      <c r="A31" s="17" t="s">
        <v>583</v>
      </c>
      <c r="B31" s="16" t="s">
        <v>584</v>
      </c>
      <c r="C31" s="12">
        <v>0</v>
      </c>
      <c r="D31" s="12">
        <v>2953.61</v>
      </c>
      <c r="E31" s="12">
        <v>0</v>
      </c>
      <c r="F31" s="12">
        <v>2953.61</v>
      </c>
      <c r="G31" s="12">
        <v>2953.61</v>
      </c>
      <c r="H31" s="12">
        <v>1091.28</v>
      </c>
      <c r="I31" s="12">
        <v>2953.61</v>
      </c>
      <c r="J31" s="12">
        <v>1091.28</v>
      </c>
      <c r="K31" s="12">
        <v>0</v>
      </c>
      <c r="L31" s="12">
        <v>1091.28</v>
      </c>
    </row>
    <row r="32" spans="1:12">
      <c r="A32" s="17" t="s">
        <v>585</v>
      </c>
      <c r="B32" s="16" t="s">
        <v>586</v>
      </c>
      <c r="C32" s="12">
        <v>0</v>
      </c>
      <c r="D32" s="12">
        <v>0</v>
      </c>
      <c r="E32" s="12">
        <v>0</v>
      </c>
      <c r="F32" s="12">
        <v>0</v>
      </c>
      <c r="G32" s="12">
        <v>71.3</v>
      </c>
      <c r="H32" s="12">
        <v>71.3</v>
      </c>
      <c r="I32" s="12">
        <v>45674.74</v>
      </c>
      <c r="J32" s="12">
        <v>45674.74</v>
      </c>
      <c r="K32" s="12">
        <v>0</v>
      </c>
      <c r="L32" s="12">
        <v>0</v>
      </c>
    </row>
    <row r="33" spans="1:12">
      <c r="A33" s="17" t="s">
        <v>677</v>
      </c>
      <c r="B33" s="16" t="s">
        <v>664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22.5</v>
      </c>
      <c r="J33" s="12">
        <v>22.5</v>
      </c>
      <c r="K33" s="12">
        <v>0</v>
      </c>
      <c r="L33" s="12">
        <v>0</v>
      </c>
    </row>
    <row r="34" spans="1:12">
      <c r="A34" s="17" t="s">
        <v>587</v>
      </c>
      <c r="B34" s="16" t="s">
        <v>294</v>
      </c>
      <c r="C34" s="12">
        <v>0</v>
      </c>
      <c r="D34" s="12">
        <v>8371.84</v>
      </c>
      <c r="E34" s="12">
        <v>0</v>
      </c>
      <c r="F34" s="12">
        <v>6928.45</v>
      </c>
      <c r="G34" s="12">
        <v>18320.44</v>
      </c>
      <c r="H34" s="12">
        <v>20561.41</v>
      </c>
      <c r="I34" s="12">
        <v>213567.2</v>
      </c>
      <c r="J34" s="12">
        <v>214364.78</v>
      </c>
      <c r="K34" s="12">
        <v>0</v>
      </c>
      <c r="L34" s="12">
        <v>9169.42</v>
      </c>
    </row>
    <row r="35" spans="1:12">
      <c r="A35" s="17" t="s">
        <v>588</v>
      </c>
      <c r="B35" s="16" t="s">
        <v>589</v>
      </c>
      <c r="C35" s="12">
        <v>324.19</v>
      </c>
      <c r="D35" s="12">
        <v>0</v>
      </c>
      <c r="E35" s="12">
        <v>175.54</v>
      </c>
      <c r="F35" s="12">
        <v>0</v>
      </c>
      <c r="G35" s="12">
        <v>195.07</v>
      </c>
      <c r="H35" s="12">
        <v>175.54</v>
      </c>
      <c r="I35" s="12">
        <v>2517.42</v>
      </c>
      <c r="J35" s="12">
        <v>2646.54</v>
      </c>
      <c r="K35" s="12">
        <v>195.07</v>
      </c>
      <c r="L35" s="12">
        <v>0</v>
      </c>
    </row>
    <row r="36" spans="1:12">
      <c r="A36" s="17" t="s">
        <v>590</v>
      </c>
      <c r="B36" s="16" t="s">
        <v>591</v>
      </c>
      <c r="C36" s="12">
        <v>0</v>
      </c>
      <c r="D36" s="12">
        <v>4866.21</v>
      </c>
      <c r="E36" s="12">
        <v>0</v>
      </c>
      <c r="F36" s="12">
        <v>3754.15</v>
      </c>
      <c r="G36" s="12">
        <v>3754.14</v>
      </c>
      <c r="H36" s="12">
        <v>4733.76</v>
      </c>
      <c r="I36" s="12">
        <v>52840.87</v>
      </c>
      <c r="J36" s="12">
        <v>52708.43</v>
      </c>
      <c r="K36" s="12">
        <v>0</v>
      </c>
      <c r="L36" s="12">
        <v>4733.77</v>
      </c>
    </row>
    <row r="37" spans="1:12">
      <c r="A37" s="17" t="s">
        <v>592</v>
      </c>
      <c r="B37" s="16" t="s">
        <v>593</v>
      </c>
      <c r="C37" s="12">
        <v>0</v>
      </c>
      <c r="D37" s="12">
        <v>-5899.04</v>
      </c>
      <c r="E37" s="12">
        <v>0</v>
      </c>
      <c r="F37" s="12">
        <v>0</v>
      </c>
      <c r="G37" s="12">
        <v>0</v>
      </c>
      <c r="H37" s="12">
        <v>10078.88</v>
      </c>
      <c r="I37" s="12">
        <v>0</v>
      </c>
      <c r="J37" s="12">
        <v>15977.92</v>
      </c>
      <c r="K37" s="12">
        <v>0</v>
      </c>
      <c r="L37" s="12">
        <v>10078.88</v>
      </c>
    </row>
    <row r="38" spans="1:12">
      <c r="A38" s="17" t="s">
        <v>594</v>
      </c>
      <c r="B38" s="16" t="s">
        <v>306</v>
      </c>
      <c r="C38" s="12">
        <v>0</v>
      </c>
      <c r="D38" s="12">
        <v>653.51</v>
      </c>
      <c r="E38" s="12">
        <v>0</v>
      </c>
      <c r="F38" s="12">
        <v>368.03</v>
      </c>
      <c r="G38" s="12">
        <v>698.03</v>
      </c>
      <c r="H38" s="12">
        <v>941</v>
      </c>
      <c r="I38" s="12">
        <v>10114.09</v>
      </c>
      <c r="J38" s="12">
        <v>10071.58</v>
      </c>
      <c r="K38" s="12">
        <v>0</v>
      </c>
      <c r="L38" s="12">
        <v>611</v>
      </c>
    </row>
    <row r="39" spans="1:12">
      <c r="A39" s="17" t="s">
        <v>595</v>
      </c>
      <c r="B39" s="16" t="s">
        <v>596</v>
      </c>
      <c r="C39" s="12">
        <v>0</v>
      </c>
      <c r="D39" s="12">
        <v>13821.88</v>
      </c>
      <c r="E39" s="12">
        <v>0</v>
      </c>
      <c r="F39" s="12">
        <v>26131</v>
      </c>
      <c r="G39" s="12">
        <v>51407.06</v>
      </c>
      <c r="H39" s="12">
        <v>34966.7</v>
      </c>
      <c r="I39" s="12">
        <v>471539.26</v>
      </c>
      <c r="J39" s="12">
        <v>467408.02</v>
      </c>
      <c r="K39" s="12">
        <v>0</v>
      </c>
      <c r="L39" s="12">
        <v>9690.64</v>
      </c>
    </row>
    <row r="40" spans="1:12">
      <c r="A40" s="17" t="s">
        <v>597</v>
      </c>
      <c r="B40" s="16" t="s">
        <v>326</v>
      </c>
      <c r="C40" s="12">
        <v>0</v>
      </c>
      <c r="D40" s="12">
        <v>0</v>
      </c>
      <c r="E40" s="12">
        <v>0</v>
      </c>
      <c r="F40" s="12">
        <v>0</v>
      </c>
      <c r="G40" s="12">
        <v>447.88</v>
      </c>
      <c r="H40" s="12">
        <v>447.88</v>
      </c>
      <c r="I40" s="12">
        <v>2490.7</v>
      </c>
      <c r="J40" s="12">
        <v>2490.7</v>
      </c>
      <c r="K40" s="12">
        <v>0</v>
      </c>
      <c r="L40" s="12">
        <v>0</v>
      </c>
    </row>
    <row r="41" spans="1:12">
      <c r="A41" s="17" t="s">
        <v>598</v>
      </c>
      <c r="B41" s="16" t="s">
        <v>599</v>
      </c>
      <c r="C41" s="12">
        <v>3105.21</v>
      </c>
      <c r="D41" s="12">
        <v>0</v>
      </c>
      <c r="E41" s="12">
        <v>0</v>
      </c>
      <c r="F41" s="12">
        <v>0</v>
      </c>
      <c r="G41" s="12">
        <v>4214.5</v>
      </c>
      <c r="H41" s="12">
        <v>3425.32</v>
      </c>
      <c r="I41" s="12">
        <v>12878.79</v>
      </c>
      <c r="J41" s="12">
        <v>15194.82</v>
      </c>
      <c r="K41" s="12">
        <v>789.18</v>
      </c>
      <c r="L41" s="12">
        <v>0</v>
      </c>
    </row>
    <row r="42" spans="1:12">
      <c r="A42" s="17" t="s">
        <v>600</v>
      </c>
      <c r="B42" s="16" t="s">
        <v>601</v>
      </c>
      <c r="C42" s="12">
        <v>0</v>
      </c>
      <c r="D42" s="12">
        <v>64874.27</v>
      </c>
      <c r="E42" s="12">
        <v>0</v>
      </c>
      <c r="F42" s="12">
        <v>64874.27</v>
      </c>
      <c r="G42" s="12">
        <v>326</v>
      </c>
      <c r="H42" s="12">
        <v>0</v>
      </c>
      <c r="I42" s="12">
        <v>326</v>
      </c>
      <c r="J42" s="12">
        <v>0</v>
      </c>
      <c r="K42" s="12">
        <v>0</v>
      </c>
      <c r="L42" s="12">
        <v>64548.27</v>
      </c>
    </row>
    <row r="43" spans="1:12">
      <c r="A43" s="17" t="s">
        <v>602</v>
      </c>
      <c r="B43" s="16" t="s">
        <v>603</v>
      </c>
      <c r="C43" s="12">
        <v>0</v>
      </c>
      <c r="D43" s="12">
        <v>37226</v>
      </c>
      <c r="E43" s="12">
        <v>0</v>
      </c>
      <c r="F43" s="12">
        <v>25226</v>
      </c>
      <c r="G43" s="12">
        <v>6613</v>
      </c>
      <c r="H43" s="12">
        <v>0</v>
      </c>
      <c r="I43" s="12">
        <v>18613</v>
      </c>
      <c r="J43" s="12">
        <v>0</v>
      </c>
      <c r="K43" s="12">
        <v>0</v>
      </c>
      <c r="L43" s="12">
        <v>18613</v>
      </c>
    </row>
    <row r="44" spans="1:12">
      <c r="A44" s="17" t="s">
        <v>678</v>
      </c>
      <c r="B44" s="16" t="s">
        <v>73</v>
      </c>
      <c r="C44" s="12">
        <v>0</v>
      </c>
      <c r="D44" s="12">
        <v>0</v>
      </c>
      <c r="E44" s="12">
        <v>0</v>
      </c>
      <c r="F44" s="12">
        <v>0</v>
      </c>
      <c r="G44" s="12">
        <v>150.6</v>
      </c>
      <c r="H44" s="12">
        <v>150.6</v>
      </c>
      <c r="I44" s="12">
        <v>591.77</v>
      </c>
      <c r="J44" s="12">
        <v>591.77</v>
      </c>
      <c r="K44" s="12">
        <v>0</v>
      </c>
      <c r="L44" s="12">
        <v>0</v>
      </c>
    </row>
    <row r="45" spans="1:12">
      <c r="A45" s="17" t="s">
        <v>604</v>
      </c>
      <c r="B45" s="16" t="s">
        <v>336</v>
      </c>
      <c r="C45" s="12">
        <v>0</v>
      </c>
      <c r="D45" s="12">
        <v>553</v>
      </c>
      <c r="E45" s="12">
        <v>0</v>
      </c>
      <c r="F45" s="12">
        <v>1441.34</v>
      </c>
      <c r="G45" s="12">
        <v>1441.34</v>
      </c>
      <c r="H45" s="12">
        <v>732.52</v>
      </c>
      <c r="I45" s="12">
        <v>6449.15</v>
      </c>
      <c r="J45" s="12">
        <v>6628.67</v>
      </c>
      <c r="K45" s="12">
        <v>0</v>
      </c>
      <c r="L45" s="12">
        <v>732.52</v>
      </c>
    </row>
    <row r="46" spans="1:12">
      <c r="A46" s="17" t="s">
        <v>605</v>
      </c>
      <c r="B46" s="16" t="s">
        <v>338</v>
      </c>
      <c r="C46" s="12">
        <v>0</v>
      </c>
      <c r="D46" s="12">
        <v>0</v>
      </c>
      <c r="E46" s="12">
        <v>7.04</v>
      </c>
      <c r="F46" s="12">
        <v>0</v>
      </c>
      <c r="G46" s="12">
        <v>10996.09</v>
      </c>
      <c r="H46" s="12">
        <v>11003.13</v>
      </c>
      <c r="I46" s="12">
        <v>254357.05</v>
      </c>
      <c r="J46" s="12">
        <v>254357.05</v>
      </c>
      <c r="K46" s="12">
        <v>0</v>
      </c>
      <c r="L46" s="12">
        <v>0</v>
      </c>
    </row>
    <row r="47" spans="1:12">
      <c r="A47" s="17" t="s">
        <v>606</v>
      </c>
      <c r="B47" s="16" t="s">
        <v>340</v>
      </c>
      <c r="C47" s="12">
        <v>0</v>
      </c>
      <c r="D47" s="12">
        <v>109068</v>
      </c>
      <c r="E47" s="12">
        <v>0</v>
      </c>
      <c r="F47" s="12">
        <v>109068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109068</v>
      </c>
    </row>
    <row r="48" spans="1:12">
      <c r="A48" s="17" t="s">
        <v>607</v>
      </c>
      <c r="B48" s="16" t="s">
        <v>342</v>
      </c>
      <c r="C48" s="12">
        <v>0</v>
      </c>
      <c r="D48" s="12">
        <v>10906.8</v>
      </c>
      <c r="E48" s="12">
        <v>0</v>
      </c>
      <c r="F48" s="12">
        <v>10906.8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10906.8</v>
      </c>
    </row>
    <row r="49" spans="1:12">
      <c r="A49" s="17" t="s">
        <v>608</v>
      </c>
      <c r="B49" s="16" t="s">
        <v>609</v>
      </c>
      <c r="C49" s="12">
        <v>0</v>
      </c>
      <c r="D49" s="12">
        <v>212861.77</v>
      </c>
      <c r="E49" s="12">
        <v>0</v>
      </c>
      <c r="F49" s="12">
        <v>210590.03</v>
      </c>
      <c r="G49" s="12">
        <v>0</v>
      </c>
      <c r="H49" s="12">
        <v>0</v>
      </c>
      <c r="I49" s="12">
        <v>0</v>
      </c>
      <c r="J49" s="12">
        <v>-2271.74</v>
      </c>
      <c r="K49" s="12">
        <v>0</v>
      </c>
      <c r="L49" s="12">
        <v>210590.03</v>
      </c>
    </row>
    <row r="50" spans="1:12">
      <c r="A50" s="17" t="s">
        <v>610</v>
      </c>
      <c r="B50" s="16" t="s">
        <v>360</v>
      </c>
      <c r="C50" s="12">
        <v>2271.74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-2271.74</v>
      </c>
      <c r="J50" s="12">
        <v>0</v>
      </c>
      <c r="K50" s="12">
        <v>0</v>
      </c>
      <c r="L50" s="12">
        <v>0</v>
      </c>
    </row>
    <row r="51" spans="1:12">
      <c r="A51" s="17" t="s">
        <v>611</v>
      </c>
      <c r="B51" s="16" t="s">
        <v>612</v>
      </c>
      <c r="C51" s="12">
        <v>-221775</v>
      </c>
      <c r="D51" s="12">
        <v>0</v>
      </c>
      <c r="E51" s="12">
        <v>-96410</v>
      </c>
      <c r="F51" s="12">
        <v>0</v>
      </c>
      <c r="G51" s="12">
        <v>3215</v>
      </c>
      <c r="H51" s="12">
        <v>0</v>
      </c>
      <c r="I51" s="12">
        <v>128580</v>
      </c>
      <c r="J51" s="12">
        <v>0</v>
      </c>
      <c r="K51" s="12">
        <v>-93195</v>
      </c>
      <c r="L51" s="12">
        <v>0</v>
      </c>
    </row>
    <row r="52" spans="1:12">
      <c r="A52" s="17" t="s">
        <v>613</v>
      </c>
      <c r="B52" s="16" t="s">
        <v>364</v>
      </c>
      <c r="C52" s="12">
        <v>0</v>
      </c>
      <c r="D52" s="12">
        <v>1641.36</v>
      </c>
      <c r="E52" s="12">
        <v>0</v>
      </c>
      <c r="F52" s="12">
        <v>1007.46</v>
      </c>
      <c r="G52" s="12">
        <v>81.6</v>
      </c>
      <c r="H52" s="12">
        <v>41.17</v>
      </c>
      <c r="I52" s="12">
        <v>1246.61</v>
      </c>
      <c r="J52" s="12">
        <v>572.28</v>
      </c>
      <c r="K52" s="12">
        <v>0</v>
      </c>
      <c r="L52" s="12">
        <v>967.03</v>
      </c>
    </row>
    <row r="53" spans="1:12">
      <c r="A53" s="17" t="s">
        <v>614</v>
      </c>
      <c r="B53" s="16" t="s">
        <v>615</v>
      </c>
      <c r="C53" s="12">
        <v>0</v>
      </c>
      <c r="D53" s="12">
        <v>0</v>
      </c>
      <c r="E53" s="12">
        <v>0</v>
      </c>
      <c r="F53" s="12">
        <v>0</v>
      </c>
      <c r="G53" s="12">
        <v>818.22</v>
      </c>
      <c r="H53" s="12">
        <v>818.22</v>
      </c>
      <c r="I53" s="12">
        <v>818.22</v>
      </c>
      <c r="J53" s="12">
        <v>818.22</v>
      </c>
      <c r="K53" s="12">
        <v>0</v>
      </c>
      <c r="L53" s="12">
        <v>0</v>
      </c>
    </row>
    <row r="54" spans="1:12">
      <c r="A54" s="17" t="s">
        <v>616</v>
      </c>
      <c r="B54" s="16" t="s">
        <v>617</v>
      </c>
      <c r="C54" s="12">
        <v>0</v>
      </c>
      <c r="D54" s="12">
        <v>11199.74</v>
      </c>
      <c r="E54" s="12">
        <v>0</v>
      </c>
      <c r="F54" s="12">
        <v>4896.1</v>
      </c>
      <c r="G54" s="12">
        <v>891.73</v>
      </c>
      <c r="H54" s="12">
        <v>750.11</v>
      </c>
      <c r="I54" s="12">
        <v>7842.91</v>
      </c>
      <c r="J54" s="12">
        <v>1397.65</v>
      </c>
      <c r="K54" s="12">
        <v>0</v>
      </c>
      <c r="L54" s="12">
        <v>4754.48</v>
      </c>
    </row>
    <row r="55" spans="1:12">
      <c r="A55" s="17" t="s">
        <v>618</v>
      </c>
      <c r="B55" s="16" t="s">
        <v>619</v>
      </c>
      <c r="C55" s="12">
        <v>0</v>
      </c>
      <c r="D55" s="12">
        <v>0</v>
      </c>
      <c r="E55" s="12">
        <v>12102.67</v>
      </c>
      <c r="F55" s="12">
        <v>0</v>
      </c>
      <c r="G55" s="12">
        <v>5065.31</v>
      </c>
      <c r="H55" s="12">
        <v>77.6</v>
      </c>
      <c r="I55" s="12">
        <v>17167.98</v>
      </c>
      <c r="J55" s="12">
        <v>77.6</v>
      </c>
      <c r="K55" s="12">
        <v>17090.38</v>
      </c>
      <c r="L55" s="12">
        <v>0</v>
      </c>
    </row>
    <row r="56" spans="1:12">
      <c r="A56" s="17" t="s">
        <v>620</v>
      </c>
      <c r="B56" s="16" t="s">
        <v>414</v>
      </c>
      <c r="C56" s="12">
        <v>0</v>
      </c>
      <c r="D56" s="12">
        <v>0</v>
      </c>
      <c r="E56" s="12">
        <v>1743.13</v>
      </c>
      <c r="F56" s="12">
        <v>0</v>
      </c>
      <c r="G56" s="12">
        <v>438.86</v>
      </c>
      <c r="H56" s="12">
        <v>0</v>
      </c>
      <c r="I56" s="12">
        <v>2181.99</v>
      </c>
      <c r="J56" s="12">
        <v>0</v>
      </c>
      <c r="K56" s="12">
        <v>2181.99</v>
      </c>
      <c r="L56" s="12">
        <v>0</v>
      </c>
    </row>
    <row r="57" spans="1:12">
      <c r="A57" s="17" t="s">
        <v>621</v>
      </c>
      <c r="B57" s="16" t="s">
        <v>622</v>
      </c>
      <c r="C57" s="12">
        <v>0</v>
      </c>
      <c r="D57" s="12">
        <v>0</v>
      </c>
      <c r="E57" s="12">
        <v>441250.45</v>
      </c>
      <c r="F57" s="12">
        <v>0</v>
      </c>
      <c r="G57" s="12">
        <v>37700.88</v>
      </c>
      <c r="H57" s="12">
        <v>0</v>
      </c>
      <c r="I57" s="12">
        <v>478951.33</v>
      </c>
      <c r="J57" s="12">
        <v>0</v>
      </c>
      <c r="K57" s="12">
        <v>478951.33</v>
      </c>
      <c r="L57" s="12">
        <v>0</v>
      </c>
    </row>
    <row r="58" spans="1:12">
      <c r="A58" s="17" t="s">
        <v>623</v>
      </c>
      <c r="B58" s="16" t="s">
        <v>418</v>
      </c>
      <c r="C58" s="12">
        <v>0</v>
      </c>
      <c r="D58" s="12">
        <v>0</v>
      </c>
      <c r="E58" s="12">
        <v>1879.96</v>
      </c>
      <c r="F58" s="12">
        <v>0</v>
      </c>
      <c r="G58" s="12">
        <v>548</v>
      </c>
      <c r="H58" s="12">
        <v>0</v>
      </c>
      <c r="I58" s="12">
        <v>2427.96</v>
      </c>
      <c r="J58" s="12">
        <v>0</v>
      </c>
      <c r="K58" s="12">
        <v>2427.96</v>
      </c>
      <c r="L58" s="12">
        <v>0</v>
      </c>
    </row>
    <row r="59" spans="1:12">
      <c r="A59" s="17" t="s">
        <v>679</v>
      </c>
      <c r="B59" s="16" t="s">
        <v>669</v>
      </c>
      <c r="C59" s="12">
        <v>0</v>
      </c>
      <c r="D59" s="12">
        <v>0</v>
      </c>
      <c r="E59" s="12">
        <v>0</v>
      </c>
      <c r="F59" s="12">
        <v>0</v>
      </c>
      <c r="G59" s="12">
        <v>1000</v>
      </c>
      <c r="H59" s="12">
        <v>0</v>
      </c>
      <c r="I59" s="12">
        <v>1000</v>
      </c>
      <c r="J59" s="12">
        <v>0</v>
      </c>
      <c r="K59" s="12">
        <v>1000</v>
      </c>
      <c r="L59" s="12">
        <v>0</v>
      </c>
    </row>
    <row r="60" spans="1:12">
      <c r="A60" s="17" t="s">
        <v>624</v>
      </c>
      <c r="B60" s="16" t="s">
        <v>426</v>
      </c>
      <c r="C60" s="12">
        <v>0</v>
      </c>
      <c r="D60" s="12">
        <v>0</v>
      </c>
      <c r="E60" s="12">
        <v>36285.2</v>
      </c>
      <c r="F60" s="12">
        <v>0</v>
      </c>
      <c r="G60" s="12">
        <v>3023.93</v>
      </c>
      <c r="H60" s="12">
        <v>0</v>
      </c>
      <c r="I60" s="12">
        <v>39309.13</v>
      </c>
      <c r="J60" s="12">
        <v>0</v>
      </c>
      <c r="K60" s="12">
        <v>39309.13</v>
      </c>
      <c r="L60" s="12">
        <v>0</v>
      </c>
    </row>
    <row r="61" spans="1:12">
      <c r="A61" s="17" t="s">
        <v>625</v>
      </c>
      <c r="B61" s="16" t="s">
        <v>448</v>
      </c>
      <c r="C61" s="12">
        <v>0</v>
      </c>
      <c r="D61" s="12">
        <v>0</v>
      </c>
      <c r="E61" s="12">
        <v>101081.7</v>
      </c>
      <c r="F61" s="12">
        <v>0</v>
      </c>
      <c r="G61" s="12">
        <v>10811.39</v>
      </c>
      <c r="H61" s="12">
        <v>2200.38</v>
      </c>
      <c r="I61" s="12">
        <v>111893.09</v>
      </c>
      <c r="J61" s="12">
        <v>2200.38</v>
      </c>
      <c r="K61" s="12">
        <v>109692.71</v>
      </c>
      <c r="L61" s="12">
        <v>0</v>
      </c>
    </row>
    <row r="62" spans="1:12">
      <c r="A62" s="17" t="s">
        <v>626</v>
      </c>
      <c r="B62" s="16" t="s">
        <v>453</v>
      </c>
      <c r="C62" s="12">
        <v>0</v>
      </c>
      <c r="D62" s="12">
        <v>0</v>
      </c>
      <c r="E62" s="12">
        <v>34874.74</v>
      </c>
      <c r="F62" s="12">
        <v>0</v>
      </c>
      <c r="G62" s="12">
        <v>3730.62</v>
      </c>
      <c r="H62" s="12">
        <v>753.23</v>
      </c>
      <c r="I62" s="12">
        <v>38605.36</v>
      </c>
      <c r="J62" s="12">
        <v>753.23</v>
      </c>
      <c r="K62" s="12">
        <v>37852.13</v>
      </c>
      <c r="L62" s="12">
        <v>0</v>
      </c>
    </row>
    <row r="63" spans="1:12">
      <c r="A63" s="17" t="s">
        <v>627</v>
      </c>
      <c r="B63" s="16" t="s">
        <v>457</v>
      </c>
      <c r="C63" s="12">
        <v>0</v>
      </c>
      <c r="D63" s="12">
        <v>0</v>
      </c>
      <c r="E63" s="12">
        <v>6953.58</v>
      </c>
      <c r="F63" s="12">
        <v>0</v>
      </c>
      <c r="G63" s="12">
        <v>397.13</v>
      </c>
      <c r="H63" s="12">
        <v>0</v>
      </c>
      <c r="I63" s="12">
        <v>7350.71</v>
      </c>
      <c r="J63" s="12">
        <v>0</v>
      </c>
      <c r="K63" s="12">
        <v>7350.71</v>
      </c>
      <c r="L63" s="12">
        <v>0</v>
      </c>
    </row>
    <row r="64" spans="1:12">
      <c r="A64" s="17" t="s">
        <v>628</v>
      </c>
      <c r="B64" s="16" t="s">
        <v>461</v>
      </c>
      <c r="C64" s="12">
        <v>0</v>
      </c>
      <c r="D64" s="12">
        <v>0</v>
      </c>
      <c r="E64" s="12">
        <v>0</v>
      </c>
      <c r="F64" s="12">
        <v>0</v>
      </c>
      <c r="G64" s="12">
        <v>447.88</v>
      </c>
      <c r="H64" s="12">
        <v>0</v>
      </c>
      <c r="I64" s="12">
        <v>447.88</v>
      </c>
      <c r="J64" s="12">
        <v>0</v>
      </c>
      <c r="K64" s="12">
        <v>447.88</v>
      </c>
      <c r="L64" s="12">
        <v>0</v>
      </c>
    </row>
    <row r="65" spans="1:12">
      <c r="A65" s="17" t="s">
        <v>629</v>
      </c>
      <c r="B65" s="16" t="s">
        <v>463</v>
      </c>
      <c r="C65" s="12">
        <v>0</v>
      </c>
      <c r="D65" s="12">
        <v>0</v>
      </c>
      <c r="E65" s="12">
        <v>2042.82</v>
      </c>
      <c r="F65" s="12">
        <v>0</v>
      </c>
      <c r="G65" s="12">
        <v>0</v>
      </c>
      <c r="H65" s="12">
        <v>0</v>
      </c>
      <c r="I65" s="12">
        <v>2042.82</v>
      </c>
      <c r="J65" s="12">
        <v>0</v>
      </c>
      <c r="K65" s="12">
        <v>2042.82</v>
      </c>
      <c r="L65" s="12">
        <v>0</v>
      </c>
    </row>
    <row r="66" spans="1:12">
      <c r="A66" s="17" t="s">
        <v>630</v>
      </c>
      <c r="B66" s="16" t="s">
        <v>465</v>
      </c>
      <c r="C66" s="12">
        <v>0</v>
      </c>
      <c r="D66" s="12">
        <v>0</v>
      </c>
      <c r="E66" s="12">
        <v>54944.03</v>
      </c>
      <c r="F66" s="12">
        <v>0</v>
      </c>
      <c r="G66" s="12">
        <v>0</v>
      </c>
      <c r="H66" s="12">
        <v>0</v>
      </c>
      <c r="I66" s="12">
        <v>54944.03</v>
      </c>
      <c r="J66" s="12">
        <v>0</v>
      </c>
      <c r="K66" s="12">
        <v>54944.03</v>
      </c>
      <c r="L66" s="12">
        <v>0</v>
      </c>
    </row>
    <row r="67" spans="1:12">
      <c r="A67" s="17" t="s">
        <v>631</v>
      </c>
      <c r="B67" s="16" t="s">
        <v>467</v>
      </c>
      <c r="C67" s="12">
        <v>0</v>
      </c>
      <c r="D67" s="12">
        <v>0</v>
      </c>
      <c r="E67" s="12">
        <v>152.8</v>
      </c>
      <c r="F67" s="12">
        <v>0</v>
      </c>
      <c r="G67" s="12">
        <v>0</v>
      </c>
      <c r="H67" s="12">
        <v>0</v>
      </c>
      <c r="I67" s="12">
        <v>152.8</v>
      </c>
      <c r="J67" s="12">
        <v>0</v>
      </c>
      <c r="K67" s="12">
        <v>152.8</v>
      </c>
      <c r="L67" s="12">
        <v>0</v>
      </c>
    </row>
    <row r="68" spans="1:12">
      <c r="A68" s="17" t="s">
        <v>632</v>
      </c>
      <c r="B68" s="16" t="s">
        <v>633</v>
      </c>
      <c r="C68" s="12">
        <v>0</v>
      </c>
      <c r="D68" s="12">
        <v>0</v>
      </c>
      <c r="E68" s="12">
        <v>5725.07</v>
      </c>
      <c r="F68" s="12">
        <v>0</v>
      </c>
      <c r="G68" s="12">
        <v>284.78</v>
      </c>
      <c r="H68" s="12">
        <v>0</v>
      </c>
      <c r="I68" s="12">
        <v>6009.85</v>
      </c>
      <c r="J68" s="12">
        <v>0</v>
      </c>
      <c r="K68" s="12">
        <v>6009.85</v>
      </c>
      <c r="L68" s="12">
        <v>0</v>
      </c>
    </row>
    <row r="69" spans="1:12">
      <c r="A69" s="17" t="s">
        <v>634</v>
      </c>
      <c r="B69" s="16" t="s">
        <v>635</v>
      </c>
      <c r="C69" s="12">
        <v>0</v>
      </c>
      <c r="D69" s="12">
        <v>0</v>
      </c>
      <c r="E69" s="12">
        <v>40011.3</v>
      </c>
      <c r="F69" s="12">
        <v>0</v>
      </c>
      <c r="G69" s="12">
        <v>3673.57</v>
      </c>
      <c r="H69" s="12">
        <v>0</v>
      </c>
      <c r="I69" s="12">
        <v>43684.87</v>
      </c>
      <c r="J69" s="12">
        <v>0</v>
      </c>
      <c r="K69" s="12">
        <v>43684.87</v>
      </c>
      <c r="L69" s="12">
        <v>0</v>
      </c>
    </row>
    <row r="70" spans="1:12">
      <c r="A70" s="17" t="s">
        <v>636</v>
      </c>
      <c r="B70" s="16" t="s">
        <v>637</v>
      </c>
      <c r="C70" s="12">
        <v>0</v>
      </c>
      <c r="D70" s="12">
        <v>0</v>
      </c>
      <c r="E70" s="12">
        <v>12478.42</v>
      </c>
      <c r="F70" s="12">
        <v>0</v>
      </c>
      <c r="G70" s="12">
        <v>1110.07</v>
      </c>
      <c r="H70" s="12">
        <v>0</v>
      </c>
      <c r="I70" s="12">
        <v>13588.49</v>
      </c>
      <c r="J70" s="12">
        <v>0</v>
      </c>
      <c r="K70" s="12">
        <v>13588.49</v>
      </c>
      <c r="L70" s="12">
        <v>0</v>
      </c>
    </row>
    <row r="71" spans="1:12">
      <c r="A71" s="17" t="s">
        <v>638</v>
      </c>
      <c r="B71" s="16" t="s">
        <v>639</v>
      </c>
      <c r="C71" s="12">
        <v>0</v>
      </c>
      <c r="D71" s="12">
        <v>0</v>
      </c>
      <c r="E71" s="12">
        <v>3270.47</v>
      </c>
      <c r="F71" s="12">
        <v>0</v>
      </c>
      <c r="G71" s="12">
        <v>485.89</v>
      </c>
      <c r="H71" s="12">
        <v>0</v>
      </c>
      <c r="I71" s="12">
        <v>3756.36</v>
      </c>
      <c r="J71" s="12">
        <v>0</v>
      </c>
      <c r="K71" s="12">
        <v>3756.36</v>
      </c>
      <c r="L71" s="12">
        <v>0</v>
      </c>
    </row>
    <row r="72" spans="1:12">
      <c r="A72" s="17" t="s">
        <v>640</v>
      </c>
      <c r="B72" s="16" t="s">
        <v>507</v>
      </c>
      <c r="C72" s="12">
        <v>0</v>
      </c>
      <c r="D72" s="12">
        <v>0</v>
      </c>
      <c r="E72" s="12">
        <v>0</v>
      </c>
      <c r="F72" s="12">
        <v>0</v>
      </c>
      <c r="G72" s="12">
        <v>10078.88</v>
      </c>
      <c r="H72" s="12">
        <v>0</v>
      </c>
      <c r="I72" s="12">
        <v>10078.88</v>
      </c>
      <c r="J72" s="12">
        <v>0</v>
      </c>
      <c r="K72" s="12">
        <v>10078.88</v>
      </c>
      <c r="L72" s="12">
        <v>0</v>
      </c>
    </row>
    <row r="73" spans="1:12">
      <c r="A73" s="17" t="s">
        <v>641</v>
      </c>
      <c r="B73" s="16" t="s">
        <v>511</v>
      </c>
      <c r="C73" s="12">
        <v>0</v>
      </c>
      <c r="D73" s="12">
        <v>0</v>
      </c>
      <c r="E73" s="12">
        <v>0</v>
      </c>
      <c r="F73" s="12">
        <v>39489.2</v>
      </c>
      <c r="G73" s="12">
        <v>0</v>
      </c>
      <c r="H73" s="12">
        <v>118.51</v>
      </c>
      <c r="I73" s="12">
        <v>0</v>
      </c>
      <c r="J73" s="12">
        <v>39607.71</v>
      </c>
      <c r="K73" s="12">
        <v>0</v>
      </c>
      <c r="L73" s="12">
        <v>39607.71</v>
      </c>
    </row>
    <row r="74" spans="1:12">
      <c r="A74" s="17" t="s">
        <v>642</v>
      </c>
      <c r="B74" s="16" t="s">
        <v>643</v>
      </c>
      <c r="C74" s="12">
        <v>0</v>
      </c>
      <c r="D74" s="12">
        <v>0</v>
      </c>
      <c r="E74" s="12">
        <v>0</v>
      </c>
      <c r="F74" s="12">
        <v>652449.07</v>
      </c>
      <c r="G74" s="12">
        <v>0</v>
      </c>
      <c r="H74" s="12">
        <v>65732.88</v>
      </c>
      <c r="I74" s="12">
        <v>0</v>
      </c>
      <c r="J74" s="12">
        <v>718181.95</v>
      </c>
      <c r="K74" s="12">
        <v>0</v>
      </c>
      <c r="L74" s="12">
        <v>718181.95</v>
      </c>
    </row>
    <row r="75" spans="1:12">
      <c r="A75" s="17" t="s">
        <v>644</v>
      </c>
      <c r="B75" s="16" t="s">
        <v>645</v>
      </c>
      <c r="C75" s="12">
        <v>0</v>
      </c>
      <c r="D75" s="12">
        <v>0</v>
      </c>
      <c r="E75" s="12">
        <v>0</v>
      </c>
      <c r="F75" s="12">
        <v>2072</v>
      </c>
      <c r="G75" s="12">
        <v>0</v>
      </c>
      <c r="H75" s="12">
        <v>0</v>
      </c>
      <c r="I75" s="12">
        <v>0</v>
      </c>
      <c r="J75" s="12">
        <v>2072</v>
      </c>
      <c r="K75" s="12">
        <v>0</v>
      </c>
      <c r="L75" s="12">
        <v>2072</v>
      </c>
    </row>
    <row r="76" spans="1:12">
      <c r="A76" s="17" t="s">
        <v>646</v>
      </c>
      <c r="B76" s="16" t="s">
        <v>521</v>
      </c>
      <c r="C76" s="12">
        <v>0</v>
      </c>
      <c r="D76" s="12">
        <v>0</v>
      </c>
      <c r="E76" s="12">
        <v>0</v>
      </c>
      <c r="F76" s="12">
        <v>-2550</v>
      </c>
      <c r="G76" s="12">
        <v>0</v>
      </c>
      <c r="H76" s="12">
        <v>0</v>
      </c>
      <c r="I76" s="12">
        <v>5000</v>
      </c>
      <c r="J76" s="12">
        <v>2450</v>
      </c>
      <c r="K76" s="12">
        <v>0</v>
      </c>
      <c r="L76" s="12">
        <v>-2550</v>
      </c>
    </row>
    <row r="77" spans="1:12">
      <c r="A77" s="17" t="s">
        <v>647</v>
      </c>
      <c r="B77" s="16" t="s">
        <v>523</v>
      </c>
      <c r="C77" s="12">
        <v>0</v>
      </c>
      <c r="D77" s="12">
        <v>0</v>
      </c>
      <c r="E77" s="12">
        <v>0</v>
      </c>
      <c r="F77" s="12">
        <v>3500</v>
      </c>
      <c r="G77" s="12">
        <v>0</v>
      </c>
      <c r="H77" s="12">
        <v>0</v>
      </c>
      <c r="I77" s="12">
        <v>0</v>
      </c>
      <c r="J77" s="12">
        <v>3500</v>
      </c>
      <c r="K77" s="12">
        <v>0</v>
      </c>
      <c r="L77" s="12">
        <v>3500</v>
      </c>
    </row>
    <row r="78" spans="1:12">
      <c r="A78" s="17" t="s">
        <v>648</v>
      </c>
      <c r="B78" s="16" t="s">
        <v>525</v>
      </c>
      <c r="C78" s="12">
        <v>0</v>
      </c>
      <c r="D78" s="12">
        <v>0</v>
      </c>
      <c r="E78" s="12">
        <v>0</v>
      </c>
      <c r="F78" s="12">
        <v>75000</v>
      </c>
      <c r="G78" s="12">
        <v>0</v>
      </c>
      <c r="H78" s="12">
        <v>0</v>
      </c>
      <c r="I78" s="12">
        <v>0</v>
      </c>
      <c r="J78" s="12">
        <v>75000</v>
      </c>
      <c r="K78" s="12">
        <v>0</v>
      </c>
      <c r="L78" s="12">
        <v>75000</v>
      </c>
    </row>
    <row r="79" spans="1:12">
      <c r="A79" s="17" t="s">
        <v>649</v>
      </c>
      <c r="B79" s="16" t="s">
        <v>527</v>
      </c>
      <c r="C79" s="12">
        <v>0</v>
      </c>
      <c r="D79" s="12">
        <v>0</v>
      </c>
      <c r="E79" s="12">
        <v>0</v>
      </c>
      <c r="F79" s="12">
        <v>29093.27</v>
      </c>
      <c r="G79" s="12">
        <v>-158.72</v>
      </c>
      <c r="H79" s="12">
        <v>4372.65</v>
      </c>
      <c r="I79" s="12">
        <v>-145.2</v>
      </c>
      <c r="J79" s="12">
        <v>33479.44</v>
      </c>
      <c r="K79" s="12">
        <v>0</v>
      </c>
      <c r="L79" s="12">
        <v>33624.64</v>
      </c>
    </row>
    <row r="80" spans="1:12">
      <c r="A80" s="17"/>
      <c r="B80" s="16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>
      <c r="A81" s="17"/>
      <c r="B81" s="16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>
      <c r="A82" s="17"/>
      <c r="B82" s="16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>
      <c r="A83" s="17"/>
      <c r="B83" s="16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>
      <c r="A84" s="17"/>
      <c r="B84" s="16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>
      <c r="A85" s="17"/>
      <c r="B85" s="16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>
      <c r="A86" s="17"/>
      <c r="B86" s="16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>
      <c r="A87" s="17"/>
      <c r="B87" s="16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>
      <c r="A88" s="17"/>
      <c r="B88" s="16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>
      <c r="A89" s="17"/>
      <c r="B89" s="16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>
      <c r="A90" s="17"/>
      <c r="B90" s="16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>
      <c r="A91" s="17"/>
      <c r="B91" s="16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>
      <c r="A92" s="17"/>
      <c r="B92" s="16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>
      <c r="A93" s="17"/>
      <c r="B93" s="16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>
      <c r="A94" s="17"/>
      <c r="B94" s="16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>
      <c r="A95" s="17"/>
      <c r="B95" s="16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>
      <c r="A96" s="17"/>
      <c r="B96" s="16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>
      <c r="A97" s="17"/>
      <c r="B97" s="16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>
      <c r="A98" s="17"/>
      <c r="B98" s="16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>
      <c r="A99" s="17"/>
      <c r="B99" s="16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2">
      <c r="A100" s="17"/>
      <c r="B100" s="16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>
      <c r="A101" s="17"/>
      <c r="B101" s="16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2">
      <c r="A102" s="17"/>
      <c r="B102" s="16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2">
      <c r="A103" s="17"/>
      <c r="B103" s="16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>
      <c r="A104" s="17"/>
      <c r="B104" s="16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>
      <c r="A105" s="17"/>
      <c r="B105" s="16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>
      <c r="A106" s="17"/>
      <c r="B106" s="16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>
      <c r="A107" s="17"/>
      <c r="B107" s="16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>
      <c r="A108" s="17"/>
      <c r="B108" s="16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>
      <c r="A109" s="17"/>
      <c r="B109" s="16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>
      <c r="A110" s="17"/>
      <c r="B110" s="16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>
      <c r="A111" s="17"/>
      <c r="B111" s="16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>
      <c r="A112" s="17"/>
      <c r="B112" s="16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>
      <c r="A113" s="17"/>
      <c r="B113" s="16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>
      <c r="A114" s="17"/>
      <c r="B114" s="16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>
      <c r="A115" s="17"/>
      <c r="B115" s="16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>
      <c r="A116" s="17"/>
      <c r="B116" s="16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>
      <c r="A117" s="17"/>
      <c r="B117" s="16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>
      <c r="A118" s="17"/>
      <c r="B118" s="16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>
      <c r="A119" s="17"/>
      <c r="B119" s="16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>
      <c r="A120" s="17"/>
      <c r="B120" s="16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>
      <c r="A121" s="17"/>
      <c r="B121" s="16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>
      <c r="A122" s="17"/>
      <c r="B122" s="16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>
      <c r="A123" s="17"/>
      <c r="B123" s="16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>
      <c r="A124" s="17"/>
      <c r="B124" s="16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62"/>
  <sheetViews>
    <sheetView workbookViewId="0">
      <selection activeCell="B23" sqref="B23"/>
    </sheetView>
  </sheetViews>
  <sheetFormatPr defaultColWidth="9.1047619047619" defaultRowHeight="15" outlineLevelCol="6"/>
  <cols>
    <col min="1" max="1" width="8.33333333333333" style="13" customWidth="1"/>
    <col min="2" max="2" width="86.1047619047619" style="13" customWidth="1"/>
    <col min="3" max="3" width="4.43809523809524" style="14" customWidth="1"/>
    <col min="4" max="7" width="15.3333333333333" style="15" customWidth="1"/>
    <col min="8" max="16384" width="9.1047619047619" style="7"/>
  </cols>
  <sheetData>
    <row r="1" ht="33.75" spans="1:7">
      <c r="A1" s="8" t="s">
        <v>680</v>
      </c>
      <c r="B1" s="8" t="s">
        <v>681</v>
      </c>
      <c r="C1" s="9" t="s">
        <v>682</v>
      </c>
      <c r="D1" s="10" t="s">
        <v>683</v>
      </c>
      <c r="E1" s="10" t="s">
        <v>684</v>
      </c>
      <c r="F1" s="10" t="s">
        <v>685</v>
      </c>
      <c r="G1" s="10" t="s">
        <v>686</v>
      </c>
    </row>
    <row r="2" spans="1:7">
      <c r="A2" s="16" t="s">
        <v>687</v>
      </c>
      <c r="B2" s="16" t="s">
        <v>688</v>
      </c>
      <c r="C2" s="17" t="s">
        <v>689</v>
      </c>
      <c r="D2" s="12">
        <v>0</v>
      </c>
      <c r="E2" s="12">
        <v>0</v>
      </c>
      <c r="F2" s="12">
        <v>0</v>
      </c>
      <c r="G2" s="12">
        <v>0</v>
      </c>
    </row>
    <row r="3" spans="1:7">
      <c r="A3" s="16" t="s">
        <v>690</v>
      </c>
      <c r="B3" s="16" t="s">
        <v>691</v>
      </c>
      <c r="C3" s="17" t="s">
        <v>692</v>
      </c>
      <c r="D3" s="12">
        <v>747997.34</v>
      </c>
      <c r="E3" s="12">
        <v>869436.3</v>
      </c>
      <c r="F3" s="12">
        <v>747997</v>
      </c>
      <c r="G3" s="12">
        <v>869437</v>
      </c>
    </row>
    <row r="4" spans="1:7">
      <c r="A4" s="16" t="s">
        <v>693</v>
      </c>
      <c r="B4" s="16" t="s">
        <v>694</v>
      </c>
      <c r="C4" s="17" t="s">
        <v>695</v>
      </c>
      <c r="D4" s="12">
        <v>669829.43</v>
      </c>
      <c r="E4" s="12">
        <v>718181.95</v>
      </c>
      <c r="F4" s="12">
        <v>669829</v>
      </c>
      <c r="G4" s="12">
        <v>718182</v>
      </c>
    </row>
    <row r="5" spans="1:7">
      <c r="A5" s="16" t="s">
        <v>696</v>
      </c>
      <c r="B5" s="16" t="s">
        <v>697</v>
      </c>
      <c r="C5" s="17" t="s">
        <v>698</v>
      </c>
      <c r="D5" s="12">
        <v>0</v>
      </c>
      <c r="E5" s="12">
        <v>0</v>
      </c>
      <c r="F5" s="12">
        <v>0</v>
      </c>
      <c r="G5" s="12">
        <v>0</v>
      </c>
    </row>
    <row r="6" spans="1:7">
      <c r="A6" s="16" t="s">
        <v>699</v>
      </c>
      <c r="B6" s="16" t="s">
        <v>700</v>
      </c>
      <c r="C6" s="17" t="s">
        <v>701</v>
      </c>
      <c r="D6" s="12">
        <v>33250.83</v>
      </c>
      <c r="E6" s="12">
        <v>39607.71</v>
      </c>
      <c r="F6" s="12">
        <v>33251</v>
      </c>
      <c r="G6" s="12">
        <v>39608</v>
      </c>
    </row>
    <row r="7" spans="1:7">
      <c r="A7" s="16" t="s">
        <v>702</v>
      </c>
      <c r="B7" s="16" t="s">
        <v>703</v>
      </c>
      <c r="C7" s="17" t="s">
        <v>704</v>
      </c>
      <c r="D7" s="12">
        <v>1900</v>
      </c>
      <c r="E7" s="12">
        <v>-478</v>
      </c>
      <c r="F7" s="12">
        <v>1900</v>
      </c>
      <c r="G7" s="12">
        <v>-478</v>
      </c>
    </row>
    <row r="8" spans="1:7">
      <c r="A8" s="16" t="s">
        <v>705</v>
      </c>
      <c r="B8" s="16" t="s">
        <v>706</v>
      </c>
      <c r="C8" s="17" t="s">
        <v>707</v>
      </c>
      <c r="D8" s="12">
        <v>700</v>
      </c>
      <c r="E8" s="12">
        <v>3500</v>
      </c>
      <c r="F8" s="12">
        <v>700</v>
      </c>
      <c r="G8" s="12">
        <v>3500</v>
      </c>
    </row>
    <row r="9" spans="1:7">
      <c r="A9" s="16" t="s">
        <v>708</v>
      </c>
      <c r="B9" s="16" t="s">
        <v>709</v>
      </c>
      <c r="C9" s="17" t="s">
        <v>710</v>
      </c>
      <c r="D9" s="12">
        <v>30000</v>
      </c>
      <c r="E9" s="12">
        <v>75000</v>
      </c>
      <c r="F9" s="12">
        <v>30000</v>
      </c>
      <c r="G9" s="12">
        <v>75000</v>
      </c>
    </row>
    <row r="10" spans="1:7">
      <c r="A10" s="16" t="s">
        <v>711</v>
      </c>
      <c r="B10" s="16" t="s">
        <v>712</v>
      </c>
      <c r="C10" s="17" t="s">
        <v>713</v>
      </c>
      <c r="D10" s="12">
        <v>12317.08</v>
      </c>
      <c r="E10" s="12">
        <v>33624.64</v>
      </c>
      <c r="F10" s="12">
        <v>12317</v>
      </c>
      <c r="G10" s="12">
        <v>33625</v>
      </c>
    </row>
    <row r="11" spans="1:7">
      <c r="A11" s="16" t="s">
        <v>690</v>
      </c>
      <c r="B11" s="16" t="s">
        <v>714</v>
      </c>
      <c r="C11" s="17" t="s">
        <v>715</v>
      </c>
      <c r="D11" s="12">
        <v>709829.65</v>
      </c>
      <c r="E11" s="12">
        <v>803138.59</v>
      </c>
      <c r="F11" s="12">
        <v>709829</v>
      </c>
      <c r="G11" s="12">
        <v>803140</v>
      </c>
    </row>
    <row r="12" spans="1:7">
      <c r="A12" s="16" t="s">
        <v>716</v>
      </c>
      <c r="B12" s="16" t="s">
        <v>717</v>
      </c>
      <c r="C12" s="17" t="s">
        <v>718</v>
      </c>
      <c r="D12" s="12">
        <v>458657.33</v>
      </c>
      <c r="E12" s="12">
        <v>478951.33</v>
      </c>
      <c r="F12" s="12">
        <v>458657</v>
      </c>
      <c r="G12" s="12">
        <v>478951</v>
      </c>
    </row>
    <row r="13" spans="1:7">
      <c r="A13" s="16" t="s">
        <v>719</v>
      </c>
      <c r="B13" s="16" t="s">
        <v>720</v>
      </c>
      <c r="C13" s="17" t="s">
        <v>721</v>
      </c>
      <c r="D13" s="12">
        <v>26508.7</v>
      </c>
      <c r="E13" s="12">
        <v>19272.37</v>
      </c>
      <c r="F13" s="12">
        <v>26509</v>
      </c>
      <c r="G13" s="12">
        <v>19272</v>
      </c>
    </row>
    <row r="14" spans="1:7">
      <c r="A14" s="16" t="s">
        <v>722</v>
      </c>
      <c r="B14" s="16" t="s">
        <v>723</v>
      </c>
      <c r="C14" s="17" t="s">
        <v>724</v>
      </c>
      <c r="D14" s="12">
        <v>0</v>
      </c>
      <c r="E14" s="12">
        <v>0</v>
      </c>
      <c r="F14" s="12">
        <v>0</v>
      </c>
      <c r="G14" s="12">
        <v>0</v>
      </c>
    </row>
    <row r="15" spans="1:7">
      <c r="A15" s="16" t="s">
        <v>725</v>
      </c>
      <c r="B15" s="16" t="s">
        <v>726</v>
      </c>
      <c r="C15" s="17" t="s">
        <v>727</v>
      </c>
      <c r="D15" s="12">
        <v>38412.12</v>
      </c>
      <c r="E15" s="12">
        <v>42737.09</v>
      </c>
      <c r="F15" s="12">
        <v>38411</v>
      </c>
      <c r="G15" s="12">
        <v>42738</v>
      </c>
    </row>
    <row r="16" spans="1:7">
      <c r="A16" s="16" t="s">
        <v>728</v>
      </c>
      <c r="B16" s="16" t="s">
        <v>729</v>
      </c>
      <c r="C16" s="17" t="s">
        <v>730</v>
      </c>
      <c r="D16" s="12">
        <v>144424.21</v>
      </c>
      <c r="E16" s="12">
        <v>154895.55</v>
      </c>
      <c r="F16" s="12">
        <v>144424</v>
      </c>
      <c r="G16" s="12">
        <v>154896</v>
      </c>
    </row>
    <row r="17" spans="1:7">
      <c r="A17" s="16" t="s">
        <v>731</v>
      </c>
      <c r="B17" s="16" t="s">
        <v>732</v>
      </c>
      <c r="C17" s="17" t="s">
        <v>733</v>
      </c>
      <c r="D17" s="12">
        <v>104964.65</v>
      </c>
      <c r="E17" s="12">
        <v>109692.71</v>
      </c>
      <c r="F17" s="12">
        <v>104965</v>
      </c>
      <c r="G17" s="12">
        <v>109693</v>
      </c>
    </row>
    <row r="18" spans="1:7">
      <c r="A18" s="16" t="s">
        <v>734</v>
      </c>
      <c r="B18" s="16" t="s">
        <v>735</v>
      </c>
      <c r="C18" s="17" t="s">
        <v>736</v>
      </c>
      <c r="D18" s="12">
        <v>0</v>
      </c>
      <c r="E18" s="12">
        <v>0</v>
      </c>
      <c r="F18" s="12">
        <v>0</v>
      </c>
      <c r="G18" s="12">
        <v>0</v>
      </c>
    </row>
    <row r="19" spans="1:7">
      <c r="A19" s="16" t="s">
        <v>737</v>
      </c>
      <c r="B19" s="16" t="s">
        <v>738</v>
      </c>
      <c r="C19" s="17" t="s">
        <v>739</v>
      </c>
      <c r="D19" s="12">
        <v>33154.41</v>
      </c>
      <c r="E19" s="12">
        <v>37852.13</v>
      </c>
      <c r="F19" s="12">
        <v>33154</v>
      </c>
      <c r="G19" s="12">
        <v>37852</v>
      </c>
    </row>
    <row r="20" spans="1:7">
      <c r="A20" s="16" t="s">
        <v>740</v>
      </c>
      <c r="B20" s="16" t="s">
        <v>741</v>
      </c>
      <c r="C20" s="17" t="s">
        <v>742</v>
      </c>
      <c r="D20" s="12">
        <v>6305.15</v>
      </c>
      <c r="E20" s="12">
        <v>7350.71</v>
      </c>
      <c r="F20" s="12">
        <v>6305</v>
      </c>
      <c r="G20" s="12">
        <v>7351</v>
      </c>
    </row>
    <row r="21" spans="1:7">
      <c r="A21" s="16" t="s">
        <v>743</v>
      </c>
      <c r="B21" s="16" t="s">
        <v>744</v>
      </c>
      <c r="C21" s="17" t="s">
        <v>745</v>
      </c>
      <c r="D21" s="12">
        <v>1302.54</v>
      </c>
      <c r="E21" s="12">
        <v>2490.7</v>
      </c>
      <c r="F21" s="12">
        <v>1303</v>
      </c>
      <c r="G21" s="12">
        <v>2491</v>
      </c>
    </row>
    <row r="22" spans="1:7">
      <c r="A22" s="16" t="s">
        <v>746</v>
      </c>
      <c r="B22" s="16" t="s">
        <v>747</v>
      </c>
      <c r="C22" s="17" t="s">
        <v>748</v>
      </c>
      <c r="D22" s="12">
        <v>33191.49</v>
      </c>
      <c r="E22" s="12">
        <v>43684.87</v>
      </c>
      <c r="F22" s="12">
        <v>33191</v>
      </c>
      <c r="G22" s="12">
        <v>43685</v>
      </c>
    </row>
    <row r="23" spans="1:7">
      <c r="A23" s="16" t="s">
        <v>749</v>
      </c>
      <c r="B23" s="16" t="s">
        <v>750</v>
      </c>
      <c r="C23" s="17" t="s">
        <v>751</v>
      </c>
      <c r="D23" s="12">
        <v>33191.49</v>
      </c>
      <c r="E23" s="12">
        <v>43684.87</v>
      </c>
      <c r="F23" s="12">
        <v>33191</v>
      </c>
      <c r="G23" s="12">
        <v>43685</v>
      </c>
    </row>
    <row r="24" spans="1:7">
      <c r="A24" s="16" t="s">
        <v>734</v>
      </c>
      <c r="B24" s="16" t="s">
        <v>752</v>
      </c>
      <c r="C24" s="17" t="s">
        <v>753</v>
      </c>
      <c r="D24" s="12">
        <v>0</v>
      </c>
      <c r="E24" s="12">
        <v>0</v>
      </c>
      <c r="F24" s="12">
        <v>0</v>
      </c>
      <c r="G24" s="12">
        <v>0</v>
      </c>
    </row>
    <row r="25" spans="1:7">
      <c r="A25" s="16" t="s">
        <v>754</v>
      </c>
      <c r="B25" s="16" t="s">
        <v>755</v>
      </c>
      <c r="C25" s="17" t="s">
        <v>756</v>
      </c>
      <c r="D25" s="12">
        <v>2968.75</v>
      </c>
      <c r="E25" s="12">
        <v>54944.03</v>
      </c>
      <c r="F25" s="12">
        <v>2969</v>
      </c>
      <c r="G25" s="12">
        <v>54944</v>
      </c>
    </row>
    <row r="26" spans="1:7">
      <c r="A26" s="16" t="s">
        <v>693</v>
      </c>
      <c r="B26" s="16" t="s">
        <v>757</v>
      </c>
      <c r="C26" s="17" t="s">
        <v>758</v>
      </c>
      <c r="D26" s="12">
        <v>0</v>
      </c>
      <c r="E26" s="12">
        <v>0</v>
      </c>
      <c r="F26" s="12">
        <v>0</v>
      </c>
      <c r="G26" s="12">
        <v>0</v>
      </c>
    </row>
    <row r="27" spans="1:7">
      <c r="A27" s="16" t="s">
        <v>759</v>
      </c>
      <c r="B27" s="16" t="s">
        <v>760</v>
      </c>
      <c r="C27" s="17" t="s">
        <v>761</v>
      </c>
      <c r="D27" s="12">
        <v>4364.51</v>
      </c>
      <c r="E27" s="12">
        <v>6162.65</v>
      </c>
      <c r="F27" s="12">
        <v>4365</v>
      </c>
      <c r="G27" s="12">
        <v>6163</v>
      </c>
    </row>
    <row r="28" spans="1:7">
      <c r="A28" s="16" t="s">
        <v>762</v>
      </c>
      <c r="B28" s="16" t="s">
        <v>763</v>
      </c>
      <c r="C28" s="17" t="s">
        <v>764</v>
      </c>
      <c r="D28" s="12">
        <v>38167.69</v>
      </c>
      <c r="E28" s="12">
        <v>66297.71</v>
      </c>
      <c r="F28" s="12">
        <v>38168</v>
      </c>
      <c r="G28" s="12">
        <v>66297</v>
      </c>
    </row>
    <row r="29" spans="1:7">
      <c r="A29" s="16" t="s">
        <v>687</v>
      </c>
      <c r="B29" s="16" t="s">
        <v>765</v>
      </c>
      <c r="C29" s="17" t="s">
        <v>766</v>
      </c>
      <c r="D29" s="12">
        <v>182102.11</v>
      </c>
      <c r="E29" s="12">
        <v>219850.87</v>
      </c>
      <c r="F29" s="12">
        <v>182103</v>
      </c>
      <c r="G29" s="12">
        <v>219851</v>
      </c>
    </row>
    <row r="30" spans="1:7">
      <c r="A30" s="16" t="s">
        <v>690</v>
      </c>
      <c r="B30" s="16" t="s">
        <v>767</v>
      </c>
      <c r="C30" s="17" t="s">
        <v>768</v>
      </c>
      <c r="D30" s="12">
        <v>0</v>
      </c>
      <c r="E30" s="12">
        <v>0</v>
      </c>
      <c r="F30" s="12">
        <v>0</v>
      </c>
      <c r="G30" s="12">
        <v>0</v>
      </c>
    </row>
    <row r="31" spans="1:7">
      <c r="A31" s="16" t="s">
        <v>769</v>
      </c>
      <c r="B31" s="16" t="s">
        <v>770</v>
      </c>
      <c r="C31" s="17" t="s">
        <v>771</v>
      </c>
      <c r="D31" s="12">
        <v>0</v>
      </c>
      <c r="E31" s="12">
        <v>0</v>
      </c>
      <c r="F31" s="12">
        <v>0</v>
      </c>
      <c r="G31" s="12">
        <v>0</v>
      </c>
    </row>
    <row r="32" spans="1:7">
      <c r="A32" s="16" t="s">
        <v>772</v>
      </c>
      <c r="B32" s="16" t="s">
        <v>773</v>
      </c>
      <c r="C32" s="17" t="s">
        <v>774</v>
      </c>
      <c r="D32" s="12">
        <v>0</v>
      </c>
      <c r="E32" s="12">
        <v>0</v>
      </c>
      <c r="F32" s="12">
        <v>0</v>
      </c>
      <c r="G32" s="12">
        <v>0</v>
      </c>
    </row>
    <row r="33" spans="1:7">
      <c r="A33" s="16" t="s">
        <v>775</v>
      </c>
      <c r="B33" s="16" t="s">
        <v>776</v>
      </c>
      <c r="C33" s="17" t="s">
        <v>777</v>
      </c>
      <c r="D33" s="12">
        <v>0</v>
      </c>
      <c r="E33" s="12">
        <v>0</v>
      </c>
      <c r="F33" s="12">
        <v>0</v>
      </c>
      <c r="G33" s="12">
        <v>0</v>
      </c>
    </row>
    <row r="34" spans="1:7">
      <c r="A34" s="16" t="s">
        <v>734</v>
      </c>
      <c r="B34" s="16" t="s">
        <v>778</v>
      </c>
      <c r="C34" s="17" t="s">
        <v>779</v>
      </c>
      <c r="D34" s="12">
        <v>0</v>
      </c>
      <c r="E34" s="12">
        <v>0</v>
      </c>
      <c r="F34" s="12">
        <v>0</v>
      </c>
      <c r="G34" s="12">
        <v>0</v>
      </c>
    </row>
    <row r="35" spans="1:7">
      <c r="A35" s="16" t="s">
        <v>737</v>
      </c>
      <c r="B35" s="16" t="s">
        <v>780</v>
      </c>
      <c r="C35" s="17" t="s">
        <v>781</v>
      </c>
      <c r="D35" s="12">
        <v>0</v>
      </c>
      <c r="E35" s="12">
        <v>0</v>
      </c>
      <c r="F35" s="12">
        <v>0</v>
      </c>
      <c r="G35" s="12">
        <v>0</v>
      </c>
    </row>
    <row r="36" spans="1:7">
      <c r="A36" s="16" t="s">
        <v>782</v>
      </c>
      <c r="B36" s="16" t="s">
        <v>783</v>
      </c>
      <c r="C36" s="17" t="s">
        <v>784</v>
      </c>
      <c r="D36" s="12">
        <v>0</v>
      </c>
      <c r="E36" s="12">
        <v>0</v>
      </c>
      <c r="F36" s="12">
        <v>0</v>
      </c>
      <c r="G36" s="12">
        <v>0</v>
      </c>
    </row>
    <row r="37" spans="1:7">
      <c r="A37" s="16" t="s">
        <v>785</v>
      </c>
      <c r="B37" s="16" t="s">
        <v>786</v>
      </c>
      <c r="C37" s="17" t="s">
        <v>787</v>
      </c>
      <c r="D37" s="12">
        <v>0</v>
      </c>
      <c r="E37" s="12">
        <v>0</v>
      </c>
      <c r="F37" s="12">
        <v>0</v>
      </c>
      <c r="G37" s="12">
        <v>0</v>
      </c>
    </row>
    <row r="38" spans="1:7">
      <c r="A38" s="16">
        <v>2</v>
      </c>
      <c r="B38" s="16" t="s">
        <v>788</v>
      </c>
      <c r="C38" s="17" t="s">
        <v>789</v>
      </c>
      <c r="D38" s="12">
        <v>0</v>
      </c>
      <c r="E38" s="12">
        <v>0</v>
      </c>
      <c r="F38" s="12">
        <v>0</v>
      </c>
      <c r="G38" s="12">
        <v>0</v>
      </c>
    </row>
    <row r="39" spans="1:7">
      <c r="A39" s="16" t="s">
        <v>737</v>
      </c>
      <c r="B39" s="16" t="s">
        <v>790</v>
      </c>
      <c r="C39" s="17" t="s">
        <v>791</v>
      </c>
      <c r="D39" s="12">
        <v>0</v>
      </c>
      <c r="E39" s="12">
        <v>0</v>
      </c>
      <c r="F39" s="12">
        <v>0</v>
      </c>
      <c r="G39" s="12">
        <v>0</v>
      </c>
    </row>
    <row r="40" spans="1:7">
      <c r="A40" s="16" t="s">
        <v>792</v>
      </c>
      <c r="B40" s="16" t="s">
        <v>793</v>
      </c>
      <c r="C40" s="17" t="s">
        <v>794</v>
      </c>
      <c r="D40" s="12">
        <v>0</v>
      </c>
      <c r="E40" s="12">
        <v>0</v>
      </c>
      <c r="F40" s="12">
        <v>0</v>
      </c>
      <c r="G40" s="12">
        <v>0</v>
      </c>
    </row>
    <row r="41" spans="1:7">
      <c r="A41" s="16" t="s">
        <v>795</v>
      </c>
      <c r="B41" s="16" t="s">
        <v>796</v>
      </c>
      <c r="C41" s="17" t="s">
        <v>797</v>
      </c>
      <c r="D41" s="12">
        <v>0</v>
      </c>
      <c r="E41" s="12">
        <v>0</v>
      </c>
      <c r="F41" s="12">
        <v>0</v>
      </c>
      <c r="G41" s="12">
        <v>0</v>
      </c>
    </row>
    <row r="42" spans="1:7">
      <c r="A42" s="16" t="s">
        <v>734</v>
      </c>
      <c r="B42" s="16" t="s">
        <v>798</v>
      </c>
      <c r="C42" s="17" t="s">
        <v>799</v>
      </c>
      <c r="D42" s="12">
        <v>0</v>
      </c>
      <c r="E42" s="12">
        <v>0</v>
      </c>
      <c r="F42" s="12">
        <v>0</v>
      </c>
      <c r="G42" s="12">
        <v>0</v>
      </c>
    </row>
    <row r="43" spans="1:7">
      <c r="A43" s="16" t="s">
        <v>800</v>
      </c>
      <c r="B43" s="16" t="s">
        <v>801</v>
      </c>
      <c r="C43" s="17" t="s">
        <v>802</v>
      </c>
      <c r="D43" s="12">
        <v>0</v>
      </c>
      <c r="E43" s="12">
        <v>0</v>
      </c>
      <c r="F43" s="12">
        <v>0</v>
      </c>
      <c r="G43" s="12">
        <v>0</v>
      </c>
    </row>
    <row r="44" spans="1:7">
      <c r="A44" s="16" t="s">
        <v>803</v>
      </c>
      <c r="B44" s="16" t="s">
        <v>804</v>
      </c>
      <c r="C44" s="17" t="s">
        <v>805</v>
      </c>
      <c r="D44" s="12">
        <v>0</v>
      </c>
      <c r="E44" s="12">
        <v>0</v>
      </c>
      <c r="F44" s="12">
        <v>0</v>
      </c>
      <c r="G44" s="12">
        <v>0</v>
      </c>
    </row>
    <row r="45" spans="1:7">
      <c r="A45" s="16" t="s">
        <v>806</v>
      </c>
      <c r="B45" s="16" t="s">
        <v>807</v>
      </c>
      <c r="C45" s="17" t="s">
        <v>808</v>
      </c>
      <c r="D45" s="12">
        <v>0</v>
      </c>
      <c r="E45" s="12">
        <v>0</v>
      </c>
      <c r="F45" s="12">
        <v>0</v>
      </c>
      <c r="G45" s="12">
        <v>0</v>
      </c>
    </row>
    <row r="46" spans="1:7">
      <c r="A46" s="16" t="s">
        <v>690</v>
      </c>
      <c r="B46" s="16" t="s">
        <v>809</v>
      </c>
      <c r="C46" s="17" t="s">
        <v>810</v>
      </c>
      <c r="D46" s="12">
        <v>8739.8</v>
      </c>
      <c r="E46" s="12">
        <v>17344.85</v>
      </c>
      <c r="F46" s="12">
        <v>8740</v>
      </c>
      <c r="G46" s="12">
        <v>17344</v>
      </c>
    </row>
    <row r="47" spans="1:7">
      <c r="A47" s="16" t="s">
        <v>811</v>
      </c>
      <c r="B47" s="16" t="s">
        <v>812</v>
      </c>
      <c r="C47" s="17" t="s">
        <v>813</v>
      </c>
      <c r="D47" s="12">
        <v>0</v>
      </c>
      <c r="E47" s="12">
        <v>0</v>
      </c>
      <c r="F47" s="12">
        <v>0</v>
      </c>
      <c r="G47" s="12">
        <v>0</v>
      </c>
    </row>
    <row r="48" spans="1:7">
      <c r="A48" s="16" t="s">
        <v>814</v>
      </c>
      <c r="B48" s="16" t="s">
        <v>815</v>
      </c>
      <c r="C48" s="17" t="s">
        <v>816</v>
      </c>
      <c r="D48" s="12">
        <v>0</v>
      </c>
      <c r="E48" s="12">
        <v>0</v>
      </c>
      <c r="F48" s="12">
        <v>0</v>
      </c>
      <c r="G48" s="12">
        <v>0</v>
      </c>
    </row>
    <row r="49" spans="1:7">
      <c r="A49" s="16" t="s">
        <v>817</v>
      </c>
      <c r="B49" s="16" t="s">
        <v>818</v>
      </c>
      <c r="C49" s="17" t="s">
        <v>819</v>
      </c>
      <c r="D49" s="12">
        <v>0</v>
      </c>
      <c r="E49" s="12">
        <v>0</v>
      </c>
      <c r="F49" s="12">
        <v>0</v>
      </c>
      <c r="G49" s="12">
        <v>0</v>
      </c>
    </row>
    <row r="50" spans="1:7">
      <c r="A50" s="16" t="s">
        <v>820</v>
      </c>
      <c r="B50" s="16" t="s">
        <v>821</v>
      </c>
      <c r="C50" s="17" t="s">
        <v>822</v>
      </c>
      <c r="D50" s="12">
        <v>5479.82</v>
      </c>
      <c r="E50" s="12">
        <v>13588.49</v>
      </c>
      <c r="F50" s="12">
        <v>5480</v>
      </c>
      <c r="G50" s="12">
        <v>13588</v>
      </c>
    </row>
    <row r="51" spans="1:7">
      <c r="A51" s="16" t="s">
        <v>823</v>
      </c>
      <c r="B51" s="16" t="s">
        <v>824</v>
      </c>
      <c r="C51" s="17" t="s">
        <v>825</v>
      </c>
      <c r="D51" s="12">
        <v>0</v>
      </c>
      <c r="E51" s="12">
        <v>0</v>
      </c>
      <c r="F51" s="12">
        <v>0</v>
      </c>
      <c r="G51" s="12">
        <v>0</v>
      </c>
    </row>
    <row r="52" spans="1:7">
      <c r="A52" s="16" t="s">
        <v>734</v>
      </c>
      <c r="B52" s="16" t="s">
        <v>826</v>
      </c>
      <c r="C52" s="17" t="s">
        <v>827</v>
      </c>
      <c r="D52" s="12">
        <v>5479.82</v>
      </c>
      <c r="E52" s="12">
        <v>13588.49</v>
      </c>
      <c r="F52" s="12">
        <v>5480</v>
      </c>
      <c r="G52" s="12">
        <v>13588</v>
      </c>
    </row>
    <row r="53" spans="1:7">
      <c r="A53" s="16" t="s">
        <v>828</v>
      </c>
      <c r="B53" s="16" t="s">
        <v>829</v>
      </c>
      <c r="C53" s="17" t="s">
        <v>830</v>
      </c>
      <c r="D53" s="12">
        <v>0</v>
      </c>
      <c r="E53" s="12">
        <v>0</v>
      </c>
      <c r="F53" s="12">
        <v>0</v>
      </c>
      <c r="G53" s="12">
        <v>0</v>
      </c>
    </row>
    <row r="54" spans="1:7">
      <c r="A54" s="16" t="s">
        <v>831</v>
      </c>
      <c r="B54" s="16" t="s">
        <v>832</v>
      </c>
      <c r="C54" s="17" t="s">
        <v>833</v>
      </c>
      <c r="D54" s="12">
        <v>0</v>
      </c>
      <c r="E54" s="12">
        <v>0</v>
      </c>
      <c r="F54" s="12">
        <v>0</v>
      </c>
      <c r="G54" s="12">
        <v>0</v>
      </c>
    </row>
    <row r="55" spans="1:7">
      <c r="A55" s="16" t="s">
        <v>834</v>
      </c>
      <c r="B55" s="16" t="s">
        <v>835</v>
      </c>
      <c r="C55" s="17" t="s">
        <v>836</v>
      </c>
      <c r="D55" s="12">
        <v>3259.98</v>
      </c>
      <c r="E55" s="12">
        <v>3756.36</v>
      </c>
      <c r="F55" s="12">
        <v>3260</v>
      </c>
      <c r="G55" s="12">
        <v>3756</v>
      </c>
    </row>
    <row r="56" spans="1:7">
      <c r="A56" s="16" t="s">
        <v>762</v>
      </c>
      <c r="B56" s="16" t="s">
        <v>837</v>
      </c>
      <c r="C56" s="17" t="s">
        <v>838</v>
      </c>
      <c r="D56" s="12">
        <v>-8739.8</v>
      </c>
      <c r="E56" s="12">
        <v>-17344.85</v>
      </c>
      <c r="F56" s="12">
        <v>-8740</v>
      </c>
      <c r="G56" s="12">
        <v>-17344</v>
      </c>
    </row>
    <row r="57" spans="1:7">
      <c r="A57" s="16" t="s">
        <v>839</v>
      </c>
      <c r="B57" s="16" t="s">
        <v>840</v>
      </c>
      <c r="C57" s="17" t="s">
        <v>841</v>
      </c>
      <c r="D57" s="12">
        <v>29427.89</v>
      </c>
      <c r="E57" s="12">
        <v>48952.86</v>
      </c>
      <c r="F57" s="12">
        <v>29428</v>
      </c>
      <c r="G57" s="12">
        <v>48953</v>
      </c>
    </row>
    <row r="58" spans="1:7">
      <c r="A58" s="16" t="s">
        <v>842</v>
      </c>
      <c r="B58" s="16" t="s">
        <v>843</v>
      </c>
      <c r="C58" s="17" t="s">
        <v>844</v>
      </c>
      <c r="D58" s="12">
        <v>6328.74</v>
      </c>
      <c r="E58" s="12">
        <v>10078.88</v>
      </c>
      <c r="F58" s="12">
        <v>6329</v>
      </c>
      <c r="G58" s="12">
        <v>10079</v>
      </c>
    </row>
    <row r="59" spans="1:7">
      <c r="A59" s="16" t="s">
        <v>845</v>
      </c>
      <c r="B59" s="16" t="s">
        <v>846</v>
      </c>
      <c r="C59" s="17" t="s">
        <v>847</v>
      </c>
      <c r="D59" s="12">
        <v>6328.74</v>
      </c>
      <c r="E59" s="12">
        <v>10078.88</v>
      </c>
      <c r="F59" s="12">
        <v>6329</v>
      </c>
      <c r="G59" s="12">
        <v>10079</v>
      </c>
    </row>
    <row r="60" spans="1:7">
      <c r="A60" s="16" t="s">
        <v>734</v>
      </c>
      <c r="B60" s="16" t="s">
        <v>848</v>
      </c>
      <c r="C60" s="17" t="s">
        <v>849</v>
      </c>
      <c r="D60" s="12">
        <v>0</v>
      </c>
      <c r="E60" s="12">
        <v>0</v>
      </c>
      <c r="F60" s="12">
        <v>0</v>
      </c>
      <c r="G60" s="12">
        <v>0</v>
      </c>
    </row>
    <row r="61" spans="1:7">
      <c r="A61" s="16" t="s">
        <v>850</v>
      </c>
      <c r="B61" s="16" t="s">
        <v>851</v>
      </c>
      <c r="C61" s="17" t="s">
        <v>852</v>
      </c>
      <c r="D61" s="12">
        <v>0</v>
      </c>
      <c r="E61" s="12">
        <v>0</v>
      </c>
      <c r="F61" s="12">
        <v>0</v>
      </c>
      <c r="G61" s="12">
        <v>0</v>
      </c>
    </row>
    <row r="62" spans="1:7">
      <c r="A62" s="16" t="s">
        <v>839</v>
      </c>
      <c r="B62" s="16" t="s">
        <v>853</v>
      </c>
      <c r="C62" s="17" t="s">
        <v>854</v>
      </c>
      <c r="D62" s="12">
        <v>23099.15</v>
      </c>
      <c r="E62" s="12">
        <v>38873.98</v>
      </c>
      <c r="F62" s="12">
        <v>23099</v>
      </c>
      <c r="G62" s="12">
        <v>38874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M53"/>
  <sheetViews>
    <sheetView showGridLines="0" workbookViewId="0">
      <selection activeCell="E16" sqref="E16"/>
    </sheetView>
  </sheetViews>
  <sheetFormatPr defaultColWidth="9" defaultRowHeight="15"/>
  <cols>
    <col min="1" max="1" width="29.4380952380952" customWidth="1"/>
    <col min="2" max="9" width="12.552380952381" customWidth="1"/>
  </cols>
  <sheetData>
    <row r="1" ht="16.5" spans="1:1">
      <c r="A1" s="19" t="s">
        <v>7</v>
      </c>
    </row>
    <row r="2" ht="17.25" spans="1:1">
      <c r="A2" s="96" t="s">
        <v>8</v>
      </c>
    </row>
    <row r="3" customHeight="1" spans="1:9">
      <c r="A3" s="20" t="s">
        <v>9</v>
      </c>
      <c r="B3" s="21" t="s">
        <v>2</v>
      </c>
      <c r="C3" s="22"/>
      <c r="D3" s="22"/>
      <c r="E3" s="22"/>
      <c r="F3" s="22"/>
      <c r="G3" s="22"/>
      <c r="H3" s="22"/>
      <c r="I3" s="23"/>
    </row>
    <row r="4" ht="35.25" customHeight="1" spans="1:9">
      <c r="A4" s="169"/>
      <c r="B4" s="154" t="s">
        <v>10</v>
      </c>
      <c r="C4" s="66" t="s">
        <v>11</v>
      </c>
      <c r="D4" s="66" t="s">
        <v>12</v>
      </c>
      <c r="E4" s="20" t="s">
        <v>13</v>
      </c>
      <c r="F4" s="154" t="s">
        <v>14</v>
      </c>
      <c r="G4" s="66" t="s">
        <v>15</v>
      </c>
      <c r="H4" s="66" t="s">
        <v>16</v>
      </c>
      <c r="I4" s="66" t="s">
        <v>17</v>
      </c>
    </row>
    <row r="5" customHeight="1" spans="1:9">
      <c r="A5" s="170" t="s">
        <v>18</v>
      </c>
      <c r="B5" s="171"/>
      <c r="C5" s="171"/>
      <c r="D5" s="171"/>
      <c r="E5" s="171"/>
      <c r="F5" s="171"/>
      <c r="G5" s="171"/>
      <c r="H5" s="171"/>
      <c r="I5" s="195"/>
    </row>
    <row r="6" ht="16.5" spans="1:12">
      <c r="A6" s="172" t="s">
        <v>19</v>
      </c>
      <c r="B6" s="162">
        <f>SUMIF(HK!A:A,"012*",HK!C:C)-SUMIF(HK!A:A,"012*",HK!D:D)</f>
        <v>0</v>
      </c>
      <c r="C6" s="162">
        <f>SUMIF(HK!A:A,"013*",HK!C:C)-SUMIF(HK!A:A,"013*",HK!D:D)</f>
        <v>25980.8</v>
      </c>
      <c r="D6" s="162">
        <f>SUMIF(HK!A:A,"014*",HK!C:C)-SUMIF(HK!A:A,"014*",HK!D:D)</f>
        <v>12126.66</v>
      </c>
      <c r="E6" s="162">
        <f>SUMIF(HK!A:A,"015*",HK!C:C)-SUMIF(HK!A:A,"015*",HK!D:D)</f>
        <v>0</v>
      </c>
      <c r="F6" s="162">
        <f>SUMIF(HK!A:A,"019*",HK!C:C)-SUMIF(HK!A:A,"019*",HK!D:D)</f>
        <v>0</v>
      </c>
      <c r="G6" s="162">
        <f>SUMIF(HK!A:A,"041*",HK!C:C)-SUMIF(HK!A:A,"041*",HK!D:D)</f>
        <v>0</v>
      </c>
      <c r="H6" s="162">
        <f>SUMIF(HK!A:A,"051*",HK!C:C)-SUMIF(HK!A:A,"051*",HK!D:D)</f>
        <v>0</v>
      </c>
      <c r="I6" s="203">
        <f>SUM(B6:H6)</f>
        <v>38107.46</v>
      </c>
      <c r="J6" s="197"/>
      <c r="K6" s="198"/>
      <c r="L6" s="197"/>
    </row>
    <row r="7" ht="25.5" customHeight="1" spans="1:12">
      <c r="A7" s="26" t="s">
        <v>20</v>
      </c>
      <c r="B7" s="173"/>
      <c r="C7" s="162"/>
      <c r="D7" s="162"/>
      <c r="E7" s="162"/>
      <c r="F7" s="162"/>
      <c r="G7" s="162"/>
      <c r="H7" s="162"/>
      <c r="I7" s="203">
        <f>SUM(B7:H7)</f>
        <v>0</v>
      </c>
      <c r="J7" s="197"/>
      <c r="K7" s="197"/>
      <c r="L7" s="197"/>
    </row>
    <row r="8" customHeight="1" spans="1:12">
      <c r="A8" s="26" t="s">
        <v>21</v>
      </c>
      <c r="B8" s="173"/>
      <c r="C8" s="173"/>
      <c r="D8" s="173"/>
      <c r="E8" s="173"/>
      <c r="F8" s="174"/>
      <c r="G8" s="173"/>
      <c r="H8" s="173"/>
      <c r="I8" s="203">
        <f t="shared" ref="I8:I9" si="0">SUM(B8:H8)</f>
        <v>0</v>
      </c>
      <c r="J8" s="197"/>
      <c r="K8" s="197"/>
      <c r="L8" s="197"/>
    </row>
    <row r="9" ht="23.25" customHeight="1" spans="1:12">
      <c r="A9" s="26" t="s">
        <v>22</v>
      </c>
      <c r="B9" s="173"/>
      <c r="C9" s="162"/>
      <c r="D9" s="162"/>
      <c r="E9" s="162"/>
      <c r="F9" s="162"/>
      <c r="G9" s="162"/>
      <c r="H9" s="162"/>
      <c r="I9" s="203">
        <f t="shared" si="0"/>
        <v>0</v>
      </c>
      <c r="J9" s="197"/>
      <c r="K9" s="197"/>
      <c r="L9" s="197"/>
    </row>
    <row r="10" ht="15.75" spans="1:12">
      <c r="A10" s="62" t="s">
        <v>23</v>
      </c>
      <c r="B10" s="162">
        <f>SUMIF(HK!A:A,"012*",HK!K:K)-SUMIF(HK!A:A,"012*",HK!L:L)</f>
        <v>0</v>
      </c>
      <c r="C10" s="162">
        <f>SUMIF(HK!A:A,"013*",HK!K:K)-SUMIF(HK!A:A,"013*",HK!L:L)</f>
        <v>25980.8</v>
      </c>
      <c r="D10" s="162">
        <f>SUMIF(HK!A:A,"014*",HK!K:K)-SUMIF(HK!A:A,"014*",HK!L:L)</f>
        <v>12126.66</v>
      </c>
      <c r="E10" s="162">
        <f>SUMIF(HK!A:A,"015*",HK!K:K)-SUMIF(HK!A:A,"015*",HK!L:L)</f>
        <v>0</v>
      </c>
      <c r="F10" s="162">
        <f>SUMIF(HK!A:A,"019*",HK!K:K)-SUMIF(HK!A:A,"019*",HK!L:L)</f>
        <v>0</v>
      </c>
      <c r="G10" s="162">
        <f>SUMIF(HK!A:A,"041*",HK!K:K)-SUMIF(HK!A:A,"041*",HK!L:L)</f>
        <v>0</v>
      </c>
      <c r="H10" s="162">
        <f>SUMIF(HK!A:A,"051*",HK!K:K)-SUMIF(HK!A:A,"051*",HK!L:L)</f>
        <v>0</v>
      </c>
      <c r="I10" s="204">
        <f>I6+I7-I8+I9</f>
        <v>38107.46</v>
      </c>
      <c r="J10" s="197"/>
      <c r="K10" s="198"/>
      <c r="L10" s="197"/>
    </row>
    <row r="11" customHeight="1" spans="1:12">
      <c r="A11" s="170" t="s">
        <v>24</v>
      </c>
      <c r="B11" s="192"/>
      <c r="C11" s="192"/>
      <c r="D11" s="226"/>
      <c r="E11" s="192"/>
      <c r="F11" s="192"/>
      <c r="G11" s="192"/>
      <c r="H11" s="192"/>
      <c r="I11" s="202"/>
      <c r="J11" s="197"/>
      <c r="K11" s="197"/>
      <c r="L11" s="197"/>
    </row>
    <row r="12" ht="16.5" spans="1:12">
      <c r="A12" s="172" t="s">
        <v>25</v>
      </c>
      <c r="B12" s="162">
        <f>SUMIF(HK!A:A,"071*",HK!D:D)-SUMIF(HK!A:A,"071*",HK!C:C)</f>
        <v>0</v>
      </c>
      <c r="C12" s="162">
        <f>SUMIF(HK!A:A,"073*",HK!D:D)-SUMIF(HK!A:A,"073*",HK!C:C)</f>
        <v>25980.8</v>
      </c>
      <c r="D12" s="227">
        <f>SUMIF(HK!A:A,"074*",HK!D:D)-SUMIF(HK!A:A,"074*",HK!C:C)</f>
        <v>2526.4</v>
      </c>
      <c r="E12" s="162">
        <f>SUMIF(HK!A:A,"075*",HK!D:D)-SUMIF(HK!A:A,"075*",HK!C:C)</f>
        <v>0</v>
      </c>
      <c r="F12" s="162">
        <f>SUMIF(HK!A:A,"079*",HK!D:D)-SUMIF(HK!A:A,"079*",HK!C:C)</f>
        <v>0</v>
      </c>
      <c r="G12" s="205"/>
      <c r="H12" s="205"/>
      <c r="I12" s="203">
        <f>SUM(B12:H12)</f>
        <v>28507.2</v>
      </c>
      <c r="J12" s="197"/>
      <c r="K12" s="198"/>
      <c r="L12" s="197"/>
    </row>
    <row r="13" ht="22.5" customHeight="1" spans="1:12">
      <c r="A13" s="26" t="s">
        <v>20</v>
      </c>
      <c r="B13" s="173"/>
      <c r="C13" s="162"/>
      <c r="D13" s="162"/>
      <c r="E13" s="162"/>
      <c r="F13" s="162"/>
      <c r="G13" s="193"/>
      <c r="H13" s="193"/>
      <c r="I13" s="203">
        <f t="shared" ref="I13:I14" si="1">SUM(B13:H13)</f>
        <v>0</v>
      </c>
      <c r="J13" s="197"/>
      <c r="K13" s="197"/>
      <c r="L13" s="197"/>
    </row>
    <row r="14" ht="21.75" customHeight="1" spans="1:12">
      <c r="A14" s="26" t="s">
        <v>21</v>
      </c>
      <c r="B14" s="162"/>
      <c r="C14" s="162"/>
      <c r="D14" s="162"/>
      <c r="E14" s="162"/>
      <c r="F14" s="162"/>
      <c r="G14" s="193"/>
      <c r="H14" s="193"/>
      <c r="I14" s="203">
        <f t="shared" si="1"/>
        <v>0</v>
      </c>
      <c r="J14" s="197"/>
      <c r="K14" s="197"/>
      <c r="L14" s="197"/>
    </row>
    <row r="15" ht="21.75" customHeight="1" spans="1:12">
      <c r="A15" s="53" t="s">
        <v>22</v>
      </c>
      <c r="B15" s="162"/>
      <c r="C15" s="162"/>
      <c r="D15" s="162"/>
      <c r="E15" s="162"/>
      <c r="F15" s="162"/>
      <c r="G15" s="223"/>
      <c r="H15" s="207"/>
      <c r="I15" s="234"/>
      <c r="J15" s="197"/>
      <c r="K15" s="197"/>
      <c r="L15" s="197"/>
    </row>
    <row r="16" ht="15.75" spans="1:12">
      <c r="A16" s="62" t="s">
        <v>23</v>
      </c>
      <c r="B16" s="162">
        <f>SUMIF(HK!A:A,"071*",HK!L:L)-SUMIF(HK!A:A,"071*",HK!K:K)</f>
        <v>0</v>
      </c>
      <c r="C16" s="162">
        <f>SUMIF(HK!A:A,"073*",HK!L:L)-SUMIF(HK!A:A,"073*",HK!K:K)</f>
        <v>25980.8</v>
      </c>
      <c r="D16" s="162">
        <f>SUMIF(HK!A:A,"074*",HK!L:L)-SUMIF(HK!A:A,"074*",HK!K:K)</f>
        <v>3536.96</v>
      </c>
      <c r="E16" s="162">
        <f>SUMIF(HK!A:A,"075*",HK!L:L)-SUMIF(HK!A:A,"075*",HK!K:K)</f>
        <v>0</v>
      </c>
      <c r="F16" s="162">
        <f>SUMIF(HK!A:A,"079*",HK!L:L)-SUMIF(HK!A:A,"079*",HK!K:K)</f>
        <v>0</v>
      </c>
      <c r="G16" s="194"/>
      <c r="H16" s="194"/>
      <c r="I16" s="204">
        <f>I12+I13-I14</f>
        <v>28507.2</v>
      </c>
      <c r="J16" s="197"/>
      <c r="K16" s="198"/>
      <c r="L16" s="197"/>
    </row>
    <row r="17" customHeight="1" spans="1:12">
      <c r="A17" s="170" t="s">
        <v>26</v>
      </c>
      <c r="B17" s="192"/>
      <c r="C17" s="192"/>
      <c r="D17" s="192"/>
      <c r="E17" s="192"/>
      <c r="F17" s="192"/>
      <c r="G17" s="192"/>
      <c r="H17" s="192"/>
      <c r="I17" s="202"/>
      <c r="J17" s="197"/>
      <c r="K17" s="197"/>
      <c r="L17" s="197"/>
    </row>
    <row r="18" ht="16.5" spans="1:13">
      <c r="A18" s="172" t="s">
        <v>25</v>
      </c>
      <c r="B18" s="162"/>
      <c r="C18" s="162"/>
      <c r="D18" s="162"/>
      <c r="E18" s="162"/>
      <c r="F18" s="162"/>
      <c r="G18" s="162">
        <f>SUMIF(HK!A:A,"093*",HK!D:D)-SUMIF(HK!A:A,"093*",HK!C:C)</f>
        <v>0</v>
      </c>
      <c r="H18" s="162">
        <f>SUMIF(SUAM!C:C,"010",SUAM!E:E)</f>
        <v>0</v>
      </c>
      <c r="I18" s="203">
        <f>SUM(B18:H18)</f>
        <v>0</v>
      </c>
      <c r="J18" s="197"/>
      <c r="K18" s="198"/>
      <c r="L18" s="235"/>
      <c r="M18" s="236"/>
    </row>
    <row r="19" customHeight="1" spans="1:12">
      <c r="A19" s="26" t="s">
        <v>20</v>
      </c>
      <c r="B19" s="173"/>
      <c r="C19" s="173"/>
      <c r="D19" s="173"/>
      <c r="E19" s="173"/>
      <c r="F19" s="173"/>
      <c r="G19" s="173"/>
      <c r="H19" s="173"/>
      <c r="I19" s="203">
        <f t="shared" ref="I19:I20" si="2">SUM(B19:H19)</f>
        <v>0</v>
      </c>
      <c r="J19" s="197"/>
      <c r="K19" s="199"/>
      <c r="L19" s="197"/>
    </row>
    <row r="20" customHeight="1" spans="1:12">
      <c r="A20" s="26" t="s">
        <v>21</v>
      </c>
      <c r="B20" s="173"/>
      <c r="C20" s="173"/>
      <c r="D20" s="173"/>
      <c r="E20" s="173"/>
      <c r="F20" s="173"/>
      <c r="G20" s="173"/>
      <c r="H20" s="173"/>
      <c r="I20" s="203">
        <f t="shared" si="2"/>
        <v>0</v>
      </c>
      <c r="J20" s="197"/>
      <c r="K20" s="199"/>
      <c r="L20" s="197"/>
    </row>
    <row r="21" customHeight="1" spans="1:12">
      <c r="A21" s="53" t="s">
        <v>22</v>
      </c>
      <c r="B21" s="173"/>
      <c r="C21" s="173"/>
      <c r="D21" s="173"/>
      <c r="E21" s="173"/>
      <c r="F21" s="173"/>
      <c r="G21" s="173"/>
      <c r="H21" s="173"/>
      <c r="I21" s="237"/>
      <c r="J21" s="197"/>
      <c r="K21" s="199"/>
      <c r="L21" s="197"/>
    </row>
    <row r="22" ht="15.75" spans="1:13">
      <c r="A22" s="62" t="s">
        <v>23</v>
      </c>
      <c r="B22" s="162"/>
      <c r="C22" s="162"/>
      <c r="D22" s="162"/>
      <c r="E22" s="162"/>
      <c r="F22" s="162"/>
      <c r="G22" s="162">
        <f>SUMIF(HK!A:A,"093*",HK!L:L)-SUMIF(HK!A:A,"093*",HK!K:K)</f>
        <v>0</v>
      </c>
      <c r="H22" s="162">
        <f>SUMIF(SUA!C:C,"010",SUA!E:E)</f>
        <v>0</v>
      </c>
      <c r="I22" s="204">
        <f>I18+I19-I20</f>
        <v>0</v>
      </c>
      <c r="J22" s="197"/>
      <c r="K22" s="198"/>
      <c r="L22" s="235"/>
      <c r="M22" s="236"/>
    </row>
    <row r="23" customHeight="1" spans="1:12">
      <c r="A23" s="170" t="s">
        <v>27</v>
      </c>
      <c r="B23" s="192"/>
      <c r="C23" s="192"/>
      <c r="D23" s="192"/>
      <c r="E23" s="192"/>
      <c r="F23" s="192"/>
      <c r="G23" s="192"/>
      <c r="H23" s="192"/>
      <c r="I23" s="202"/>
      <c r="J23" s="197"/>
      <c r="K23" s="197"/>
      <c r="L23" s="197"/>
    </row>
    <row r="24" customHeight="1" spans="1:12">
      <c r="A24" s="172" t="s">
        <v>25</v>
      </c>
      <c r="B24" s="193"/>
      <c r="C24" s="193"/>
      <c r="D24" s="193"/>
      <c r="E24" s="193"/>
      <c r="F24" s="193"/>
      <c r="G24" s="193"/>
      <c r="H24" s="193"/>
      <c r="I24" s="203">
        <f>I6-I12-I18</f>
        <v>9600.26</v>
      </c>
      <c r="J24" s="197"/>
      <c r="K24" s="197"/>
      <c r="L24" s="197"/>
    </row>
    <row r="25" customHeight="1" spans="1:12">
      <c r="A25" s="62" t="s">
        <v>23</v>
      </c>
      <c r="B25" s="194"/>
      <c r="C25" s="194"/>
      <c r="D25" s="194"/>
      <c r="E25" s="194"/>
      <c r="F25" s="194"/>
      <c r="G25" s="194"/>
      <c r="H25" s="194"/>
      <c r="I25" s="204">
        <f>I10-I16-I22</f>
        <v>9600.26</v>
      </c>
      <c r="J25" s="197"/>
      <c r="K25" s="197"/>
      <c r="L25" s="197"/>
    </row>
    <row r="26" ht="15.75" spans="1:12">
      <c r="A26" s="228"/>
      <c r="B26" s="229"/>
      <c r="C26" s="229"/>
      <c r="D26" s="229"/>
      <c r="E26" s="229"/>
      <c r="F26" s="229"/>
      <c r="G26" s="229"/>
      <c r="H26" s="229"/>
      <c r="I26" s="229"/>
      <c r="J26" s="197"/>
      <c r="K26" s="197"/>
      <c r="L26" s="197"/>
    </row>
    <row r="27" spans="1:12">
      <c r="A27" s="230"/>
      <c r="B27" s="178"/>
      <c r="C27" s="178"/>
      <c r="D27" s="178"/>
      <c r="E27" s="178"/>
      <c r="F27" s="178"/>
      <c r="G27" s="178"/>
      <c r="H27" s="178"/>
      <c r="I27" s="178"/>
      <c r="J27" s="197"/>
      <c r="K27" s="197"/>
      <c r="L27" s="197"/>
    </row>
    <row r="28" spans="1:12">
      <c r="A28" s="230" t="s">
        <v>28</v>
      </c>
      <c r="B28" s="178"/>
      <c r="C28" s="178"/>
      <c r="D28" s="178"/>
      <c r="E28" s="178"/>
      <c r="F28" s="178"/>
      <c r="G28" s="178"/>
      <c r="H28" s="178"/>
      <c r="I28" s="178"/>
      <c r="J28" s="197"/>
      <c r="K28" s="197"/>
      <c r="L28" s="197"/>
    </row>
    <row r="29" ht="15.75" spans="1:12">
      <c r="A29" s="228"/>
      <c r="B29" s="229"/>
      <c r="C29" s="229"/>
      <c r="D29" s="229"/>
      <c r="E29" s="229"/>
      <c r="F29" s="229"/>
      <c r="G29" s="229"/>
      <c r="H29" s="229"/>
      <c r="I29" s="178"/>
      <c r="J29" s="197"/>
      <c r="K29" s="197"/>
      <c r="L29" s="197"/>
    </row>
    <row r="30" customHeight="1" spans="1:12">
      <c r="A30" s="20" t="s">
        <v>9</v>
      </c>
      <c r="B30" s="180" t="s">
        <v>3</v>
      </c>
      <c r="C30" s="181"/>
      <c r="D30" s="181"/>
      <c r="E30" s="181"/>
      <c r="F30" s="181"/>
      <c r="G30" s="181"/>
      <c r="H30" s="181"/>
      <c r="I30" s="201"/>
      <c r="J30" s="197"/>
      <c r="K30" s="197"/>
      <c r="L30" s="197"/>
    </row>
    <row r="31" ht="35.25" spans="1:12">
      <c r="A31" s="169"/>
      <c r="B31" s="231" t="s">
        <v>10</v>
      </c>
      <c r="C31" s="183" t="s">
        <v>11</v>
      </c>
      <c r="D31" s="183" t="s">
        <v>12</v>
      </c>
      <c r="E31" s="179" t="s">
        <v>13</v>
      </c>
      <c r="F31" s="231" t="s">
        <v>14</v>
      </c>
      <c r="G31" s="183" t="s">
        <v>15</v>
      </c>
      <c r="H31" s="183" t="s">
        <v>16</v>
      </c>
      <c r="I31" s="183" t="s">
        <v>17</v>
      </c>
      <c r="J31" s="197"/>
      <c r="K31" s="197"/>
      <c r="L31" s="197"/>
    </row>
    <row r="32" customHeight="1" spans="1:12">
      <c r="A32" s="170" t="s">
        <v>18</v>
      </c>
      <c r="B32" s="185"/>
      <c r="C32" s="185"/>
      <c r="D32" s="185"/>
      <c r="E32" s="185"/>
      <c r="F32" s="185"/>
      <c r="G32" s="185"/>
      <c r="H32" s="185"/>
      <c r="I32" s="202"/>
      <c r="J32" s="197"/>
      <c r="K32" s="197"/>
      <c r="L32" s="197"/>
    </row>
    <row r="33" ht="16.5" spans="1:12">
      <c r="A33" s="172" t="s">
        <v>19</v>
      </c>
      <c r="B33" s="162">
        <f>SUMIF(HKM!A:A,"012*",HKM!C:C)-SUMIF(HKM!A:A,"012*",HKM!D:D)</f>
        <v>0</v>
      </c>
      <c r="C33" s="162">
        <f>SUMIF(HKM!A:A,"013*",HKM!C:C)-SUMIF(HKM!A:A,"013*",HKM!D:D)</f>
        <v>25980.8</v>
      </c>
      <c r="D33" s="162">
        <f>SUMIF(HKM!A:A,"014*",HKM!C:C)-SUMIF(HKM!A:A,"014*",HKM!D:D)</f>
        <v>12126.66</v>
      </c>
      <c r="E33" s="162">
        <f>SUMIF(HKM!A:A,"015*",HKM!C:C)-SUMIF(HKM!A:A,"015*",HKM!D:D)</f>
        <v>0</v>
      </c>
      <c r="F33" s="162">
        <f>SUMIF(HKM!A:A,"019*",HKM!C:C)-SUMIF(HKM!A:A,"019*",HKM!D:D)</f>
        <v>0</v>
      </c>
      <c r="G33" s="162">
        <f>SUMIF(HKM!A:A,"041*",HKM!C:C)-SUMIF(HKM!A:A,"041*",HKM!D:D)</f>
        <v>0</v>
      </c>
      <c r="H33" s="162">
        <f>SUMIF(HKM!A:A,"051*",HKM!C:C)-SUMIF(HKM!A:A,"051*",HKM!D:D)</f>
        <v>0</v>
      </c>
      <c r="I33" s="203">
        <f>SUM(B33:H33)</f>
        <v>38107.46</v>
      </c>
      <c r="J33" s="197"/>
      <c r="K33" s="198"/>
      <c r="L33" s="197"/>
    </row>
    <row r="34" customHeight="1" spans="1:12">
      <c r="A34" s="26" t="s">
        <v>20</v>
      </c>
      <c r="B34" s="173"/>
      <c r="C34" s="173"/>
      <c r="D34" s="173"/>
      <c r="E34" s="173"/>
      <c r="F34" s="174"/>
      <c r="G34" s="173"/>
      <c r="H34" s="173"/>
      <c r="I34" s="203">
        <f>SUM(B34:H34)</f>
        <v>0</v>
      </c>
      <c r="J34" s="197"/>
      <c r="K34" s="197"/>
      <c r="L34" s="197"/>
    </row>
    <row r="35" customHeight="1" spans="1:12">
      <c r="A35" s="26" t="s">
        <v>21</v>
      </c>
      <c r="B35" s="173"/>
      <c r="C35" s="173"/>
      <c r="D35" s="173"/>
      <c r="E35" s="173"/>
      <c r="F35" s="174"/>
      <c r="G35" s="173"/>
      <c r="H35" s="173"/>
      <c r="I35" s="203">
        <f t="shared" ref="I35:I36" si="3">SUM(B35:H35)</f>
        <v>0</v>
      </c>
      <c r="J35" s="197"/>
      <c r="K35" s="197"/>
      <c r="L35" s="197"/>
    </row>
    <row r="36" customHeight="1" spans="1:12">
      <c r="A36" s="26" t="s">
        <v>22</v>
      </c>
      <c r="B36" s="173"/>
      <c r="C36" s="173"/>
      <c r="D36" s="173"/>
      <c r="E36" s="173"/>
      <c r="F36" s="174"/>
      <c r="G36" s="173"/>
      <c r="H36" s="173"/>
      <c r="I36" s="203">
        <f t="shared" si="3"/>
        <v>0</v>
      </c>
      <c r="J36" s="197"/>
      <c r="K36" s="197"/>
      <c r="L36" s="197"/>
    </row>
    <row r="37" ht="15.75" spans="1:12">
      <c r="A37" s="62" t="s">
        <v>23</v>
      </c>
      <c r="B37" s="162">
        <f>SUMIF(HKM!A:A,"012*",HKM!K:K)-SUMIF(HKM!A:A,"012*",HKM!L:L)</f>
        <v>0</v>
      </c>
      <c r="C37" s="162">
        <f>SUMIF(HKM!A:A,"013*",HKM!K:K)-SUMIF(HKM!A:A,"013*",HKM!L:L)</f>
        <v>25980.8</v>
      </c>
      <c r="D37" s="162">
        <f>SUMIF(HKM!A:A,"014*",HKM!K:K)-SUMIF(HKM!A:A,"014*",HKM!L:L)</f>
        <v>12126.66</v>
      </c>
      <c r="E37" s="162">
        <f>SUMIF(HKM!A:A,"015*",HKM!K:K)-SUMIF(HKM!A:A,"015*",HKM!L:L)</f>
        <v>0</v>
      </c>
      <c r="F37" s="162">
        <f>SUMIF(HKM!A:A,"019*",HKM!K:K)-SUMIF(HKM!A:A,"019*",HKM!L:L)</f>
        <v>0</v>
      </c>
      <c r="G37" s="162">
        <f>SUMIF(HKM!A:A,"041*",HKM!K:K)-SUMIF(HKM!A:A,"041*",HKM!L:L)</f>
        <v>0</v>
      </c>
      <c r="H37" s="162">
        <f>SUMIF(HKM!A:A,"051*",HKM!K:K)-SUMIF(HKM!A:A,"051*",HKM!L:L)</f>
        <v>0</v>
      </c>
      <c r="I37" s="204">
        <f>I33+I34-I35+I36</f>
        <v>38107.46</v>
      </c>
      <c r="J37" s="197"/>
      <c r="K37" s="198"/>
      <c r="L37" s="197"/>
    </row>
    <row r="38" customHeight="1" spans="1:12">
      <c r="A38" s="170" t="s">
        <v>24</v>
      </c>
      <c r="B38" s="175"/>
      <c r="C38" s="175"/>
      <c r="D38" s="175"/>
      <c r="E38" s="175"/>
      <c r="F38" s="175"/>
      <c r="G38" s="175"/>
      <c r="H38" s="175"/>
      <c r="I38" s="202"/>
      <c r="J38" s="197"/>
      <c r="K38" s="197"/>
      <c r="L38" s="197"/>
    </row>
    <row r="39" ht="16.5" spans="1:12">
      <c r="A39" s="172" t="s">
        <v>25</v>
      </c>
      <c r="B39" s="162">
        <f>SUMIF(HKM!A:A,"071*",HKM!D:D)-SUMIF(HKM!A:A,"071*",HKM!C:C)</f>
        <v>0</v>
      </c>
      <c r="C39" s="162">
        <f>SUMIF(HKM!A:A,"073*",HKM!D:D)-SUMIF(HKM!A:A,"073*",HKM!C:C)</f>
        <v>25980.8</v>
      </c>
      <c r="D39" s="162">
        <f>SUMIF(HKM!A:A,"074*",HKM!D:D)-SUMIF(HKM!A:A,"074*",HKM!C:C)</f>
        <v>1515.84</v>
      </c>
      <c r="E39" s="162">
        <f>SUMIF(HKM!A:A,"075*",HKM!D:D)-SUMIF(HKM!A:A,"075*",HKM!C:C)</f>
        <v>0</v>
      </c>
      <c r="F39" s="162">
        <f>SUMIF(HKM!A:A,"079*",HKM!D:D)-SUMIF(HKM!A:A,"079*",HKM!C:C)</f>
        <v>0</v>
      </c>
      <c r="G39" s="162"/>
      <c r="H39" s="162"/>
      <c r="I39" s="203">
        <f>SUM(B39:H39)</f>
        <v>27496.64</v>
      </c>
      <c r="J39" s="197"/>
      <c r="K39" s="198"/>
      <c r="L39" s="197"/>
    </row>
    <row r="40" customHeight="1" spans="1:12">
      <c r="A40" s="26" t="s">
        <v>20</v>
      </c>
      <c r="B40" s="173"/>
      <c r="C40" s="173"/>
      <c r="D40" s="173"/>
      <c r="E40" s="173"/>
      <c r="F40" s="173"/>
      <c r="G40" s="173"/>
      <c r="H40" s="173"/>
      <c r="I40" s="203">
        <f t="shared" ref="I40:I41" si="4">SUM(B40:H40)</f>
        <v>0</v>
      </c>
      <c r="J40" s="197"/>
      <c r="K40" s="197"/>
      <c r="L40" s="197"/>
    </row>
    <row r="41" customHeight="1" spans="1:12">
      <c r="A41" s="50" t="s">
        <v>21</v>
      </c>
      <c r="B41" s="232"/>
      <c r="C41" s="232"/>
      <c r="D41" s="232"/>
      <c r="E41" s="232"/>
      <c r="F41" s="232"/>
      <c r="G41" s="232"/>
      <c r="H41" s="232"/>
      <c r="I41" s="238">
        <f t="shared" si="4"/>
        <v>0</v>
      </c>
      <c r="J41" s="197"/>
      <c r="K41" s="197"/>
      <c r="L41" s="197"/>
    </row>
    <row r="42" s="7" customFormat="1" customHeight="1" spans="1:12">
      <c r="A42" s="233" t="s">
        <v>22</v>
      </c>
      <c r="B42" s="212"/>
      <c r="C42" s="212"/>
      <c r="D42" s="212"/>
      <c r="E42" s="212"/>
      <c r="F42" s="212"/>
      <c r="G42" s="212"/>
      <c r="H42" s="212"/>
      <c r="I42" s="223"/>
      <c r="J42" s="239"/>
      <c r="K42" s="239"/>
      <c r="L42" s="239"/>
    </row>
    <row r="43" ht="15.75" spans="1:12">
      <c r="A43" s="62" t="s">
        <v>23</v>
      </c>
      <c r="B43" s="162">
        <f>SUMIF(HKM!A:A,"071*",HKM!L:L)-SUMIF(HKM!A:A,"071*",HKM!K:K)</f>
        <v>0</v>
      </c>
      <c r="C43" s="162">
        <f>SUMIF(HKM!A:A,"073*",HKM!L:L)-SUMIF(HKM!A:A,"073*",HKM!K:K)</f>
        <v>25980.8</v>
      </c>
      <c r="D43" s="162">
        <f>SUMIF(HKM!A:A,"074*",HKM!L:L)-SUMIF(HKM!A:A,"074*",HKM!K:K)</f>
        <v>2526.4</v>
      </c>
      <c r="E43" s="162">
        <f>SUMIF(HKM!A:A,"075*",HKM!L:L)-SUMIF(HKM!A:A,"075*",HKM!K:K)</f>
        <v>0</v>
      </c>
      <c r="F43" s="162">
        <f>SUMIF(HKM!A:A,"079*",HKM!L:L)-SUMIF(HKM!A:A,"079*",HKM!K:K)</f>
        <v>0</v>
      </c>
      <c r="G43" s="177"/>
      <c r="H43" s="177"/>
      <c r="I43" s="204">
        <f>I39+I40-I41</f>
        <v>27496.64</v>
      </c>
      <c r="J43" s="197"/>
      <c r="K43" s="198"/>
      <c r="L43" s="197"/>
    </row>
    <row r="44" customHeight="1" spans="1:12">
      <c r="A44" s="170" t="s">
        <v>26</v>
      </c>
      <c r="B44" s="175"/>
      <c r="C44" s="175"/>
      <c r="D44" s="175"/>
      <c r="E44" s="175"/>
      <c r="F44" s="175"/>
      <c r="G44" s="175"/>
      <c r="H44" s="175"/>
      <c r="I44" s="202"/>
      <c r="J44" s="197"/>
      <c r="K44" s="197"/>
      <c r="L44" s="197"/>
    </row>
    <row r="45" ht="16.5" spans="1:13">
      <c r="A45" s="172" t="s">
        <v>25</v>
      </c>
      <c r="B45" s="162"/>
      <c r="C45" s="162"/>
      <c r="D45" s="162"/>
      <c r="E45" s="162"/>
      <c r="F45" s="162"/>
      <c r="G45" s="162">
        <f>SUMIF(HKM!A:A,"093*",HKM!D:D)-SUMIF(HKM!A:A,"093*",HKM!C:C)</f>
        <v>0</v>
      </c>
      <c r="H45" s="162"/>
      <c r="I45" s="203">
        <f>SUM(B45:H45)</f>
        <v>0</v>
      </c>
      <c r="J45" s="197"/>
      <c r="K45" s="198"/>
      <c r="L45" s="206"/>
      <c r="M45" s="236"/>
    </row>
    <row r="46" customHeight="1" spans="1:12">
      <c r="A46" s="26" t="s">
        <v>20</v>
      </c>
      <c r="B46" s="173"/>
      <c r="C46" s="173"/>
      <c r="D46" s="173"/>
      <c r="E46" s="173"/>
      <c r="F46" s="173"/>
      <c r="G46" s="173"/>
      <c r="H46" s="173"/>
      <c r="I46" s="203">
        <f t="shared" ref="I46:I47" si="5">SUM(B46:H46)</f>
        <v>0</v>
      </c>
      <c r="J46" s="197"/>
      <c r="K46" s="199"/>
      <c r="L46" s="197"/>
    </row>
    <row r="47" customHeight="1" spans="1:12">
      <c r="A47" s="26" t="s">
        <v>21</v>
      </c>
      <c r="B47" s="173"/>
      <c r="C47" s="173"/>
      <c r="D47" s="173"/>
      <c r="E47" s="173"/>
      <c r="F47" s="173"/>
      <c r="G47" s="173"/>
      <c r="H47" s="173"/>
      <c r="I47" s="203">
        <f t="shared" si="5"/>
        <v>0</v>
      </c>
      <c r="J47" s="197"/>
      <c r="K47" s="199"/>
      <c r="L47" s="197"/>
    </row>
    <row r="48" customHeight="1" spans="1:12">
      <c r="A48" s="233" t="s">
        <v>22</v>
      </c>
      <c r="B48" s="173"/>
      <c r="C48" s="173"/>
      <c r="D48" s="173"/>
      <c r="E48" s="173"/>
      <c r="F48" s="173"/>
      <c r="G48" s="173"/>
      <c r="H48" s="173"/>
      <c r="I48" s="223"/>
      <c r="J48" s="197"/>
      <c r="K48" s="199"/>
      <c r="L48" s="197"/>
    </row>
    <row r="49" ht="15.75" spans="1:13">
      <c r="A49" s="62" t="s">
        <v>23</v>
      </c>
      <c r="B49" s="162"/>
      <c r="C49" s="162"/>
      <c r="D49" s="162"/>
      <c r="E49" s="162"/>
      <c r="F49" s="162"/>
      <c r="G49" s="162">
        <f>SUMIF(HKM!A:A,"093*",HKM!L:L)-SUMIF(HKM!A:A,"093*",HKM!K:K)</f>
        <v>0</v>
      </c>
      <c r="H49" s="162">
        <f>SUMIF(SUAM!C:C,"010",SUAM!E:E)</f>
        <v>0</v>
      </c>
      <c r="I49" s="204">
        <f>I45+I46-I47</f>
        <v>0</v>
      </c>
      <c r="J49" s="197"/>
      <c r="K49" s="198"/>
      <c r="L49" s="235"/>
      <c r="M49" s="236"/>
    </row>
    <row r="50" customHeight="1" spans="1:12">
      <c r="A50" s="170" t="s">
        <v>27</v>
      </c>
      <c r="B50" s="175"/>
      <c r="C50" s="175"/>
      <c r="D50" s="175"/>
      <c r="E50" s="175"/>
      <c r="F50" s="175"/>
      <c r="G50" s="175"/>
      <c r="H50" s="175"/>
      <c r="I50" s="202"/>
      <c r="J50" s="197"/>
      <c r="K50" s="197"/>
      <c r="L50" s="197"/>
    </row>
    <row r="51" customHeight="1" spans="1:12">
      <c r="A51" s="172" t="s">
        <v>25</v>
      </c>
      <c r="B51" s="173"/>
      <c r="C51" s="173"/>
      <c r="D51" s="173"/>
      <c r="E51" s="173"/>
      <c r="F51" s="173"/>
      <c r="G51" s="173"/>
      <c r="H51" s="173"/>
      <c r="I51" s="203">
        <f t="shared" ref="I51" si="6">I33-I39-I45</f>
        <v>10610.82</v>
      </c>
      <c r="J51" s="197"/>
      <c r="K51" s="197"/>
      <c r="L51" s="197"/>
    </row>
    <row r="52" customHeight="1" spans="1:12">
      <c r="A52" s="62" t="s">
        <v>23</v>
      </c>
      <c r="B52" s="177"/>
      <c r="C52" s="177"/>
      <c r="D52" s="177"/>
      <c r="E52" s="177"/>
      <c r="F52" s="177"/>
      <c r="G52" s="177"/>
      <c r="H52" s="177"/>
      <c r="I52" s="204">
        <f t="shared" ref="I52" si="7">I37-I43-I49</f>
        <v>10610.82</v>
      </c>
      <c r="J52" s="197"/>
      <c r="K52" s="197"/>
      <c r="L52" s="197"/>
    </row>
    <row r="53" ht="15.75" spans="2:12"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</row>
  </sheetData>
  <mergeCells count="4">
    <mergeCell ref="B3:I3"/>
    <mergeCell ref="B30:I30"/>
    <mergeCell ref="A3:A4"/>
    <mergeCell ref="A30:A31"/>
  </mergeCells>
  <pageMargins left="0.7" right="0.7" top="0.75" bottom="0.75" header="0.3" footer="0.3"/>
  <pageSetup paperSize="9" orientation="portrait" horizontalDpi="3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62"/>
  <sheetViews>
    <sheetView topLeftCell="A45" workbookViewId="0">
      <selection activeCell="B70" sqref="B70"/>
    </sheetView>
  </sheetViews>
  <sheetFormatPr defaultColWidth="9.1047619047619" defaultRowHeight="15" outlineLevelCol="6"/>
  <cols>
    <col min="1" max="1" width="8.33333333333333" style="4" customWidth="1"/>
    <col min="2" max="2" width="86.1047619047619" style="4" customWidth="1"/>
    <col min="3" max="3" width="4.43809523809524" style="5" customWidth="1"/>
    <col min="4" max="7" width="15.3333333333333" style="6" customWidth="1"/>
    <col min="8" max="16384" width="9.1047619047619" style="7"/>
  </cols>
  <sheetData>
    <row r="1" ht="33.75" spans="1:7">
      <c r="A1" s="8" t="s">
        <v>680</v>
      </c>
      <c r="B1" s="8" t="s">
        <v>681</v>
      </c>
      <c r="C1" s="9" t="s">
        <v>682</v>
      </c>
      <c r="D1" s="10" t="s">
        <v>683</v>
      </c>
      <c r="E1" s="10" t="s">
        <v>684</v>
      </c>
      <c r="F1" s="10" t="s">
        <v>685</v>
      </c>
      <c r="G1" s="10" t="s">
        <v>686</v>
      </c>
    </row>
    <row r="2" spans="1:7">
      <c r="A2" s="4" t="s">
        <v>687</v>
      </c>
      <c r="B2" s="4" t="s">
        <v>688</v>
      </c>
      <c r="C2" s="5" t="s">
        <v>689</v>
      </c>
      <c r="D2" s="6">
        <v>0</v>
      </c>
      <c r="E2" s="6">
        <v>0</v>
      </c>
      <c r="F2" s="6">
        <v>0</v>
      </c>
      <c r="G2" s="6">
        <v>0</v>
      </c>
    </row>
    <row r="3" spans="1:7">
      <c r="A3" s="4" t="s">
        <v>690</v>
      </c>
      <c r="B3" s="4" t="s">
        <v>691</v>
      </c>
      <c r="C3" s="5" t="s">
        <v>692</v>
      </c>
      <c r="D3" s="12">
        <v>869436.3</v>
      </c>
      <c r="E3" s="12">
        <v>976037.92</v>
      </c>
      <c r="F3" s="12">
        <v>869437</v>
      </c>
      <c r="G3" s="12">
        <v>976039</v>
      </c>
    </row>
    <row r="4" spans="1:7">
      <c r="A4" s="4" t="s">
        <v>693</v>
      </c>
      <c r="B4" s="4" t="s">
        <v>694</v>
      </c>
      <c r="C4" s="5" t="s">
        <v>695</v>
      </c>
      <c r="D4" s="6">
        <v>718181.95</v>
      </c>
      <c r="E4" s="6">
        <v>889486.52</v>
      </c>
      <c r="F4" s="6">
        <v>718182</v>
      </c>
      <c r="G4" s="6">
        <v>889487</v>
      </c>
    </row>
    <row r="5" spans="1:7">
      <c r="A5" s="4" t="s">
        <v>696</v>
      </c>
      <c r="B5" s="4" t="s">
        <v>697</v>
      </c>
      <c r="C5" s="5" t="s">
        <v>698</v>
      </c>
      <c r="D5" s="6">
        <v>0</v>
      </c>
      <c r="E5" s="6">
        <v>0</v>
      </c>
      <c r="F5" s="6">
        <v>0</v>
      </c>
      <c r="G5" s="6">
        <v>0</v>
      </c>
    </row>
    <row r="6" spans="1:7">
      <c r="A6" s="4" t="s">
        <v>699</v>
      </c>
      <c r="B6" s="4" t="s">
        <v>700</v>
      </c>
      <c r="C6" s="5" t="s">
        <v>701</v>
      </c>
      <c r="D6" s="6">
        <v>39607.71</v>
      </c>
      <c r="E6" s="6">
        <v>37135.69</v>
      </c>
      <c r="F6" s="6">
        <v>39608</v>
      </c>
      <c r="G6" s="6">
        <v>37136</v>
      </c>
    </row>
    <row r="7" spans="1:7">
      <c r="A7" s="4" t="s">
        <v>702</v>
      </c>
      <c r="B7" s="4" t="s">
        <v>703</v>
      </c>
      <c r="C7" s="5" t="s">
        <v>704</v>
      </c>
      <c r="D7" s="6">
        <v>-478</v>
      </c>
      <c r="E7" s="6">
        <v>3048</v>
      </c>
      <c r="F7" s="6">
        <v>-478</v>
      </c>
      <c r="G7" s="6">
        <v>3048</v>
      </c>
    </row>
    <row r="8" spans="1:7">
      <c r="A8" s="4" t="s">
        <v>705</v>
      </c>
      <c r="B8" s="4" t="s">
        <v>706</v>
      </c>
      <c r="C8" s="5" t="s">
        <v>707</v>
      </c>
      <c r="D8" s="6">
        <v>3500</v>
      </c>
      <c r="E8" s="6">
        <v>0</v>
      </c>
      <c r="F8" s="6">
        <v>3500</v>
      </c>
      <c r="G8" s="6">
        <v>0</v>
      </c>
    </row>
    <row r="9" spans="1:7">
      <c r="A9" s="4" t="s">
        <v>708</v>
      </c>
      <c r="B9" s="4" t="s">
        <v>709</v>
      </c>
      <c r="C9" s="5" t="s">
        <v>710</v>
      </c>
      <c r="D9" s="6">
        <v>75000</v>
      </c>
      <c r="E9" s="6">
        <v>20000</v>
      </c>
      <c r="F9" s="6">
        <v>75000</v>
      </c>
      <c r="G9" s="6">
        <v>20000</v>
      </c>
    </row>
    <row r="10" spans="1:7">
      <c r="A10" s="4" t="s">
        <v>711</v>
      </c>
      <c r="B10" s="4" t="s">
        <v>712</v>
      </c>
      <c r="C10" s="5" t="s">
        <v>713</v>
      </c>
      <c r="D10" s="6">
        <v>33624.64</v>
      </c>
      <c r="E10" s="6">
        <v>26367.71</v>
      </c>
      <c r="F10" s="6">
        <v>33625</v>
      </c>
      <c r="G10" s="6">
        <v>26368</v>
      </c>
    </row>
    <row r="11" spans="1:7">
      <c r="A11" s="4" t="s">
        <v>690</v>
      </c>
      <c r="B11" s="4" t="s">
        <v>714</v>
      </c>
      <c r="C11" s="5" t="s">
        <v>715</v>
      </c>
      <c r="D11" s="6">
        <v>803138.59</v>
      </c>
      <c r="E11" s="6">
        <v>954840.67</v>
      </c>
      <c r="F11" s="6">
        <v>803140</v>
      </c>
      <c r="G11" s="6">
        <v>954842</v>
      </c>
    </row>
    <row r="12" spans="1:7">
      <c r="A12" s="4" t="s">
        <v>716</v>
      </c>
      <c r="B12" s="4" t="s">
        <v>717</v>
      </c>
      <c r="C12" s="5" t="s">
        <v>718</v>
      </c>
      <c r="D12" s="6">
        <v>478951.33</v>
      </c>
      <c r="E12" s="6">
        <v>633124.34</v>
      </c>
      <c r="F12" s="6">
        <v>478951</v>
      </c>
      <c r="G12" s="6">
        <v>633124</v>
      </c>
    </row>
    <row r="13" spans="1:7">
      <c r="A13" s="4" t="s">
        <v>719</v>
      </c>
      <c r="B13" s="4" t="s">
        <v>720</v>
      </c>
      <c r="C13" s="5" t="s">
        <v>721</v>
      </c>
      <c r="D13" s="6">
        <v>19272.37</v>
      </c>
      <c r="E13" s="6">
        <v>26376.99</v>
      </c>
      <c r="F13" s="6">
        <v>19272</v>
      </c>
      <c r="G13" s="6">
        <v>26377</v>
      </c>
    </row>
    <row r="14" spans="1:7">
      <c r="A14" s="4" t="s">
        <v>722</v>
      </c>
      <c r="B14" s="4" t="s">
        <v>723</v>
      </c>
      <c r="C14" s="5" t="s">
        <v>724</v>
      </c>
      <c r="D14" s="6">
        <v>0</v>
      </c>
      <c r="E14" s="6">
        <v>0</v>
      </c>
      <c r="F14" s="6">
        <v>0</v>
      </c>
      <c r="G14" s="6">
        <v>0</v>
      </c>
    </row>
    <row r="15" spans="1:7">
      <c r="A15" s="4" t="s">
        <v>725</v>
      </c>
      <c r="B15" s="4" t="s">
        <v>726</v>
      </c>
      <c r="C15" s="5" t="s">
        <v>727</v>
      </c>
      <c r="D15" s="6">
        <v>42737.09</v>
      </c>
      <c r="E15" s="6">
        <v>54010.69</v>
      </c>
      <c r="F15" s="6">
        <v>42738</v>
      </c>
      <c r="G15" s="6">
        <v>54011</v>
      </c>
    </row>
    <row r="16" spans="1:7">
      <c r="A16" s="4" t="s">
        <v>728</v>
      </c>
      <c r="B16" s="4" t="s">
        <v>729</v>
      </c>
      <c r="C16" s="5" t="s">
        <v>730</v>
      </c>
      <c r="D16" s="6">
        <v>154895.55</v>
      </c>
      <c r="E16" s="6">
        <v>175932.01</v>
      </c>
      <c r="F16" s="6">
        <v>154896</v>
      </c>
      <c r="G16" s="6">
        <v>175933</v>
      </c>
    </row>
    <row r="17" spans="1:7">
      <c r="A17" s="4" t="s">
        <v>731</v>
      </c>
      <c r="B17" s="4" t="s">
        <v>732</v>
      </c>
      <c r="C17" s="5" t="s">
        <v>733</v>
      </c>
      <c r="D17" s="6">
        <v>109692.71</v>
      </c>
      <c r="E17" s="6">
        <v>124980.78</v>
      </c>
      <c r="F17" s="6">
        <v>109693</v>
      </c>
      <c r="G17" s="6">
        <v>124981</v>
      </c>
    </row>
    <row r="18" spans="1:7">
      <c r="A18" s="4" t="s">
        <v>734</v>
      </c>
      <c r="B18" s="4" t="s">
        <v>735</v>
      </c>
      <c r="C18" s="5" t="s">
        <v>736</v>
      </c>
      <c r="D18" s="6">
        <v>0</v>
      </c>
      <c r="E18" s="6">
        <v>0</v>
      </c>
      <c r="F18" s="6">
        <v>0</v>
      </c>
      <c r="G18" s="6">
        <v>0</v>
      </c>
    </row>
    <row r="19" spans="1:7">
      <c r="A19" s="4" t="s">
        <v>737</v>
      </c>
      <c r="B19" s="4" t="s">
        <v>738</v>
      </c>
      <c r="C19" s="5" t="s">
        <v>739</v>
      </c>
      <c r="D19" s="6">
        <v>37852.13</v>
      </c>
      <c r="E19" s="6">
        <v>43450.53</v>
      </c>
      <c r="F19" s="6">
        <v>37852</v>
      </c>
      <c r="G19" s="6">
        <v>43451</v>
      </c>
    </row>
    <row r="20" spans="1:7">
      <c r="A20" s="4" t="s">
        <v>740</v>
      </c>
      <c r="B20" s="4" t="s">
        <v>741</v>
      </c>
      <c r="C20" s="5" t="s">
        <v>742</v>
      </c>
      <c r="D20" s="6">
        <v>7350.71</v>
      </c>
      <c r="E20" s="6">
        <v>7500.7</v>
      </c>
      <c r="F20" s="6">
        <v>7351</v>
      </c>
      <c r="G20" s="6">
        <v>7501</v>
      </c>
    </row>
    <row r="21" spans="1:7">
      <c r="A21" s="4" t="s">
        <v>743</v>
      </c>
      <c r="B21" s="4" t="s">
        <v>744</v>
      </c>
      <c r="C21" s="5" t="s">
        <v>745</v>
      </c>
      <c r="D21" s="6">
        <v>2490.7</v>
      </c>
      <c r="E21" s="6">
        <v>2953.84</v>
      </c>
      <c r="F21" s="6">
        <v>2491</v>
      </c>
      <c r="G21" s="6">
        <v>2954</v>
      </c>
    </row>
    <row r="22" spans="1:7">
      <c r="A22" s="4" t="s">
        <v>746</v>
      </c>
      <c r="B22" s="4" t="s">
        <v>747</v>
      </c>
      <c r="C22" s="5" t="s">
        <v>748</v>
      </c>
      <c r="D22" s="6">
        <v>43684.87</v>
      </c>
      <c r="E22" s="6">
        <v>47045.04</v>
      </c>
      <c r="F22" s="6">
        <v>43685</v>
      </c>
      <c r="G22" s="6">
        <v>47045</v>
      </c>
    </row>
    <row r="23" spans="1:7">
      <c r="A23" s="4" t="s">
        <v>749</v>
      </c>
      <c r="B23" s="4" t="s">
        <v>750</v>
      </c>
      <c r="C23" s="5" t="s">
        <v>751</v>
      </c>
      <c r="D23" s="6">
        <v>43684.87</v>
      </c>
      <c r="E23" s="6">
        <v>47045.04</v>
      </c>
      <c r="F23" s="6">
        <v>43685</v>
      </c>
      <c r="G23" s="6">
        <v>47045</v>
      </c>
    </row>
    <row r="24" spans="1:7">
      <c r="A24" s="4" t="s">
        <v>734</v>
      </c>
      <c r="B24" s="4" t="s">
        <v>752</v>
      </c>
      <c r="C24" s="5" t="s">
        <v>753</v>
      </c>
      <c r="D24" s="6">
        <v>0</v>
      </c>
      <c r="E24" s="6">
        <v>0</v>
      </c>
      <c r="F24" s="6">
        <v>0</v>
      </c>
      <c r="G24" s="6">
        <v>0</v>
      </c>
    </row>
    <row r="25" spans="1:7">
      <c r="A25" s="4" t="s">
        <v>754</v>
      </c>
      <c r="B25" s="4" t="s">
        <v>755</v>
      </c>
      <c r="C25" s="5" t="s">
        <v>756</v>
      </c>
      <c r="D25" s="6">
        <v>54944.03</v>
      </c>
      <c r="E25" s="6">
        <v>9055.68</v>
      </c>
      <c r="F25" s="6">
        <v>54944</v>
      </c>
      <c r="G25" s="6">
        <v>9056</v>
      </c>
    </row>
    <row r="26" spans="1:7">
      <c r="A26" s="4" t="s">
        <v>693</v>
      </c>
      <c r="B26" s="4" t="s">
        <v>757</v>
      </c>
      <c r="C26" s="5" t="s">
        <v>758</v>
      </c>
      <c r="D26" s="6">
        <v>0</v>
      </c>
      <c r="E26" s="6">
        <v>0</v>
      </c>
      <c r="F26" s="6">
        <v>0</v>
      </c>
      <c r="G26" s="6">
        <v>0</v>
      </c>
    </row>
    <row r="27" spans="1:7">
      <c r="A27" s="4" t="s">
        <v>759</v>
      </c>
      <c r="B27" s="4" t="s">
        <v>760</v>
      </c>
      <c r="C27" s="5" t="s">
        <v>761</v>
      </c>
      <c r="D27" s="6">
        <v>6162.65</v>
      </c>
      <c r="E27" s="6">
        <v>6342.08</v>
      </c>
      <c r="F27" s="6">
        <v>6163</v>
      </c>
      <c r="G27" s="6">
        <v>6342</v>
      </c>
    </row>
    <row r="28" spans="1:7">
      <c r="A28" s="4" t="s">
        <v>762</v>
      </c>
      <c r="B28" s="4" t="s">
        <v>763</v>
      </c>
      <c r="C28" s="5" t="s">
        <v>764</v>
      </c>
      <c r="D28" s="6">
        <v>66297.71</v>
      </c>
      <c r="E28" s="6">
        <v>21197.25</v>
      </c>
      <c r="F28" s="6">
        <v>66297</v>
      </c>
      <c r="G28" s="6">
        <v>21197</v>
      </c>
    </row>
    <row r="29" spans="1:7">
      <c r="A29" s="4" t="s">
        <v>687</v>
      </c>
      <c r="B29" s="4" t="s">
        <v>765</v>
      </c>
      <c r="C29" s="5" t="s">
        <v>766</v>
      </c>
      <c r="D29" s="6">
        <v>219850.87</v>
      </c>
      <c r="E29" s="6">
        <v>216158.19</v>
      </c>
      <c r="F29" s="6">
        <v>219851</v>
      </c>
      <c r="G29" s="6">
        <v>216159</v>
      </c>
    </row>
    <row r="30" spans="1:7">
      <c r="A30" s="4" t="s">
        <v>690</v>
      </c>
      <c r="B30" s="4" t="s">
        <v>767</v>
      </c>
      <c r="C30" s="5" t="s">
        <v>768</v>
      </c>
      <c r="D30" s="6">
        <v>0</v>
      </c>
      <c r="E30" s="6">
        <v>0</v>
      </c>
      <c r="F30" s="6">
        <v>0</v>
      </c>
      <c r="G30" s="6">
        <v>0</v>
      </c>
    </row>
    <row r="31" spans="1:7">
      <c r="A31" s="4" t="s">
        <v>769</v>
      </c>
      <c r="B31" s="4" t="s">
        <v>770</v>
      </c>
      <c r="C31" s="5" t="s">
        <v>771</v>
      </c>
      <c r="D31" s="6">
        <v>0</v>
      </c>
      <c r="E31" s="6">
        <v>0</v>
      </c>
      <c r="F31" s="6">
        <v>0</v>
      </c>
      <c r="G31" s="6">
        <v>0</v>
      </c>
    </row>
    <row r="32" spans="1:7">
      <c r="A32" s="4" t="s">
        <v>772</v>
      </c>
      <c r="B32" s="4" t="s">
        <v>773</v>
      </c>
      <c r="C32" s="5" t="s">
        <v>774</v>
      </c>
      <c r="D32" s="6">
        <v>0</v>
      </c>
      <c r="E32" s="6">
        <v>0</v>
      </c>
      <c r="F32" s="6">
        <v>0</v>
      </c>
      <c r="G32" s="6">
        <v>0</v>
      </c>
    </row>
    <row r="33" spans="1:7">
      <c r="A33" s="4" t="s">
        <v>775</v>
      </c>
      <c r="B33" s="4" t="s">
        <v>776</v>
      </c>
      <c r="C33" s="5" t="s">
        <v>777</v>
      </c>
      <c r="D33" s="6">
        <v>0</v>
      </c>
      <c r="E33" s="6">
        <v>0</v>
      </c>
      <c r="F33" s="6">
        <v>0</v>
      </c>
      <c r="G33" s="6">
        <v>0</v>
      </c>
    </row>
    <row r="34" spans="1:7">
      <c r="A34" s="4" t="s">
        <v>734</v>
      </c>
      <c r="B34" s="4" t="s">
        <v>778</v>
      </c>
      <c r="C34" s="5" t="s">
        <v>779</v>
      </c>
      <c r="D34" s="6">
        <v>0</v>
      </c>
      <c r="E34" s="6">
        <v>0</v>
      </c>
      <c r="F34" s="6">
        <v>0</v>
      </c>
      <c r="G34" s="6">
        <v>0</v>
      </c>
    </row>
    <row r="35" spans="1:7">
      <c r="A35" s="4" t="s">
        <v>737</v>
      </c>
      <c r="B35" s="4" t="s">
        <v>780</v>
      </c>
      <c r="C35" s="5" t="s">
        <v>781</v>
      </c>
      <c r="D35" s="6">
        <v>0</v>
      </c>
      <c r="E35" s="6">
        <v>0</v>
      </c>
      <c r="F35" s="6">
        <v>0</v>
      </c>
      <c r="G35" s="6">
        <v>0</v>
      </c>
    </row>
    <row r="36" spans="1:7">
      <c r="A36" s="4" t="s">
        <v>782</v>
      </c>
      <c r="B36" s="4" t="s">
        <v>783</v>
      </c>
      <c r="C36" s="5" t="s">
        <v>784</v>
      </c>
      <c r="D36" s="6">
        <v>0</v>
      </c>
      <c r="E36" s="6">
        <v>0</v>
      </c>
      <c r="F36" s="6">
        <v>0</v>
      </c>
      <c r="G36" s="6">
        <v>0</v>
      </c>
    </row>
    <row r="37" spans="1:7">
      <c r="A37" s="4" t="s">
        <v>785</v>
      </c>
      <c r="B37" s="4" t="s">
        <v>786</v>
      </c>
      <c r="C37" s="5" t="s">
        <v>787</v>
      </c>
      <c r="D37" s="6">
        <v>0</v>
      </c>
      <c r="E37" s="6">
        <v>0</v>
      </c>
      <c r="F37" s="6">
        <v>0</v>
      </c>
      <c r="G37" s="6">
        <v>0</v>
      </c>
    </row>
    <row r="38" spans="1:7">
      <c r="A38" s="4">
        <v>2</v>
      </c>
      <c r="B38" s="4" t="s">
        <v>788</v>
      </c>
      <c r="C38" s="5" t="s">
        <v>789</v>
      </c>
      <c r="D38" s="6">
        <v>0</v>
      </c>
      <c r="E38" s="6">
        <v>0</v>
      </c>
      <c r="F38" s="6">
        <v>0</v>
      </c>
      <c r="G38" s="6">
        <v>0</v>
      </c>
    </row>
    <row r="39" spans="1:7">
      <c r="A39" s="4" t="s">
        <v>737</v>
      </c>
      <c r="B39" s="4" t="s">
        <v>790</v>
      </c>
      <c r="C39" s="5" t="s">
        <v>791</v>
      </c>
      <c r="D39" s="6">
        <v>0</v>
      </c>
      <c r="E39" s="6">
        <v>0</v>
      </c>
      <c r="F39" s="6">
        <v>0</v>
      </c>
      <c r="G39" s="6">
        <v>0</v>
      </c>
    </row>
    <row r="40" spans="1:7">
      <c r="A40" s="4" t="s">
        <v>792</v>
      </c>
      <c r="B40" s="4" t="s">
        <v>793</v>
      </c>
      <c r="C40" s="5" t="s">
        <v>794</v>
      </c>
      <c r="D40" s="6">
        <v>0</v>
      </c>
      <c r="E40" s="6">
        <v>0</v>
      </c>
      <c r="F40" s="6">
        <v>0</v>
      </c>
      <c r="G40" s="6">
        <v>0</v>
      </c>
    </row>
    <row r="41" spans="1:7">
      <c r="A41" s="4" t="s">
        <v>795</v>
      </c>
      <c r="B41" s="4" t="s">
        <v>796</v>
      </c>
      <c r="C41" s="5" t="s">
        <v>797</v>
      </c>
      <c r="D41" s="6">
        <v>0</v>
      </c>
      <c r="E41" s="6">
        <v>0</v>
      </c>
      <c r="F41" s="6">
        <v>0</v>
      </c>
      <c r="G41" s="6">
        <v>0</v>
      </c>
    </row>
    <row r="42" spans="1:7">
      <c r="A42" s="4" t="s">
        <v>734</v>
      </c>
      <c r="B42" s="4" t="s">
        <v>798</v>
      </c>
      <c r="C42" s="5" t="s">
        <v>799</v>
      </c>
      <c r="D42" s="6">
        <v>0</v>
      </c>
      <c r="E42" s="6">
        <v>0</v>
      </c>
      <c r="F42" s="6">
        <v>0</v>
      </c>
      <c r="G42" s="6">
        <v>0</v>
      </c>
    </row>
    <row r="43" spans="1:7">
      <c r="A43" s="4" t="s">
        <v>800</v>
      </c>
      <c r="B43" s="4" t="s">
        <v>801</v>
      </c>
      <c r="C43" s="5" t="s">
        <v>802</v>
      </c>
      <c r="D43" s="6">
        <v>0</v>
      </c>
      <c r="E43" s="6">
        <v>0</v>
      </c>
      <c r="F43" s="6">
        <v>0</v>
      </c>
      <c r="G43" s="6">
        <v>0</v>
      </c>
    </row>
    <row r="44" spans="1:7">
      <c r="A44" s="4" t="s">
        <v>803</v>
      </c>
      <c r="B44" s="4" t="s">
        <v>804</v>
      </c>
      <c r="C44" s="5" t="s">
        <v>805</v>
      </c>
      <c r="D44" s="6">
        <v>0</v>
      </c>
      <c r="E44" s="6">
        <v>0</v>
      </c>
      <c r="F44" s="6">
        <v>0</v>
      </c>
      <c r="G44" s="6">
        <v>0</v>
      </c>
    </row>
    <row r="45" spans="1:7">
      <c r="A45" s="4" t="s">
        <v>806</v>
      </c>
      <c r="B45" s="4" t="s">
        <v>807</v>
      </c>
      <c r="C45" s="5" t="s">
        <v>808</v>
      </c>
      <c r="D45" s="6">
        <v>0</v>
      </c>
      <c r="E45" s="6">
        <v>0</v>
      </c>
      <c r="F45" s="6">
        <v>0</v>
      </c>
      <c r="G45" s="6">
        <v>0</v>
      </c>
    </row>
    <row r="46" spans="1:7">
      <c r="A46" s="4" t="s">
        <v>690</v>
      </c>
      <c r="B46" s="4" t="s">
        <v>809</v>
      </c>
      <c r="C46" s="5" t="s">
        <v>810</v>
      </c>
      <c r="D46" s="6">
        <v>17344.85</v>
      </c>
      <c r="E46" s="6">
        <v>20536.09</v>
      </c>
      <c r="F46" s="6">
        <v>17344</v>
      </c>
      <c r="G46" s="6">
        <v>20536</v>
      </c>
    </row>
    <row r="47" spans="1:7">
      <c r="A47" s="4" t="s">
        <v>811</v>
      </c>
      <c r="B47" s="4" t="s">
        <v>812</v>
      </c>
      <c r="C47" s="5" t="s">
        <v>813</v>
      </c>
      <c r="D47" s="6">
        <v>0</v>
      </c>
      <c r="E47" s="6">
        <v>0</v>
      </c>
      <c r="F47" s="6">
        <v>0</v>
      </c>
      <c r="G47" s="6">
        <v>0</v>
      </c>
    </row>
    <row r="48" spans="1:7">
      <c r="A48" s="4" t="s">
        <v>814</v>
      </c>
      <c r="B48" s="4" t="s">
        <v>815</v>
      </c>
      <c r="C48" s="5" t="s">
        <v>816</v>
      </c>
      <c r="D48" s="6">
        <v>0</v>
      </c>
      <c r="E48" s="6">
        <v>0</v>
      </c>
      <c r="F48" s="6">
        <v>0</v>
      </c>
      <c r="G48" s="6">
        <v>0</v>
      </c>
    </row>
    <row r="49" spans="1:7">
      <c r="A49" s="4" t="s">
        <v>817</v>
      </c>
      <c r="B49" s="4" t="s">
        <v>818</v>
      </c>
      <c r="C49" s="5" t="s">
        <v>819</v>
      </c>
      <c r="D49" s="6">
        <v>0</v>
      </c>
      <c r="E49" s="6">
        <v>0</v>
      </c>
      <c r="F49" s="6">
        <v>0</v>
      </c>
      <c r="G49" s="6">
        <v>0</v>
      </c>
    </row>
    <row r="50" spans="1:7">
      <c r="A50" s="4" t="s">
        <v>820</v>
      </c>
      <c r="B50" s="4" t="s">
        <v>821</v>
      </c>
      <c r="C50" s="5" t="s">
        <v>822</v>
      </c>
      <c r="D50" s="6">
        <v>13588.49</v>
      </c>
      <c r="E50" s="6">
        <v>16889.64</v>
      </c>
      <c r="F50" s="6">
        <v>13588</v>
      </c>
      <c r="G50" s="6">
        <v>16890</v>
      </c>
    </row>
    <row r="51" spans="1:7">
      <c r="A51" s="4" t="s">
        <v>823</v>
      </c>
      <c r="B51" s="4" t="s">
        <v>824</v>
      </c>
      <c r="C51" s="5" t="s">
        <v>825</v>
      </c>
      <c r="D51" s="6">
        <v>0</v>
      </c>
      <c r="E51" s="6">
        <v>0</v>
      </c>
      <c r="F51" s="6">
        <v>0</v>
      </c>
      <c r="G51" s="6">
        <v>0</v>
      </c>
    </row>
    <row r="52" spans="1:7">
      <c r="A52" s="4" t="s">
        <v>734</v>
      </c>
      <c r="B52" s="4" t="s">
        <v>826</v>
      </c>
      <c r="C52" s="5" t="s">
        <v>827</v>
      </c>
      <c r="D52" s="6">
        <v>13588.49</v>
      </c>
      <c r="E52" s="6">
        <v>16889.64</v>
      </c>
      <c r="F52" s="6">
        <v>13588</v>
      </c>
      <c r="G52" s="6">
        <v>16890</v>
      </c>
    </row>
    <row r="53" spans="1:7">
      <c r="A53" s="4" t="s">
        <v>828</v>
      </c>
      <c r="B53" s="4" t="s">
        <v>829</v>
      </c>
      <c r="C53" s="5" t="s">
        <v>830</v>
      </c>
      <c r="D53" s="6">
        <v>0</v>
      </c>
      <c r="E53" s="6">
        <v>0</v>
      </c>
      <c r="F53" s="6">
        <v>0</v>
      </c>
      <c r="G53" s="6">
        <v>0</v>
      </c>
    </row>
    <row r="54" spans="1:7">
      <c r="A54" s="4" t="s">
        <v>831</v>
      </c>
      <c r="B54" s="4" t="s">
        <v>832</v>
      </c>
      <c r="C54" s="5" t="s">
        <v>833</v>
      </c>
      <c r="D54" s="6">
        <v>0</v>
      </c>
      <c r="E54" s="6">
        <v>0</v>
      </c>
      <c r="F54" s="6">
        <v>0</v>
      </c>
      <c r="G54" s="6">
        <v>0</v>
      </c>
    </row>
    <row r="55" spans="1:7">
      <c r="A55" s="4" t="s">
        <v>834</v>
      </c>
      <c r="B55" s="4" t="s">
        <v>835</v>
      </c>
      <c r="C55" s="5" t="s">
        <v>836</v>
      </c>
      <c r="D55" s="6">
        <v>3756.36</v>
      </c>
      <c r="E55" s="6">
        <v>3646.45</v>
      </c>
      <c r="F55" s="6">
        <v>3756</v>
      </c>
      <c r="G55" s="6">
        <v>3646</v>
      </c>
    </row>
    <row r="56" spans="1:7">
      <c r="A56" s="4" t="s">
        <v>762</v>
      </c>
      <c r="B56" s="4" t="s">
        <v>837</v>
      </c>
      <c r="C56" s="5" t="s">
        <v>838</v>
      </c>
      <c r="D56" s="6">
        <v>-17344.85</v>
      </c>
      <c r="E56" s="6">
        <v>-20536.09</v>
      </c>
      <c r="F56" s="6">
        <v>-17344</v>
      </c>
      <c r="G56" s="6">
        <v>-20536</v>
      </c>
    </row>
    <row r="57" spans="1:7">
      <c r="A57" s="4" t="s">
        <v>839</v>
      </c>
      <c r="B57" s="4" t="s">
        <v>840</v>
      </c>
      <c r="C57" s="5" t="s">
        <v>841</v>
      </c>
      <c r="D57" s="6">
        <v>48952.86</v>
      </c>
      <c r="E57" s="6">
        <v>661.16</v>
      </c>
      <c r="F57" s="6">
        <v>48953</v>
      </c>
      <c r="G57" s="6">
        <v>661</v>
      </c>
    </row>
    <row r="58" spans="1:7">
      <c r="A58" s="4" t="s">
        <v>842</v>
      </c>
      <c r="B58" s="4" t="s">
        <v>843</v>
      </c>
      <c r="C58" s="5" t="s">
        <v>844</v>
      </c>
      <c r="D58" s="6">
        <v>10078.88</v>
      </c>
      <c r="E58" s="6">
        <v>2932.9</v>
      </c>
      <c r="F58" s="6">
        <v>10079</v>
      </c>
      <c r="G58" s="6">
        <v>2933</v>
      </c>
    </row>
    <row r="59" spans="1:7">
      <c r="A59" s="4" t="s">
        <v>845</v>
      </c>
      <c r="B59" s="4" t="s">
        <v>846</v>
      </c>
      <c r="C59" s="5" t="s">
        <v>847</v>
      </c>
      <c r="D59" s="6">
        <v>10078.88</v>
      </c>
      <c r="E59" s="6">
        <v>2932.9</v>
      </c>
      <c r="F59" s="6">
        <v>10079</v>
      </c>
      <c r="G59" s="6">
        <v>2933</v>
      </c>
    </row>
    <row r="60" spans="1:7">
      <c r="A60" s="4" t="s">
        <v>734</v>
      </c>
      <c r="B60" s="4" t="s">
        <v>848</v>
      </c>
      <c r="C60" s="5" t="s">
        <v>849</v>
      </c>
      <c r="D60" s="6">
        <v>0</v>
      </c>
      <c r="E60" s="6">
        <v>0</v>
      </c>
      <c r="F60" s="6">
        <v>0</v>
      </c>
      <c r="G60" s="6">
        <v>0</v>
      </c>
    </row>
    <row r="61" spans="1:7">
      <c r="A61" s="4" t="s">
        <v>850</v>
      </c>
      <c r="B61" s="4" t="s">
        <v>851</v>
      </c>
      <c r="C61" s="5" t="s">
        <v>852</v>
      </c>
      <c r="D61" s="6">
        <v>0</v>
      </c>
      <c r="E61" s="6">
        <v>0</v>
      </c>
      <c r="F61" s="6">
        <v>0</v>
      </c>
      <c r="G61" s="6">
        <v>0</v>
      </c>
    </row>
    <row r="62" spans="1:7">
      <c r="A62" s="4" t="s">
        <v>839</v>
      </c>
      <c r="B62" s="4" t="s">
        <v>853</v>
      </c>
      <c r="C62" s="5" t="s">
        <v>854</v>
      </c>
      <c r="D62" s="6">
        <v>38873.98</v>
      </c>
      <c r="E62" s="6">
        <v>-2271.74</v>
      </c>
      <c r="F62" s="6">
        <v>38874</v>
      </c>
      <c r="G62" s="6">
        <v>-2272</v>
      </c>
    </row>
  </sheetData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K79"/>
  <sheetViews>
    <sheetView workbookViewId="0">
      <selection activeCell="B19" sqref="B19"/>
    </sheetView>
  </sheetViews>
  <sheetFormatPr defaultColWidth="9.1047619047619" defaultRowHeight="15"/>
  <cols>
    <col min="1" max="1" width="8.33333333333333" style="13" customWidth="1"/>
    <col min="2" max="2" width="63.552380952381" style="13" customWidth="1"/>
    <col min="3" max="3" width="4.43809523809524" style="14" customWidth="1"/>
    <col min="4" max="11" width="15.3333333333333" style="15" customWidth="1"/>
    <col min="12" max="16384" width="9.1047619047619" style="7"/>
  </cols>
  <sheetData>
    <row r="1" ht="22.5" spans="1:11">
      <c r="A1" s="8" t="s">
        <v>680</v>
      </c>
      <c r="B1" s="8" t="s">
        <v>855</v>
      </c>
      <c r="C1" s="9" t="s">
        <v>682</v>
      </c>
      <c r="D1" s="10" t="s">
        <v>856</v>
      </c>
      <c r="E1" s="10" t="s">
        <v>857</v>
      </c>
      <c r="F1" s="10" t="s">
        <v>858</v>
      </c>
      <c r="G1" s="10" t="s">
        <v>859</v>
      </c>
      <c r="H1" s="10" t="s">
        <v>860</v>
      </c>
      <c r="I1" s="10" t="s">
        <v>861</v>
      </c>
      <c r="J1" s="10" t="s">
        <v>862</v>
      </c>
      <c r="K1" s="10" t="s">
        <v>686</v>
      </c>
    </row>
    <row r="2" spans="1:11">
      <c r="A2" s="16"/>
      <c r="B2" s="16" t="s">
        <v>863</v>
      </c>
      <c r="C2" s="17" t="s">
        <v>864</v>
      </c>
      <c r="D2" s="12">
        <v>930820.64</v>
      </c>
      <c r="E2" s="12">
        <v>287385.01</v>
      </c>
      <c r="F2" s="12">
        <v>643435.63</v>
      </c>
      <c r="G2" s="12">
        <v>715310.21</v>
      </c>
      <c r="H2" s="12">
        <v>930822</v>
      </c>
      <c r="I2" s="12">
        <v>287385</v>
      </c>
      <c r="J2" s="12">
        <v>643437</v>
      </c>
      <c r="K2" s="12">
        <v>715312</v>
      </c>
    </row>
    <row r="3" spans="1:11">
      <c r="A3" s="16" t="s">
        <v>716</v>
      </c>
      <c r="B3" s="16" t="s">
        <v>865</v>
      </c>
      <c r="C3" s="17" t="s">
        <v>866</v>
      </c>
      <c r="D3" s="12">
        <v>755311.69</v>
      </c>
      <c r="E3" s="12">
        <v>287385.01</v>
      </c>
      <c r="F3" s="12">
        <v>467926.68</v>
      </c>
      <c r="G3" s="12">
        <v>503386.92</v>
      </c>
      <c r="H3" s="12">
        <v>755313</v>
      </c>
      <c r="I3" s="12">
        <v>287385</v>
      </c>
      <c r="J3" s="12">
        <v>467928</v>
      </c>
      <c r="K3" s="12">
        <v>503389</v>
      </c>
    </row>
    <row r="4" spans="1:11">
      <c r="A4" s="16" t="s">
        <v>867</v>
      </c>
      <c r="B4" s="16" t="s">
        <v>868</v>
      </c>
      <c r="C4" s="17" t="s">
        <v>869</v>
      </c>
      <c r="D4" s="12">
        <v>38107.46</v>
      </c>
      <c r="E4" s="12">
        <v>29517.76</v>
      </c>
      <c r="F4" s="12">
        <v>8589.7</v>
      </c>
      <c r="G4" s="12">
        <v>9600.26</v>
      </c>
      <c r="H4" s="12">
        <v>38108</v>
      </c>
      <c r="I4" s="12">
        <v>29518</v>
      </c>
      <c r="J4" s="12">
        <v>8590</v>
      </c>
      <c r="K4" s="12">
        <v>9601</v>
      </c>
    </row>
    <row r="5" spans="1:11">
      <c r="A5" s="16" t="s">
        <v>870</v>
      </c>
      <c r="B5" s="16" t="s">
        <v>871</v>
      </c>
      <c r="C5" s="17" t="s">
        <v>872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</row>
    <row r="6" spans="1:11">
      <c r="A6" s="16" t="s">
        <v>734</v>
      </c>
      <c r="B6" s="16" t="s">
        <v>873</v>
      </c>
      <c r="C6" s="17" t="s">
        <v>874</v>
      </c>
      <c r="D6" s="12">
        <v>25980.8</v>
      </c>
      <c r="E6" s="12">
        <v>25980.8</v>
      </c>
      <c r="F6" s="12">
        <v>0</v>
      </c>
      <c r="G6" s="12">
        <v>0</v>
      </c>
      <c r="H6" s="12">
        <v>25981</v>
      </c>
      <c r="I6" s="12">
        <v>25981</v>
      </c>
      <c r="J6" s="12">
        <v>0</v>
      </c>
      <c r="K6" s="12">
        <v>0</v>
      </c>
    </row>
    <row r="7" spans="1:11">
      <c r="A7" s="16" t="s">
        <v>737</v>
      </c>
      <c r="B7" s="16" t="s">
        <v>875</v>
      </c>
      <c r="C7" s="17" t="s">
        <v>876</v>
      </c>
      <c r="D7" s="12">
        <v>12126.66</v>
      </c>
      <c r="E7" s="12">
        <v>3536.96</v>
      </c>
      <c r="F7" s="12">
        <v>8589.7</v>
      </c>
      <c r="G7" s="12">
        <v>9600.26</v>
      </c>
      <c r="H7" s="12">
        <v>12127</v>
      </c>
      <c r="I7" s="12">
        <v>3537</v>
      </c>
      <c r="J7" s="12">
        <v>8590</v>
      </c>
      <c r="K7" s="12">
        <v>9601</v>
      </c>
    </row>
    <row r="8" spans="1:11">
      <c r="A8" s="16" t="s">
        <v>740</v>
      </c>
      <c r="B8" s="16" t="s">
        <v>877</v>
      </c>
      <c r="C8" s="17" t="s">
        <v>878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spans="1:11">
      <c r="A9" s="16" t="s">
        <v>879</v>
      </c>
      <c r="B9" s="16" t="s">
        <v>880</v>
      </c>
      <c r="C9" s="17" t="s">
        <v>881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spans="1:11">
      <c r="A10" s="16" t="s">
        <v>882</v>
      </c>
      <c r="B10" s="16" t="s">
        <v>883</v>
      </c>
      <c r="C10" s="17" t="s">
        <v>884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1">
      <c r="A11" s="16" t="s">
        <v>885</v>
      </c>
      <c r="B11" s="16" t="s">
        <v>886</v>
      </c>
      <c r="C11" s="17" t="s">
        <v>887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spans="1:11">
      <c r="A12" s="16" t="s">
        <v>888</v>
      </c>
      <c r="B12" s="16" t="s">
        <v>889</v>
      </c>
      <c r="C12" s="17" t="s">
        <v>890</v>
      </c>
      <c r="D12" s="12">
        <v>351174.2</v>
      </c>
      <c r="E12" s="12">
        <v>257867.25</v>
      </c>
      <c r="F12" s="12">
        <v>93306.95</v>
      </c>
      <c r="G12" s="12">
        <v>127756.63</v>
      </c>
      <c r="H12" s="12">
        <v>351175</v>
      </c>
      <c r="I12" s="12">
        <v>257867</v>
      </c>
      <c r="J12" s="12">
        <v>93308</v>
      </c>
      <c r="K12" s="12">
        <v>127758</v>
      </c>
    </row>
    <row r="13" spans="1:11">
      <c r="A13" s="16" t="s">
        <v>891</v>
      </c>
      <c r="B13" s="16" t="s">
        <v>892</v>
      </c>
      <c r="C13" s="17" t="s">
        <v>893</v>
      </c>
      <c r="D13" s="12">
        <v>9068</v>
      </c>
      <c r="E13" s="12">
        <v>0</v>
      </c>
      <c r="F13" s="12">
        <v>9068</v>
      </c>
      <c r="G13" s="12">
        <v>9068</v>
      </c>
      <c r="H13" s="12">
        <v>9068</v>
      </c>
      <c r="I13" s="12">
        <v>0</v>
      </c>
      <c r="J13" s="12">
        <v>9068</v>
      </c>
      <c r="K13" s="12">
        <v>9068</v>
      </c>
    </row>
    <row r="14" spans="1:11">
      <c r="A14" s="16" t="s">
        <v>734</v>
      </c>
      <c r="B14" s="16" t="s">
        <v>894</v>
      </c>
      <c r="C14" s="17" t="s">
        <v>538</v>
      </c>
      <c r="D14" s="12">
        <v>112584.61</v>
      </c>
      <c r="E14" s="12">
        <v>51995.45</v>
      </c>
      <c r="F14" s="12">
        <v>60589.16</v>
      </c>
      <c r="G14" s="12">
        <v>66218.39</v>
      </c>
      <c r="H14" s="12">
        <v>112585</v>
      </c>
      <c r="I14" s="12">
        <v>51995</v>
      </c>
      <c r="J14" s="12">
        <v>60590</v>
      </c>
      <c r="K14" s="12">
        <v>66219</v>
      </c>
    </row>
    <row r="15" spans="1:11">
      <c r="A15" s="16" t="s">
        <v>737</v>
      </c>
      <c r="B15" s="16" t="s">
        <v>895</v>
      </c>
      <c r="C15" s="17" t="s">
        <v>540</v>
      </c>
      <c r="D15" s="12">
        <v>157517.9</v>
      </c>
      <c r="E15" s="12">
        <v>140641.55</v>
      </c>
      <c r="F15" s="12">
        <v>16876.35</v>
      </c>
      <c r="G15" s="12">
        <v>32454.54</v>
      </c>
      <c r="H15" s="12">
        <v>157518</v>
      </c>
      <c r="I15" s="12">
        <v>140642</v>
      </c>
      <c r="J15" s="12">
        <v>16876</v>
      </c>
      <c r="K15" s="12">
        <v>32455</v>
      </c>
    </row>
    <row r="16" spans="1:11">
      <c r="A16" s="16" t="s">
        <v>740</v>
      </c>
      <c r="B16" s="16" t="s">
        <v>896</v>
      </c>
      <c r="C16" s="17" t="s">
        <v>897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  <row r="17" spans="1:11">
      <c r="A17" s="16" t="s">
        <v>879</v>
      </c>
      <c r="B17" s="16" t="s">
        <v>898</v>
      </c>
      <c r="C17" s="17" t="s">
        <v>899</v>
      </c>
      <c r="D17" s="12">
        <v>10500</v>
      </c>
      <c r="E17" s="12">
        <v>4808.36</v>
      </c>
      <c r="F17" s="12">
        <v>5691.64</v>
      </c>
      <c r="G17" s="12">
        <v>7138.35</v>
      </c>
      <c r="H17" s="12">
        <v>10500</v>
      </c>
      <c r="I17" s="12">
        <v>4808</v>
      </c>
      <c r="J17" s="12">
        <v>5692</v>
      </c>
      <c r="K17" s="12">
        <v>7138</v>
      </c>
    </row>
    <row r="18" spans="1:11">
      <c r="A18" s="16" t="s">
        <v>882</v>
      </c>
      <c r="B18" s="16" t="s">
        <v>900</v>
      </c>
      <c r="C18" s="17" t="s">
        <v>901</v>
      </c>
      <c r="D18" s="12">
        <v>61503.69</v>
      </c>
      <c r="E18" s="12">
        <v>60421.89</v>
      </c>
      <c r="F18" s="12">
        <v>1081.8</v>
      </c>
      <c r="G18" s="12">
        <v>12877.35</v>
      </c>
      <c r="H18" s="12">
        <v>61504</v>
      </c>
      <c r="I18" s="12">
        <v>60422</v>
      </c>
      <c r="J18" s="12">
        <v>1082</v>
      </c>
      <c r="K18" s="12">
        <v>12878</v>
      </c>
    </row>
    <row r="19" spans="1:11">
      <c r="A19" s="16" t="s">
        <v>885</v>
      </c>
      <c r="B19" s="16" t="s">
        <v>902</v>
      </c>
      <c r="C19" s="17" t="s">
        <v>903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</row>
    <row r="20" spans="1:11">
      <c r="A20" s="16" t="s">
        <v>904</v>
      </c>
      <c r="B20" s="16" t="s">
        <v>905</v>
      </c>
      <c r="C20" s="17" t="s">
        <v>906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>
      <c r="A21" s="16" t="s">
        <v>907</v>
      </c>
      <c r="B21" s="16" t="s">
        <v>908</v>
      </c>
      <c r="C21" s="17" t="s">
        <v>909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</row>
    <row r="22" spans="1:11">
      <c r="A22" s="16" t="s">
        <v>910</v>
      </c>
      <c r="B22" s="16" t="s">
        <v>911</v>
      </c>
      <c r="C22" s="17" t="s">
        <v>541</v>
      </c>
      <c r="D22" s="12">
        <v>366030.03</v>
      </c>
      <c r="E22" s="12">
        <v>0</v>
      </c>
      <c r="F22" s="12">
        <v>366030.03</v>
      </c>
      <c r="G22" s="12">
        <v>366030.03</v>
      </c>
      <c r="H22" s="12">
        <v>366030</v>
      </c>
      <c r="I22" s="12">
        <v>0</v>
      </c>
      <c r="J22" s="12">
        <v>366030</v>
      </c>
      <c r="K22" s="12">
        <v>366030</v>
      </c>
    </row>
    <row r="23" spans="1:11">
      <c r="A23" s="16" t="s">
        <v>912</v>
      </c>
      <c r="B23" s="16" t="s">
        <v>913</v>
      </c>
      <c r="C23" s="17" t="s">
        <v>542</v>
      </c>
      <c r="D23" s="12">
        <v>366030.03</v>
      </c>
      <c r="E23" s="12">
        <v>0</v>
      </c>
      <c r="F23" s="12">
        <v>366030.03</v>
      </c>
      <c r="G23" s="12">
        <v>366030.03</v>
      </c>
      <c r="H23" s="12">
        <v>366030</v>
      </c>
      <c r="I23" s="12">
        <v>0</v>
      </c>
      <c r="J23" s="12">
        <v>366030</v>
      </c>
      <c r="K23" s="12">
        <v>366030</v>
      </c>
    </row>
    <row r="24" spans="1:11">
      <c r="A24" s="16" t="s">
        <v>734</v>
      </c>
      <c r="B24" s="16" t="s">
        <v>914</v>
      </c>
      <c r="C24" s="17" t="s">
        <v>915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</row>
    <row r="25" spans="1:11">
      <c r="A25" s="16" t="s">
        <v>737</v>
      </c>
      <c r="B25" s="16" t="s">
        <v>916</v>
      </c>
      <c r="C25" s="17" t="s">
        <v>917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>
      <c r="A26" s="16" t="s">
        <v>740</v>
      </c>
      <c r="B26" s="16" t="s">
        <v>918</v>
      </c>
      <c r="C26" s="17" t="s">
        <v>919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</row>
    <row r="27" spans="1:11">
      <c r="A27" s="16" t="s">
        <v>879</v>
      </c>
      <c r="B27" s="16" t="s">
        <v>920</v>
      </c>
      <c r="C27" s="17" t="s">
        <v>544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</row>
    <row r="28" spans="1:11">
      <c r="A28" s="16" t="s">
        <v>882</v>
      </c>
      <c r="B28" s="16" t="s">
        <v>921</v>
      </c>
      <c r="C28" s="17" t="s">
        <v>922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</row>
    <row r="29" spans="1:11">
      <c r="A29" s="16" t="s">
        <v>885</v>
      </c>
      <c r="B29" s="16" t="s">
        <v>923</v>
      </c>
      <c r="C29" s="17" t="s">
        <v>924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</row>
    <row r="30" spans="1:11">
      <c r="A30" s="16" t="s">
        <v>904</v>
      </c>
      <c r="B30" s="16" t="s">
        <v>925</v>
      </c>
      <c r="C30" s="17" t="s">
        <v>546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</row>
    <row r="31" spans="1:11">
      <c r="A31" s="16" t="s">
        <v>907</v>
      </c>
      <c r="B31" s="16" t="s">
        <v>926</v>
      </c>
      <c r="C31" s="17" t="s">
        <v>927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</row>
    <row r="32" spans="1:11">
      <c r="A32" s="16" t="s">
        <v>928</v>
      </c>
      <c r="B32" s="16" t="s">
        <v>929</v>
      </c>
      <c r="C32" s="17" t="s">
        <v>548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</row>
    <row r="33" spans="1:11">
      <c r="A33" s="16" t="s">
        <v>930</v>
      </c>
      <c r="B33" s="16" t="s">
        <v>931</v>
      </c>
      <c r="C33" s="17" t="s">
        <v>932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</row>
    <row r="34" spans="1:11">
      <c r="A34" s="16" t="s">
        <v>719</v>
      </c>
      <c r="B34" s="16" t="s">
        <v>933</v>
      </c>
      <c r="C34" s="17" t="s">
        <v>934</v>
      </c>
      <c r="D34" s="12">
        <v>175508.95</v>
      </c>
      <c r="E34" s="12">
        <v>0</v>
      </c>
      <c r="F34" s="12">
        <v>175508.95</v>
      </c>
      <c r="G34" s="12">
        <v>211923.29</v>
      </c>
      <c r="H34" s="12">
        <v>175509</v>
      </c>
      <c r="I34" s="12">
        <v>0</v>
      </c>
      <c r="J34" s="12">
        <v>175509</v>
      </c>
      <c r="K34" s="12">
        <v>211923</v>
      </c>
    </row>
    <row r="35" spans="1:11">
      <c r="A35" s="16" t="s">
        <v>935</v>
      </c>
      <c r="B35" s="16" t="s">
        <v>936</v>
      </c>
      <c r="C35" s="17" t="s">
        <v>937</v>
      </c>
      <c r="D35" s="12">
        <v>185757.89</v>
      </c>
      <c r="E35" s="12">
        <v>0</v>
      </c>
      <c r="F35" s="12">
        <v>185757.89</v>
      </c>
      <c r="G35" s="12">
        <v>225064.9</v>
      </c>
      <c r="H35" s="12">
        <v>185758</v>
      </c>
      <c r="I35" s="12">
        <v>0</v>
      </c>
      <c r="J35" s="12">
        <v>185758</v>
      </c>
      <c r="K35" s="12">
        <v>225065</v>
      </c>
    </row>
    <row r="36" spans="1:11">
      <c r="A36" s="16" t="s">
        <v>938</v>
      </c>
      <c r="B36" s="16" t="s">
        <v>939</v>
      </c>
      <c r="C36" s="17" t="s">
        <v>940</v>
      </c>
      <c r="D36" s="12">
        <v>70.5</v>
      </c>
      <c r="E36" s="12">
        <v>0</v>
      </c>
      <c r="F36" s="12">
        <v>70.5</v>
      </c>
      <c r="G36" s="12">
        <v>86.71</v>
      </c>
      <c r="H36" s="12">
        <v>71</v>
      </c>
      <c r="I36" s="12">
        <v>0</v>
      </c>
      <c r="J36" s="12">
        <v>71</v>
      </c>
      <c r="K36" s="12">
        <v>87</v>
      </c>
    </row>
    <row r="37" spans="1:11">
      <c r="A37" s="16" t="s">
        <v>734</v>
      </c>
      <c r="B37" s="16" t="s">
        <v>941</v>
      </c>
      <c r="C37" s="17" t="s">
        <v>942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</row>
    <row r="38" spans="1:11">
      <c r="A38" s="16" t="s">
        <v>737</v>
      </c>
      <c r="B38" s="16" t="s">
        <v>943</v>
      </c>
      <c r="C38" s="17" t="s">
        <v>944</v>
      </c>
      <c r="D38" s="12">
        <v>0</v>
      </c>
      <c r="E38" s="12">
        <v>0</v>
      </c>
      <c r="F38" s="12">
        <v>0</v>
      </c>
      <c r="G38" s="12">
        <v>385.13</v>
      </c>
      <c r="H38" s="12">
        <v>0</v>
      </c>
      <c r="I38" s="12">
        <v>0</v>
      </c>
      <c r="J38" s="12">
        <v>0</v>
      </c>
      <c r="K38" s="12">
        <v>385</v>
      </c>
    </row>
    <row r="39" spans="1:11">
      <c r="A39" s="16" t="s">
        <v>740</v>
      </c>
      <c r="B39" s="16" t="s">
        <v>945</v>
      </c>
      <c r="C39" s="17" t="s">
        <v>946</v>
      </c>
      <c r="D39" s="12">
        <v>1700</v>
      </c>
      <c r="E39" s="12">
        <v>0</v>
      </c>
      <c r="F39" s="12">
        <v>1700</v>
      </c>
      <c r="G39" s="12">
        <v>1550</v>
      </c>
      <c r="H39" s="12">
        <v>1700</v>
      </c>
      <c r="I39" s="12">
        <v>0</v>
      </c>
      <c r="J39" s="12">
        <v>1700</v>
      </c>
      <c r="K39" s="12">
        <v>1550</v>
      </c>
    </row>
    <row r="40" spans="1:11">
      <c r="A40" s="16" t="s">
        <v>879</v>
      </c>
      <c r="B40" s="16" t="s">
        <v>947</v>
      </c>
      <c r="C40" s="17" t="s">
        <v>948</v>
      </c>
      <c r="D40" s="12">
        <v>183987.39</v>
      </c>
      <c r="E40" s="12">
        <v>0</v>
      </c>
      <c r="F40" s="12">
        <v>183987.39</v>
      </c>
      <c r="G40" s="12">
        <v>223043.06</v>
      </c>
      <c r="H40" s="12">
        <v>183987</v>
      </c>
      <c r="I40" s="12">
        <v>0</v>
      </c>
      <c r="J40" s="12">
        <v>183987</v>
      </c>
      <c r="K40" s="12">
        <v>223043</v>
      </c>
    </row>
    <row r="41" spans="1:11">
      <c r="A41" s="16" t="s">
        <v>882</v>
      </c>
      <c r="B41" s="16" t="s">
        <v>949</v>
      </c>
      <c r="C41" s="17" t="s">
        <v>950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</row>
    <row r="42" spans="1:11">
      <c r="A42" s="16" t="s">
        <v>951</v>
      </c>
      <c r="B42" s="16" t="s">
        <v>952</v>
      </c>
      <c r="C42" s="17" t="s">
        <v>953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</row>
    <row r="43" spans="1:11">
      <c r="A43" s="16" t="s">
        <v>954</v>
      </c>
      <c r="B43" s="16" t="s">
        <v>955</v>
      </c>
      <c r="C43" s="17" t="s">
        <v>676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</row>
    <row r="44" spans="1:11">
      <c r="A44" s="16" t="s">
        <v>956</v>
      </c>
      <c r="B44" s="16" t="s">
        <v>957</v>
      </c>
      <c r="C44" s="17" t="s">
        <v>958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</row>
    <row r="45" spans="1:11">
      <c r="A45" s="16" t="s">
        <v>959</v>
      </c>
      <c r="B45" s="16" t="s">
        <v>960</v>
      </c>
      <c r="C45" s="17" t="s">
        <v>961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</row>
    <row r="46" spans="1:11">
      <c r="A46" s="16" t="s">
        <v>962</v>
      </c>
      <c r="B46" s="16" t="s">
        <v>963</v>
      </c>
      <c r="C46" s="17" t="s">
        <v>964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</row>
    <row r="47" spans="1:11">
      <c r="A47" s="16" t="s">
        <v>734</v>
      </c>
      <c r="B47" s="16" t="s">
        <v>965</v>
      </c>
      <c r="C47" s="17" t="s">
        <v>966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</row>
    <row r="48" spans="1:11">
      <c r="A48" s="16" t="s">
        <v>737</v>
      </c>
      <c r="B48" s="16" t="s">
        <v>967</v>
      </c>
      <c r="C48" s="17" t="s">
        <v>968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</row>
    <row r="49" spans="1:11">
      <c r="A49" s="16" t="s">
        <v>740</v>
      </c>
      <c r="B49" s="16" t="s">
        <v>969</v>
      </c>
      <c r="C49" s="17" t="s">
        <v>970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</row>
    <row r="50" spans="1:11">
      <c r="A50" s="16" t="s">
        <v>879</v>
      </c>
      <c r="B50" s="16" t="s">
        <v>971</v>
      </c>
      <c r="C50" s="17" t="s">
        <v>972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</row>
    <row r="51" spans="1:11">
      <c r="A51" s="16" t="s">
        <v>882</v>
      </c>
      <c r="B51" s="16" t="s">
        <v>973</v>
      </c>
      <c r="C51" s="17" t="s">
        <v>974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</row>
    <row r="52" spans="1:11">
      <c r="A52" s="16" t="s">
        <v>885</v>
      </c>
      <c r="B52" s="16" t="s">
        <v>975</v>
      </c>
      <c r="C52" s="17" t="s">
        <v>976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</row>
    <row r="53" spans="1:11">
      <c r="A53" s="16" t="s">
        <v>904</v>
      </c>
      <c r="B53" s="16" t="s">
        <v>977</v>
      </c>
      <c r="C53" s="17" t="s">
        <v>978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</row>
    <row r="54" spans="1:11">
      <c r="A54" s="16" t="s">
        <v>979</v>
      </c>
      <c r="B54" s="16" t="s">
        <v>980</v>
      </c>
      <c r="C54" s="17" t="s">
        <v>981</v>
      </c>
      <c r="D54" s="12">
        <v>11853.89</v>
      </c>
      <c r="E54" s="12">
        <v>0</v>
      </c>
      <c r="F54" s="12">
        <v>11853.89</v>
      </c>
      <c r="G54" s="12">
        <v>8201.93</v>
      </c>
      <c r="H54" s="12">
        <v>11854</v>
      </c>
      <c r="I54" s="12">
        <v>0</v>
      </c>
      <c r="J54" s="12">
        <v>11854</v>
      </c>
      <c r="K54" s="12">
        <v>8202</v>
      </c>
    </row>
    <row r="55" spans="1:11">
      <c r="A55" s="16" t="s">
        <v>982</v>
      </c>
      <c r="B55" s="16" t="s">
        <v>983</v>
      </c>
      <c r="C55" s="17" t="s">
        <v>984</v>
      </c>
      <c r="D55" s="12">
        <v>9960.21</v>
      </c>
      <c r="E55" s="12">
        <v>0</v>
      </c>
      <c r="F55" s="12">
        <v>9960.21</v>
      </c>
      <c r="G55" s="12">
        <v>7217.68</v>
      </c>
      <c r="H55" s="12">
        <v>9960</v>
      </c>
      <c r="I55" s="12">
        <v>0</v>
      </c>
      <c r="J55" s="12">
        <v>9960</v>
      </c>
      <c r="K55" s="12">
        <v>7218</v>
      </c>
    </row>
    <row r="56" spans="1:11">
      <c r="A56" s="16" t="s">
        <v>956</v>
      </c>
      <c r="B56" s="16" t="s">
        <v>957</v>
      </c>
      <c r="C56" s="17" t="s">
        <v>985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</row>
    <row r="57" spans="1:11">
      <c r="A57" s="16" t="s">
        <v>959</v>
      </c>
      <c r="B57" s="16" t="s">
        <v>960</v>
      </c>
      <c r="C57" s="17" t="s">
        <v>986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</row>
    <row r="58" spans="1:11">
      <c r="A58" s="16" t="s">
        <v>962</v>
      </c>
      <c r="B58" s="16" t="s">
        <v>963</v>
      </c>
      <c r="C58" s="17" t="s">
        <v>987</v>
      </c>
      <c r="D58" s="12">
        <v>9960.21</v>
      </c>
      <c r="E58" s="12">
        <v>0</v>
      </c>
      <c r="F58" s="12">
        <v>9960.21</v>
      </c>
      <c r="G58" s="12">
        <v>7217.68</v>
      </c>
      <c r="H58" s="12">
        <v>9960</v>
      </c>
      <c r="I58" s="12">
        <v>0</v>
      </c>
      <c r="J58" s="12">
        <v>9960</v>
      </c>
      <c r="K58" s="12">
        <v>7218</v>
      </c>
    </row>
    <row r="59" spans="1:11">
      <c r="A59" s="16" t="s">
        <v>734</v>
      </c>
      <c r="B59" s="16" t="s">
        <v>965</v>
      </c>
      <c r="C59" s="17" t="s">
        <v>988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</row>
    <row r="60" spans="1:11">
      <c r="A60" s="16" t="s">
        <v>737</v>
      </c>
      <c r="B60" s="16" t="s">
        <v>967</v>
      </c>
      <c r="C60" s="17" t="s">
        <v>989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</row>
    <row r="61" spans="1:11">
      <c r="A61" s="16" t="s">
        <v>740</v>
      </c>
      <c r="B61" s="16" t="s">
        <v>969</v>
      </c>
      <c r="C61" s="17" t="s">
        <v>990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</row>
    <row r="62" spans="1:11">
      <c r="A62" s="16" t="s">
        <v>879</v>
      </c>
      <c r="B62" s="16" t="s">
        <v>991</v>
      </c>
      <c r="C62" s="17" t="s">
        <v>549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</row>
    <row r="63" spans="1:11">
      <c r="A63" s="16" t="s">
        <v>992</v>
      </c>
      <c r="B63" s="16" t="s">
        <v>993</v>
      </c>
      <c r="C63" s="17" t="s">
        <v>994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</row>
    <row r="64" spans="1:11">
      <c r="A64" s="16" t="s">
        <v>885</v>
      </c>
      <c r="B64" s="16" t="s">
        <v>995</v>
      </c>
      <c r="C64" s="17" t="s">
        <v>996</v>
      </c>
      <c r="D64" s="12">
        <v>1568.89</v>
      </c>
      <c r="E64" s="12">
        <v>0</v>
      </c>
      <c r="F64" s="12">
        <v>1568.89</v>
      </c>
      <c r="G64" s="12">
        <v>789.18</v>
      </c>
      <c r="H64" s="12">
        <v>1569</v>
      </c>
      <c r="I64" s="12">
        <v>0</v>
      </c>
      <c r="J64" s="12">
        <v>1569</v>
      </c>
      <c r="K64" s="12">
        <v>789</v>
      </c>
    </row>
    <row r="65" spans="1:11">
      <c r="A65" s="16" t="s">
        <v>904</v>
      </c>
      <c r="B65" s="16" t="s">
        <v>973</v>
      </c>
      <c r="C65" s="17" t="s">
        <v>997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</row>
    <row r="66" spans="1:11">
      <c r="A66" s="16" t="s">
        <v>907</v>
      </c>
      <c r="B66" s="16" t="s">
        <v>998</v>
      </c>
      <c r="C66" s="17" t="s">
        <v>999</v>
      </c>
      <c r="D66" s="12">
        <v>324.79</v>
      </c>
      <c r="E66" s="12">
        <v>0</v>
      </c>
      <c r="F66" s="12">
        <v>324.79</v>
      </c>
      <c r="G66" s="12">
        <v>195.07</v>
      </c>
      <c r="H66" s="12">
        <v>325</v>
      </c>
      <c r="I66" s="12">
        <v>0</v>
      </c>
      <c r="J66" s="12">
        <v>325</v>
      </c>
      <c r="K66" s="12">
        <v>195</v>
      </c>
    </row>
    <row r="67" spans="1:11">
      <c r="A67" s="16" t="s">
        <v>1000</v>
      </c>
      <c r="B67" s="16" t="s">
        <v>1001</v>
      </c>
      <c r="C67" s="17" t="s">
        <v>1002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</row>
    <row r="68" spans="1:11">
      <c r="A68" s="16" t="s">
        <v>1003</v>
      </c>
      <c r="B68" s="16" t="s">
        <v>1004</v>
      </c>
      <c r="C68" s="17" t="s">
        <v>1005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</row>
    <row r="69" spans="1:11">
      <c r="A69" s="13">
        <v>2</v>
      </c>
      <c r="B69" s="13" t="s">
        <v>1006</v>
      </c>
      <c r="C69" s="14" t="s">
        <v>1007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</row>
    <row r="70" spans="1:11">
      <c r="A70" s="13">
        <v>3</v>
      </c>
      <c r="B70" s="13" t="s">
        <v>1008</v>
      </c>
      <c r="C70" s="14" t="s">
        <v>1009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</row>
    <row r="71" spans="1:11">
      <c r="A71" s="13" t="s">
        <v>740</v>
      </c>
      <c r="B71" s="13" t="s">
        <v>1010</v>
      </c>
      <c r="C71" s="14" t="s">
        <v>1011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>
      <c r="A72" s="13" t="s">
        <v>1012</v>
      </c>
      <c r="B72" s="13" t="s">
        <v>1013</v>
      </c>
      <c r="C72" s="14" t="s">
        <v>1014</v>
      </c>
      <c r="D72" s="15">
        <v>-22102.83</v>
      </c>
      <c r="E72" s="15">
        <v>0</v>
      </c>
      <c r="F72" s="15">
        <v>-22102.83</v>
      </c>
      <c r="G72" s="15">
        <v>-21343.54</v>
      </c>
      <c r="H72" s="15">
        <v>-22103</v>
      </c>
      <c r="I72" s="15">
        <v>0</v>
      </c>
      <c r="J72" s="15">
        <v>-22103</v>
      </c>
      <c r="K72" s="15">
        <v>-21344</v>
      </c>
    </row>
    <row r="73" spans="1:11">
      <c r="A73" s="13" t="s">
        <v>1015</v>
      </c>
      <c r="B73" s="13" t="s">
        <v>1016</v>
      </c>
      <c r="C73" s="14" t="s">
        <v>1017</v>
      </c>
      <c r="D73" s="15">
        <v>2881.21</v>
      </c>
      <c r="E73" s="15">
        <v>0</v>
      </c>
      <c r="F73" s="15">
        <v>2881.21</v>
      </c>
      <c r="G73" s="15">
        <v>3270.96</v>
      </c>
      <c r="H73" s="15">
        <v>2881</v>
      </c>
      <c r="I73" s="15">
        <v>0</v>
      </c>
      <c r="J73" s="15">
        <v>2881</v>
      </c>
      <c r="K73" s="15">
        <v>3271</v>
      </c>
    </row>
    <row r="74" spans="1:11">
      <c r="A74" s="13" t="s">
        <v>734</v>
      </c>
      <c r="B74" s="13" t="s">
        <v>1018</v>
      </c>
      <c r="C74" s="14" t="s">
        <v>551</v>
      </c>
      <c r="D74" s="15">
        <v>-24984.04</v>
      </c>
      <c r="E74" s="15">
        <v>0</v>
      </c>
      <c r="F74" s="15">
        <v>-24984.04</v>
      </c>
      <c r="G74" s="15">
        <v>-24614.5</v>
      </c>
      <c r="H74" s="15">
        <v>-24984</v>
      </c>
      <c r="I74" s="15">
        <v>0</v>
      </c>
      <c r="J74" s="15">
        <v>-24984</v>
      </c>
      <c r="K74" s="15">
        <v>-24615</v>
      </c>
    </row>
    <row r="75" spans="1:11">
      <c r="A75" s="13" t="s">
        <v>722</v>
      </c>
      <c r="B75" s="13" t="s">
        <v>1019</v>
      </c>
      <c r="C75" s="14" t="s">
        <v>553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>
      <c r="A76" s="13" t="s">
        <v>1020</v>
      </c>
      <c r="B76" s="13" t="s">
        <v>1021</v>
      </c>
      <c r="C76" s="14" t="s">
        <v>1022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>
      <c r="A77" s="13" t="s">
        <v>734</v>
      </c>
      <c r="B77" s="13" t="s">
        <v>1023</v>
      </c>
      <c r="C77" s="14" t="s">
        <v>1024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</row>
    <row r="78" spans="1:11">
      <c r="A78" s="13" t="s">
        <v>737</v>
      </c>
      <c r="B78" s="13" t="s">
        <v>1025</v>
      </c>
      <c r="C78" s="14" t="s">
        <v>1026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</row>
    <row r="79" spans="1:11">
      <c r="A79" s="13" t="s">
        <v>740</v>
      </c>
      <c r="B79" s="13" t="s">
        <v>1027</v>
      </c>
      <c r="C79" s="14" t="s">
        <v>1028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68"/>
  <sheetViews>
    <sheetView topLeftCell="A2" workbookViewId="0">
      <selection activeCell="C19" sqref="C19"/>
    </sheetView>
  </sheetViews>
  <sheetFormatPr defaultColWidth="9.1047619047619" defaultRowHeight="15" outlineLevelCol="6"/>
  <cols>
    <col min="1" max="1" width="9.1047619047619" style="4"/>
    <col min="2" max="2" width="79.4380952380952" style="4" customWidth="1"/>
    <col min="3" max="3" width="4.43809523809524" style="5" customWidth="1"/>
    <col min="4" max="7" width="15.3333333333333" style="6" customWidth="1"/>
    <col min="8" max="16384" width="9.1047619047619" style="7"/>
  </cols>
  <sheetData>
    <row r="1" ht="22.5" spans="1:7">
      <c r="A1" s="8" t="s">
        <v>680</v>
      </c>
      <c r="B1" s="8" t="s">
        <v>1029</v>
      </c>
      <c r="C1" s="9" t="s">
        <v>682</v>
      </c>
      <c r="D1" s="10" t="s">
        <v>1030</v>
      </c>
      <c r="E1" s="10" t="s">
        <v>1031</v>
      </c>
      <c r="F1" s="10" t="s">
        <v>685</v>
      </c>
      <c r="G1" s="10" t="s">
        <v>686</v>
      </c>
    </row>
    <row r="2" ht="22.5" spans="2:7">
      <c r="B2" s="11" t="s">
        <v>1032</v>
      </c>
      <c r="C2" s="5" t="s">
        <v>1033</v>
      </c>
      <c r="D2" s="6">
        <v>643435.63</v>
      </c>
      <c r="E2" s="6">
        <v>715310.21</v>
      </c>
      <c r="F2" s="6">
        <v>643437</v>
      </c>
      <c r="G2" s="6">
        <v>715312</v>
      </c>
    </row>
    <row r="3" spans="1:7">
      <c r="A3" s="4" t="s">
        <v>716</v>
      </c>
      <c r="B3" s="4" t="s">
        <v>1034</v>
      </c>
      <c r="C3" s="5" t="s">
        <v>1035</v>
      </c>
      <c r="D3" s="12">
        <v>392537.96</v>
      </c>
      <c r="E3" s="12">
        <v>369438.81</v>
      </c>
      <c r="F3" s="12">
        <v>392538</v>
      </c>
      <c r="G3" s="12">
        <v>369439</v>
      </c>
    </row>
    <row r="4" spans="1:7">
      <c r="A4" s="4" t="s">
        <v>867</v>
      </c>
      <c r="B4" s="4" t="s">
        <v>1036</v>
      </c>
      <c r="C4" s="5" t="s">
        <v>555</v>
      </c>
      <c r="D4" s="6">
        <v>109068</v>
      </c>
      <c r="E4" s="6">
        <v>109068</v>
      </c>
      <c r="F4" s="6">
        <v>109068</v>
      </c>
      <c r="G4" s="6">
        <v>109068</v>
      </c>
    </row>
    <row r="5" spans="1:7">
      <c r="A5" s="4" t="s">
        <v>1037</v>
      </c>
      <c r="B5" s="4" t="s">
        <v>1038</v>
      </c>
      <c r="C5" s="5" t="s">
        <v>556</v>
      </c>
      <c r="D5" s="6">
        <v>109068</v>
      </c>
      <c r="E5" s="6">
        <v>109068</v>
      </c>
      <c r="F5" s="6">
        <v>109068</v>
      </c>
      <c r="G5" s="6">
        <v>109068</v>
      </c>
    </row>
    <row r="6" spans="1:7">
      <c r="A6" s="4" t="s">
        <v>734</v>
      </c>
      <c r="B6" s="4" t="s">
        <v>1039</v>
      </c>
      <c r="C6" s="5" t="s">
        <v>1040</v>
      </c>
      <c r="D6" s="6">
        <v>0</v>
      </c>
      <c r="E6" s="6">
        <v>0</v>
      </c>
      <c r="F6" s="6">
        <v>0</v>
      </c>
      <c r="G6" s="6">
        <v>0</v>
      </c>
    </row>
    <row r="7" spans="1:7">
      <c r="A7" s="4" t="s">
        <v>737</v>
      </c>
      <c r="B7" s="4" t="s">
        <v>1041</v>
      </c>
      <c r="C7" s="5" t="s">
        <v>1042</v>
      </c>
      <c r="D7" s="6">
        <v>0</v>
      </c>
      <c r="E7" s="6">
        <v>0</v>
      </c>
      <c r="F7" s="6">
        <v>0</v>
      </c>
      <c r="G7" s="6">
        <v>0</v>
      </c>
    </row>
    <row r="8" spans="1:7">
      <c r="A8" s="4" t="s">
        <v>888</v>
      </c>
      <c r="B8" s="4" t="s">
        <v>1043</v>
      </c>
      <c r="C8" s="5" t="s">
        <v>1044</v>
      </c>
      <c r="D8" s="6">
        <v>0</v>
      </c>
      <c r="E8" s="6">
        <v>0</v>
      </c>
      <c r="F8" s="6">
        <v>0</v>
      </c>
      <c r="G8" s="6">
        <v>0</v>
      </c>
    </row>
    <row r="9" spans="1:7">
      <c r="A9" s="4" t="s">
        <v>1045</v>
      </c>
      <c r="B9" s="4" t="s">
        <v>1046</v>
      </c>
      <c r="C9" s="5" t="s">
        <v>558</v>
      </c>
      <c r="D9" s="6">
        <v>0</v>
      </c>
      <c r="E9" s="6">
        <v>0</v>
      </c>
      <c r="F9" s="6">
        <v>0</v>
      </c>
      <c r="G9" s="6">
        <v>0</v>
      </c>
    </row>
    <row r="10" spans="1:7">
      <c r="A10" s="4" t="s">
        <v>1047</v>
      </c>
      <c r="B10" s="4" t="s">
        <v>1048</v>
      </c>
      <c r="C10" s="5" t="s">
        <v>1049</v>
      </c>
      <c r="D10" s="6">
        <v>10906.8</v>
      </c>
      <c r="E10" s="6">
        <v>10906.8</v>
      </c>
      <c r="F10" s="6">
        <v>10907</v>
      </c>
      <c r="G10" s="6">
        <v>10907</v>
      </c>
    </row>
    <row r="11" spans="1:7">
      <c r="A11" s="4" t="s">
        <v>1050</v>
      </c>
      <c r="B11" s="4" t="s">
        <v>1051</v>
      </c>
      <c r="C11" s="5" t="s">
        <v>1052</v>
      </c>
      <c r="D11" s="6">
        <v>10906.8</v>
      </c>
      <c r="E11" s="6">
        <v>10906.8</v>
      </c>
      <c r="F11" s="6">
        <v>10907</v>
      </c>
      <c r="G11" s="6">
        <v>10907</v>
      </c>
    </row>
    <row r="12" spans="1:7">
      <c r="A12" s="4" t="s">
        <v>734</v>
      </c>
      <c r="B12" s="4" t="s">
        <v>1053</v>
      </c>
      <c r="C12" s="5" t="s">
        <v>559</v>
      </c>
      <c r="D12" s="6">
        <v>0</v>
      </c>
      <c r="E12" s="6">
        <v>0</v>
      </c>
      <c r="F12" s="6">
        <v>0</v>
      </c>
      <c r="G12" s="6">
        <v>0</v>
      </c>
    </row>
    <row r="13" spans="1:7">
      <c r="A13" s="4" t="s">
        <v>1054</v>
      </c>
      <c r="B13" s="4" t="s">
        <v>1055</v>
      </c>
      <c r="C13" s="5" t="s">
        <v>1056</v>
      </c>
      <c r="D13" s="6">
        <v>0</v>
      </c>
      <c r="E13" s="6">
        <v>0</v>
      </c>
      <c r="F13" s="6">
        <v>0</v>
      </c>
      <c r="G13" s="6">
        <v>0</v>
      </c>
    </row>
    <row r="14" spans="1:7">
      <c r="A14" s="4" t="s">
        <v>1057</v>
      </c>
      <c r="B14" s="4" t="s">
        <v>1058</v>
      </c>
      <c r="C14" s="5" t="s">
        <v>1059</v>
      </c>
      <c r="D14" s="6">
        <v>0</v>
      </c>
      <c r="E14" s="6">
        <v>0</v>
      </c>
      <c r="F14" s="6">
        <v>0</v>
      </c>
      <c r="G14" s="6">
        <v>0</v>
      </c>
    </row>
    <row r="15" spans="1:7">
      <c r="A15" s="4" t="s">
        <v>734</v>
      </c>
      <c r="B15" s="4" t="s">
        <v>1060</v>
      </c>
      <c r="C15" s="5" t="s">
        <v>1061</v>
      </c>
      <c r="D15" s="6">
        <v>0</v>
      </c>
      <c r="E15" s="6">
        <v>0</v>
      </c>
      <c r="F15" s="6">
        <v>0</v>
      </c>
      <c r="G15" s="6">
        <v>0</v>
      </c>
    </row>
    <row r="16" spans="1:7">
      <c r="A16" s="4" t="s">
        <v>1062</v>
      </c>
      <c r="B16" s="4" t="s">
        <v>1063</v>
      </c>
      <c r="C16" s="5" t="s">
        <v>1064</v>
      </c>
      <c r="D16" s="6">
        <v>0</v>
      </c>
      <c r="E16" s="6">
        <v>0</v>
      </c>
      <c r="F16" s="6">
        <v>0</v>
      </c>
      <c r="G16" s="6">
        <v>0</v>
      </c>
    </row>
    <row r="17" spans="1:7">
      <c r="A17" s="4" t="s">
        <v>1065</v>
      </c>
      <c r="B17" s="4" t="s">
        <v>1066</v>
      </c>
      <c r="C17" s="5" t="s">
        <v>1067</v>
      </c>
      <c r="D17" s="6">
        <v>0</v>
      </c>
      <c r="E17" s="6">
        <v>0</v>
      </c>
      <c r="F17" s="6">
        <v>0</v>
      </c>
      <c r="G17" s="6">
        <v>0</v>
      </c>
    </row>
    <row r="18" spans="1:7">
      <c r="A18" s="4" t="s">
        <v>734</v>
      </c>
      <c r="B18" s="4" t="s">
        <v>1068</v>
      </c>
      <c r="C18" s="5" t="s">
        <v>1069</v>
      </c>
      <c r="D18" s="6">
        <v>0</v>
      </c>
      <c r="E18" s="6">
        <v>0</v>
      </c>
      <c r="F18" s="6">
        <v>0</v>
      </c>
      <c r="G18" s="6">
        <v>0</v>
      </c>
    </row>
    <row r="19" spans="1:7">
      <c r="A19" s="4" t="s">
        <v>737</v>
      </c>
      <c r="B19" s="4" t="s">
        <v>1070</v>
      </c>
      <c r="C19" s="5" t="s">
        <v>1071</v>
      </c>
      <c r="D19" s="6">
        <v>0</v>
      </c>
      <c r="E19" s="6">
        <v>0</v>
      </c>
      <c r="F19" s="6">
        <v>0</v>
      </c>
      <c r="G19" s="6">
        <v>0</v>
      </c>
    </row>
    <row r="20" spans="1:7">
      <c r="A20" s="4" t="s">
        <v>1072</v>
      </c>
      <c r="B20" s="4" t="s">
        <v>1073</v>
      </c>
      <c r="C20" s="5" t="s">
        <v>1074</v>
      </c>
      <c r="D20" s="6">
        <v>249464.01</v>
      </c>
      <c r="E20" s="6">
        <v>210590.03</v>
      </c>
      <c r="F20" s="6">
        <v>249464</v>
      </c>
      <c r="G20" s="6">
        <v>210590</v>
      </c>
    </row>
    <row r="21" spans="1:7">
      <c r="A21" s="4" t="s">
        <v>1075</v>
      </c>
      <c r="B21" s="4" t="s">
        <v>1076</v>
      </c>
      <c r="C21" s="5" t="s">
        <v>1077</v>
      </c>
      <c r="D21" s="6">
        <v>249464.01</v>
      </c>
      <c r="E21" s="6">
        <v>210590.03</v>
      </c>
      <c r="F21" s="6">
        <v>249464</v>
      </c>
      <c r="G21" s="6">
        <v>210590</v>
      </c>
    </row>
    <row r="22" spans="1:7">
      <c r="A22" s="4" t="s">
        <v>734</v>
      </c>
      <c r="B22" s="4" t="s">
        <v>1078</v>
      </c>
      <c r="C22" s="5" t="s">
        <v>1079</v>
      </c>
      <c r="D22" s="6">
        <v>0</v>
      </c>
      <c r="E22" s="6">
        <v>0</v>
      </c>
      <c r="F22" s="6">
        <v>0</v>
      </c>
      <c r="G22" s="6">
        <v>0</v>
      </c>
    </row>
    <row r="23" spans="1:7">
      <c r="A23" s="4" t="s">
        <v>1080</v>
      </c>
      <c r="B23" s="4" t="s">
        <v>1081</v>
      </c>
      <c r="C23" s="5" t="s">
        <v>1082</v>
      </c>
      <c r="D23" s="6">
        <v>23099.15</v>
      </c>
      <c r="E23" s="6">
        <v>38873.98</v>
      </c>
      <c r="F23" s="6">
        <v>23099</v>
      </c>
      <c r="G23" s="6">
        <v>38874</v>
      </c>
    </row>
    <row r="24" spans="1:7">
      <c r="A24" s="4" t="s">
        <v>719</v>
      </c>
      <c r="B24" s="4" t="s">
        <v>1083</v>
      </c>
      <c r="C24" s="5" t="s">
        <v>1084</v>
      </c>
      <c r="D24" s="6">
        <v>250897.67</v>
      </c>
      <c r="E24" s="6">
        <v>345871.4</v>
      </c>
      <c r="F24" s="6">
        <v>250899</v>
      </c>
      <c r="G24" s="6">
        <v>345873</v>
      </c>
    </row>
    <row r="25" spans="1:7">
      <c r="A25" s="4" t="s">
        <v>935</v>
      </c>
      <c r="B25" s="4" t="s">
        <v>1085</v>
      </c>
      <c r="C25" s="5" t="s">
        <v>1086</v>
      </c>
      <c r="D25" s="6">
        <v>1426.84</v>
      </c>
      <c r="E25" s="6">
        <v>5721.51</v>
      </c>
      <c r="F25" s="6">
        <v>1427</v>
      </c>
      <c r="G25" s="6">
        <v>5721</v>
      </c>
    </row>
    <row r="26" spans="1:7">
      <c r="A26" s="4" t="s">
        <v>938</v>
      </c>
      <c r="B26" s="4" t="s">
        <v>1087</v>
      </c>
      <c r="C26" s="5" t="s">
        <v>1088</v>
      </c>
      <c r="D26" s="6">
        <v>0</v>
      </c>
      <c r="E26" s="6">
        <v>0</v>
      </c>
      <c r="F26" s="6">
        <v>0</v>
      </c>
      <c r="G26" s="6">
        <v>0</v>
      </c>
    </row>
    <row r="27" spans="1:7">
      <c r="A27" s="4" t="s">
        <v>956</v>
      </c>
      <c r="B27" s="4" t="s">
        <v>1089</v>
      </c>
      <c r="C27" s="5" t="s">
        <v>1090</v>
      </c>
      <c r="D27" s="6">
        <v>0</v>
      </c>
      <c r="E27" s="6">
        <v>0</v>
      </c>
      <c r="F27" s="6">
        <v>0</v>
      </c>
      <c r="G27" s="6">
        <v>0</v>
      </c>
    </row>
    <row r="28" spans="1:7">
      <c r="A28" s="4" t="s">
        <v>959</v>
      </c>
      <c r="B28" s="4" t="s">
        <v>1091</v>
      </c>
      <c r="C28" s="5" t="s">
        <v>1092</v>
      </c>
      <c r="D28" s="6">
        <v>0</v>
      </c>
      <c r="E28" s="6">
        <v>0</v>
      </c>
      <c r="F28" s="6">
        <v>0</v>
      </c>
      <c r="G28" s="6">
        <v>0</v>
      </c>
    </row>
    <row r="29" spans="1:7">
      <c r="A29" s="4" t="s">
        <v>962</v>
      </c>
      <c r="B29" s="4" t="s">
        <v>1093</v>
      </c>
      <c r="C29" s="5" t="s">
        <v>1094</v>
      </c>
      <c r="D29" s="6">
        <v>0</v>
      </c>
      <c r="E29" s="6">
        <v>0</v>
      </c>
      <c r="F29" s="6">
        <v>0</v>
      </c>
      <c r="G29" s="6">
        <v>0</v>
      </c>
    </row>
    <row r="30" spans="1:7">
      <c r="A30" s="4" t="s">
        <v>734</v>
      </c>
      <c r="B30" s="4" t="s">
        <v>965</v>
      </c>
      <c r="C30" s="5" t="s">
        <v>1095</v>
      </c>
      <c r="D30" s="6">
        <v>0</v>
      </c>
      <c r="E30" s="6">
        <v>0</v>
      </c>
      <c r="F30" s="6">
        <v>0</v>
      </c>
      <c r="G30" s="6">
        <v>0</v>
      </c>
    </row>
    <row r="31" spans="1:7">
      <c r="A31" s="4" t="s">
        <v>737</v>
      </c>
      <c r="B31" s="4" t="s">
        <v>1096</v>
      </c>
      <c r="C31" s="5" t="s">
        <v>1097</v>
      </c>
      <c r="D31" s="6">
        <v>0</v>
      </c>
      <c r="E31" s="6">
        <v>0</v>
      </c>
      <c r="F31" s="6">
        <v>0</v>
      </c>
      <c r="G31" s="6">
        <v>0</v>
      </c>
    </row>
    <row r="32" spans="1:7">
      <c r="A32" s="4" t="s">
        <v>740</v>
      </c>
      <c r="B32" s="4" t="s">
        <v>1098</v>
      </c>
      <c r="C32" s="5" t="s">
        <v>1099</v>
      </c>
      <c r="D32" s="6">
        <v>0</v>
      </c>
      <c r="E32" s="6">
        <v>0</v>
      </c>
      <c r="F32" s="6">
        <v>0</v>
      </c>
      <c r="G32" s="6">
        <v>0</v>
      </c>
    </row>
    <row r="33" spans="1:7">
      <c r="A33" s="4" t="s">
        <v>879</v>
      </c>
      <c r="B33" s="4" t="s">
        <v>1100</v>
      </c>
      <c r="C33" s="5" t="s">
        <v>1101</v>
      </c>
      <c r="D33" s="6">
        <v>978.01</v>
      </c>
      <c r="E33" s="6">
        <v>4754.48</v>
      </c>
      <c r="F33" s="6">
        <v>978</v>
      </c>
      <c r="G33" s="6">
        <v>4754</v>
      </c>
    </row>
    <row r="34" spans="1:7">
      <c r="A34" s="4" t="s">
        <v>882</v>
      </c>
      <c r="B34" s="4" t="s">
        <v>1102</v>
      </c>
      <c r="C34" s="5" t="s">
        <v>561</v>
      </c>
      <c r="D34" s="6">
        <v>0</v>
      </c>
      <c r="E34" s="6">
        <v>0</v>
      </c>
      <c r="F34" s="6">
        <v>0</v>
      </c>
      <c r="G34" s="6">
        <v>0</v>
      </c>
    </row>
    <row r="35" spans="1:7">
      <c r="A35" s="4" t="s">
        <v>885</v>
      </c>
      <c r="B35" s="4" t="s">
        <v>1103</v>
      </c>
      <c r="C35" s="5" t="s">
        <v>562</v>
      </c>
      <c r="D35" s="6">
        <v>0</v>
      </c>
      <c r="E35" s="6">
        <v>0</v>
      </c>
      <c r="F35" s="6">
        <v>0</v>
      </c>
      <c r="G35" s="6">
        <v>0</v>
      </c>
    </row>
    <row r="36" spans="1:7">
      <c r="A36" s="4" t="s">
        <v>904</v>
      </c>
      <c r="B36" s="4" t="s">
        <v>1104</v>
      </c>
      <c r="C36" s="5" t="s">
        <v>1105</v>
      </c>
      <c r="D36" s="6">
        <v>0</v>
      </c>
      <c r="E36" s="6">
        <v>0</v>
      </c>
      <c r="F36" s="6">
        <v>0</v>
      </c>
      <c r="G36" s="6">
        <v>0</v>
      </c>
    </row>
    <row r="37" spans="1:7">
      <c r="A37" s="4" t="s">
        <v>907</v>
      </c>
      <c r="B37" s="4" t="s">
        <v>1106</v>
      </c>
      <c r="C37" s="5" t="s">
        <v>1107</v>
      </c>
      <c r="D37" s="6">
        <v>448.83</v>
      </c>
      <c r="E37" s="6">
        <v>967.03</v>
      </c>
      <c r="F37" s="6">
        <v>449</v>
      </c>
      <c r="G37" s="6">
        <v>967</v>
      </c>
    </row>
    <row r="38" spans="1:7">
      <c r="A38" s="4" t="s">
        <v>928</v>
      </c>
      <c r="B38" s="4" t="s">
        <v>1108</v>
      </c>
      <c r="C38" s="5" t="s">
        <v>1109</v>
      </c>
      <c r="D38" s="6">
        <v>0</v>
      </c>
      <c r="E38" s="6">
        <v>0</v>
      </c>
      <c r="F38" s="6">
        <v>0</v>
      </c>
      <c r="G38" s="6">
        <v>0</v>
      </c>
    </row>
    <row r="39" spans="1:7">
      <c r="A39" s="4" t="s">
        <v>930</v>
      </c>
      <c r="B39" s="4" t="s">
        <v>1110</v>
      </c>
      <c r="C39" s="5" t="s">
        <v>1111</v>
      </c>
      <c r="D39" s="6">
        <v>0</v>
      </c>
      <c r="E39" s="6">
        <v>0</v>
      </c>
      <c r="F39" s="6">
        <v>0</v>
      </c>
      <c r="G39" s="6">
        <v>0</v>
      </c>
    </row>
    <row r="40" spans="1:7">
      <c r="A40" s="4" t="s">
        <v>1112</v>
      </c>
      <c r="B40" s="4" t="s">
        <v>1113</v>
      </c>
      <c r="C40" s="5" t="s">
        <v>1114</v>
      </c>
      <c r="D40" s="6">
        <v>0</v>
      </c>
      <c r="E40" s="6">
        <v>0</v>
      </c>
      <c r="F40" s="6">
        <v>0</v>
      </c>
      <c r="G40" s="6">
        <v>0</v>
      </c>
    </row>
    <row r="41" spans="1:7">
      <c r="A41" s="4" t="s">
        <v>1115</v>
      </c>
      <c r="B41" s="4" t="s">
        <v>1116</v>
      </c>
      <c r="C41" s="5" t="s">
        <v>1117</v>
      </c>
      <c r="D41" s="6">
        <v>0</v>
      </c>
      <c r="E41" s="6">
        <v>0</v>
      </c>
      <c r="F41" s="6">
        <v>0</v>
      </c>
      <c r="G41" s="6">
        <v>0</v>
      </c>
    </row>
    <row r="42" spans="1:7">
      <c r="A42" s="4" t="s">
        <v>1118</v>
      </c>
      <c r="B42" s="4" t="s">
        <v>1119</v>
      </c>
      <c r="C42" s="5" t="s">
        <v>1120</v>
      </c>
      <c r="D42" s="6">
        <v>0</v>
      </c>
      <c r="E42" s="6">
        <v>0</v>
      </c>
      <c r="F42" s="6">
        <v>0</v>
      </c>
      <c r="G42" s="6">
        <v>0</v>
      </c>
    </row>
    <row r="43" spans="1:7">
      <c r="A43" s="4" t="s">
        <v>734</v>
      </c>
      <c r="B43" s="4" t="s">
        <v>1121</v>
      </c>
      <c r="C43" s="5" t="s">
        <v>1122</v>
      </c>
      <c r="D43" s="6">
        <v>0</v>
      </c>
      <c r="E43" s="6">
        <v>0</v>
      </c>
      <c r="F43" s="6">
        <v>0</v>
      </c>
      <c r="G43" s="6">
        <v>0</v>
      </c>
    </row>
    <row r="44" spans="1:7">
      <c r="A44" s="4" t="s">
        <v>1123</v>
      </c>
      <c r="B44" s="4" t="s">
        <v>1124</v>
      </c>
      <c r="C44" s="5" t="s">
        <v>1125</v>
      </c>
      <c r="D44" s="6">
        <v>0</v>
      </c>
      <c r="E44" s="6">
        <v>0</v>
      </c>
      <c r="F44" s="6">
        <v>0</v>
      </c>
      <c r="G44" s="6">
        <v>0</v>
      </c>
    </row>
    <row r="45" spans="1:7">
      <c r="A45" s="4" t="s">
        <v>1126</v>
      </c>
      <c r="B45" s="4" t="s">
        <v>1127</v>
      </c>
      <c r="C45" s="5" t="s">
        <v>1128</v>
      </c>
      <c r="D45" s="6">
        <v>194250.8</v>
      </c>
      <c r="E45" s="6">
        <v>245863.61</v>
      </c>
      <c r="F45" s="6">
        <v>194252</v>
      </c>
      <c r="G45" s="6">
        <v>245866</v>
      </c>
    </row>
    <row r="46" spans="1:7">
      <c r="A46" s="4" t="s">
        <v>1129</v>
      </c>
      <c r="B46" s="4" t="s">
        <v>1130</v>
      </c>
      <c r="C46" s="5" t="s">
        <v>564</v>
      </c>
      <c r="D46" s="6">
        <v>92889.82</v>
      </c>
      <c r="E46" s="6">
        <v>127686.11</v>
      </c>
      <c r="F46" s="6">
        <v>92892</v>
      </c>
      <c r="G46" s="6">
        <v>127688</v>
      </c>
    </row>
    <row r="47" spans="1:7">
      <c r="A47" s="4" t="s">
        <v>956</v>
      </c>
      <c r="B47" s="4" t="s">
        <v>1131</v>
      </c>
      <c r="C47" s="5" t="s">
        <v>565</v>
      </c>
      <c r="D47" s="6">
        <v>0</v>
      </c>
      <c r="E47" s="6">
        <v>0</v>
      </c>
      <c r="F47" s="6">
        <v>0</v>
      </c>
      <c r="G47" s="6">
        <v>0</v>
      </c>
    </row>
    <row r="48" spans="1:7">
      <c r="A48" s="4" t="s">
        <v>959</v>
      </c>
      <c r="B48" s="4" t="s">
        <v>1132</v>
      </c>
      <c r="C48" s="5" t="s">
        <v>1133</v>
      </c>
      <c r="D48" s="6">
        <v>0</v>
      </c>
      <c r="E48" s="6">
        <v>0</v>
      </c>
      <c r="F48" s="6">
        <v>0</v>
      </c>
      <c r="G48" s="6">
        <v>0</v>
      </c>
    </row>
    <row r="49" spans="1:7">
      <c r="A49" s="4" t="s">
        <v>962</v>
      </c>
      <c r="B49" s="4" t="s">
        <v>1134</v>
      </c>
      <c r="C49" s="5" t="s">
        <v>1135</v>
      </c>
      <c r="D49" s="6">
        <v>92889.82</v>
      </c>
      <c r="E49" s="6">
        <v>127686.11</v>
      </c>
      <c r="F49" s="6">
        <v>92892</v>
      </c>
      <c r="G49" s="6">
        <v>127688</v>
      </c>
    </row>
    <row r="50" spans="1:7">
      <c r="A50" s="4" t="s">
        <v>734</v>
      </c>
      <c r="B50" s="4" t="s">
        <v>965</v>
      </c>
      <c r="C50" s="5" t="s">
        <v>1136</v>
      </c>
      <c r="D50" s="6">
        <v>0</v>
      </c>
      <c r="E50" s="6">
        <v>0</v>
      </c>
      <c r="F50" s="6">
        <v>0</v>
      </c>
      <c r="G50" s="6">
        <v>0</v>
      </c>
    </row>
    <row r="51" spans="1:7">
      <c r="A51" s="4" t="s">
        <v>737</v>
      </c>
      <c r="B51" s="4" t="s">
        <v>1137</v>
      </c>
      <c r="C51" s="5" t="s">
        <v>1138</v>
      </c>
      <c r="D51" s="6">
        <v>0</v>
      </c>
      <c r="E51" s="6">
        <v>0</v>
      </c>
      <c r="F51" s="6">
        <v>0</v>
      </c>
      <c r="G51" s="6">
        <v>0</v>
      </c>
    </row>
    <row r="52" spans="1:7">
      <c r="A52" s="4" t="s">
        <v>740</v>
      </c>
      <c r="B52" s="4" t="s">
        <v>1139</v>
      </c>
      <c r="C52" s="5" t="s">
        <v>1140</v>
      </c>
      <c r="D52" s="6">
        <v>0</v>
      </c>
      <c r="E52" s="6">
        <v>0</v>
      </c>
      <c r="F52" s="6">
        <v>0</v>
      </c>
      <c r="G52" s="6">
        <v>0</v>
      </c>
    </row>
    <row r="53" spans="1:7">
      <c r="A53" s="4" t="s">
        <v>879</v>
      </c>
      <c r="B53" s="4" t="s">
        <v>1141</v>
      </c>
      <c r="C53" s="5" t="s">
        <v>1142</v>
      </c>
      <c r="D53" s="6">
        <v>77948.27</v>
      </c>
      <c r="E53" s="6">
        <v>83161.27</v>
      </c>
      <c r="F53" s="6">
        <v>77948</v>
      </c>
      <c r="G53" s="6">
        <v>83161</v>
      </c>
    </row>
    <row r="54" spans="1:7">
      <c r="A54" s="4" t="s">
        <v>882</v>
      </c>
      <c r="B54" s="4" t="s">
        <v>1143</v>
      </c>
      <c r="C54" s="5" t="s">
        <v>566</v>
      </c>
      <c r="D54" s="6">
        <v>7068.99</v>
      </c>
      <c r="E54" s="6">
        <v>9169.42</v>
      </c>
      <c r="F54" s="6">
        <v>7069</v>
      </c>
      <c r="G54" s="6">
        <v>9169</v>
      </c>
    </row>
    <row r="55" spans="1:7">
      <c r="A55" s="4" t="s">
        <v>885</v>
      </c>
      <c r="B55" s="4" t="s">
        <v>1144</v>
      </c>
      <c r="C55" s="5" t="s">
        <v>567</v>
      </c>
      <c r="D55" s="6">
        <v>4031.16</v>
      </c>
      <c r="E55" s="6">
        <v>4733.77</v>
      </c>
      <c r="F55" s="6">
        <v>4031</v>
      </c>
      <c r="G55" s="6">
        <v>4734</v>
      </c>
    </row>
    <row r="56" spans="1:7">
      <c r="A56" s="4" t="s">
        <v>904</v>
      </c>
      <c r="B56" s="4" t="s">
        <v>1145</v>
      </c>
      <c r="C56" s="5" t="s">
        <v>1146</v>
      </c>
      <c r="D56" s="6">
        <v>11515.11</v>
      </c>
      <c r="E56" s="6">
        <v>20380.52</v>
      </c>
      <c r="F56" s="6">
        <v>11515</v>
      </c>
      <c r="G56" s="6">
        <v>20381</v>
      </c>
    </row>
    <row r="57" spans="1:7">
      <c r="A57" s="4" t="s">
        <v>907</v>
      </c>
      <c r="B57" s="4" t="s">
        <v>1147</v>
      </c>
      <c r="C57" s="5" t="s">
        <v>1148</v>
      </c>
      <c r="D57" s="6">
        <v>0</v>
      </c>
      <c r="E57" s="6">
        <v>0</v>
      </c>
      <c r="F57" s="6">
        <v>0</v>
      </c>
      <c r="G57" s="6">
        <v>0</v>
      </c>
    </row>
    <row r="58" spans="1:7">
      <c r="A58" s="4" t="s">
        <v>928</v>
      </c>
      <c r="B58" s="4" t="s">
        <v>1149</v>
      </c>
      <c r="C58" s="5" t="s">
        <v>1150</v>
      </c>
      <c r="D58" s="6">
        <v>797.45</v>
      </c>
      <c r="E58" s="6">
        <v>732.52</v>
      </c>
      <c r="F58" s="6">
        <v>797</v>
      </c>
      <c r="G58" s="6">
        <v>733</v>
      </c>
    </row>
    <row r="59" spans="1:7">
      <c r="A59" s="4" t="s">
        <v>1012</v>
      </c>
      <c r="B59" s="4" t="s">
        <v>1151</v>
      </c>
      <c r="C59" s="5" t="s">
        <v>1152</v>
      </c>
      <c r="D59" s="6">
        <v>605.03</v>
      </c>
      <c r="E59" s="6">
        <v>1091.28</v>
      </c>
      <c r="F59" s="6">
        <v>605</v>
      </c>
      <c r="G59" s="6">
        <v>1091</v>
      </c>
    </row>
    <row r="60" spans="1:7">
      <c r="A60" s="4" t="s">
        <v>1015</v>
      </c>
      <c r="B60" s="4" t="s">
        <v>1153</v>
      </c>
      <c r="C60" s="5" t="s">
        <v>1154</v>
      </c>
      <c r="D60" s="6">
        <v>605.03</v>
      </c>
      <c r="E60" s="6">
        <v>1091.28</v>
      </c>
      <c r="F60" s="6">
        <v>605</v>
      </c>
      <c r="G60" s="6">
        <v>1091</v>
      </c>
    </row>
    <row r="61" spans="1:7">
      <c r="A61" s="4" t="s">
        <v>734</v>
      </c>
      <c r="B61" s="4" t="s">
        <v>1155</v>
      </c>
      <c r="C61" s="5" t="s">
        <v>1156</v>
      </c>
      <c r="D61" s="6">
        <v>0</v>
      </c>
      <c r="E61" s="6">
        <v>0</v>
      </c>
      <c r="F61" s="6">
        <v>0</v>
      </c>
      <c r="G61" s="6">
        <v>0</v>
      </c>
    </row>
    <row r="62" spans="1:7">
      <c r="A62" s="4" t="s">
        <v>1157</v>
      </c>
      <c r="B62" s="4" t="s">
        <v>1158</v>
      </c>
      <c r="C62" s="5" t="s">
        <v>1159</v>
      </c>
      <c r="D62" s="6">
        <v>54615</v>
      </c>
      <c r="E62" s="6">
        <v>93195</v>
      </c>
      <c r="F62" s="6">
        <v>54615</v>
      </c>
      <c r="G62" s="6">
        <v>93195</v>
      </c>
    </row>
    <row r="63" spans="1:7">
      <c r="A63" s="4" t="s">
        <v>1160</v>
      </c>
      <c r="B63" s="4" t="s">
        <v>1161</v>
      </c>
      <c r="C63" s="5" t="s">
        <v>1162</v>
      </c>
      <c r="D63" s="6">
        <v>0</v>
      </c>
      <c r="E63" s="6">
        <v>0</v>
      </c>
      <c r="F63" s="6">
        <v>0</v>
      </c>
      <c r="G63" s="6">
        <v>0</v>
      </c>
    </row>
    <row r="64" spans="1:7">
      <c r="A64" s="4" t="s">
        <v>722</v>
      </c>
      <c r="B64" s="4" t="s">
        <v>1163</v>
      </c>
      <c r="C64" s="5" t="s">
        <v>1164</v>
      </c>
      <c r="D64" s="6">
        <v>0</v>
      </c>
      <c r="E64" s="6">
        <v>0</v>
      </c>
      <c r="F64" s="6">
        <v>0</v>
      </c>
      <c r="G64" s="6">
        <v>0</v>
      </c>
    </row>
    <row r="65" spans="1:7">
      <c r="A65" s="4" t="s">
        <v>1020</v>
      </c>
      <c r="B65" s="4" t="s">
        <v>1165</v>
      </c>
      <c r="C65" s="5" t="s">
        <v>1166</v>
      </c>
      <c r="D65" s="6">
        <v>0</v>
      </c>
      <c r="E65" s="6">
        <v>0</v>
      </c>
      <c r="F65" s="6">
        <v>0</v>
      </c>
      <c r="G65" s="6">
        <v>0</v>
      </c>
    </row>
    <row r="66" spans="1:7">
      <c r="A66" s="4" t="s">
        <v>734</v>
      </c>
      <c r="B66" s="4" t="s">
        <v>1167</v>
      </c>
      <c r="C66" s="5" t="s">
        <v>1168</v>
      </c>
      <c r="D66" s="6">
        <v>0</v>
      </c>
      <c r="E66" s="6">
        <v>0</v>
      </c>
      <c r="F66" s="6">
        <v>0</v>
      </c>
      <c r="G66" s="6">
        <v>0</v>
      </c>
    </row>
    <row r="67" spans="1:7">
      <c r="A67" s="4" t="s">
        <v>737</v>
      </c>
      <c r="B67" s="4" t="s">
        <v>1169</v>
      </c>
      <c r="C67" s="5" t="s">
        <v>1170</v>
      </c>
      <c r="D67" s="6">
        <v>0</v>
      </c>
      <c r="E67" s="6">
        <v>0</v>
      </c>
      <c r="F67" s="6">
        <v>0</v>
      </c>
      <c r="G67" s="6">
        <v>0</v>
      </c>
    </row>
    <row r="68" spans="1:7">
      <c r="A68" s="4" t="s">
        <v>740</v>
      </c>
      <c r="B68" s="4" t="s">
        <v>1171</v>
      </c>
      <c r="C68" s="5" t="s">
        <v>1172</v>
      </c>
      <c r="D68" s="6">
        <v>0</v>
      </c>
      <c r="E68" s="6">
        <v>0</v>
      </c>
      <c r="F68" s="6">
        <v>0</v>
      </c>
      <c r="G68" s="6">
        <v>0</v>
      </c>
    </row>
  </sheetData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K79"/>
  <sheetViews>
    <sheetView workbookViewId="0">
      <selection activeCell="G20" sqref="G20"/>
    </sheetView>
  </sheetViews>
  <sheetFormatPr defaultColWidth="9.1047619047619" defaultRowHeight="15"/>
  <cols>
    <col min="1" max="1" width="8.33333333333333" style="4" customWidth="1"/>
    <col min="2" max="2" width="63.552380952381" style="4" customWidth="1"/>
    <col min="3" max="3" width="4.43809523809524" style="5" customWidth="1"/>
    <col min="4" max="11" width="15.3333333333333" style="6" customWidth="1"/>
    <col min="12" max="16384" width="9.1047619047619" style="7"/>
  </cols>
  <sheetData>
    <row r="1" ht="22.5" spans="1:11">
      <c r="A1" s="8" t="s">
        <v>680</v>
      </c>
      <c r="B1" s="8" t="s">
        <v>855</v>
      </c>
      <c r="C1" s="9" t="s">
        <v>682</v>
      </c>
      <c r="D1" s="10" t="s">
        <v>856</v>
      </c>
      <c r="E1" s="10" t="s">
        <v>857</v>
      </c>
      <c r="F1" s="10" t="s">
        <v>858</v>
      </c>
      <c r="G1" s="10" t="s">
        <v>859</v>
      </c>
      <c r="H1" s="10" t="s">
        <v>860</v>
      </c>
      <c r="I1" s="10" t="s">
        <v>861</v>
      </c>
      <c r="J1" s="10" t="s">
        <v>862</v>
      </c>
      <c r="K1" s="10" t="s">
        <v>686</v>
      </c>
    </row>
    <row r="2" spans="2:11">
      <c r="B2" s="4" t="s">
        <v>863</v>
      </c>
      <c r="C2" s="5" t="s">
        <v>864</v>
      </c>
      <c r="D2" s="6">
        <v>1010076.99</v>
      </c>
      <c r="E2" s="6">
        <v>294766.78</v>
      </c>
      <c r="F2" s="6">
        <v>715310.21</v>
      </c>
      <c r="G2" s="6">
        <v>857648.06</v>
      </c>
      <c r="H2" s="6">
        <v>1010078</v>
      </c>
      <c r="I2" s="6">
        <v>294766</v>
      </c>
      <c r="J2" s="6">
        <v>715312</v>
      </c>
      <c r="K2" s="6">
        <v>857648</v>
      </c>
    </row>
    <row r="3" spans="1:11">
      <c r="A3" s="4" t="s">
        <v>716</v>
      </c>
      <c r="B3" s="4" t="s">
        <v>865</v>
      </c>
      <c r="C3" s="5" t="s">
        <v>866</v>
      </c>
      <c r="D3" s="12">
        <v>798153.7</v>
      </c>
      <c r="E3" s="12">
        <v>294766.78</v>
      </c>
      <c r="F3" s="12">
        <v>503386.92</v>
      </c>
      <c r="G3" s="12">
        <v>595015.82</v>
      </c>
      <c r="H3" s="12">
        <v>798155</v>
      </c>
      <c r="I3" s="12">
        <v>294766</v>
      </c>
      <c r="J3" s="12">
        <v>503389</v>
      </c>
      <c r="K3" s="12">
        <v>595016</v>
      </c>
    </row>
    <row r="4" spans="1:11">
      <c r="A4" s="4" t="s">
        <v>867</v>
      </c>
      <c r="B4" s="4" t="s">
        <v>868</v>
      </c>
      <c r="C4" s="5" t="s">
        <v>869</v>
      </c>
      <c r="D4" s="6">
        <v>38107.46</v>
      </c>
      <c r="E4" s="6">
        <v>28507.2</v>
      </c>
      <c r="F4" s="6">
        <v>9600.26</v>
      </c>
      <c r="G4" s="6">
        <v>10610.82</v>
      </c>
      <c r="H4" s="6">
        <v>38108</v>
      </c>
      <c r="I4" s="6">
        <v>28507</v>
      </c>
      <c r="J4" s="6">
        <v>9601</v>
      </c>
      <c r="K4" s="6">
        <v>10611</v>
      </c>
    </row>
    <row r="5" spans="1:11">
      <c r="A5" s="4" t="s">
        <v>870</v>
      </c>
      <c r="B5" s="4" t="s">
        <v>871</v>
      </c>
      <c r="C5" s="5" t="s">
        <v>872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</row>
    <row r="6" spans="1:11">
      <c r="A6" s="4" t="s">
        <v>734</v>
      </c>
      <c r="B6" s="4" t="s">
        <v>873</v>
      </c>
      <c r="C6" s="5" t="s">
        <v>874</v>
      </c>
      <c r="D6" s="6">
        <v>25980.8</v>
      </c>
      <c r="E6" s="6">
        <v>25980.8</v>
      </c>
      <c r="F6" s="6">
        <v>0</v>
      </c>
      <c r="G6" s="6">
        <v>0</v>
      </c>
      <c r="H6" s="6">
        <v>25981</v>
      </c>
      <c r="I6" s="6">
        <v>25981</v>
      </c>
      <c r="J6" s="6">
        <v>0</v>
      </c>
      <c r="K6" s="6">
        <v>0</v>
      </c>
    </row>
    <row r="7" spans="1:11">
      <c r="A7" s="4" t="s">
        <v>737</v>
      </c>
      <c r="B7" s="4" t="s">
        <v>875</v>
      </c>
      <c r="C7" s="5" t="s">
        <v>876</v>
      </c>
      <c r="D7" s="6">
        <v>12126.66</v>
      </c>
      <c r="E7" s="6">
        <v>2526.4</v>
      </c>
      <c r="F7" s="6">
        <v>9600.26</v>
      </c>
      <c r="G7" s="6">
        <v>10610.82</v>
      </c>
      <c r="H7" s="6">
        <v>12127</v>
      </c>
      <c r="I7" s="6">
        <v>2526</v>
      </c>
      <c r="J7" s="6">
        <v>9601</v>
      </c>
      <c r="K7" s="6">
        <v>10611</v>
      </c>
    </row>
    <row r="8" spans="1:11">
      <c r="A8" s="4" t="s">
        <v>740</v>
      </c>
      <c r="B8" s="4" t="s">
        <v>877</v>
      </c>
      <c r="C8" s="5" t="s">
        <v>878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>
      <c r="A9" s="4" t="s">
        <v>879</v>
      </c>
      <c r="B9" s="4" t="s">
        <v>880</v>
      </c>
      <c r="C9" s="5" t="s">
        <v>881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>
      <c r="A10" s="4" t="s">
        <v>882</v>
      </c>
      <c r="B10" s="4" t="s">
        <v>883</v>
      </c>
      <c r="C10" s="5" t="s">
        <v>884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>
      <c r="A11" s="4" t="s">
        <v>885</v>
      </c>
      <c r="B11" s="4" t="s">
        <v>886</v>
      </c>
      <c r="C11" s="5" t="s">
        <v>887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>
      <c r="A12" s="4" t="s">
        <v>888</v>
      </c>
      <c r="B12" s="4" t="s">
        <v>889</v>
      </c>
      <c r="C12" s="5" t="s">
        <v>890</v>
      </c>
      <c r="D12" s="6">
        <v>394016.21</v>
      </c>
      <c r="E12" s="6">
        <v>266259.58</v>
      </c>
      <c r="F12" s="6">
        <v>127756.63</v>
      </c>
      <c r="G12" s="6">
        <v>218374.97</v>
      </c>
      <c r="H12" s="6">
        <v>394017</v>
      </c>
      <c r="I12" s="6">
        <v>266259</v>
      </c>
      <c r="J12" s="6">
        <v>127758</v>
      </c>
      <c r="K12" s="6">
        <v>218375</v>
      </c>
    </row>
    <row r="13" spans="1:11">
      <c r="A13" s="4" t="s">
        <v>891</v>
      </c>
      <c r="B13" s="4" t="s">
        <v>892</v>
      </c>
      <c r="C13" s="5" t="s">
        <v>893</v>
      </c>
      <c r="D13" s="6">
        <v>9068</v>
      </c>
      <c r="E13" s="6">
        <v>0</v>
      </c>
      <c r="F13" s="6">
        <v>9068</v>
      </c>
      <c r="G13" s="6">
        <v>34418</v>
      </c>
      <c r="H13" s="6">
        <v>9068</v>
      </c>
      <c r="I13" s="6">
        <v>0</v>
      </c>
      <c r="J13" s="6">
        <v>9068</v>
      </c>
      <c r="K13" s="6">
        <v>34418</v>
      </c>
    </row>
    <row r="14" spans="1:11">
      <c r="A14" s="4" t="s">
        <v>734</v>
      </c>
      <c r="B14" s="4" t="s">
        <v>894</v>
      </c>
      <c r="C14" s="5" t="s">
        <v>538</v>
      </c>
      <c r="D14" s="6">
        <v>112584.61</v>
      </c>
      <c r="E14" s="6">
        <v>46366.22</v>
      </c>
      <c r="F14" s="6">
        <v>66218.39</v>
      </c>
      <c r="G14" s="6">
        <v>101372.39</v>
      </c>
      <c r="H14" s="6">
        <v>112585</v>
      </c>
      <c r="I14" s="6">
        <v>46366</v>
      </c>
      <c r="J14" s="6">
        <v>66219</v>
      </c>
      <c r="K14" s="6">
        <v>101372</v>
      </c>
    </row>
    <row r="15" spans="1:11">
      <c r="A15" s="4" t="s">
        <v>737</v>
      </c>
      <c r="B15" s="4" t="s">
        <v>895</v>
      </c>
      <c r="C15" s="5" t="s">
        <v>540</v>
      </c>
      <c r="D15" s="6">
        <v>172559.91</v>
      </c>
      <c r="E15" s="6">
        <v>140105.37</v>
      </c>
      <c r="F15" s="6">
        <v>32454.54</v>
      </c>
      <c r="G15" s="6">
        <v>48101.99</v>
      </c>
      <c r="H15" s="6">
        <v>172560</v>
      </c>
      <c r="I15" s="6">
        <v>140105</v>
      </c>
      <c r="J15" s="6">
        <v>32455</v>
      </c>
      <c r="K15" s="6">
        <v>48102</v>
      </c>
    </row>
    <row r="16" spans="1:11">
      <c r="A16" s="4" t="s">
        <v>740</v>
      </c>
      <c r="B16" s="4" t="s">
        <v>896</v>
      </c>
      <c r="C16" s="5" t="s">
        <v>897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>
      <c r="A17" s="4" t="s">
        <v>879</v>
      </c>
      <c r="B17" s="4" t="s">
        <v>898</v>
      </c>
      <c r="C17" s="5" t="s">
        <v>899</v>
      </c>
      <c r="D17" s="6">
        <v>9800</v>
      </c>
      <c r="E17" s="6">
        <v>2661.65</v>
      </c>
      <c r="F17" s="6">
        <v>7138.35</v>
      </c>
      <c r="G17" s="6">
        <v>1874.98</v>
      </c>
      <c r="H17" s="6">
        <v>9800</v>
      </c>
      <c r="I17" s="6">
        <v>2662</v>
      </c>
      <c r="J17" s="6">
        <v>7138</v>
      </c>
      <c r="K17" s="6">
        <v>1875</v>
      </c>
    </row>
    <row r="18" spans="1:11">
      <c r="A18" s="4" t="s">
        <v>882</v>
      </c>
      <c r="B18" s="4" t="s">
        <v>900</v>
      </c>
      <c r="C18" s="5" t="s">
        <v>901</v>
      </c>
      <c r="D18" s="6">
        <v>90003.69</v>
      </c>
      <c r="E18" s="6">
        <v>77126.34</v>
      </c>
      <c r="F18" s="6">
        <v>12877.35</v>
      </c>
      <c r="G18" s="6">
        <v>32607.61</v>
      </c>
      <c r="H18" s="6">
        <v>90004</v>
      </c>
      <c r="I18" s="6">
        <v>77126</v>
      </c>
      <c r="J18" s="6">
        <v>12878</v>
      </c>
      <c r="K18" s="6">
        <v>32608</v>
      </c>
    </row>
    <row r="19" spans="1:11">
      <c r="A19" s="4" t="s">
        <v>885</v>
      </c>
      <c r="B19" s="4" t="s">
        <v>902</v>
      </c>
      <c r="C19" s="5" t="s">
        <v>903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>
      <c r="A20" s="4" t="s">
        <v>904</v>
      </c>
      <c r="B20" s="4" t="s">
        <v>905</v>
      </c>
      <c r="C20" s="5" t="s">
        <v>906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>
      <c r="A21" s="4" t="s">
        <v>907</v>
      </c>
      <c r="B21" s="4" t="s">
        <v>908</v>
      </c>
      <c r="C21" s="5" t="s">
        <v>909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>
      <c r="A22" s="4" t="s">
        <v>910</v>
      </c>
      <c r="B22" s="4" t="s">
        <v>911</v>
      </c>
      <c r="C22" s="5" t="s">
        <v>541</v>
      </c>
      <c r="D22" s="6">
        <v>366030.03</v>
      </c>
      <c r="E22" s="6">
        <v>0</v>
      </c>
      <c r="F22" s="6">
        <v>366030.03</v>
      </c>
      <c r="G22" s="6">
        <v>366030.03</v>
      </c>
      <c r="H22" s="6">
        <v>366030</v>
      </c>
      <c r="I22" s="6">
        <v>0</v>
      </c>
      <c r="J22" s="6">
        <v>366030</v>
      </c>
      <c r="K22" s="6">
        <v>366030</v>
      </c>
    </row>
    <row r="23" spans="1:11">
      <c r="A23" s="4" t="s">
        <v>912</v>
      </c>
      <c r="B23" s="4" t="s">
        <v>913</v>
      </c>
      <c r="C23" s="5" t="s">
        <v>542</v>
      </c>
      <c r="D23" s="6">
        <v>366030.03</v>
      </c>
      <c r="E23" s="6">
        <v>0</v>
      </c>
      <c r="F23" s="6">
        <v>366030.03</v>
      </c>
      <c r="G23" s="6">
        <v>366030.03</v>
      </c>
      <c r="H23" s="6">
        <v>366030</v>
      </c>
      <c r="I23" s="6">
        <v>0</v>
      </c>
      <c r="J23" s="6">
        <v>366030</v>
      </c>
      <c r="K23" s="6">
        <v>366030</v>
      </c>
    </row>
    <row r="24" spans="1:11">
      <c r="A24" s="4" t="s">
        <v>734</v>
      </c>
      <c r="B24" s="4" t="s">
        <v>914</v>
      </c>
      <c r="C24" s="5" t="s">
        <v>915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>
      <c r="A25" s="4" t="s">
        <v>737</v>
      </c>
      <c r="B25" s="4" t="s">
        <v>916</v>
      </c>
      <c r="C25" s="5" t="s">
        <v>917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>
      <c r="A26" s="4" t="s">
        <v>740</v>
      </c>
      <c r="B26" s="4" t="s">
        <v>918</v>
      </c>
      <c r="C26" s="5" t="s">
        <v>919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>
      <c r="A27" s="4" t="s">
        <v>879</v>
      </c>
      <c r="B27" s="4" t="s">
        <v>920</v>
      </c>
      <c r="C27" s="5" t="s">
        <v>544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>
      <c r="A28" s="4" t="s">
        <v>882</v>
      </c>
      <c r="B28" s="4" t="s">
        <v>921</v>
      </c>
      <c r="C28" s="5" t="s">
        <v>922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>
      <c r="A29" s="4" t="s">
        <v>885</v>
      </c>
      <c r="B29" s="4" t="s">
        <v>923</v>
      </c>
      <c r="C29" s="5" t="s">
        <v>924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>
      <c r="A30" s="4" t="s">
        <v>904</v>
      </c>
      <c r="B30" s="4" t="s">
        <v>925</v>
      </c>
      <c r="C30" s="5" t="s">
        <v>546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>
      <c r="A31" s="4" t="s">
        <v>907</v>
      </c>
      <c r="B31" s="4" t="s">
        <v>926</v>
      </c>
      <c r="C31" s="5" t="s">
        <v>927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>
      <c r="A32" s="4" t="s">
        <v>928</v>
      </c>
      <c r="B32" s="4" t="s">
        <v>929</v>
      </c>
      <c r="C32" s="5" t="s">
        <v>548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>
      <c r="A33" s="4" t="s">
        <v>930</v>
      </c>
      <c r="B33" s="4" t="s">
        <v>931</v>
      </c>
      <c r="C33" s="5" t="s">
        <v>932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>
      <c r="A34" s="4" t="s">
        <v>719</v>
      </c>
      <c r="B34" s="4" t="s">
        <v>933</v>
      </c>
      <c r="C34" s="5" t="s">
        <v>934</v>
      </c>
      <c r="D34" s="6">
        <v>211923.29</v>
      </c>
      <c r="E34" s="6">
        <v>0</v>
      </c>
      <c r="F34" s="6">
        <v>211923.29</v>
      </c>
      <c r="G34" s="6">
        <v>262632.24</v>
      </c>
      <c r="H34" s="6">
        <v>211923</v>
      </c>
      <c r="I34" s="6">
        <v>0</v>
      </c>
      <c r="J34" s="6">
        <v>211923</v>
      </c>
      <c r="K34" s="6">
        <v>262632</v>
      </c>
    </row>
    <row r="35" spans="1:11">
      <c r="A35" s="4" t="s">
        <v>935</v>
      </c>
      <c r="B35" s="4" t="s">
        <v>936</v>
      </c>
      <c r="C35" s="5" t="s">
        <v>937</v>
      </c>
      <c r="D35" s="6">
        <v>225064.9</v>
      </c>
      <c r="E35" s="6">
        <v>0</v>
      </c>
      <c r="F35" s="6">
        <v>225064.9</v>
      </c>
      <c r="G35" s="6">
        <v>250222.53</v>
      </c>
      <c r="H35" s="6">
        <v>225065</v>
      </c>
      <c r="I35" s="6">
        <v>0</v>
      </c>
      <c r="J35" s="6">
        <v>225065</v>
      </c>
      <c r="K35" s="6">
        <v>250223</v>
      </c>
    </row>
    <row r="36" spans="1:11">
      <c r="A36" s="4" t="s">
        <v>938</v>
      </c>
      <c r="B36" s="4" t="s">
        <v>939</v>
      </c>
      <c r="C36" s="5" t="s">
        <v>940</v>
      </c>
      <c r="D36" s="6">
        <v>86.71</v>
      </c>
      <c r="E36" s="6">
        <v>0</v>
      </c>
      <c r="F36" s="6">
        <v>86.71</v>
      </c>
      <c r="G36" s="6">
        <v>157.55</v>
      </c>
      <c r="H36" s="6">
        <v>87</v>
      </c>
      <c r="I36" s="6">
        <v>0</v>
      </c>
      <c r="J36" s="6">
        <v>87</v>
      </c>
      <c r="K36" s="6">
        <v>158</v>
      </c>
    </row>
    <row r="37" spans="1:11">
      <c r="A37" s="4" t="s">
        <v>734</v>
      </c>
      <c r="B37" s="4" t="s">
        <v>941</v>
      </c>
      <c r="C37" s="5" t="s">
        <v>942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>
      <c r="A38" s="4" t="s">
        <v>737</v>
      </c>
      <c r="B38" s="4" t="s">
        <v>943</v>
      </c>
      <c r="C38" s="5" t="s">
        <v>944</v>
      </c>
      <c r="D38" s="6">
        <v>385.13</v>
      </c>
      <c r="E38" s="6">
        <v>0</v>
      </c>
      <c r="F38" s="6">
        <v>385.13</v>
      </c>
      <c r="G38" s="6">
        <v>144</v>
      </c>
      <c r="H38" s="6">
        <v>385</v>
      </c>
      <c r="I38" s="6">
        <v>0</v>
      </c>
      <c r="J38" s="6">
        <v>385</v>
      </c>
      <c r="K38" s="6">
        <v>144</v>
      </c>
    </row>
    <row r="39" spans="1:11">
      <c r="A39" s="4" t="s">
        <v>740</v>
      </c>
      <c r="B39" s="4" t="s">
        <v>945</v>
      </c>
      <c r="C39" s="5" t="s">
        <v>946</v>
      </c>
      <c r="D39" s="6">
        <v>1550</v>
      </c>
      <c r="E39" s="6">
        <v>0</v>
      </c>
      <c r="F39" s="6">
        <v>1550</v>
      </c>
      <c r="G39" s="6">
        <v>4100</v>
      </c>
      <c r="H39" s="6">
        <v>1550</v>
      </c>
      <c r="I39" s="6">
        <v>0</v>
      </c>
      <c r="J39" s="6">
        <v>1550</v>
      </c>
      <c r="K39" s="6">
        <v>4100</v>
      </c>
    </row>
    <row r="40" spans="1:11">
      <c r="A40" s="4" t="s">
        <v>879</v>
      </c>
      <c r="B40" s="4" t="s">
        <v>947</v>
      </c>
      <c r="C40" s="5" t="s">
        <v>948</v>
      </c>
      <c r="D40" s="6">
        <v>223043.06</v>
      </c>
      <c r="E40" s="6">
        <v>0</v>
      </c>
      <c r="F40" s="6">
        <v>223043.06</v>
      </c>
      <c r="G40" s="6">
        <v>245820.98</v>
      </c>
      <c r="H40" s="6">
        <v>223043</v>
      </c>
      <c r="I40" s="6">
        <v>0</v>
      </c>
      <c r="J40" s="6">
        <v>223043</v>
      </c>
      <c r="K40" s="6">
        <v>245821</v>
      </c>
    </row>
    <row r="41" spans="1:11">
      <c r="A41" s="4" t="s">
        <v>882</v>
      </c>
      <c r="B41" s="4" t="s">
        <v>949</v>
      </c>
      <c r="C41" s="5" t="s">
        <v>950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>
      <c r="A42" s="4" t="s">
        <v>951</v>
      </c>
      <c r="B42" s="4" t="s">
        <v>952</v>
      </c>
      <c r="C42" s="5" t="s">
        <v>953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>
      <c r="A43" s="4" t="s">
        <v>954</v>
      </c>
      <c r="B43" s="4" t="s">
        <v>955</v>
      </c>
      <c r="C43" s="5" t="s">
        <v>676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>
      <c r="A44" s="4" t="s">
        <v>956</v>
      </c>
      <c r="B44" s="4" t="s">
        <v>957</v>
      </c>
      <c r="C44" s="5" t="s">
        <v>958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>
      <c r="A45" s="4" t="s">
        <v>959</v>
      </c>
      <c r="B45" s="4" t="s">
        <v>960</v>
      </c>
      <c r="C45" s="5" t="s">
        <v>961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>
      <c r="A46" s="4" t="s">
        <v>962</v>
      </c>
      <c r="B46" s="4" t="s">
        <v>963</v>
      </c>
      <c r="C46" s="5" t="s">
        <v>964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>
      <c r="A47" s="4" t="s">
        <v>734</v>
      </c>
      <c r="B47" s="4" t="s">
        <v>965</v>
      </c>
      <c r="C47" s="5" t="s">
        <v>966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>
      <c r="A48" s="4" t="s">
        <v>737</v>
      </c>
      <c r="B48" s="4" t="s">
        <v>967</v>
      </c>
      <c r="C48" s="5" t="s">
        <v>968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>
      <c r="A49" s="4" t="s">
        <v>740</v>
      </c>
      <c r="B49" s="4" t="s">
        <v>969</v>
      </c>
      <c r="C49" s="5" t="s">
        <v>970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>
      <c r="A50" s="4" t="s">
        <v>879</v>
      </c>
      <c r="B50" s="4" t="s">
        <v>971</v>
      </c>
      <c r="C50" s="5" t="s">
        <v>972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>
      <c r="A51" s="4" t="s">
        <v>882</v>
      </c>
      <c r="B51" s="4" t="s">
        <v>973</v>
      </c>
      <c r="C51" s="5" t="s">
        <v>974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>
      <c r="A52" s="4" t="s">
        <v>885</v>
      </c>
      <c r="B52" s="4" t="s">
        <v>975</v>
      </c>
      <c r="C52" s="5" t="s">
        <v>976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>
      <c r="A53" s="4" t="s">
        <v>904</v>
      </c>
      <c r="B53" s="4" t="s">
        <v>977</v>
      </c>
      <c r="C53" s="5" t="s">
        <v>978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>
      <c r="A54" s="4" t="s">
        <v>979</v>
      </c>
      <c r="B54" s="4" t="s">
        <v>980</v>
      </c>
      <c r="C54" s="5" t="s">
        <v>981</v>
      </c>
      <c r="D54" s="6">
        <v>8201.93</v>
      </c>
      <c r="E54" s="6">
        <v>0</v>
      </c>
      <c r="F54" s="6">
        <v>8201.93</v>
      </c>
      <c r="G54" s="6">
        <v>34595.47</v>
      </c>
      <c r="H54" s="6">
        <v>8202</v>
      </c>
      <c r="I54" s="6">
        <v>0</v>
      </c>
      <c r="J54" s="6">
        <v>8202</v>
      </c>
      <c r="K54" s="6">
        <v>34595</v>
      </c>
    </row>
    <row r="55" spans="1:11">
      <c r="A55" s="4" t="s">
        <v>982</v>
      </c>
      <c r="B55" s="4" t="s">
        <v>983</v>
      </c>
      <c r="C55" s="5" t="s">
        <v>984</v>
      </c>
      <c r="D55" s="6">
        <v>7217.68</v>
      </c>
      <c r="E55" s="6">
        <v>0</v>
      </c>
      <c r="F55" s="6">
        <v>7217.68</v>
      </c>
      <c r="G55" s="6">
        <v>25267.03</v>
      </c>
      <c r="H55" s="6">
        <v>7218</v>
      </c>
      <c r="I55" s="6">
        <v>0</v>
      </c>
      <c r="J55" s="6">
        <v>7218</v>
      </c>
      <c r="K55" s="6">
        <v>25267</v>
      </c>
    </row>
    <row r="56" spans="1:11">
      <c r="A56" s="4" t="s">
        <v>956</v>
      </c>
      <c r="B56" s="4" t="s">
        <v>957</v>
      </c>
      <c r="C56" s="5" t="s">
        <v>985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>
      <c r="A57" s="4" t="s">
        <v>959</v>
      </c>
      <c r="B57" s="4" t="s">
        <v>960</v>
      </c>
      <c r="C57" s="5" t="s">
        <v>986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>
      <c r="A58" s="4" t="s">
        <v>962</v>
      </c>
      <c r="B58" s="4" t="s">
        <v>963</v>
      </c>
      <c r="C58" s="5" t="s">
        <v>987</v>
      </c>
      <c r="D58" s="6">
        <v>7217.68</v>
      </c>
      <c r="E58" s="6">
        <v>0</v>
      </c>
      <c r="F58" s="6">
        <v>7217.68</v>
      </c>
      <c r="G58" s="6">
        <v>25267.03</v>
      </c>
      <c r="H58" s="6">
        <v>7218</v>
      </c>
      <c r="I58" s="6">
        <v>0</v>
      </c>
      <c r="J58" s="6">
        <v>7218</v>
      </c>
      <c r="K58" s="6">
        <v>25267</v>
      </c>
    </row>
    <row r="59" spans="1:11">
      <c r="A59" s="4" t="s">
        <v>734</v>
      </c>
      <c r="B59" s="4" t="s">
        <v>965</v>
      </c>
      <c r="C59" s="5" t="s">
        <v>988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>
      <c r="A60" s="4" t="s">
        <v>737</v>
      </c>
      <c r="B60" s="4" t="s">
        <v>967</v>
      </c>
      <c r="C60" s="5" t="s">
        <v>989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>
      <c r="A61" s="4" t="s">
        <v>740</v>
      </c>
      <c r="B61" s="4" t="s">
        <v>969</v>
      </c>
      <c r="C61" s="5" t="s">
        <v>990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>
      <c r="A62" s="4" t="s">
        <v>879</v>
      </c>
      <c r="B62" s="4" t="s">
        <v>991</v>
      </c>
      <c r="C62" s="5" t="s">
        <v>549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>
      <c r="A63" s="4" t="s">
        <v>992</v>
      </c>
      <c r="B63" s="4" t="s">
        <v>993</v>
      </c>
      <c r="C63" s="5" t="s">
        <v>994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>
      <c r="A64" s="4" t="s">
        <v>885</v>
      </c>
      <c r="B64" s="4" t="s">
        <v>995</v>
      </c>
      <c r="C64" s="5" t="s">
        <v>996</v>
      </c>
      <c r="D64" s="6">
        <v>789.18</v>
      </c>
      <c r="E64" s="6">
        <v>0</v>
      </c>
      <c r="F64" s="6">
        <v>789.18</v>
      </c>
      <c r="G64" s="6">
        <v>9004.25</v>
      </c>
      <c r="H64" s="6">
        <v>789</v>
      </c>
      <c r="I64" s="6">
        <v>0</v>
      </c>
      <c r="J64" s="6">
        <v>789</v>
      </c>
      <c r="K64" s="6">
        <v>9004</v>
      </c>
    </row>
    <row r="65" spans="1:11">
      <c r="A65" s="4" t="s">
        <v>904</v>
      </c>
      <c r="B65" s="4" t="s">
        <v>973</v>
      </c>
      <c r="C65" s="5" t="s">
        <v>997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>
      <c r="A66" s="4" t="s">
        <v>907</v>
      </c>
      <c r="B66" s="4" t="s">
        <v>998</v>
      </c>
      <c r="C66" s="5" t="s">
        <v>999</v>
      </c>
      <c r="D66" s="6">
        <v>195.07</v>
      </c>
      <c r="E66" s="6">
        <v>0</v>
      </c>
      <c r="F66" s="6">
        <v>195.07</v>
      </c>
      <c r="G66" s="6">
        <v>324.19</v>
      </c>
      <c r="H66" s="6">
        <v>195</v>
      </c>
      <c r="I66" s="6">
        <v>0</v>
      </c>
      <c r="J66" s="6">
        <v>195</v>
      </c>
      <c r="K66" s="6">
        <v>324</v>
      </c>
    </row>
    <row r="67" spans="1:11">
      <c r="A67" s="4" t="s">
        <v>1000</v>
      </c>
      <c r="B67" s="4" t="s">
        <v>1001</v>
      </c>
      <c r="C67" s="5" t="s">
        <v>1002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>
      <c r="A68" s="4" t="s">
        <v>1003</v>
      </c>
      <c r="B68" s="4" t="s">
        <v>1004</v>
      </c>
      <c r="C68" s="5" t="s">
        <v>1005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>
      <c r="A69" s="4">
        <v>2</v>
      </c>
      <c r="B69" s="4" t="s">
        <v>1006</v>
      </c>
      <c r="C69" s="5" t="s">
        <v>1007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>
      <c r="A70" s="4">
        <v>3</v>
      </c>
      <c r="B70" s="4" t="s">
        <v>1008</v>
      </c>
      <c r="C70" s="5" t="s">
        <v>1009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>
      <c r="A71" s="4" t="s">
        <v>740</v>
      </c>
      <c r="B71" s="4" t="s">
        <v>1010</v>
      </c>
      <c r="C71" s="5" t="s">
        <v>1011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>
      <c r="A72" s="4" t="s">
        <v>1012</v>
      </c>
      <c r="B72" s="4" t="s">
        <v>1013</v>
      </c>
      <c r="C72" s="5" t="s">
        <v>1014</v>
      </c>
      <c r="D72" s="6">
        <v>-21343.54</v>
      </c>
      <c r="E72" s="6">
        <v>0</v>
      </c>
      <c r="F72" s="6">
        <v>-21343.54</v>
      </c>
      <c r="G72" s="6">
        <v>-22185.76</v>
      </c>
      <c r="H72" s="6">
        <v>-21344</v>
      </c>
      <c r="I72" s="6">
        <v>0</v>
      </c>
      <c r="J72" s="6">
        <v>-21344</v>
      </c>
      <c r="K72" s="6">
        <v>-22186</v>
      </c>
    </row>
    <row r="73" spans="1:11">
      <c r="A73" s="4" t="s">
        <v>1015</v>
      </c>
      <c r="B73" s="4" t="s">
        <v>1016</v>
      </c>
      <c r="C73" s="5" t="s">
        <v>1017</v>
      </c>
      <c r="D73" s="6">
        <v>3270.96</v>
      </c>
      <c r="E73" s="6">
        <v>0</v>
      </c>
      <c r="F73" s="6">
        <v>3270.96</v>
      </c>
      <c r="G73" s="6">
        <v>3015.9</v>
      </c>
      <c r="H73" s="6">
        <v>3271</v>
      </c>
      <c r="I73" s="6">
        <v>0</v>
      </c>
      <c r="J73" s="6">
        <v>3271</v>
      </c>
      <c r="K73" s="6">
        <v>3016</v>
      </c>
    </row>
    <row r="74" spans="1:11">
      <c r="A74" s="4" t="s">
        <v>734</v>
      </c>
      <c r="B74" s="4" t="s">
        <v>1018</v>
      </c>
      <c r="C74" s="5" t="s">
        <v>551</v>
      </c>
      <c r="D74" s="6">
        <v>-24614.5</v>
      </c>
      <c r="E74" s="6">
        <v>0</v>
      </c>
      <c r="F74" s="6">
        <v>-24614.5</v>
      </c>
      <c r="G74" s="6">
        <v>-25201.66</v>
      </c>
      <c r="H74" s="6">
        <v>-24615</v>
      </c>
      <c r="I74" s="6">
        <v>0</v>
      </c>
      <c r="J74" s="6">
        <v>-24615</v>
      </c>
      <c r="K74" s="6">
        <v>-25202</v>
      </c>
    </row>
    <row r="75" spans="1:11">
      <c r="A75" s="4" t="s">
        <v>722</v>
      </c>
      <c r="B75" s="4" t="s">
        <v>1019</v>
      </c>
      <c r="C75" s="5" t="s">
        <v>553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>
      <c r="A76" s="4" t="s">
        <v>1020</v>
      </c>
      <c r="B76" s="4" t="s">
        <v>1021</v>
      </c>
      <c r="C76" s="5" t="s">
        <v>1022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>
      <c r="A77" s="4" t="s">
        <v>734</v>
      </c>
      <c r="B77" s="4" t="s">
        <v>1023</v>
      </c>
      <c r="C77" s="5" t="s">
        <v>1024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>
      <c r="A78" s="4" t="s">
        <v>737</v>
      </c>
      <c r="B78" s="4" t="s">
        <v>1025</v>
      </c>
      <c r="C78" s="5" t="s">
        <v>1026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>
      <c r="A79" s="4" t="s">
        <v>740</v>
      </c>
      <c r="B79" s="4" t="s">
        <v>1027</v>
      </c>
      <c r="C79" s="5" t="s">
        <v>1028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</sheetData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68"/>
  <sheetViews>
    <sheetView workbookViewId="0">
      <selection activeCell="B14" sqref="B14"/>
    </sheetView>
  </sheetViews>
  <sheetFormatPr defaultColWidth="9.1047619047619" defaultRowHeight="15" outlineLevelCol="6"/>
  <cols>
    <col min="1" max="1" width="8.33333333333333" style="4" customWidth="1"/>
    <col min="2" max="2" width="79.4380952380952" style="4" customWidth="1"/>
    <col min="3" max="3" width="4.43809523809524" style="5" customWidth="1"/>
    <col min="4" max="7" width="15.3333333333333" style="6" customWidth="1"/>
    <col min="8" max="16384" width="9.1047619047619" style="7"/>
  </cols>
  <sheetData>
    <row r="1" ht="22.5" spans="1:7">
      <c r="A1" s="8" t="s">
        <v>680</v>
      </c>
      <c r="B1" s="8" t="s">
        <v>1029</v>
      </c>
      <c r="C1" s="9" t="s">
        <v>682</v>
      </c>
      <c r="D1" s="10" t="s">
        <v>1030</v>
      </c>
      <c r="E1" s="10" t="s">
        <v>1031</v>
      </c>
      <c r="F1" s="10" t="s">
        <v>685</v>
      </c>
      <c r="G1" s="10" t="s">
        <v>686</v>
      </c>
    </row>
    <row r="2" ht="22.5" spans="2:7">
      <c r="B2" s="11" t="s">
        <v>1032</v>
      </c>
      <c r="C2" s="5" t="s">
        <v>1033</v>
      </c>
      <c r="D2" s="6">
        <v>715310.21</v>
      </c>
      <c r="E2" s="6">
        <v>857648.06</v>
      </c>
      <c r="F2" s="6">
        <v>715312</v>
      </c>
      <c r="G2" s="6">
        <v>857648</v>
      </c>
    </row>
    <row r="3" spans="1:7">
      <c r="A3" s="4" t="s">
        <v>716</v>
      </c>
      <c r="B3" s="4" t="s">
        <v>1034</v>
      </c>
      <c r="C3" s="5" t="s">
        <v>1035</v>
      </c>
      <c r="D3" s="12">
        <v>369438.81</v>
      </c>
      <c r="E3" s="12">
        <v>330564.83</v>
      </c>
      <c r="F3" s="12">
        <v>369439</v>
      </c>
      <c r="G3" s="12">
        <v>330565</v>
      </c>
    </row>
    <row r="4" spans="1:7">
      <c r="A4" s="4" t="s">
        <v>867</v>
      </c>
      <c r="B4" s="4" t="s">
        <v>1036</v>
      </c>
      <c r="C4" s="5" t="s">
        <v>555</v>
      </c>
      <c r="D4" s="6">
        <v>109068</v>
      </c>
      <c r="E4" s="6">
        <v>109068</v>
      </c>
      <c r="F4" s="6">
        <v>109068</v>
      </c>
      <c r="G4" s="6">
        <v>109068</v>
      </c>
    </row>
    <row r="5" spans="1:7">
      <c r="A5" s="4" t="s">
        <v>1037</v>
      </c>
      <c r="B5" s="4" t="s">
        <v>1038</v>
      </c>
      <c r="C5" s="5" t="s">
        <v>556</v>
      </c>
      <c r="D5" s="6">
        <v>109068</v>
      </c>
      <c r="E5" s="6">
        <v>109068</v>
      </c>
      <c r="F5" s="6">
        <v>109068</v>
      </c>
      <c r="G5" s="6">
        <v>109068</v>
      </c>
    </row>
    <row r="6" spans="1:7">
      <c r="A6" s="4" t="s">
        <v>734</v>
      </c>
      <c r="B6" s="4" t="s">
        <v>1039</v>
      </c>
      <c r="C6" s="5" t="s">
        <v>1040</v>
      </c>
      <c r="D6" s="6">
        <v>0</v>
      </c>
      <c r="E6" s="6">
        <v>0</v>
      </c>
      <c r="F6" s="6">
        <v>0</v>
      </c>
      <c r="G6" s="6">
        <v>0</v>
      </c>
    </row>
    <row r="7" spans="1:7">
      <c r="A7" s="4" t="s">
        <v>737</v>
      </c>
      <c r="B7" s="4" t="s">
        <v>1041</v>
      </c>
      <c r="C7" s="5" t="s">
        <v>1042</v>
      </c>
      <c r="D7" s="6">
        <v>0</v>
      </c>
      <c r="E7" s="6">
        <v>0</v>
      </c>
      <c r="F7" s="6">
        <v>0</v>
      </c>
      <c r="G7" s="6">
        <v>0</v>
      </c>
    </row>
    <row r="8" spans="1:7">
      <c r="A8" s="4" t="s">
        <v>888</v>
      </c>
      <c r="B8" s="4" t="s">
        <v>1043</v>
      </c>
      <c r="C8" s="5" t="s">
        <v>1044</v>
      </c>
      <c r="D8" s="6">
        <v>0</v>
      </c>
      <c r="E8" s="6">
        <v>0</v>
      </c>
      <c r="F8" s="6">
        <v>0</v>
      </c>
      <c r="G8" s="6">
        <v>0</v>
      </c>
    </row>
    <row r="9" spans="1:7">
      <c r="A9" s="4" t="s">
        <v>1045</v>
      </c>
      <c r="B9" s="4" t="s">
        <v>1046</v>
      </c>
      <c r="C9" s="5" t="s">
        <v>558</v>
      </c>
      <c r="D9" s="6">
        <v>0</v>
      </c>
      <c r="E9" s="6">
        <v>0</v>
      </c>
      <c r="F9" s="6">
        <v>0</v>
      </c>
      <c r="G9" s="6">
        <v>0</v>
      </c>
    </row>
    <row r="10" spans="1:7">
      <c r="A10" s="4" t="s">
        <v>1047</v>
      </c>
      <c r="B10" s="4" t="s">
        <v>1048</v>
      </c>
      <c r="C10" s="5" t="s">
        <v>1049</v>
      </c>
      <c r="D10" s="6">
        <v>10906.8</v>
      </c>
      <c r="E10" s="6">
        <v>10906.8</v>
      </c>
      <c r="F10" s="6">
        <v>10907</v>
      </c>
      <c r="G10" s="6">
        <v>10907</v>
      </c>
    </row>
    <row r="11" spans="1:7">
      <c r="A11" s="4" t="s">
        <v>1050</v>
      </c>
      <c r="B11" s="4" t="s">
        <v>1051</v>
      </c>
      <c r="C11" s="5" t="s">
        <v>1052</v>
      </c>
      <c r="D11" s="6">
        <v>10906.8</v>
      </c>
      <c r="E11" s="6">
        <v>10906.8</v>
      </c>
      <c r="F11" s="6">
        <v>10907</v>
      </c>
      <c r="G11" s="6">
        <v>10907</v>
      </c>
    </row>
    <row r="12" spans="1:7">
      <c r="A12" s="4" t="s">
        <v>734</v>
      </c>
      <c r="B12" s="4" t="s">
        <v>1053</v>
      </c>
      <c r="C12" s="5" t="s">
        <v>559</v>
      </c>
      <c r="D12" s="6">
        <v>0</v>
      </c>
      <c r="E12" s="6">
        <v>0</v>
      </c>
      <c r="F12" s="6">
        <v>0</v>
      </c>
      <c r="G12" s="6">
        <v>0</v>
      </c>
    </row>
    <row r="13" spans="1:7">
      <c r="A13" s="4" t="s">
        <v>1054</v>
      </c>
      <c r="B13" s="4" t="s">
        <v>1055</v>
      </c>
      <c r="C13" s="5" t="s">
        <v>1056</v>
      </c>
      <c r="D13" s="6">
        <v>0</v>
      </c>
      <c r="E13" s="6">
        <v>0</v>
      </c>
      <c r="F13" s="6">
        <v>0</v>
      </c>
      <c r="G13" s="6">
        <v>0</v>
      </c>
    </row>
    <row r="14" spans="1:7">
      <c r="A14" s="4" t="s">
        <v>1057</v>
      </c>
      <c r="B14" s="4" t="s">
        <v>1058</v>
      </c>
      <c r="C14" s="5" t="s">
        <v>1059</v>
      </c>
      <c r="D14" s="6">
        <v>0</v>
      </c>
      <c r="E14" s="6">
        <v>0</v>
      </c>
      <c r="F14" s="6">
        <v>0</v>
      </c>
      <c r="G14" s="6">
        <v>0</v>
      </c>
    </row>
    <row r="15" spans="1:7">
      <c r="A15" s="4" t="s">
        <v>734</v>
      </c>
      <c r="B15" s="4" t="s">
        <v>1060</v>
      </c>
      <c r="C15" s="5" t="s">
        <v>1061</v>
      </c>
      <c r="D15" s="6">
        <v>0</v>
      </c>
      <c r="E15" s="6">
        <v>0</v>
      </c>
      <c r="F15" s="6">
        <v>0</v>
      </c>
      <c r="G15" s="6">
        <v>0</v>
      </c>
    </row>
    <row r="16" spans="1:7">
      <c r="A16" s="4" t="s">
        <v>1062</v>
      </c>
      <c r="B16" s="4" t="s">
        <v>1063</v>
      </c>
      <c r="C16" s="5" t="s">
        <v>1064</v>
      </c>
      <c r="D16" s="6">
        <v>0</v>
      </c>
      <c r="E16" s="6">
        <v>0</v>
      </c>
      <c r="F16" s="6">
        <v>0</v>
      </c>
      <c r="G16" s="6">
        <v>0</v>
      </c>
    </row>
    <row r="17" spans="1:7">
      <c r="A17" s="4" t="s">
        <v>1065</v>
      </c>
      <c r="B17" s="4" t="s">
        <v>1066</v>
      </c>
      <c r="C17" s="5" t="s">
        <v>1067</v>
      </c>
      <c r="D17" s="6">
        <v>0</v>
      </c>
      <c r="E17" s="6">
        <v>0</v>
      </c>
      <c r="F17" s="6">
        <v>0</v>
      </c>
      <c r="G17" s="6">
        <v>0</v>
      </c>
    </row>
    <row r="18" spans="1:7">
      <c r="A18" s="4" t="s">
        <v>734</v>
      </c>
      <c r="B18" s="4" t="s">
        <v>1068</v>
      </c>
      <c r="C18" s="5" t="s">
        <v>1069</v>
      </c>
      <c r="D18" s="6">
        <v>0</v>
      </c>
      <c r="E18" s="6">
        <v>0</v>
      </c>
      <c r="F18" s="6">
        <v>0</v>
      </c>
      <c r="G18" s="6">
        <v>0</v>
      </c>
    </row>
    <row r="19" spans="1:7">
      <c r="A19" s="4" t="s">
        <v>737</v>
      </c>
      <c r="B19" s="4" t="s">
        <v>1070</v>
      </c>
      <c r="C19" s="5" t="s">
        <v>1071</v>
      </c>
      <c r="D19" s="6">
        <v>0</v>
      </c>
      <c r="E19" s="6">
        <v>0</v>
      </c>
      <c r="F19" s="6">
        <v>0</v>
      </c>
      <c r="G19" s="6">
        <v>0</v>
      </c>
    </row>
    <row r="20" spans="1:7">
      <c r="A20" s="4" t="s">
        <v>1072</v>
      </c>
      <c r="B20" s="4" t="s">
        <v>1073</v>
      </c>
      <c r="C20" s="5" t="s">
        <v>1074</v>
      </c>
      <c r="D20" s="6">
        <v>210590.03</v>
      </c>
      <c r="E20" s="6">
        <v>212861.77</v>
      </c>
      <c r="F20" s="6">
        <v>210590</v>
      </c>
      <c r="G20" s="6">
        <v>212862</v>
      </c>
    </row>
    <row r="21" spans="1:7">
      <c r="A21" s="4" t="s">
        <v>1075</v>
      </c>
      <c r="B21" s="4" t="s">
        <v>1076</v>
      </c>
      <c r="C21" s="5" t="s">
        <v>1077</v>
      </c>
      <c r="D21" s="6">
        <v>210590.03</v>
      </c>
      <c r="E21" s="6">
        <v>212861.77</v>
      </c>
      <c r="F21" s="6">
        <v>210590</v>
      </c>
      <c r="G21" s="6">
        <v>212862</v>
      </c>
    </row>
    <row r="22" spans="1:7">
      <c r="A22" s="4" t="s">
        <v>734</v>
      </c>
      <c r="B22" s="4" t="s">
        <v>1078</v>
      </c>
      <c r="C22" s="5" t="s">
        <v>1079</v>
      </c>
      <c r="D22" s="6">
        <v>0</v>
      </c>
      <c r="E22" s="6">
        <v>0</v>
      </c>
      <c r="F22" s="6">
        <v>0</v>
      </c>
      <c r="G22" s="6">
        <v>0</v>
      </c>
    </row>
    <row r="23" spans="1:7">
      <c r="A23" s="4" t="s">
        <v>1080</v>
      </c>
      <c r="B23" s="4" t="s">
        <v>1081</v>
      </c>
      <c r="C23" s="5" t="s">
        <v>1082</v>
      </c>
      <c r="D23" s="6">
        <v>38873.98</v>
      </c>
      <c r="E23" s="6">
        <v>-2271.74</v>
      </c>
      <c r="F23" s="6">
        <v>38874</v>
      </c>
      <c r="G23" s="6">
        <v>-2272</v>
      </c>
    </row>
    <row r="24" spans="1:7">
      <c r="A24" s="4" t="s">
        <v>719</v>
      </c>
      <c r="B24" s="4" t="s">
        <v>1083</v>
      </c>
      <c r="C24" s="5" t="s">
        <v>1084</v>
      </c>
      <c r="D24" s="6">
        <v>345871.4</v>
      </c>
      <c r="E24" s="6">
        <v>527083.23</v>
      </c>
      <c r="F24" s="6">
        <v>345873</v>
      </c>
      <c r="G24" s="6">
        <v>527083</v>
      </c>
    </row>
    <row r="25" spans="1:7">
      <c r="A25" s="4" t="s">
        <v>935</v>
      </c>
      <c r="B25" s="4" t="s">
        <v>1085</v>
      </c>
      <c r="C25" s="5" t="s">
        <v>1086</v>
      </c>
      <c r="D25" s="6">
        <v>5721.51</v>
      </c>
      <c r="E25" s="6">
        <v>12841.1</v>
      </c>
      <c r="F25" s="6">
        <v>5721</v>
      </c>
      <c r="G25" s="6">
        <v>12841</v>
      </c>
    </row>
    <row r="26" spans="1:7">
      <c r="A26" s="4" t="s">
        <v>938</v>
      </c>
      <c r="B26" s="4" t="s">
        <v>1087</v>
      </c>
      <c r="C26" s="5" t="s">
        <v>1088</v>
      </c>
      <c r="D26" s="6">
        <v>0</v>
      </c>
      <c r="E26" s="6">
        <v>0</v>
      </c>
      <c r="F26" s="6">
        <v>0</v>
      </c>
      <c r="G26" s="6">
        <v>0</v>
      </c>
    </row>
    <row r="27" spans="1:7">
      <c r="A27" s="4" t="s">
        <v>956</v>
      </c>
      <c r="B27" s="4" t="s">
        <v>1089</v>
      </c>
      <c r="C27" s="5" t="s">
        <v>1090</v>
      </c>
      <c r="D27" s="6">
        <v>0</v>
      </c>
      <c r="E27" s="6">
        <v>0</v>
      </c>
      <c r="F27" s="6">
        <v>0</v>
      </c>
      <c r="G27" s="6">
        <v>0</v>
      </c>
    </row>
    <row r="28" spans="1:7">
      <c r="A28" s="4" t="s">
        <v>959</v>
      </c>
      <c r="B28" s="4" t="s">
        <v>1091</v>
      </c>
      <c r="C28" s="5" t="s">
        <v>1092</v>
      </c>
      <c r="D28" s="6">
        <v>0</v>
      </c>
      <c r="E28" s="6">
        <v>0</v>
      </c>
      <c r="F28" s="6">
        <v>0</v>
      </c>
      <c r="G28" s="6">
        <v>0</v>
      </c>
    </row>
    <row r="29" spans="1:7">
      <c r="A29" s="4" t="s">
        <v>962</v>
      </c>
      <c r="B29" s="4" t="s">
        <v>1093</v>
      </c>
      <c r="C29" s="5" t="s">
        <v>1094</v>
      </c>
      <c r="D29" s="6">
        <v>0</v>
      </c>
      <c r="E29" s="6">
        <v>0</v>
      </c>
      <c r="F29" s="6">
        <v>0</v>
      </c>
      <c r="G29" s="6">
        <v>0</v>
      </c>
    </row>
    <row r="30" spans="1:7">
      <c r="A30" s="4" t="s">
        <v>734</v>
      </c>
      <c r="B30" s="4" t="s">
        <v>965</v>
      </c>
      <c r="C30" s="5" t="s">
        <v>1095</v>
      </c>
      <c r="D30" s="6">
        <v>0</v>
      </c>
      <c r="E30" s="6">
        <v>0</v>
      </c>
      <c r="F30" s="6">
        <v>0</v>
      </c>
      <c r="G30" s="6">
        <v>0</v>
      </c>
    </row>
    <row r="31" spans="1:7">
      <c r="A31" s="4" t="s">
        <v>737</v>
      </c>
      <c r="B31" s="4" t="s">
        <v>1096</v>
      </c>
      <c r="C31" s="5" t="s">
        <v>1097</v>
      </c>
      <c r="D31" s="6">
        <v>0</v>
      </c>
      <c r="E31" s="6">
        <v>0</v>
      </c>
      <c r="F31" s="6">
        <v>0</v>
      </c>
      <c r="G31" s="6">
        <v>0</v>
      </c>
    </row>
    <row r="32" spans="1:7">
      <c r="A32" s="4" t="s">
        <v>740</v>
      </c>
      <c r="B32" s="4" t="s">
        <v>1098</v>
      </c>
      <c r="C32" s="5" t="s">
        <v>1099</v>
      </c>
      <c r="D32" s="6">
        <v>0</v>
      </c>
      <c r="E32" s="6">
        <v>0</v>
      </c>
      <c r="F32" s="6">
        <v>0</v>
      </c>
      <c r="G32" s="6">
        <v>0</v>
      </c>
    </row>
    <row r="33" spans="1:7">
      <c r="A33" s="4" t="s">
        <v>879</v>
      </c>
      <c r="B33" s="4" t="s">
        <v>1100</v>
      </c>
      <c r="C33" s="5" t="s">
        <v>1101</v>
      </c>
      <c r="D33" s="6">
        <v>4754.48</v>
      </c>
      <c r="E33" s="6">
        <v>11199.74</v>
      </c>
      <c r="F33" s="6">
        <v>4754</v>
      </c>
      <c r="G33" s="6">
        <v>11200</v>
      </c>
    </row>
    <row r="34" spans="1:7">
      <c r="A34" s="4" t="s">
        <v>882</v>
      </c>
      <c r="B34" s="4" t="s">
        <v>1102</v>
      </c>
      <c r="C34" s="5" t="s">
        <v>561</v>
      </c>
      <c r="D34" s="6">
        <v>0</v>
      </c>
      <c r="E34" s="6">
        <v>0</v>
      </c>
      <c r="F34" s="6">
        <v>0</v>
      </c>
      <c r="G34" s="6">
        <v>0</v>
      </c>
    </row>
    <row r="35" spans="1:7">
      <c r="A35" s="4" t="s">
        <v>885</v>
      </c>
      <c r="B35" s="4" t="s">
        <v>1103</v>
      </c>
      <c r="C35" s="5" t="s">
        <v>562</v>
      </c>
      <c r="D35" s="6">
        <v>0</v>
      </c>
      <c r="E35" s="6">
        <v>0</v>
      </c>
      <c r="F35" s="6">
        <v>0</v>
      </c>
      <c r="G35" s="6">
        <v>0</v>
      </c>
    </row>
    <row r="36" spans="1:7">
      <c r="A36" s="4" t="s">
        <v>904</v>
      </c>
      <c r="B36" s="4" t="s">
        <v>1104</v>
      </c>
      <c r="C36" s="5" t="s">
        <v>1105</v>
      </c>
      <c r="D36" s="6">
        <v>0</v>
      </c>
      <c r="E36" s="6">
        <v>0</v>
      </c>
      <c r="F36" s="6">
        <v>0</v>
      </c>
      <c r="G36" s="6">
        <v>0</v>
      </c>
    </row>
    <row r="37" spans="1:7">
      <c r="A37" s="4" t="s">
        <v>907</v>
      </c>
      <c r="B37" s="4" t="s">
        <v>1106</v>
      </c>
      <c r="C37" s="5" t="s">
        <v>1107</v>
      </c>
      <c r="D37" s="6">
        <v>967.03</v>
      </c>
      <c r="E37" s="6">
        <v>1641.36</v>
      </c>
      <c r="F37" s="6">
        <v>967</v>
      </c>
      <c r="G37" s="6">
        <v>1641</v>
      </c>
    </row>
    <row r="38" spans="1:7">
      <c r="A38" s="4" t="s">
        <v>928</v>
      </c>
      <c r="B38" s="4" t="s">
        <v>1108</v>
      </c>
      <c r="C38" s="5" t="s">
        <v>1109</v>
      </c>
      <c r="D38" s="6">
        <v>0</v>
      </c>
      <c r="E38" s="6">
        <v>0</v>
      </c>
      <c r="F38" s="6">
        <v>0</v>
      </c>
      <c r="G38" s="6">
        <v>0</v>
      </c>
    </row>
    <row r="39" spans="1:7">
      <c r="A39" s="4" t="s">
        <v>930</v>
      </c>
      <c r="B39" s="4" t="s">
        <v>1110</v>
      </c>
      <c r="C39" s="5" t="s">
        <v>1111</v>
      </c>
      <c r="D39" s="6">
        <v>0</v>
      </c>
      <c r="E39" s="6">
        <v>0</v>
      </c>
      <c r="F39" s="6">
        <v>0</v>
      </c>
      <c r="G39" s="6">
        <v>0</v>
      </c>
    </row>
    <row r="40" spans="1:7">
      <c r="A40" s="4" t="s">
        <v>1112</v>
      </c>
      <c r="B40" s="4" t="s">
        <v>1113</v>
      </c>
      <c r="C40" s="5" t="s">
        <v>1114</v>
      </c>
      <c r="D40" s="6">
        <v>0</v>
      </c>
      <c r="E40" s="6">
        <v>0</v>
      </c>
      <c r="F40" s="6">
        <v>0</v>
      </c>
      <c r="G40" s="6">
        <v>0</v>
      </c>
    </row>
    <row r="41" spans="1:7">
      <c r="A41" s="4" t="s">
        <v>1115</v>
      </c>
      <c r="B41" s="4" t="s">
        <v>1116</v>
      </c>
      <c r="C41" s="5" t="s">
        <v>1117</v>
      </c>
      <c r="D41" s="6">
        <v>0</v>
      </c>
      <c r="E41" s="6">
        <v>0</v>
      </c>
      <c r="F41" s="6">
        <v>0</v>
      </c>
      <c r="G41" s="6">
        <v>0</v>
      </c>
    </row>
    <row r="42" spans="1:7">
      <c r="A42" s="4" t="s">
        <v>1118</v>
      </c>
      <c r="B42" s="4" t="s">
        <v>1119</v>
      </c>
      <c r="C42" s="5" t="s">
        <v>1120</v>
      </c>
      <c r="D42" s="6">
        <v>0</v>
      </c>
      <c r="E42" s="6">
        <v>0</v>
      </c>
      <c r="F42" s="6">
        <v>0</v>
      </c>
      <c r="G42" s="6">
        <v>0</v>
      </c>
    </row>
    <row r="43" spans="1:7">
      <c r="A43" s="4" t="s">
        <v>734</v>
      </c>
      <c r="B43" s="4" t="s">
        <v>1121</v>
      </c>
      <c r="C43" s="5" t="s">
        <v>1122</v>
      </c>
      <c r="D43" s="6">
        <v>0</v>
      </c>
      <c r="E43" s="6">
        <v>0</v>
      </c>
      <c r="F43" s="6">
        <v>0</v>
      </c>
      <c r="G43" s="6">
        <v>0</v>
      </c>
    </row>
    <row r="44" spans="1:7">
      <c r="A44" s="4" t="s">
        <v>1123</v>
      </c>
      <c r="B44" s="4" t="s">
        <v>1124</v>
      </c>
      <c r="C44" s="5" t="s">
        <v>1125</v>
      </c>
      <c r="D44" s="6">
        <v>0</v>
      </c>
      <c r="E44" s="6">
        <v>0</v>
      </c>
      <c r="F44" s="6">
        <v>0</v>
      </c>
      <c r="G44" s="6">
        <v>0</v>
      </c>
    </row>
    <row r="45" spans="1:7">
      <c r="A45" s="4" t="s">
        <v>1126</v>
      </c>
      <c r="B45" s="4" t="s">
        <v>1127</v>
      </c>
      <c r="C45" s="5" t="s">
        <v>1128</v>
      </c>
      <c r="D45" s="6">
        <v>245863.61</v>
      </c>
      <c r="E45" s="6">
        <v>289513.52</v>
      </c>
      <c r="F45" s="6">
        <v>245866</v>
      </c>
      <c r="G45" s="6">
        <v>289513</v>
      </c>
    </row>
    <row r="46" spans="1:7">
      <c r="A46" s="4" t="s">
        <v>1129</v>
      </c>
      <c r="B46" s="4" t="s">
        <v>1130</v>
      </c>
      <c r="C46" s="5" t="s">
        <v>564</v>
      </c>
      <c r="D46" s="6">
        <v>127686.11</v>
      </c>
      <c r="E46" s="6">
        <v>159146.81</v>
      </c>
      <c r="F46" s="6">
        <v>127688</v>
      </c>
      <c r="G46" s="6">
        <v>159147</v>
      </c>
    </row>
    <row r="47" spans="1:7">
      <c r="A47" s="4" t="s">
        <v>956</v>
      </c>
      <c r="B47" s="4" t="s">
        <v>1131</v>
      </c>
      <c r="C47" s="5" t="s">
        <v>565</v>
      </c>
      <c r="D47" s="6">
        <v>0</v>
      </c>
      <c r="E47" s="6">
        <v>0</v>
      </c>
      <c r="F47" s="6">
        <v>0</v>
      </c>
      <c r="G47" s="6">
        <v>0</v>
      </c>
    </row>
    <row r="48" spans="1:7">
      <c r="A48" s="4" t="s">
        <v>959</v>
      </c>
      <c r="B48" s="4" t="s">
        <v>1132</v>
      </c>
      <c r="C48" s="5" t="s">
        <v>1133</v>
      </c>
      <c r="D48" s="6">
        <v>0</v>
      </c>
      <c r="E48" s="6">
        <v>0</v>
      </c>
      <c r="F48" s="6">
        <v>0</v>
      </c>
      <c r="G48" s="6">
        <v>0</v>
      </c>
    </row>
    <row r="49" spans="1:7">
      <c r="A49" s="4" t="s">
        <v>962</v>
      </c>
      <c r="B49" s="4" t="s">
        <v>1134</v>
      </c>
      <c r="C49" s="5" t="s">
        <v>1135</v>
      </c>
      <c r="D49" s="6">
        <v>127686.11</v>
      </c>
      <c r="E49" s="6">
        <v>159146.81</v>
      </c>
      <c r="F49" s="6">
        <v>127688</v>
      </c>
      <c r="G49" s="6">
        <v>159147</v>
      </c>
    </row>
    <row r="50" spans="1:7">
      <c r="A50" s="4" t="s">
        <v>734</v>
      </c>
      <c r="B50" s="4" t="s">
        <v>965</v>
      </c>
      <c r="C50" s="5" t="s">
        <v>1136</v>
      </c>
      <c r="D50" s="6">
        <v>0</v>
      </c>
      <c r="E50" s="6">
        <v>0</v>
      </c>
      <c r="F50" s="6">
        <v>0</v>
      </c>
      <c r="G50" s="6">
        <v>0</v>
      </c>
    </row>
    <row r="51" spans="1:7">
      <c r="A51" s="4" t="s">
        <v>737</v>
      </c>
      <c r="B51" s="4" t="s">
        <v>1137</v>
      </c>
      <c r="C51" s="5" t="s">
        <v>1138</v>
      </c>
      <c r="D51" s="6">
        <v>0</v>
      </c>
      <c r="E51" s="6">
        <v>0</v>
      </c>
      <c r="F51" s="6">
        <v>0</v>
      </c>
      <c r="G51" s="6">
        <v>0</v>
      </c>
    </row>
    <row r="52" spans="1:7">
      <c r="A52" s="4" t="s">
        <v>740</v>
      </c>
      <c r="B52" s="4" t="s">
        <v>1139</v>
      </c>
      <c r="C52" s="5" t="s">
        <v>1140</v>
      </c>
      <c r="D52" s="6">
        <v>0</v>
      </c>
      <c r="E52" s="6">
        <v>0</v>
      </c>
      <c r="F52" s="6">
        <v>0</v>
      </c>
      <c r="G52" s="6">
        <v>0</v>
      </c>
    </row>
    <row r="53" spans="1:7">
      <c r="A53" s="4" t="s">
        <v>879</v>
      </c>
      <c r="B53" s="4" t="s">
        <v>1141</v>
      </c>
      <c r="C53" s="5" t="s">
        <v>1142</v>
      </c>
      <c r="D53" s="6">
        <v>83161.27</v>
      </c>
      <c r="E53" s="6">
        <v>102100.27</v>
      </c>
      <c r="F53" s="6">
        <v>83161</v>
      </c>
      <c r="G53" s="6">
        <v>102100</v>
      </c>
    </row>
    <row r="54" spans="1:7">
      <c r="A54" s="4" t="s">
        <v>882</v>
      </c>
      <c r="B54" s="4" t="s">
        <v>1143</v>
      </c>
      <c r="C54" s="5" t="s">
        <v>566</v>
      </c>
      <c r="D54" s="6">
        <v>9169.42</v>
      </c>
      <c r="E54" s="6">
        <v>8371.84</v>
      </c>
      <c r="F54" s="6">
        <v>9169</v>
      </c>
      <c r="G54" s="6">
        <v>8372</v>
      </c>
    </row>
    <row r="55" spans="1:7">
      <c r="A55" s="4" t="s">
        <v>885</v>
      </c>
      <c r="B55" s="4" t="s">
        <v>1144</v>
      </c>
      <c r="C55" s="5" t="s">
        <v>567</v>
      </c>
      <c r="D55" s="6">
        <v>4733.77</v>
      </c>
      <c r="E55" s="6">
        <v>4866.21</v>
      </c>
      <c r="F55" s="6">
        <v>4734</v>
      </c>
      <c r="G55" s="6">
        <v>4866</v>
      </c>
    </row>
    <row r="56" spans="1:7">
      <c r="A56" s="4" t="s">
        <v>904</v>
      </c>
      <c r="B56" s="4" t="s">
        <v>1145</v>
      </c>
      <c r="C56" s="5" t="s">
        <v>1146</v>
      </c>
      <c r="D56" s="6">
        <v>20380.52</v>
      </c>
      <c r="E56" s="6">
        <v>14475.39</v>
      </c>
      <c r="F56" s="6">
        <v>20381</v>
      </c>
      <c r="G56" s="6">
        <v>14475</v>
      </c>
    </row>
    <row r="57" spans="1:7">
      <c r="A57" s="4" t="s">
        <v>907</v>
      </c>
      <c r="B57" s="4" t="s">
        <v>1147</v>
      </c>
      <c r="C57" s="5" t="s">
        <v>1148</v>
      </c>
      <c r="D57" s="6">
        <v>0</v>
      </c>
      <c r="E57" s="6">
        <v>0</v>
      </c>
      <c r="F57" s="6">
        <v>0</v>
      </c>
      <c r="G57" s="6">
        <v>0</v>
      </c>
    </row>
    <row r="58" spans="1:7">
      <c r="A58" s="4" t="s">
        <v>928</v>
      </c>
      <c r="B58" s="4" t="s">
        <v>1149</v>
      </c>
      <c r="C58" s="5" t="s">
        <v>1150</v>
      </c>
      <c r="D58" s="6">
        <v>732.52</v>
      </c>
      <c r="E58" s="6">
        <v>553</v>
      </c>
      <c r="F58" s="6">
        <v>733</v>
      </c>
      <c r="G58" s="6">
        <v>553</v>
      </c>
    </row>
    <row r="59" spans="1:7">
      <c r="A59" s="4" t="s">
        <v>1012</v>
      </c>
      <c r="B59" s="4" t="s">
        <v>1151</v>
      </c>
      <c r="C59" s="5" t="s">
        <v>1152</v>
      </c>
      <c r="D59" s="6">
        <v>1091.28</v>
      </c>
      <c r="E59" s="6">
        <v>2953.61</v>
      </c>
      <c r="F59" s="6">
        <v>1091</v>
      </c>
      <c r="G59" s="6">
        <v>2954</v>
      </c>
    </row>
    <row r="60" spans="1:7">
      <c r="A60" s="4" t="s">
        <v>1015</v>
      </c>
      <c r="B60" s="4" t="s">
        <v>1153</v>
      </c>
      <c r="C60" s="5" t="s">
        <v>1154</v>
      </c>
      <c r="D60" s="6">
        <v>1091.28</v>
      </c>
      <c r="E60" s="6">
        <v>2953.61</v>
      </c>
      <c r="F60" s="6">
        <v>1091</v>
      </c>
      <c r="G60" s="6">
        <v>2954</v>
      </c>
    </row>
    <row r="61" spans="1:7">
      <c r="A61" s="4" t="s">
        <v>734</v>
      </c>
      <c r="B61" s="4" t="s">
        <v>1155</v>
      </c>
      <c r="C61" s="5" t="s">
        <v>1156</v>
      </c>
      <c r="D61" s="6">
        <v>0</v>
      </c>
      <c r="E61" s="6">
        <v>0</v>
      </c>
      <c r="F61" s="6">
        <v>0</v>
      </c>
      <c r="G61" s="6">
        <v>0</v>
      </c>
    </row>
    <row r="62" spans="1:7">
      <c r="A62" s="4" t="s">
        <v>1157</v>
      </c>
      <c r="B62" s="4" t="s">
        <v>1158</v>
      </c>
      <c r="C62" s="5" t="s">
        <v>1159</v>
      </c>
      <c r="D62" s="6">
        <v>93195</v>
      </c>
      <c r="E62" s="6">
        <v>221775</v>
      </c>
      <c r="F62" s="6">
        <v>93195</v>
      </c>
      <c r="G62" s="6">
        <v>221775</v>
      </c>
    </row>
    <row r="63" spans="1:7">
      <c r="A63" s="4" t="s">
        <v>1160</v>
      </c>
      <c r="B63" s="4" t="s">
        <v>1161</v>
      </c>
      <c r="C63" s="5" t="s">
        <v>1162</v>
      </c>
      <c r="D63" s="6">
        <v>0</v>
      </c>
      <c r="E63" s="6">
        <v>0</v>
      </c>
      <c r="F63" s="6">
        <v>0</v>
      </c>
      <c r="G63" s="6">
        <v>0</v>
      </c>
    </row>
    <row r="64" spans="1:7">
      <c r="A64" s="4" t="s">
        <v>722</v>
      </c>
      <c r="B64" s="4" t="s">
        <v>1163</v>
      </c>
      <c r="C64" s="5" t="s">
        <v>1164</v>
      </c>
      <c r="D64" s="6">
        <v>0</v>
      </c>
      <c r="E64" s="6">
        <v>0</v>
      </c>
      <c r="F64" s="6">
        <v>0</v>
      </c>
      <c r="G64" s="6">
        <v>0</v>
      </c>
    </row>
    <row r="65" spans="1:7">
      <c r="A65" s="4" t="s">
        <v>1020</v>
      </c>
      <c r="B65" s="4" t="s">
        <v>1165</v>
      </c>
      <c r="C65" s="5" t="s">
        <v>1166</v>
      </c>
      <c r="D65" s="6">
        <v>0</v>
      </c>
      <c r="E65" s="6">
        <v>0</v>
      </c>
      <c r="F65" s="6">
        <v>0</v>
      </c>
      <c r="G65" s="6">
        <v>0</v>
      </c>
    </row>
    <row r="66" spans="1:7">
      <c r="A66" s="4" t="s">
        <v>734</v>
      </c>
      <c r="B66" s="4" t="s">
        <v>1167</v>
      </c>
      <c r="C66" s="5" t="s">
        <v>1168</v>
      </c>
      <c r="D66" s="6">
        <v>0</v>
      </c>
      <c r="E66" s="6">
        <v>0</v>
      </c>
      <c r="F66" s="6">
        <v>0</v>
      </c>
      <c r="G66" s="6">
        <v>0</v>
      </c>
    </row>
    <row r="67" spans="1:7">
      <c r="A67" s="4" t="s">
        <v>737</v>
      </c>
      <c r="B67" s="4" t="s">
        <v>1169</v>
      </c>
      <c r="C67" s="5" t="s">
        <v>1170</v>
      </c>
      <c r="D67" s="6">
        <v>0</v>
      </c>
      <c r="E67" s="6">
        <v>0</v>
      </c>
      <c r="F67" s="6">
        <v>0</v>
      </c>
      <c r="G67" s="6">
        <v>0</v>
      </c>
    </row>
    <row r="68" spans="1:7">
      <c r="A68" s="4" t="s">
        <v>740</v>
      </c>
      <c r="B68" s="4" t="s">
        <v>1171</v>
      </c>
      <c r="C68" s="5" t="s">
        <v>1172</v>
      </c>
      <c r="D68" s="6">
        <v>0</v>
      </c>
      <c r="E68" s="6">
        <v>0</v>
      </c>
      <c r="F68" s="6">
        <v>0</v>
      </c>
      <c r="G68" s="6">
        <v>0</v>
      </c>
    </row>
  </sheetData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B18"/>
  <sheetViews>
    <sheetView workbookViewId="0">
      <selection activeCell="A2" sqref="A2"/>
    </sheetView>
  </sheetViews>
  <sheetFormatPr defaultColWidth="9" defaultRowHeight="15" outlineLevelCol="1"/>
  <cols>
    <col min="1" max="1" width="63.1047619047619" style="1" customWidth="1"/>
    <col min="2" max="2" width="24.8857142857143" style="1" customWidth="1"/>
  </cols>
  <sheetData>
    <row r="1" spans="1:2">
      <c r="A1" s="2" t="s">
        <v>1173</v>
      </c>
      <c r="B1" s="2" t="s">
        <v>1174</v>
      </c>
    </row>
    <row r="2" spans="1:2">
      <c r="A2" s="1" t="s">
        <v>1175</v>
      </c>
      <c r="B2" s="1" t="s">
        <v>1176</v>
      </c>
    </row>
    <row r="3" spans="1:2">
      <c r="A3" s="1" t="s">
        <v>1177</v>
      </c>
      <c r="B3" s="1" t="s">
        <v>1178</v>
      </c>
    </row>
    <row r="4" spans="1:2">
      <c r="A4" s="1" t="s">
        <v>1179</v>
      </c>
      <c r="B4" s="1" t="s">
        <v>1180</v>
      </c>
    </row>
    <row r="5" spans="1:2">
      <c r="A5" s="1" t="s">
        <v>1181</v>
      </c>
      <c r="B5" s="1" t="s">
        <v>1182</v>
      </c>
    </row>
    <row r="6" spans="1:2">
      <c r="A6" s="1" t="s">
        <v>1183</v>
      </c>
      <c r="B6" s="1" t="s">
        <v>1184</v>
      </c>
    </row>
    <row r="7" spans="1:2">
      <c r="A7" s="1" t="s">
        <v>1185</v>
      </c>
      <c r="B7" s="1">
        <v>44199732</v>
      </c>
    </row>
    <row r="8" spans="1:2">
      <c r="A8" s="1" t="s">
        <v>1186</v>
      </c>
      <c r="B8" s="1">
        <v>2022614242</v>
      </c>
    </row>
    <row r="9" spans="1:1">
      <c r="A9" s="1" t="s">
        <v>1187</v>
      </c>
    </row>
    <row r="10" spans="1:2">
      <c r="A10" s="1" t="s">
        <v>1188</v>
      </c>
      <c r="B10" s="1" t="s">
        <v>1189</v>
      </c>
    </row>
    <row r="11" spans="1:1">
      <c r="A11" s="1" t="s">
        <v>1190</v>
      </c>
    </row>
    <row r="12" spans="1:2">
      <c r="A12" s="1" t="s">
        <v>1191</v>
      </c>
      <c r="B12" s="1" t="s">
        <v>1192</v>
      </c>
    </row>
    <row r="13" spans="1:1">
      <c r="A13" s="1" t="s">
        <v>1193</v>
      </c>
    </row>
    <row r="14" spans="1:2">
      <c r="A14" s="1" t="s">
        <v>1194</v>
      </c>
      <c r="B14" s="1" t="s">
        <v>1195</v>
      </c>
    </row>
    <row r="15" spans="1:2">
      <c r="A15" s="1" t="s">
        <v>1196</v>
      </c>
      <c r="B15" s="1" t="s">
        <v>1197</v>
      </c>
    </row>
    <row r="16" ht="22.5" spans="1:2">
      <c r="A16" s="1" t="s">
        <v>1198</v>
      </c>
      <c r="B16" s="3" t="s">
        <v>1199</v>
      </c>
    </row>
    <row r="17" spans="1:1">
      <c r="A17" s="1" t="s">
        <v>1200</v>
      </c>
    </row>
    <row r="18" ht="22.5" spans="1:2">
      <c r="A18" s="1" t="s">
        <v>1201</v>
      </c>
      <c r="B18" s="3" t="s">
        <v>1202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AG53"/>
  <sheetViews>
    <sheetView showGridLines="0" workbookViewId="0">
      <selection activeCell="B6" sqref="B6"/>
    </sheetView>
  </sheetViews>
  <sheetFormatPr defaultColWidth="9.1047619047619" defaultRowHeight="15"/>
  <cols>
    <col min="1" max="1" width="29.3333333333333" style="197" customWidth="1"/>
    <col min="2" max="4" width="11.3333333333333" style="197" customWidth="1"/>
    <col min="5" max="5" width="12.552380952381" style="197" customWidth="1"/>
    <col min="6" max="10" width="11.3333333333333" style="197" customWidth="1"/>
    <col min="11" max="16384" width="9.1047619047619" style="197"/>
  </cols>
  <sheetData>
    <row r="1" ht="16.5" spans="1:1">
      <c r="A1" s="208" t="s">
        <v>29</v>
      </c>
    </row>
    <row r="2" ht="17.25" spans="1:1">
      <c r="A2" s="209" t="s">
        <v>8</v>
      </c>
    </row>
    <row r="3" ht="16.5" customHeight="1" spans="1:33">
      <c r="A3" s="179" t="s">
        <v>30</v>
      </c>
      <c r="B3" s="180" t="s">
        <v>2</v>
      </c>
      <c r="C3" s="181"/>
      <c r="D3" s="181"/>
      <c r="E3" s="181"/>
      <c r="F3" s="181"/>
      <c r="G3" s="181"/>
      <c r="H3" s="181"/>
      <c r="I3" s="181"/>
      <c r="J3" s="201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</row>
    <row r="4" ht="62.25" customHeight="1" spans="1:10">
      <c r="A4" s="182"/>
      <c r="B4" s="179" t="s">
        <v>31</v>
      </c>
      <c r="C4" s="179" t="s">
        <v>32</v>
      </c>
      <c r="D4" s="179" t="s">
        <v>33</v>
      </c>
      <c r="E4" s="179" t="s">
        <v>34</v>
      </c>
      <c r="F4" s="179" t="s">
        <v>35</v>
      </c>
      <c r="G4" s="179" t="s">
        <v>36</v>
      </c>
      <c r="H4" s="179" t="s">
        <v>37</v>
      </c>
      <c r="I4" s="179" t="s">
        <v>38</v>
      </c>
      <c r="J4" s="179" t="s">
        <v>17</v>
      </c>
    </row>
    <row r="5" customHeight="1" spans="1:25">
      <c r="A5" s="184" t="s">
        <v>18</v>
      </c>
      <c r="B5" s="185"/>
      <c r="C5" s="185"/>
      <c r="D5" s="185"/>
      <c r="E5" s="185"/>
      <c r="F5" s="185"/>
      <c r="G5" s="185"/>
      <c r="H5" s="185"/>
      <c r="I5" s="185"/>
      <c r="J5" s="202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</row>
    <row r="6" ht="16.5" spans="1:12">
      <c r="A6" s="186" t="s">
        <v>19</v>
      </c>
      <c r="B6" s="162">
        <f>SUMIF(HK!A:A,"031*",HK!C:C)-SUMIF(HK!A:A,"031*",HK!D:D)</f>
        <v>9068</v>
      </c>
      <c r="C6" s="162">
        <f>SUMIF(HK!A:A,"021*",HK!C:C)-SUMIF(HK!A:A,"021*",HK!D:D)</f>
        <v>112584.61</v>
      </c>
      <c r="D6" s="162">
        <f>SUMIF(HK!A:A,"022*",HK!C:C)-SUMIF(HK!A:A,"022*",HK!D:D)</f>
        <v>172559.91</v>
      </c>
      <c r="E6" s="162">
        <f>SUMIF(HK!A:A,"025*",HK!C:C)-SUMIF(HK!A:A,"025*",HK!D:D)</f>
        <v>0</v>
      </c>
      <c r="F6" s="162">
        <f>SUMIF(HK!A:A,"026*",HK!C:C)-SUMIF(HK!A:A,"026*",HK!D:D)</f>
        <v>9800</v>
      </c>
      <c r="G6" s="162">
        <f>SUMIF(HK!A:A,"029*",HK!C:C)-SUMIF(HK!A:A,"029*",HK!D:D)</f>
        <v>90003.69</v>
      </c>
      <c r="H6" s="162">
        <f>SUMIF(HK!A:A,"042*",HK!C:C)-SUMIF(HK!A:A,"042*",HK!D:D)</f>
        <v>0</v>
      </c>
      <c r="I6" s="162">
        <f>SUMIF(HK!A:A,"052*",HK!C:C)-SUMIF(HK!A:A,"052*",HK!D:D)</f>
        <v>0</v>
      </c>
      <c r="J6" s="203">
        <f>SUM(B6:I6)</f>
        <v>394016.21</v>
      </c>
      <c r="L6" s="198"/>
    </row>
    <row r="7" customHeight="1" spans="1:10">
      <c r="A7" s="187" t="s">
        <v>20</v>
      </c>
      <c r="B7" s="173"/>
      <c r="C7" s="173"/>
      <c r="D7" s="173"/>
      <c r="E7" s="173"/>
      <c r="F7" s="174"/>
      <c r="G7" s="173"/>
      <c r="H7" s="173"/>
      <c r="I7" s="173"/>
      <c r="J7" s="203">
        <f t="shared" ref="J7:J9" si="0">SUM(B7:I7)</f>
        <v>0</v>
      </c>
    </row>
    <row r="8" customHeight="1" spans="1:10">
      <c r="A8" s="187" t="s">
        <v>21</v>
      </c>
      <c r="B8" s="173"/>
      <c r="C8" s="173"/>
      <c r="D8" s="173"/>
      <c r="E8" s="173"/>
      <c r="F8" s="174"/>
      <c r="G8" s="173"/>
      <c r="H8" s="173"/>
      <c r="I8" s="173"/>
      <c r="J8" s="203">
        <f t="shared" si="0"/>
        <v>0</v>
      </c>
    </row>
    <row r="9" customHeight="1" spans="1:10">
      <c r="A9" s="187" t="s">
        <v>22</v>
      </c>
      <c r="B9" s="173"/>
      <c r="C9" s="173"/>
      <c r="D9" s="173"/>
      <c r="E9" s="173"/>
      <c r="F9" s="174"/>
      <c r="G9" s="173"/>
      <c r="H9" s="173"/>
      <c r="I9" s="173"/>
      <c r="J9" s="203">
        <f t="shared" si="0"/>
        <v>0</v>
      </c>
    </row>
    <row r="10" ht="15.75" spans="1:12">
      <c r="A10" s="210" t="s">
        <v>23</v>
      </c>
      <c r="B10" s="162">
        <f>SUMIF(HK!A:A,"031*",HK!K:K)-SUMIF(HK!A:A,"031*",HK!L:L)</f>
        <v>9068</v>
      </c>
      <c r="C10" s="162">
        <f>SUMIF(HK!A:A,"021*",HK!K:K)-SUMIF(HK!A:A,"021*",HK!L:L)</f>
        <v>112584.61</v>
      </c>
      <c r="D10" s="162">
        <f>SUMIF(HK!A:A,"022*",HK!K:K)-SUMIF(HK!A:A,"022*",HK!L:L)</f>
        <v>157517.9</v>
      </c>
      <c r="E10" s="162">
        <f>SUMIF(HK!A:A,"025*",HK!K:K)-SUMIF(HK!A:A,"025*",HK!L:L)</f>
        <v>0</v>
      </c>
      <c r="F10" s="162">
        <f>SUMIF(HK!A:A,"026*",HK!K:K)-SUMIF(HK!A:A,"026*",HK!L:L)</f>
        <v>10500</v>
      </c>
      <c r="G10" s="162">
        <f>SUMIF(HK!A:A,"029*",HK!K:K)-SUMIF(HK!A:A,"029*",HK!L:L)</f>
        <v>61503.69</v>
      </c>
      <c r="H10" s="162">
        <f>SUMIF(HK!A:A,"042*",HK!K:K)-SUMIF(HK!A:A,"042*",HK!L:L)</f>
        <v>0</v>
      </c>
      <c r="I10" s="162">
        <f>SUMIF(HK!A:A,"052*",HK!K:K)-SUMIF(HK!A:A,"052*",HK!L:L)</f>
        <v>0</v>
      </c>
      <c r="J10" s="204">
        <f>J6+J7-J8+J9</f>
        <v>394016.21</v>
      </c>
      <c r="L10" s="198"/>
    </row>
    <row r="11" customHeight="1" spans="1:10">
      <c r="A11" s="211" t="s">
        <v>24</v>
      </c>
      <c r="B11" s="175"/>
      <c r="C11" s="175"/>
      <c r="D11" s="175"/>
      <c r="E11" s="175"/>
      <c r="F11" s="175"/>
      <c r="G11" s="175"/>
      <c r="H11" s="175"/>
      <c r="I11" s="175"/>
      <c r="J11" s="202"/>
    </row>
    <row r="12" ht="15.75" spans="1:12">
      <c r="A12" s="186" t="s">
        <v>25</v>
      </c>
      <c r="B12" s="173"/>
      <c r="C12" s="162">
        <f>SUMIF(HK!A:A,"081*",HK!D:D)-SUMIF(HK!A:A,"081*",HK!C:C)</f>
        <v>46366.22</v>
      </c>
      <c r="D12" s="162">
        <f>SUMIF(HK!A:A,"082*",HK!D:D)-SUMIF(HK!A:A,"082*",HK!C:C)</f>
        <v>140105.37</v>
      </c>
      <c r="E12" s="162">
        <f>SUMIF(HK!A:A,"085*",HK!D:D)-SUMIF(HK!A:A,"085*",HK!C:C)</f>
        <v>0</v>
      </c>
      <c r="F12" s="162">
        <f>SUMIF(HK!A:A,"086*",HK!D:D)-SUMIF(HK!A:A,"086*",HK!C:C)</f>
        <v>2661.65</v>
      </c>
      <c r="G12" s="162">
        <f>SUMIF(HK!A:A,"089*",HK!D:D)-SUMIF(HK!A:A,"089*",HK!C:C)</f>
        <v>77126.34</v>
      </c>
      <c r="H12" s="173"/>
      <c r="I12" s="173"/>
      <c r="J12" s="203">
        <f>SUM(B12:I12)</f>
        <v>266259.58</v>
      </c>
      <c r="L12" s="198"/>
    </row>
    <row r="13" customHeight="1" spans="1:10">
      <c r="A13" s="187" t="s">
        <v>20</v>
      </c>
      <c r="B13" s="173"/>
      <c r="C13" s="173"/>
      <c r="D13" s="173"/>
      <c r="E13" s="173"/>
      <c r="F13" s="173"/>
      <c r="G13" s="173"/>
      <c r="H13" s="173"/>
      <c r="I13" s="173"/>
      <c r="J13" s="203">
        <f t="shared" ref="J13:J14" si="1">SUM(B13:I13)</f>
        <v>0</v>
      </c>
    </row>
    <row r="14" customHeight="1" spans="1:10">
      <c r="A14" s="187" t="s">
        <v>21</v>
      </c>
      <c r="B14" s="173"/>
      <c r="C14" s="173"/>
      <c r="D14" s="173"/>
      <c r="E14" s="173"/>
      <c r="F14" s="173"/>
      <c r="G14" s="173"/>
      <c r="H14" s="173"/>
      <c r="I14" s="173"/>
      <c r="J14" s="203">
        <f t="shared" si="1"/>
        <v>0</v>
      </c>
    </row>
    <row r="15" customHeight="1" spans="1:10">
      <c r="A15" s="211" t="s">
        <v>22</v>
      </c>
      <c r="B15" s="212"/>
      <c r="C15" s="173"/>
      <c r="D15" s="173"/>
      <c r="E15" s="173"/>
      <c r="F15" s="173"/>
      <c r="G15" s="173"/>
      <c r="H15" s="212"/>
      <c r="I15" s="174"/>
      <c r="J15" s="207"/>
    </row>
    <row r="16" ht="15.75" spans="1:12">
      <c r="A16" s="191" t="s">
        <v>23</v>
      </c>
      <c r="B16" s="177"/>
      <c r="C16" s="162">
        <f>SUMIF(HK!A:A,"081*",HK!L:L)-SUMIF(HK!A:A,"081*",HK!K:K)</f>
        <v>51995.45</v>
      </c>
      <c r="D16" s="162">
        <f>SUMIF(HK!A:A,"082*",HK!L:L)-SUMIF(HK!A:A,"082*",HK!K:K)</f>
        <v>140641.55</v>
      </c>
      <c r="E16" s="162">
        <f>SUMIF(HK!A:A,"085*",HK!L:L)-SUMIF(HK!A:A,"085*",HK!K:K)</f>
        <v>0</v>
      </c>
      <c r="F16" s="162">
        <f>SUMIF(HK!A:A,"086*",HK!L:L)-SUMIF(HK!A:A,"086*",HK!K:K)</f>
        <v>4808.36</v>
      </c>
      <c r="G16" s="162">
        <f>SUMIF(HK!A:A,"089*",HK!L:L)-SUMIF(HK!A:A,"089*",HK!K:K)</f>
        <v>60421.89</v>
      </c>
      <c r="H16" s="177"/>
      <c r="I16" s="177"/>
      <c r="J16" s="204">
        <f>J12+J13-J14</f>
        <v>266259.58</v>
      </c>
      <c r="L16" s="198"/>
    </row>
    <row r="17" customHeight="1" spans="1:10">
      <c r="A17" s="184" t="s">
        <v>26</v>
      </c>
      <c r="B17" s="175"/>
      <c r="C17" s="175"/>
      <c r="D17" s="175"/>
      <c r="E17" s="175"/>
      <c r="F17" s="175"/>
      <c r="G17" s="175"/>
      <c r="H17" s="175"/>
      <c r="I17" s="175"/>
      <c r="J17" s="202"/>
    </row>
    <row r="18" ht="16.5" spans="1:14">
      <c r="A18" s="186" t="s">
        <v>25</v>
      </c>
      <c r="B18" s="173"/>
      <c r="C18" s="162"/>
      <c r="D18" s="162"/>
      <c r="E18" s="162"/>
      <c r="F18" s="162"/>
      <c r="G18" s="162"/>
      <c r="H18" s="162">
        <f>SUMIF(HK!A:A,"094*",HK!D:D)-SUMIF(HK!A:A,"094*",HK!C:C)</f>
        <v>0</v>
      </c>
      <c r="I18" s="162">
        <f>SUMIF(SUAM!C:C,"019",SUAM!E:E)</f>
        <v>0</v>
      </c>
      <c r="J18" s="203">
        <f>SUM(B18:I18)</f>
        <v>0</v>
      </c>
      <c r="L18" s="198"/>
      <c r="M18" s="198"/>
      <c r="N18" s="199"/>
    </row>
    <row r="19" customHeight="1" spans="1:14">
      <c r="A19" s="187" t="s">
        <v>20</v>
      </c>
      <c r="B19" s="173"/>
      <c r="C19" s="173"/>
      <c r="D19" s="173"/>
      <c r="E19" s="173"/>
      <c r="F19" s="173"/>
      <c r="G19" s="173"/>
      <c r="H19" s="173"/>
      <c r="I19" s="173"/>
      <c r="J19" s="203">
        <f t="shared" ref="J19:J20" si="2">SUM(B19:I19)</f>
        <v>0</v>
      </c>
      <c r="N19" s="199"/>
    </row>
    <row r="20" customHeight="1" spans="1:14">
      <c r="A20" s="187" t="s">
        <v>21</v>
      </c>
      <c r="B20" s="173"/>
      <c r="C20" s="173"/>
      <c r="D20" s="173"/>
      <c r="E20" s="173"/>
      <c r="F20" s="173"/>
      <c r="G20" s="173"/>
      <c r="H20" s="173"/>
      <c r="I20" s="173"/>
      <c r="J20" s="203">
        <f t="shared" si="2"/>
        <v>0</v>
      </c>
      <c r="N20" s="199"/>
    </row>
    <row r="21" customHeight="1" spans="1:14">
      <c r="A21" s="190" t="s">
        <v>22</v>
      </c>
      <c r="B21" s="174"/>
      <c r="C21" s="173"/>
      <c r="D21" s="173"/>
      <c r="E21" s="173"/>
      <c r="F21" s="173"/>
      <c r="G21" s="173"/>
      <c r="H21" s="173"/>
      <c r="I21" s="173"/>
      <c r="J21" s="223"/>
      <c r="N21" s="199"/>
    </row>
    <row r="22" ht="15.75" spans="1:14">
      <c r="A22" s="191" t="s">
        <v>23</v>
      </c>
      <c r="B22" s="177"/>
      <c r="C22" s="162"/>
      <c r="D22" s="162"/>
      <c r="E22" s="162"/>
      <c r="F22" s="162"/>
      <c r="G22" s="162"/>
      <c r="H22" s="162">
        <f>SUMIF(HK!A:A,"094*",HK!L:L)-SUMIF(HK!A:A,"094*",HK!K:K)</f>
        <v>0</v>
      </c>
      <c r="I22" s="162">
        <f>SUMIF(SUA!C:C,"019",SUA!E:E)</f>
        <v>0</v>
      </c>
      <c r="J22" s="204">
        <f>J18+J19-J20</f>
        <v>0</v>
      </c>
      <c r="L22" s="198"/>
      <c r="M22" s="198"/>
      <c r="N22" s="199"/>
    </row>
    <row r="23" customHeight="1" spans="1:10">
      <c r="A23" s="184" t="s">
        <v>27</v>
      </c>
      <c r="B23" s="175"/>
      <c r="C23" s="175"/>
      <c r="D23" s="175"/>
      <c r="E23" s="175"/>
      <c r="F23" s="175"/>
      <c r="G23" s="175"/>
      <c r="H23" s="175"/>
      <c r="I23" s="175"/>
      <c r="J23" s="202"/>
    </row>
    <row r="24" customHeight="1" spans="1:10">
      <c r="A24" s="186" t="s">
        <v>25</v>
      </c>
      <c r="B24" s="173"/>
      <c r="C24" s="173"/>
      <c r="D24" s="173"/>
      <c r="E24" s="173"/>
      <c r="F24" s="173"/>
      <c r="G24" s="173"/>
      <c r="H24" s="173"/>
      <c r="I24" s="173"/>
      <c r="J24" s="203">
        <f t="shared" ref="J24" si="3">J6-J12-J18</f>
        <v>127756.63</v>
      </c>
    </row>
    <row r="25" customHeight="1" spans="1:10">
      <c r="A25" s="191" t="s">
        <v>23</v>
      </c>
      <c r="B25" s="177"/>
      <c r="C25" s="177"/>
      <c r="D25" s="177"/>
      <c r="E25" s="177"/>
      <c r="F25" s="177"/>
      <c r="G25" s="177"/>
      <c r="H25" s="177"/>
      <c r="I25" s="177"/>
      <c r="J25" s="204">
        <f t="shared" ref="J25" si="4">J10-J16-J22</f>
        <v>127756.63</v>
      </c>
    </row>
    <row r="26" ht="15.75" spans="1:10">
      <c r="A26" s="178"/>
      <c r="B26" s="178"/>
      <c r="C26" s="178"/>
      <c r="D26" s="178"/>
      <c r="E26" s="178"/>
      <c r="F26" s="178"/>
      <c r="G26" s="178"/>
      <c r="H26" s="178"/>
      <c r="I26" s="178"/>
      <c r="J26" s="178"/>
    </row>
    <row r="27" spans="1:10">
      <c r="A27" s="178"/>
      <c r="B27" s="178"/>
      <c r="C27" s="178"/>
      <c r="D27" s="178"/>
      <c r="E27" s="178"/>
      <c r="F27" s="178"/>
      <c r="G27" s="178"/>
      <c r="H27" s="178"/>
      <c r="I27" s="178"/>
      <c r="J27" s="178"/>
    </row>
    <row r="28" ht="15.75" spans="1:10">
      <c r="A28" s="129" t="s">
        <v>28</v>
      </c>
      <c r="B28" s="129"/>
      <c r="C28" s="129"/>
      <c r="D28" s="129"/>
      <c r="E28" s="129"/>
      <c r="F28" s="129"/>
      <c r="G28" s="129"/>
      <c r="H28" s="129"/>
      <c r="I28" s="129"/>
      <c r="J28" s="129"/>
    </row>
    <row r="29" ht="16.5" customHeight="1" spans="1:33">
      <c r="A29" s="213" t="s">
        <v>30</v>
      </c>
      <c r="B29" s="214" t="s">
        <v>3</v>
      </c>
      <c r="C29" s="215"/>
      <c r="D29" s="215"/>
      <c r="E29" s="215"/>
      <c r="F29" s="215"/>
      <c r="G29" s="215"/>
      <c r="H29" s="215"/>
      <c r="I29" s="215"/>
      <c r="J29" s="130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</row>
    <row r="30" ht="62.25" customHeight="1" spans="1:10">
      <c r="A30" s="216"/>
      <c r="B30" s="213" t="s">
        <v>31</v>
      </c>
      <c r="C30" s="213" t="s">
        <v>32</v>
      </c>
      <c r="D30" s="213" t="s">
        <v>33</v>
      </c>
      <c r="E30" s="213" t="s">
        <v>34</v>
      </c>
      <c r="F30" s="213" t="s">
        <v>35</v>
      </c>
      <c r="G30" s="213" t="s">
        <v>36</v>
      </c>
      <c r="H30" s="213" t="s">
        <v>37</v>
      </c>
      <c r="I30" s="213" t="s">
        <v>38</v>
      </c>
      <c r="J30" s="213" t="s">
        <v>17</v>
      </c>
    </row>
    <row r="31" customHeight="1" spans="1:25">
      <c r="A31" s="217" t="s">
        <v>18</v>
      </c>
      <c r="B31" s="218"/>
      <c r="C31" s="218"/>
      <c r="D31" s="218"/>
      <c r="E31" s="218"/>
      <c r="F31" s="218"/>
      <c r="G31" s="218"/>
      <c r="H31" s="218"/>
      <c r="I31" s="218"/>
      <c r="J31" s="224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</row>
    <row r="32" ht="16.5" spans="1:12">
      <c r="A32" s="219" t="s">
        <v>19</v>
      </c>
      <c r="B32" s="162">
        <f>SUMIF(HKM!A:A,"031*",HKM!C:C)-SUMIF(HKM!A:A,"031*",HKM!D:D)</f>
        <v>34418</v>
      </c>
      <c r="C32" s="162">
        <f>SUMIF(HKM!A:A,"021*",HKM!C:C)-SUMIF(HKM!A:A,"021*",HKM!D:D)</f>
        <v>163499.4</v>
      </c>
      <c r="D32" s="162">
        <f>SUMIF(HKM!A:A,"022*",HKM!C:C)-SUMIF(HKM!A:A,"022*",HKM!D:D)</f>
        <v>209196.72</v>
      </c>
      <c r="E32" s="162">
        <f>SUMIF(HKM!A:A,"025*",HKM!C:C)-SUMIF(HKM!A:A,"025*",HKM!D:D)</f>
        <v>0</v>
      </c>
      <c r="F32" s="162">
        <f>SUMIF(HKM!A:A,"026*",HKM!C:C)-SUMIF(HKM!A:A,"026*",HKM!D:D)</f>
        <v>3500</v>
      </c>
      <c r="G32" s="162">
        <f>SUMIF(HKM!A:A,"029*",HKM!C:C)-SUMIF(HKM!A:A,"029*",HKM!D:D)</f>
        <v>90003.69</v>
      </c>
      <c r="H32" s="162">
        <f>SUMIF(HKM!A:A,"042*",HKM!C:C)-SUMIF(HKM!A:A,"042*",HKM!D:D)</f>
        <v>0</v>
      </c>
      <c r="I32" s="162">
        <f>SUMIF(HKM!A:A,"052*",HKM!C:C)-SUMIF(HKM!A:A,"052*",HKM!D:D)</f>
        <v>0</v>
      </c>
      <c r="J32" s="163">
        <f>SUM(B32:I32)</f>
        <v>500617.81</v>
      </c>
      <c r="L32" s="198"/>
    </row>
    <row r="33" customHeight="1" spans="1:10">
      <c r="A33" s="220" t="s">
        <v>20</v>
      </c>
      <c r="B33" s="173"/>
      <c r="C33" s="173"/>
      <c r="D33" s="173"/>
      <c r="E33" s="173"/>
      <c r="F33" s="174"/>
      <c r="G33" s="173"/>
      <c r="H33" s="173"/>
      <c r="I33" s="173"/>
      <c r="J33" s="163">
        <f t="shared" ref="J33:J35" si="5">SUM(B33:I33)</f>
        <v>0</v>
      </c>
    </row>
    <row r="34" customHeight="1" spans="1:10">
      <c r="A34" s="220" t="s">
        <v>21</v>
      </c>
      <c r="B34" s="173"/>
      <c r="C34" s="173"/>
      <c r="D34" s="173"/>
      <c r="E34" s="173"/>
      <c r="F34" s="174"/>
      <c r="G34" s="173"/>
      <c r="H34" s="173"/>
      <c r="I34" s="173"/>
      <c r="J34" s="163">
        <f t="shared" si="5"/>
        <v>0</v>
      </c>
    </row>
    <row r="35" customHeight="1" spans="1:10">
      <c r="A35" s="220" t="s">
        <v>22</v>
      </c>
      <c r="B35" s="173"/>
      <c r="C35" s="173"/>
      <c r="D35" s="173"/>
      <c r="E35" s="173"/>
      <c r="F35" s="174"/>
      <c r="G35" s="173"/>
      <c r="H35" s="173"/>
      <c r="I35" s="173"/>
      <c r="J35" s="163">
        <f t="shared" si="5"/>
        <v>0</v>
      </c>
    </row>
    <row r="36" ht="15.75" spans="1:12">
      <c r="A36" s="221" t="s">
        <v>23</v>
      </c>
      <c r="B36" s="162">
        <f>SUMIF(HKM!A:A,"031*",HKM!K:K)-SUMIF(HKM!A:A,"031*",HKM!L:L)</f>
        <v>9068</v>
      </c>
      <c r="C36" s="162">
        <f>SUMIF(HKM!A:A,"021*",HKM!K:K)-SUMIF(HKM!A:A,"021*",HKM!L:L)</f>
        <v>112584.61</v>
      </c>
      <c r="D36" s="162">
        <f>SUMIF(HKM!A:A,"022*",HKM!K:K)-SUMIF(HKM!A:A,"022*",HKM!L:L)</f>
        <v>172559.91</v>
      </c>
      <c r="E36" s="162">
        <f>SUMIF(HKM!A:A,"025*",HKM!K:K)-SUMIF(HKM!A:A,"025*",HKM!L:L)</f>
        <v>0</v>
      </c>
      <c r="F36" s="162">
        <f>SUMIF(HKM!A:A,"026*",HKM!K:K)-SUMIF(HKM!A:A,"026*",HKM!L:L)</f>
        <v>9800</v>
      </c>
      <c r="G36" s="162">
        <f>SUMIF(HKM!A:A,"029*",HKM!K:K)-SUMIF(HKM!A:A,"029*",HKM!L:L)</f>
        <v>90003.69</v>
      </c>
      <c r="H36" s="162">
        <f>SUMIF(HKM!A:A,"042*",HKM!K:K)-SUMIF(HKM!A:A,"042*",HKM!L:L)</f>
        <v>0</v>
      </c>
      <c r="I36" s="162">
        <f>SUMIF(HKM!A:A,"052*",HKM!K:K)-SUMIF(HKM!A:A,"052*",HKM!L:L)</f>
        <v>0</v>
      </c>
      <c r="J36" s="225">
        <f>J32+J33-J34+J35</f>
        <v>500617.81</v>
      </c>
      <c r="L36" s="198"/>
    </row>
    <row r="37" customHeight="1" spans="1:10">
      <c r="A37" s="217" t="s">
        <v>24</v>
      </c>
      <c r="B37" s="175"/>
      <c r="C37" s="175"/>
      <c r="D37" s="175"/>
      <c r="E37" s="175"/>
      <c r="F37" s="175"/>
      <c r="G37" s="175"/>
      <c r="H37" s="175"/>
      <c r="I37" s="175"/>
      <c r="J37" s="224"/>
    </row>
    <row r="38" ht="16.5" spans="1:12">
      <c r="A38" s="219" t="s">
        <v>25</v>
      </c>
      <c r="B38" s="173"/>
      <c r="C38" s="162">
        <f>SUMIF(HKM!A:A,"081*",HKM!D:D)-SUMIF(HKM!A:A,"081*",HKM!C:C)</f>
        <v>62127.01</v>
      </c>
      <c r="D38" s="162">
        <f>SUMIF(HKM!A:A,"082*",HKM!D:D)-SUMIF(HKM!A:A,"082*",HKM!C:C)</f>
        <v>161094.73</v>
      </c>
      <c r="E38" s="162">
        <f>SUMIF(HKM!A:A,"085*",HKM!D:D)-SUMIF(HKM!A:A,"085*",HKM!C:C)</f>
        <v>0</v>
      </c>
      <c r="F38" s="162">
        <f>SUMIF(HKM!A:A,"086*",HKM!D:D)-SUMIF(HKM!A:A,"086*",HKM!C:C)</f>
        <v>1625.02</v>
      </c>
      <c r="G38" s="162">
        <f>SUMIF(HKM!A:A,"089*",HKM!D:D)-SUMIF(HKM!A:A,"089*",HKM!C:C)</f>
        <v>57396.08</v>
      </c>
      <c r="H38" s="173"/>
      <c r="I38" s="173"/>
      <c r="J38" s="163">
        <f>SUM(B38:I38)</f>
        <v>282242.84</v>
      </c>
      <c r="L38" s="198"/>
    </row>
    <row r="39" customHeight="1" spans="1:10">
      <c r="A39" s="220" t="s">
        <v>20</v>
      </c>
      <c r="B39" s="173"/>
      <c r="C39" s="173"/>
      <c r="D39" s="173"/>
      <c r="E39" s="173"/>
      <c r="F39" s="173"/>
      <c r="G39" s="173"/>
      <c r="H39" s="173"/>
      <c r="I39" s="173"/>
      <c r="J39" s="163">
        <f t="shared" ref="J39:J40" si="6">SUM(B39:I39)</f>
        <v>0</v>
      </c>
    </row>
    <row r="40" customHeight="1" spans="1:10">
      <c r="A40" s="220" t="s">
        <v>21</v>
      </c>
      <c r="B40" s="173"/>
      <c r="C40" s="173"/>
      <c r="D40" s="173"/>
      <c r="E40" s="173"/>
      <c r="F40" s="173"/>
      <c r="G40" s="173"/>
      <c r="H40" s="173"/>
      <c r="I40" s="173"/>
      <c r="J40" s="163">
        <f t="shared" si="6"/>
        <v>0</v>
      </c>
    </row>
    <row r="41" customHeight="1" spans="1:10">
      <c r="A41" s="222" t="s">
        <v>22</v>
      </c>
      <c r="B41" s="174"/>
      <c r="C41" s="174"/>
      <c r="D41" s="174"/>
      <c r="E41" s="174"/>
      <c r="F41" s="174"/>
      <c r="G41" s="174"/>
      <c r="H41" s="174"/>
      <c r="I41" s="174"/>
      <c r="J41" s="174"/>
    </row>
    <row r="42" ht="15.75" spans="1:12">
      <c r="A42" s="221" t="s">
        <v>23</v>
      </c>
      <c r="B42" s="177"/>
      <c r="C42" s="162">
        <f>SUMIF(HKM!A:A,"081*",HKM!L:L)-SUMIF(HKM!A:A,"081*",HKM!K:K)</f>
        <v>46366.22</v>
      </c>
      <c r="D42" s="162">
        <f>SUMIF(HKM!A:A,"082*",HKM!L:L)-SUMIF(HKM!A:A,"082*",HKM!K:K)</f>
        <v>140105.37</v>
      </c>
      <c r="E42" s="162">
        <f>SUMIF(HKM!A:A,"085*",HKM!L:L)-SUMIF(HKM!A:A,"085*",HKM!K:K)</f>
        <v>0</v>
      </c>
      <c r="F42" s="162">
        <f>SUMIF(HKM!A:A,"086*",HKM!L:L)-SUMIF(HKM!A:A,"086*",HKM!K:K)</f>
        <v>2661.65</v>
      </c>
      <c r="G42" s="162">
        <f>SUMIF(HKM!A:A,"089*",HKM!L:L)-SUMIF(HKM!A:A,"089*",HKM!K:K)</f>
        <v>77126.34</v>
      </c>
      <c r="H42" s="177"/>
      <c r="I42" s="177"/>
      <c r="J42" s="225">
        <f>J38+J39-J40</f>
        <v>282242.84</v>
      </c>
      <c r="L42" s="198"/>
    </row>
    <row r="43" customHeight="1" spans="1:10">
      <c r="A43" s="217" t="s">
        <v>26</v>
      </c>
      <c r="B43" s="175"/>
      <c r="C43" s="175"/>
      <c r="D43" s="175"/>
      <c r="E43" s="175"/>
      <c r="F43" s="175"/>
      <c r="G43" s="175"/>
      <c r="H43" s="175"/>
      <c r="I43" s="175"/>
      <c r="J43" s="224"/>
    </row>
    <row r="44" ht="16.5" spans="1:14">
      <c r="A44" s="219" t="s">
        <v>25</v>
      </c>
      <c r="B44" s="173"/>
      <c r="C44" s="162"/>
      <c r="D44" s="162"/>
      <c r="E44" s="162"/>
      <c r="F44" s="162"/>
      <c r="G44" s="162"/>
      <c r="H44" s="162">
        <f>SUMIF(HKM!A:A,"094*",HKM!D:D)-SUMIF(HKM!A:A,"094*",HKM!C:C)</f>
        <v>0</v>
      </c>
      <c r="I44" s="162"/>
      <c r="J44" s="163">
        <f>SUM(B44:I44)</f>
        <v>0</v>
      </c>
      <c r="L44" s="198"/>
      <c r="M44" s="206"/>
      <c r="N44" s="199"/>
    </row>
    <row r="45" customHeight="1" spans="1:14">
      <c r="A45" s="220" t="s">
        <v>20</v>
      </c>
      <c r="B45" s="173"/>
      <c r="C45" s="173"/>
      <c r="D45" s="173"/>
      <c r="E45" s="173"/>
      <c r="F45" s="173"/>
      <c r="G45" s="173"/>
      <c r="H45" s="173"/>
      <c r="I45" s="173"/>
      <c r="J45" s="163">
        <f t="shared" ref="J45:J46" si="7">SUM(B45:I45)</f>
        <v>0</v>
      </c>
      <c r="N45" s="199"/>
    </row>
    <row r="46" customHeight="1" spans="1:14">
      <c r="A46" s="220" t="s">
        <v>21</v>
      </c>
      <c r="B46" s="173"/>
      <c r="C46" s="173"/>
      <c r="D46" s="173"/>
      <c r="E46" s="173"/>
      <c r="F46" s="173"/>
      <c r="G46" s="173"/>
      <c r="H46" s="173"/>
      <c r="I46" s="173"/>
      <c r="J46" s="163">
        <f t="shared" si="7"/>
        <v>0</v>
      </c>
      <c r="N46" s="199"/>
    </row>
    <row r="47" customHeight="1" spans="1:14">
      <c r="A47" s="222" t="s">
        <v>22</v>
      </c>
      <c r="B47" s="174"/>
      <c r="C47" s="174"/>
      <c r="D47" s="174"/>
      <c r="E47" s="174"/>
      <c r="F47" s="174"/>
      <c r="G47" s="174"/>
      <c r="H47" s="174"/>
      <c r="I47" s="174"/>
      <c r="J47" s="174"/>
      <c r="N47" s="199"/>
    </row>
    <row r="48" ht="15.75" spans="1:14">
      <c r="A48" s="221" t="s">
        <v>23</v>
      </c>
      <c r="B48" s="177"/>
      <c r="C48" s="162"/>
      <c r="D48" s="162"/>
      <c r="E48" s="162"/>
      <c r="F48" s="162"/>
      <c r="G48" s="162"/>
      <c r="H48" s="162">
        <f>SUMIF(HKM!A:A,"094*",HKM!L:L)-SUMIF(HKM!A:A,"094*",HKM!K:K)</f>
        <v>0</v>
      </c>
      <c r="I48" s="162">
        <f>SUMIF(SUAM!C:C,"019",SUAM!E:E)</f>
        <v>0</v>
      </c>
      <c r="J48" s="225">
        <f>J44+J45-J46</f>
        <v>0</v>
      </c>
      <c r="L48" s="198"/>
      <c r="N48" s="199"/>
    </row>
    <row r="49" customHeight="1" spans="1:10">
      <c r="A49" s="217" t="s">
        <v>27</v>
      </c>
      <c r="B49" s="175"/>
      <c r="C49" s="175"/>
      <c r="D49" s="175"/>
      <c r="E49" s="175"/>
      <c r="F49" s="175"/>
      <c r="G49" s="175"/>
      <c r="H49" s="175"/>
      <c r="I49" s="175"/>
      <c r="J49" s="224"/>
    </row>
    <row r="50" customHeight="1" spans="1:10">
      <c r="A50" s="219" t="s">
        <v>25</v>
      </c>
      <c r="B50" s="173">
        <f>B32-B38-B44</f>
        <v>34418</v>
      </c>
      <c r="C50" s="173">
        <f t="shared" ref="C50:J50" si="8">C32-C38-C44</f>
        <v>101372.39</v>
      </c>
      <c r="D50" s="173">
        <f t="shared" si="8"/>
        <v>48101.99</v>
      </c>
      <c r="E50" s="173">
        <f t="shared" si="8"/>
        <v>0</v>
      </c>
      <c r="F50" s="173">
        <f t="shared" si="8"/>
        <v>1874.98</v>
      </c>
      <c r="G50" s="173">
        <f t="shared" si="8"/>
        <v>32607.61</v>
      </c>
      <c r="H50" s="173">
        <f t="shared" si="8"/>
        <v>0</v>
      </c>
      <c r="I50" s="173">
        <f t="shared" si="8"/>
        <v>0</v>
      </c>
      <c r="J50" s="163">
        <f t="shared" si="8"/>
        <v>218374.97</v>
      </c>
    </row>
    <row r="51" customHeight="1" spans="1:10">
      <c r="A51" s="221" t="s">
        <v>23</v>
      </c>
      <c r="B51" s="177">
        <f>B36-B42-B48</f>
        <v>9068</v>
      </c>
      <c r="C51" s="177">
        <f t="shared" ref="C51:J51" si="9">C36-C42-C48</f>
        <v>66218.39</v>
      </c>
      <c r="D51" s="177">
        <f t="shared" si="9"/>
        <v>32454.54</v>
      </c>
      <c r="E51" s="177">
        <f t="shared" si="9"/>
        <v>0</v>
      </c>
      <c r="F51" s="177">
        <f t="shared" si="9"/>
        <v>7138.35</v>
      </c>
      <c r="G51" s="177">
        <f t="shared" si="9"/>
        <v>12877.35</v>
      </c>
      <c r="H51" s="177">
        <f t="shared" si="9"/>
        <v>0</v>
      </c>
      <c r="I51" s="177">
        <f t="shared" si="9"/>
        <v>0</v>
      </c>
      <c r="J51" s="225">
        <f t="shared" si="9"/>
        <v>218374.97</v>
      </c>
    </row>
    <row r="52" ht="15.75" spans="1:10">
      <c r="A52" s="178"/>
      <c r="B52" s="178"/>
      <c r="C52" s="178"/>
      <c r="D52" s="178"/>
      <c r="E52" s="178"/>
      <c r="F52" s="178"/>
      <c r="G52" s="178"/>
      <c r="H52" s="178"/>
      <c r="I52" s="178"/>
      <c r="J52" s="178"/>
    </row>
    <row r="53" spans="1:10">
      <c r="A53" s="178"/>
      <c r="B53" s="178"/>
      <c r="C53" s="178"/>
      <c r="D53" s="178"/>
      <c r="E53" s="178"/>
      <c r="F53" s="178"/>
      <c r="G53" s="178"/>
      <c r="H53" s="178"/>
      <c r="I53" s="178"/>
      <c r="J53" s="178"/>
    </row>
  </sheetData>
  <mergeCells count="4">
    <mergeCell ref="B3:J3"/>
    <mergeCell ref="B29:J29"/>
    <mergeCell ref="A3:A4"/>
    <mergeCell ref="A29:A30"/>
  </mergeCells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AG42"/>
  <sheetViews>
    <sheetView showGridLines="0" topLeftCell="A19" workbookViewId="0">
      <selection activeCell="I26" sqref="I26"/>
    </sheetView>
  </sheetViews>
  <sheetFormatPr defaultColWidth="9" defaultRowHeight="15"/>
  <cols>
    <col min="1" max="1" width="29.1047619047619" customWidth="1"/>
    <col min="2" max="10" width="11.3333333333333" customWidth="1"/>
  </cols>
  <sheetData>
    <row r="1" ht="16.5" spans="1:1">
      <c r="A1" s="19" t="s">
        <v>39</v>
      </c>
    </row>
    <row r="2" ht="17.25" spans="1:1">
      <c r="A2" s="96" t="s">
        <v>8</v>
      </c>
    </row>
    <row r="3" ht="16.5" customHeight="1" spans="1:33">
      <c r="A3" s="20" t="s">
        <v>40</v>
      </c>
      <c r="B3" s="21" t="s">
        <v>2</v>
      </c>
      <c r="C3" s="22"/>
      <c r="D3" s="22"/>
      <c r="E3" s="22"/>
      <c r="F3" s="22"/>
      <c r="G3" s="22"/>
      <c r="H3" s="22"/>
      <c r="I3" s="22"/>
      <c r="J3" s="23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</row>
    <row r="4" ht="66.75" customHeight="1" spans="1:10">
      <c r="A4" s="169"/>
      <c r="B4" s="20" t="s">
        <v>41</v>
      </c>
      <c r="C4" s="66" t="s">
        <v>42</v>
      </c>
      <c r="D4" s="20" t="s">
        <v>43</v>
      </c>
      <c r="E4" s="66" t="s">
        <v>44</v>
      </c>
      <c r="F4" s="20" t="s">
        <v>45</v>
      </c>
      <c r="G4" s="20" t="s">
        <v>46</v>
      </c>
      <c r="H4" s="66" t="s">
        <v>47</v>
      </c>
      <c r="I4" s="20" t="s">
        <v>48</v>
      </c>
      <c r="J4" s="20" t="s">
        <v>17</v>
      </c>
    </row>
    <row r="5" customHeight="1" spans="1:25">
      <c r="A5" s="170" t="s">
        <v>18</v>
      </c>
      <c r="B5" s="171"/>
      <c r="C5" s="171"/>
      <c r="D5" s="171"/>
      <c r="E5" s="171"/>
      <c r="F5" s="171"/>
      <c r="G5" s="171"/>
      <c r="H5" s="171"/>
      <c r="I5" s="171"/>
      <c r="J5" s="195"/>
      <c r="K5" s="196"/>
      <c r="L5" s="196"/>
      <c r="M5" s="196"/>
      <c r="N5" s="196"/>
      <c r="O5" s="196"/>
      <c r="P5" s="196"/>
      <c r="Q5" s="196"/>
      <c r="R5" s="196"/>
      <c r="S5" s="97"/>
      <c r="T5" s="97"/>
      <c r="U5" s="97"/>
      <c r="V5" s="97"/>
      <c r="W5" s="97"/>
      <c r="X5" s="97"/>
      <c r="Y5" s="97"/>
    </row>
    <row r="6" ht="16.5" spans="1:18">
      <c r="A6" s="172" t="s">
        <v>19</v>
      </c>
      <c r="B6" s="162">
        <f>SUMIF(HK!A:A,"061*",HK!C:C)-SUMIF(HK!A:A,"061*",HK!D:D)</f>
        <v>366030.03</v>
      </c>
      <c r="C6" s="162">
        <f>SUMIF(HK!A:A,"062*",HK!C:C)-SUMIF(HK!A:A,"062*",HK!D:D)</f>
        <v>0</v>
      </c>
      <c r="D6" s="162">
        <f>SUMIF(HK!A:A,"063*",HK!C:C)-SUMIF(HK!A:A,"063*",HK!D:D)</f>
        <v>0</v>
      </c>
      <c r="E6" s="162">
        <f>SUMIF(HK!A:A,"066*",HK!C:C)-SUMIF(HK!A:A,"066*",HK!D:D)</f>
        <v>0</v>
      </c>
      <c r="F6" s="162">
        <f>SUMIF(HK!A:A,"067*",HK!C:C)-SUMIF(HK!A:A,"067*",HK!D:D)</f>
        <v>0</v>
      </c>
      <c r="G6" s="173"/>
      <c r="H6" s="162">
        <f>SUMIF(HK!A:A,"043*",HK!C:C)-SUMIF(HK!A:A,"043*",HK!D:D)</f>
        <v>0</v>
      </c>
      <c r="I6" s="162">
        <f>SUMIF(HK!A:A,"053*",HK!C:C)-SUMIF(HK!A:A,"053*",HK!D:D)</f>
        <v>0</v>
      </c>
      <c r="J6" s="158">
        <f>SUM(B6:I6)</f>
        <v>366030.03</v>
      </c>
      <c r="K6" s="197"/>
      <c r="L6" s="198"/>
      <c r="M6" s="197"/>
      <c r="N6" s="197"/>
      <c r="O6" s="197"/>
      <c r="P6" s="197"/>
      <c r="Q6" s="197"/>
      <c r="R6" s="197"/>
    </row>
    <row r="7" customHeight="1" spans="1:18">
      <c r="A7" s="26" t="s">
        <v>20</v>
      </c>
      <c r="B7" s="173"/>
      <c r="C7" s="173"/>
      <c r="D7" s="173"/>
      <c r="E7" s="173"/>
      <c r="F7" s="174"/>
      <c r="G7" s="173"/>
      <c r="H7" s="173"/>
      <c r="I7" s="173"/>
      <c r="J7" s="158">
        <f t="shared" ref="J7:J9" si="0">SUM(B7:I7)</f>
        <v>0</v>
      </c>
      <c r="K7" s="197"/>
      <c r="L7" s="197"/>
      <c r="M7" s="197"/>
      <c r="N7" s="197"/>
      <c r="O7" s="197"/>
      <c r="P7" s="197"/>
      <c r="Q7" s="197"/>
      <c r="R7" s="197"/>
    </row>
    <row r="8" customHeight="1" spans="1:18">
      <c r="A8" s="26" t="s">
        <v>21</v>
      </c>
      <c r="B8" s="173"/>
      <c r="C8" s="173"/>
      <c r="D8" s="173"/>
      <c r="E8" s="173"/>
      <c r="F8" s="174"/>
      <c r="G8" s="173"/>
      <c r="H8" s="173"/>
      <c r="I8" s="173"/>
      <c r="J8" s="158">
        <f t="shared" si="0"/>
        <v>0</v>
      </c>
      <c r="K8" s="197"/>
      <c r="L8" s="197"/>
      <c r="M8" s="197"/>
      <c r="N8" s="197"/>
      <c r="O8" s="197"/>
      <c r="P8" s="197"/>
      <c r="Q8" s="197"/>
      <c r="R8" s="197"/>
    </row>
    <row r="9" customHeight="1" spans="1:18">
      <c r="A9" s="26" t="s">
        <v>22</v>
      </c>
      <c r="B9" s="173"/>
      <c r="C9" s="173"/>
      <c r="D9" s="173"/>
      <c r="E9" s="173"/>
      <c r="F9" s="174"/>
      <c r="G9" s="173"/>
      <c r="H9" s="173"/>
      <c r="I9" s="173"/>
      <c r="J9" s="158">
        <f t="shared" si="0"/>
        <v>0</v>
      </c>
      <c r="K9" s="197"/>
      <c r="L9" s="197"/>
      <c r="M9" s="197"/>
      <c r="N9" s="197"/>
      <c r="O9" s="197"/>
      <c r="P9" s="197"/>
      <c r="Q9" s="197"/>
      <c r="R9" s="197"/>
    </row>
    <row r="10" ht="15.75" spans="1:18">
      <c r="A10" s="62" t="s">
        <v>23</v>
      </c>
      <c r="B10" s="162">
        <f>SUMIF(HK!A:A,"061*",HK!K:K)-SUMIF(HK!A:A,"061*",HK!L:L)</f>
        <v>366030.03</v>
      </c>
      <c r="C10" s="162">
        <f>SUMIF(HK!A:A,"062*",HK!K:K)-SUMIF(HK!A:A,"062*",HK!L:L)</f>
        <v>0</v>
      </c>
      <c r="D10" s="162">
        <f>SUMIF(HK!A:A,"063*",HK!K:K)-SUMIF(HK!A:A,"063*",HK!L:L)</f>
        <v>0</v>
      </c>
      <c r="E10" s="162">
        <f>SUMIF(HK!A:A,"066*",HK!K:K)-SUMIF(HK!A:A,"066*",HK!L:L)</f>
        <v>0</v>
      </c>
      <c r="F10" s="162">
        <f>SUMIF(HK!A:A,"067*",HK!K:K)-SUMIF(HK!A:A,"067*",HK!L:L)</f>
        <v>0</v>
      </c>
      <c r="G10" s="173"/>
      <c r="H10" s="162">
        <f>SUMIF(HK!A:A,"043*",HK!K:K)-SUMIF(HK!A:A,"043*",HK!L:L)</f>
        <v>0</v>
      </c>
      <c r="I10" s="162">
        <f>SUMIF(HK!A:A,"053*",HK!K:K)-SUMIF(HK!A:A,"053*",HK!L:L)</f>
        <v>0</v>
      </c>
      <c r="J10" s="168">
        <f>J6+J7-J8+J9</f>
        <v>366030.03</v>
      </c>
      <c r="K10" s="197"/>
      <c r="L10" s="198"/>
      <c r="M10" s="197"/>
      <c r="N10" s="197"/>
      <c r="O10" s="197"/>
      <c r="P10" s="197"/>
      <c r="Q10" s="197"/>
      <c r="R10" s="197"/>
    </row>
    <row r="11" customHeight="1" spans="1:18">
      <c r="A11" s="170" t="s">
        <v>26</v>
      </c>
      <c r="B11" s="175"/>
      <c r="C11" s="175"/>
      <c r="D11" s="175"/>
      <c r="E11" s="175"/>
      <c r="F11" s="175"/>
      <c r="G11" s="175"/>
      <c r="H11" s="175"/>
      <c r="I11" s="175"/>
      <c r="J11" s="195"/>
      <c r="K11" s="197"/>
      <c r="L11" s="197"/>
      <c r="M11" s="197"/>
      <c r="N11" s="197"/>
      <c r="O11" s="197"/>
      <c r="P11" s="197"/>
      <c r="Q11" s="197"/>
      <c r="R11" s="197"/>
    </row>
    <row r="12" ht="16.5" spans="1:18">
      <c r="A12" s="172" t="s">
        <v>25</v>
      </c>
      <c r="B12" s="162"/>
      <c r="C12" s="162"/>
      <c r="D12" s="162"/>
      <c r="E12" s="162"/>
      <c r="F12" s="162"/>
      <c r="G12" s="162"/>
      <c r="H12" s="162"/>
      <c r="I12" s="162">
        <f>SUMIF(SUAM!C:C,"032",SUAM!E:E)</f>
        <v>0</v>
      </c>
      <c r="J12" s="158">
        <f>SUM(B12:I12)</f>
        <v>0</v>
      </c>
      <c r="K12" s="197"/>
      <c r="L12" s="198"/>
      <c r="M12" s="197"/>
      <c r="N12" s="199"/>
      <c r="O12" s="197"/>
      <c r="P12" s="197"/>
      <c r="Q12" s="197"/>
      <c r="R12" s="197"/>
    </row>
    <row r="13" customHeight="1" spans="1:18">
      <c r="A13" s="26" t="s">
        <v>20</v>
      </c>
      <c r="B13" s="173"/>
      <c r="C13" s="173"/>
      <c r="D13" s="173"/>
      <c r="E13" s="173"/>
      <c r="F13" s="173"/>
      <c r="G13" s="173"/>
      <c r="H13" s="173"/>
      <c r="I13" s="173"/>
      <c r="J13" s="158">
        <f>SUM(B13:I13)</f>
        <v>0</v>
      </c>
      <c r="K13" s="197"/>
      <c r="L13" s="197"/>
      <c r="M13" s="197"/>
      <c r="N13" s="197"/>
      <c r="O13" s="197"/>
      <c r="P13" s="197"/>
      <c r="Q13" s="197"/>
      <c r="R13" s="197"/>
    </row>
    <row r="14" customHeight="1" spans="1:18">
      <c r="A14" s="26" t="s">
        <v>21</v>
      </c>
      <c r="B14" s="173"/>
      <c r="C14" s="173"/>
      <c r="D14" s="173"/>
      <c r="E14" s="173"/>
      <c r="F14" s="173"/>
      <c r="G14" s="173"/>
      <c r="H14" s="173"/>
      <c r="I14" s="173"/>
      <c r="J14" s="158">
        <f>SUM(B14:I14)</f>
        <v>0</v>
      </c>
      <c r="K14" s="197"/>
      <c r="L14" s="197"/>
      <c r="M14" s="197"/>
      <c r="N14" s="197"/>
      <c r="O14" s="197"/>
      <c r="P14" s="197"/>
      <c r="Q14" s="197"/>
      <c r="R14" s="197"/>
    </row>
    <row r="15" customHeight="1" spans="1:18">
      <c r="A15" s="176" t="s">
        <v>22</v>
      </c>
      <c r="B15" s="174"/>
      <c r="C15" s="174"/>
      <c r="D15" s="174"/>
      <c r="E15" s="174"/>
      <c r="F15" s="174"/>
      <c r="G15" s="174"/>
      <c r="H15" s="174"/>
      <c r="I15" s="174"/>
      <c r="J15" s="200"/>
      <c r="K15" s="197"/>
      <c r="L15" s="197"/>
      <c r="M15" s="197"/>
      <c r="N15" s="197"/>
      <c r="O15" s="197"/>
      <c r="P15" s="197"/>
      <c r="Q15" s="197"/>
      <c r="R15" s="197"/>
    </row>
    <row r="16" ht="15.75" spans="1:18">
      <c r="A16" s="62" t="s">
        <v>23</v>
      </c>
      <c r="B16" s="162"/>
      <c r="C16" s="162"/>
      <c r="D16" s="162"/>
      <c r="E16" s="162"/>
      <c r="F16" s="162"/>
      <c r="G16" s="162"/>
      <c r="H16" s="162"/>
      <c r="I16" s="162">
        <f>SUMIF(SUA!C:C,"032",SUA!E:E)</f>
        <v>0</v>
      </c>
      <c r="J16" s="168">
        <f>J12+J13-J14</f>
        <v>0</v>
      </c>
      <c r="K16" s="197"/>
      <c r="L16" s="198"/>
      <c r="M16" s="197"/>
      <c r="N16" s="199"/>
      <c r="O16" s="197"/>
      <c r="P16" s="197"/>
      <c r="Q16" s="197"/>
      <c r="R16" s="197"/>
    </row>
    <row r="17" customHeight="1" spans="1:18">
      <c r="A17" s="170" t="s">
        <v>49</v>
      </c>
      <c r="B17" s="175"/>
      <c r="C17" s="175"/>
      <c r="D17" s="175"/>
      <c r="E17" s="175"/>
      <c r="F17" s="175"/>
      <c r="G17" s="175"/>
      <c r="H17" s="175"/>
      <c r="I17" s="175"/>
      <c r="J17" s="195"/>
      <c r="K17" s="197"/>
      <c r="L17" s="197"/>
      <c r="M17" s="197"/>
      <c r="N17" s="197"/>
      <c r="O17" s="197"/>
      <c r="P17" s="197"/>
      <c r="Q17" s="197"/>
      <c r="R17" s="197"/>
    </row>
    <row r="18" customHeight="1" spans="1:10">
      <c r="A18" s="172" t="s">
        <v>25</v>
      </c>
      <c r="B18" s="173"/>
      <c r="C18" s="173"/>
      <c r="D18" s="173"/>
      <c r="E18" s="173"/>
      <c r="F18" s="173"/>
      <c r="G18" s="173"/>
      <c r="H18" s="173"/>
      <c r="I18" s="173"/>
      <c r="J18" s="158"/>
    </row>
    <row r="19" customHeight="1" spans="1:10">
      <c r="A19" s="62" t="s">
        <v>23</v>
      </c>
      <c r="B19" s="177"/>
      <c r="C19" s="177"/>
      <c r="D19" s="177"/>
      <c r="E19" s="177"/>
      <c r="F19" s="177"/>
      <c r="G19" s="177"/>
      <c r="H19" s="177"/>
      <c r="I19" s="177"/>
      <c r="J19" s="168"/>
    </row>
    <row r="20" ht="15.75" spans="1:10">
      <c r="A20" s="64"/>
      <c r="B20" s="64"/>
      <c r="C20" s="64"/>
      <c r="D20" s="64"/>
      <c r="E20" s="64"/>
      <c r="F20" s="64"/>
      <c r="G20" s="64"/>
      <c r="H20" s="64"/>
      <c r="I20" s="64"/>
      <c r="J20" s="64"/>
    </row>
    <row r="21" spans="1:10">
      <c r="A21" s="64"/>
      <c r="B21" s="64"/>
      <c r="C21" s="64"/>
      <c r="D21" s="64"/>
      <c r="E21" s="64"/>
      <c r="F21" s="64"/>
      <c r="G21" s="64"/>
      <c r="H21" s="64"/>
      <c r="I21" s="64"/>
      <c r="J21" s="64"/>
    </row>
    <row r="22" ht="15.75" spans="1:10">
      <c r="A22" s="178" t="s">
        <v>28</v>
      </c>
      <c r="B22" s="178"/>
      <c r="C22" s="178"/>
      <c r="D22" s="178"/>
      <c r="E22" s="178"/>
      <c r="F22" s="178"/>
      <c r="G22" s="178"/>
      <c r="H22" s="178"/>
      <c r="I22" s="178"/>
      <c r="J22" s="178"/>
    </row>
    <row r="23" ht="16.5" customHeight="1" spans="1:33">
      <c r="A23" s="179" t="s">
        <v>40</v>
      </c>
      <c r="B23" s="180" t="s">
        <v>3</v>
      </c>
      <c r="C23" s="181"/>
      <c r="D23" s="181"/>
      <c r="E23" s="181"/>
      <c r="F23" s="181"/>
      <c r="G23" s="181"/>
      <c r="H23" s="181"/>
      <c r="I23" s="181"/>
      <c r="J23" s="201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</row>
    <row r="24" ht="66.75" customHeight="1" spans="1:10">
      <c r="A24" s="182"/>
      <c r="B24" s="179" t="s">
        <v>41</v>
      </c>
      <c r="C24" s="183" t="s">
        <v>42</v>
      </c>
      <c r="D24" s="179" t="s">
        <v>43</v>
      </c>
      <c r="E24" s="183" t="s">
        <v>44</v>
      </c>
      <c r="F24" s="179" t="s">
        <v>45</v>
      </c>
      <c r="G24" s="179" t="s">
        <v>46</v>
      </c>
      <c r="H24" s="183" t="s">
        <v>47</v>
      </c>
      <c r="I24" s="179" t="s">
        <v>48</v>
      </c>
      <c r="J24" s="179" t="s">
        <v>17</v>
      </c>
    </row>
    <row r="25" customHeight="1" spans="1:25">
      <c r="A25" s="184" t="s">
        <v>18</v>
      </c>
      <c r="B25" s="185"/>
      <c r="C25" s="185"/>
      <c r="D25" s="185"/>
      <c r="E25" s="185"/>
      <c r="F25" s="185"/>
      <c r="G25" s="185"/>
      <c r="H25" s="185"/>
      <c r="I25" s="185"/>
      <c r="J25" s="202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</row>
    <row r="26" ht="16.5" spans="1:23">
      <c r="A26" s="186" t="s">
        <v>19</v>
      </c>
      <c r="B26" s="162">
        <f>SUMIF(HKM!A:A,"061*",HKM!C:C)-SUMIF(HKM!A:A,"061*",HKM!D:D)</f>
        <v>366030.03</v>
      </c>
      <c r="C26" s="162">
        <f>SUMIF(HKM!A:A,"062*",HKM!C:C)-SUMIF(HKM!A:A,"062*",HKM!D:D)</f>
        <v>0</v>
      </c>
      <c r="D26" s="162">
        <f>SUMIF(HKM!A:A,"063*",HKM!C:C)-SUMIF(HKM!A:A,"063*",HKM!D:D)</f>
        <v>0</v>
      </c>
      <c r="E26" s="162">
        <f>SUMIF(HKM!A:A,"066*",HKM!C:C)-SUMIF(HKM!A:A,"066*",HKM!D:D)</f>
        <v>0</v>
      </c>
      <c r="F26" s="162">
        <f>SUMIF(HKM!A:A,"067*",HKM!C:C)-SUMIF(HKM!A:A,"067*",HKM!D:D)</f>
        <v>0</v>
      </c>
      <c r="G26" s="173"/>
      <c r="H26" s="162">
        <f>SUMIF(HKM!A:A,"043*",HKM!C:C)-SUMIF(HKM!A:A,"043*",HKM!D:D)</f>
        <v>0</v>
      </c>
      <c r="I26" s="162">
        <f>SUMIF(HKM!A:A,"053*",HKM!C:C)-SUMIF(HKM!A:A,"053*",HKM!D:D)</f>
        <v>0</v>
      </c>
      <c r="J26" s="203">
        <f>SUM(B26:I26)</f>
        <v>366030.03</v>
      </c>
      <c r="K26" s="197"/>
      <c r="L26" s="198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</row>
    <row r="27" customHeight="1" spans="1:23">
      <c r="A27" s="187" t="s">
        <v>20</v>
      </c>
      <c r="B27" s="173"/>
      <c r="C27" s="173"/>
      <c r="D27" s="173"/>
      <c r="E27" s="173"/>
      <c r="F27" s="174"/>
      <c r="G27" s="173"/>
      <c r="H27" s="173"/>
      <c r="I27" s="173"/>
      <c r="J27" s="203">
        <f t="shared" ref="J27:J29" si="1">SUM(B27:I27)</f>
        <v>0</v>
      </c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</row>
    <row r="28" customHeight="1" spans="1:23">
      <c r="A28" s="188" t="s">
        <v>21</v>
      </c>
      <c r="B28" s="189"/>
      <c r="C28" s="173"/>
      <c r="D28" s="173"/>
      <c r="E28" s="173"/>
      <c r="F28" s="174"/>
      <c r="G28" s="173"/>
      <c r="H28" s="173"/>
      <c r="I28" s="173"/>
      <c r="J28" s="203">
        <f t="shared" si="1"/>
        <v>0</v>
      </c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</row>
    <row r="29" customHeight="1" spans="1:23">
      <c r="A29" s="190" t="s">
        <v>22</v>
      </c>
      <c r="B29" s="174"/>
      <c r="C29" s="173"/>
      <c r="D29" s="173"/>
      <c r="E29" s="173"/>
      <c r="F29" s="174"/>
      <c r="G29" s="173"/>
      <c r="H29" s="173"/>
      <c r="I29" s="173"/>
      <c r="J29" s="203">
        <f t="shared" si="1"/>
        <v>0</v>
      </c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</row>
    <row r="30" ht="15.75" spans="1:23">
      <c r="A30" s="191" t="s">
        <v>23</v>
      </c>
      <c r="B30" s="162">
        <f>SUMIF(HKM!A:A,"061*",HKM!K:K)-SUMIF(HKM!A:A,"061*",HKM!L:L)</f>
        <v>366030.03</v>
      </c>
      <c r="C30" s="162">
        <f>SUMIF(HKM!A:A,"062*",HKM!K:K)-SUMIF(HKM!A:A,"062*",HKM!L:L)</f>
        <v>0</v>
      </c>
      <c r="D30" s="162">
        <f>SUMIF(HKM!A:A,"063*",HKM!K:K)-SUMIF(HKM!A:A,"063*",HKM!L:L)</f>
        <v>0</v>
      </c>
      <c r="E30" s="162">
        <f>SUMIF(HKM!A:A,"066*",HKM!K:K)-SUMIF(HKM!A:A,"066*",HKM!L:L)</f>
        <v>0</v>
      </c>
      <c r="F30" s="162">
        <f>SUMIF(HKM!A:A,"067*",HKM!K:K)-SUMIF(HKM!A:A,"067*",HKM!L:L)</f>
        <v>0</v>
      </c>
      <c r="G30" s="173"/>
      <c r="H30" s="162">
        <f>SUMIF(HKM!A:A,"043*",HKM!K:K)-SUMIF(HKM!A:A,"043*",HKM!L:L)</f>
        <v>0</v>
      </c>
      <c r="I30" s="162">
        <f>SUMIF(HKM!A:A,"053*",HKM!K:K)-SUMIF(HKM!A:A,"053*",HKM!L:L)</f>
        <v>0</v>
      </c>
      <c r="J30" s="204">
        <f>J26+J27-J28+J29</f>
        <v>366030.03</v>
      </c>
      <c r="K30" s="197"/>
      <c r="L30" s="198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</row>
    <row r="31" customHeight="1" spans="1:23">
      <c r="A31" s="184" t="s">
        <v>26</v>
      </c>
      <c r="B31" s="192"/>
      <c r="C31" s="192"/>
      <c r="D31" s="192"/>
      <c r="E31" s="192"/>
      <c r="F31" s="192"/>
      <c r="G31" s="192"/>
      <c r="H31" s="192"/>
      <c r="I31" s="192"/>
      <c r="J31" s="202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</row>
    <row r="32" ht="16.5" spans="1:23">
      <c r="A32" s="186" t="s">
        <v>25</v>
      </c>
      <c r="B32" s="162"/>
      <c r="C32" s="162"/>
      <c r="D32" s="162"/>
      <c r="E32" s="162"/>
      <c r="F32" s="162"/>
      <c r="G32" s="162"/>
      <c r="H32" s="162"/>
      <c r="I32" s="205"/>
      <c r="J32" s="203">
        <f>SUM(B32:I32)</f>
        <v>0</v>
      </c>
      <c r="K32" s="197"/>
      <c r="L32" s="198"/>
      <c r="M32" s="206"/>
      <c r="N32" s="199"/>
      <c r="O32" s="197"/>
      <c r="P32" s="197"/>
      <c r="Q32" s="197"/>
      <c r="R32" s="197"/>
      <c r="S32" s="197"/>
      <c r="T32" s="197"/>
      <c r="U32" s="197"/>
      <c r="V32" s="197"/>
      <c r="W32" s="197"/>
    </row>
    <row r="33" customHeight="1" spans="1:23">
      <c r="A33" s="187" t="s">
        <v>20</v>
      </c>
      <c r="B33" s="173"/>
      <c r="C33" s="173"/>
      <c r="D33" s="173"/>
      <c r="E33" s="173"/>
      <c r="F33" s="173"/>
      <c r="G33" s="173"/>
      <c r="H33" s="173"/>
      <c r="I33" s="193"/>
      <c r="J33" s="203">
        <f t="shared" ref="J33:J34" si="2">SUM(B33:I33)</f>
        <v>0</v>
      </c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</row>
    <row r="34" customHeight="1" spans="1:23">
      <c r="A34" s="187" t="s">
        <v>21</v>
      </c>
      <c r="B34" s="173"/>
      <c r="C34" s="173"/>
      <c r="D34" s="173"/>
      <c r="E34" s="173"/>
      <c r="F34" s="173"/>
      <c r="G34" s="173"/>
      <c r="H34" s="173"/>
      <c r="I34" s="193"/>
      <c r="J34" s="203">
        <f t="shared" si="2"/>
        <v>0</v>
      </c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</row>
    <row r="35" customHeight="1" spans="1:23">
      <c r="A35" s="190" t="s">
        <v>22</v>
      </c>
      <c r="B35" s="174"/>
      <c r="C35" s="174"/>
      <c r="D35" s="174"/>
      <c r="E35" s="174"/>
      <c r="F35" s="174"/>
      <c r="G35" s="174"/>
      <c r="H35" s="174"/>
      <c r="I35" s="207"/>
      <c r="J35" s="20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</row>
    <row r="36" ht="15.75" spans="1:23">
      <c r="A36" s="191" t="s">
        <v>23</v>
      </c>
      <c r="B36" s="162"/>
      <c r="C36" s="162"/>
      <c r="D36" s="162"/>
      <c r="E36" s="162"/>
      <c r="F36" s="162"/>
      <c r="G36" s="162"/>
      <c r="H36" s="162"/>
      <c r="I36" s="162">
        <f>SUMIF(SUAM!C:C,"032",SUAM!E:E)</f>
        <v>0</v>
      </c>
      <c r="J36" s="204">
        <f>J32+J33-J34</f>
        <v>0</v>
      </c>
      <c r="K36" s="197"/>
      <c r="L36" s="198"/>
      <c r="M36" s="197"/>
      <c r="N36" s="199"/>
      <c r="O36" s="197"/>
      <c r="P36" s="197"/>
      <c r="Q36" s="197"/>
      <c r="R36" s="197"/>
      <c r="S36" s="197"/>
      <c r="T36" s="197"/>
      <c r="U36" s="197"/>
      <c r="V36" s="197"/>
      <c r="W36" s="197"/>
    </row>
    <row r="37" customHeight="1" spans="1:23">
      <c r="A37" s="184" t="s">
        <v>49</v>
      </c>
      <c r="B37" s="185"/>
      <c r="C37" s="185"/>
      <c r="D37" s="185"/>
      <c r="E37" s="185"/>
      <c r="F37" s="185"/>
      <c r="G37" s="185"/>
      <c r="H37" s="185"/>
      <c r="I37" s="185"/>
      <c r="J37" s="202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</row>
    <row r="38" customHeight="1" spans="1:23">
      <c r="A38" s="186" t="s">
        <v>25</v>
      </c>
      <c r="B38" s="193"/>
      <c r="C38" s="193"/>
      <c r="D38" s="193"/>
      <c r="E38" s="193"/>
      <c r="F38" s="193"/>
      <c r="G38" s="193"/>
      <c r="H38" s="193"/>
      <c r="I38" s="193"/>
      <c r="J38" s="203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</row>
    <row r="39" customHeight="1" spans="1:10">
      <c r="A39" s="191" t="s">
        <v>23</v>
      </c>
      <c r="B39" s="194"/>
      <c r="C39" s="194"/>
      <c r="D39" s="194"/>
      <c r="E39" s="194"/>
      <c r="F39" s="194"/>
      <c r="G39" s="194"/>
      <c r="H39" s="194"/>
      <c r="I39" s="194"/>
      <c r="J39" s="204"/>
    </row>
    <row r="40" ht="15.75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mergeCells count="4">
    <mergeCell ref="B3:J3"/>
    <mergeCell ref="B23:J23"/>
    <mergeCell ref="A3:A4"/>
    <mergeCell ref="A23:A24"/>
  </mergeCells>
  <pageMargins left="0.7" right="0.7" top="0.75" bottom="0.75" header="0.3" footer="0.3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F20"/>
  <sheetViews>
    <sheetView showGridLines="0" workbookViewId="0">
      <selection activeCell="F7" sqref="F7"/>
    </sheetView>
  </sheetViews>
  <sheetFormatPr defaultColWidth="9" defaultRowHeight="15" outlineLevelCol="5"/>
  <cols>
    <col min="1" max="1" width="21.3333333333333" customWidth="1"/>
    <col min="2" max="4" width="12.6666666666667" customWidth="1"/>
    <col min="5" max="5" width="14.3333333333333" customWidth="1"/>
    <col min="6" max="6" width="12.6666666666667" customWidth="1"/>
  </cols>
  <sheetData>
    <row r="1" ht="17.25" spans="1:1">
      <c r="A1" s="149" t="s">
        <v>50</v>
      </c>
    </row>
    <row r="2" ht="16.5" customHeight="1" spans="1:6">
      <c r="A2" s="20" t="s">
        <v>51</v>
      </c>
      <c r="B2" s="150" t="s">
        <v>2</v>
      </c>
      <c r="C2" s="151"/>
      <c r="D2" s="151"/>
      <c r="E2" s="151"/>
      <c r="F2" s="152"/>
    </row>
    <row r="3" ht="70.5" customHeight="1" spans="1:6">
      <c r="A3" s="24"/>
      <c r="B3" s="153" t="s">
        <v>52</v>
      </c>
      <c r="C3" s="153" t="s">
        <v>53</v>
      </c>
      <c r="D3" s="154" t="s">
        <v>54</v>
      </c>
      <c r="E3" s="153" t="s">
        <v>55</v>
      </c>
      <c r="F3" s="153" t="s">
        <v>56</v>
      </c>
    </row>
    <row r="4" ht="16.5" spans="1:6">
      <c r="A4" s="155" t="s">
        <v>57</v>
      </c>
      <c r="B4" s="142"/>
      <c r="C4" s="142"/>
      <c r="D4" s="142"/>
      <c r="E4" s="142"/>
      <c r="F4" s="143"/>
    </row>
    <row r="5" ht="16.5" spans="1:6">
      <c r="A5" s="156"/>
      <c r="B5" s="157"/>
      <c r="C5" s="157"/>
      <c r="D5" s="144"/>
      <c r="E5" s="144"/>
      <c r="F5" s="158"/>
    </row>
    <row r="6" ht="15.75" spans="1:6">
      <c r="A6" s="156"/>
      <c r="B6" s="157"/>
      <c r="C6" s="157"/>
      <c r="D6" s="144"/>
      <c r="E6" s="144"/>
      <c r="F6" s="158"/>
    </row>
    <row r="7" ht="15.75" spans="1:6">
      <c r="A7" s="159"/>
      <c r="B7" s="160"/>
      <c r="C7" s="160"/>
      <c r="D7" s="161"/>
      <c r="E7" s="161"/>
      <c r="F7" s="162">
        <f>SUMIF(HK!A:A,"061*",HK!K:K)-SUMIF(HK!A:A,"061*",HK!L:L)</f>
        <v>366030.03</v>
      </c>
    </row>
    <row r="8" ht="16.5" spans="1:6">
      <c r="A8" s="155" t="s">
        <v>58</v>
      </c>
      <c r="B8" s="142"/>
      <c r="C8" s="142"/>
      <c r="D8" s="142"/>
      <c r="E8" s="142"/>
      <c r="F8" s="147"/>
    </row>
    <row r="9" ht="16.5" spans="1:6">
      <c r="A9" s="156"/>
      <c r="B9" s="157"/>
      <c r="C9" s="157"/>
      <c r="D9" s="144"/>
      <c r="E9" s="144"/>
      <c r="F9" s="163"/>
    </row>
    <row r="10" ht="15.75" spans="1:6">
      <c r="A10" s="156"/>
      <c r="B10" s="157"/>
      <c r="C10" s="157"/>
      <c r="D10" s="144"/>
      <c r="E10" s="144"/>
      <c r="F10" s="163"/>
    </row>
    <row r="11" ht="15.75" spans="1:6">
      <c r="A11" s="159"/>
      <c r="B11" s="160"/>
      <c r="C11" s="160"/>
      <c r="D11" s="161"/>
      <c r="E11" s="161"/>
      <c r="F11" s="162">
        <f>SUMIF(HK!A:A,"062*",HK!K:K)-SUMIF(HK!A:A,"062*",HK!L:L)</f>
        <v>0</v>
      </c>
    </row>
    <row r="12" ht="16.5" spans="1:6">
      <c r="A12" s="155" t="s">
        <v>59</v>
      </c>
      <c r="B12" s="142"/>
      <c r="C12" s="142"/>
      <c r="D12" s="142"/>
      <c r="E12" s="142"/>
      <c r="F12" s="147"/>
    </row>
    <row r="13" ht="16.5" spans="1:6">
      <c r="A13" s="156"/>
      <c r="B13" s="157"/>
      <c r="C13" s="157"/>
      <c r="D13" s="144"/>
      <c r="E13" s="144"/>
      <c r="F13" s="163"/>
    </row>
    <row r="14" ht="15.75" spans="1:6">
      <c r="A14" s="156"/>
      <c r="B14" s="157"/>
      <c r="C14" s="157"/>
      <c r="D14" s="144"/>
      <c r="E14" s="144"/>
      <c r="F14" s="163"/>
    </row>
    <row r="15" ht="15.75" spans="1:6">
      <c r="A15" s="159"/>
      <c r="B15" s="160"/>
      <c r="C15" s="160"/>
      <c r="D15" s="161"/>
      <c r="E15" s="161"/>
      <c r="F15" s="162">
        <f>SUMIF(HK!A:A,"063*",HK!K:K)-SUMIF(HK!A:A,"063*",HK!L:L)</f>
        <v>0</v>
      </c>
    </row>
    <row r="16" ht="16.5" spans="1:6">
      <c r="A16" s="155" t="s">
        <v>60</v>
      </c>
      <c r="B16" s="142"/>
      <c r="C16" s="142"/>
      <c r="D16" s="142"/>
      <c r="E16" s="142"/>
      <c r="F16" s="147"/>
    </row>
    <row r="17" ht="16.5" spans="1:6">
      <c r="A17" s="164"/>
      <c r="B17" s="157"/>
      <c r="C17" s="157"/>
      <c r="D17" s="144"/>
      <c r="E17" s="144"/>
      <c r="F17" s="163"/>
    </row>
    <row r="18" ht="15.75" spans="1:6">
      <c r="A18" s="103"/>
      <c r="B18" s="160"/>
      <c r="C18" s="160"/>
      <c r="D18" s="165"/>
      <c r="E18" s="166"/>
      <c r="F18" s="162">
        <f>SUMIF(HK!A:A,"043*",HK!K:K)-SUMIF(HK!A:A,"043*",HK!L:L)</f>
        <v>0</v>
      </c>
    </row>
    <row r="19" ht="24" spans="1:6">
      <c r="A19" s="62" t="s">
        <v>61</v>
      </c>
      <c r="B19" s="167" t="s">
        <v>62</v>
      </c>
      <c r="C19" s="167" t="s">
        <v>62</v>
      </c>
      <c r="D19" s="167" t="s">
        <v>62</v>
      </c>
      <c r="E19" s="167" t="s">
        <v>62</v>
      </c>
      <c r="F19" s="168">
        <f>SUM(F17:F18)+SUM(F13:F15)+SUM(F9:F11)+SUM(F5:F7)</f>
        <v>366030.03</v>
      </c>
    </row>
    <row r="20" ht="15.7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F20"/>
  <sheetViews>
    <sheetView showGridLines="0" workbookViewId="0">
      <selection activeCell="D19" sqref="D19"/>
    </sheetView>
  </sheetViews>
  <sheetFormatPr defaultColWidth="9" defaultRowHeight="15" outlineLevelCol="5"/>
  <cols>
    <col min="1" max="1" width="25.8857142857143" customWidth="1"/>
    <col min="2" max="4" width="20.1047619047619" customWidth="1"/>
    <col min="5" max="6" width="20.4380952380952" customWidth="1"/>
  </cols>
  <sheetData>
    <row r="1" ht="16.5" spans="1:1">
      <c r="A1" s="19" t="s">
        <v>63</v>
      </c>
    </row>
    <row r="2" ht="17.25" spans="1:1">
      <c r="A2" s="96" t="s">
        <v>8</v>
      </c>
    </row>
    <row r="3" ht="22.5" customHeight="1" spans="1:4">
      <c r="A3" s="20" t="s">
        <v>64</v>
      </c>
      <c r="B3" s="66" t="s">
        <v>65</v>
      </c>
      <c r="C3" s="66" t="s">
        <v>66</v>
      </c>
      <c r="D3" s="66" t="s">
        <v>67</v>
      </c>
    </row>
    <row r="4" ht="22.5" customHeight="1" spans="1:4">
      <c r="A4" s="141" t="s">
        <v>68</v>
      </c>
      <c r="B4" s="142"/>
      <c r="C4" s="142"/>
      <c r="D4" s="143"/>
    </row>
    <row r="5" ht="22.5" customHeight="1" spans="1:6">
      <c r="A5" s="26" t="s">
        <v>69</v>
      </c>
      <c r="B5" s="144"/>
      <c r="C5" s="144"/>
      <c r="D5" s="51">
        <f>SUMIF(SUA!C:C,"042",SUA!F:F)</f>
        <v>0</v>
      </c>
      <c r="E5" s="41"/>
      <c r="F5" s="52"/>
    </row>
    <row r="6" ht="22.5" customHeight="1" spans="1:6">
      <c r="A6" s="26" t="s">
        <v>70</v>
      </c>
      <c r="B6" s="144"/>
      <c r="C6" s="144"/>
      <c r="D6" s="51">
        <f>SUMIF(SUA!C:C,"047",SUA!F:F)</f>
        <v>0</v>
      </c>
      <c r="E6" s="41"/>
      <c r="F6" s="52"/>
    </row>
    <row r="7" ht="22.5" customHeight="1" spans="1:6">
      <c r="A7" s="26" t="s">
        <v>71</v>
      </c>
      <c r="B7" s="144"/>
      <c r="C7" s="144"/>
      <c r="D7" s="51">
        <f>SUMIF(SUA!C:C,"048",SUA!F:F)</f>
        <v>0</v>
      </c>
      <c r="E7" s="41"/>
      <c r="F7" s="52"/>
    </row>
    <row r="8" ht="22.5" customHeight="1" spans="1:6">
      <c r="A8" s="26" t="s">
        <v>72</v>
      </c>
      <c r="B8" s="144"/>
      <c r="C8" s="144"/>
      <c r="D8" s="51">
        <f>SUMIF(SUA!C:C,"049",SUA!F:F)</f>
        <v>0</v>
      </c>
      <c r="E8" s="41"/>
      <c r="F8" s="52"/>
    </row>
    <row r="9" ht="22.5" customHeight="1" spans="1:6">
      <c r="A9" s="26" t="s">
        <v>73</v>
      </c>
      <c r="B9" s="144"/>
      <c r="C9" s="144"/>
      <c r="D9" s="51">
        <f>SUMIF(SUA!C:C,"051",SUA!F:F)</f>
        <v>0</v>
      </c>
      <c r="E9" s="41"/>
      <c r="F9" s="52"/>
    </row>
    <row r="10" ht="22.5" customHeight="1" spans="1:6">
      <c r="A10" s="62" t="s">
        <v>74</v>
      </c>
      <c r="B10" s="145">
        <f>SUM(B5:B9)</f>
        <v>0</v>
      </c>
      <c r="C10" s="145">
        <f>SUM(C5:C9)</f>
        <v>0</v>
      </c>
      <c r="D10" s="146">
        <f>SUM(D5:D9)</f>
        <v>0</v>
      </c>
      <c r="E10" s="41"/>
      <c r="F10" s="41"/>
    </row>
    <row r="11" ht="22.5" customHeight="1" spans="1:6">
      <c r="A11" s="141" t="s">
        <v>75</v>
      </c>
      <c r="B11" s="142"/>
      <c r="C11" s="142"/>
      <c r="D11" s="147"/>
      <c r="E11" s="41"/>
      <c r="F11" s="41"/>
    </row>
    <row r="12" ht="22.5" customHeight="1" spans="1:6">
      <c r="A12" s="26" t="s">
        <v>76</v>
      </c>
      <c r="B12" s="144"/>
      <c r="C12" s="144"/>
      <c r="D12" s="51">
        <f>SUMIF(SUA!C:C,"054",SUA!F:F)</f>
        <v>9960.21</v>
      </c>
      <c r="E12" s="41"/>
      <c r="F12" s="52"/>
    </row>
    <row r="13" ht="22.5" customHeight="1" spans="1:6">
      <c r="A13" s="26" t="s">
        <v>70</v>
      </c>
      <c r="B13" s="144"/>
      <c r="C13" s="144"/>
      <c r="D13" s="51">
        <f>SUMIF(SUA!C:C,"059",SUA!F:F)</f>
        <v>0</v>
      </c>
      <c r="E13" s="41"/>
      <c r="F13" s="52"/>
    </row>
    <row r="14" ht="22.5" customHeight="1" spans="1:6">
      <c r="A14" s="26" t="s">
        <v>71</v>
      </c>
      <c r="B14" s="144"/>
      <c r="C14" s="144"/>
      <c r="D14" s="51">
        <f>SUMIF(SUA!C:C,"060",SUA!F:F)</f>
        <v>0</v>
      </c>
      <c r="E14" s="41"/>
      <c r="F14" s="52"/>
    </row>
    <row r="15" ht="22.5" customHeight="1" spans="1:6">
      <c r="A15" s="26" t="s">
        <v>72</v>
      </c>
      <c r="B15" s="144"/>
      <c r="C15" s="144"/>
      <c r="D15" s="51">
        <f>SUMIF(SUA!C:C,"061",SUA!F:F)</f>
        <v>0</v>
      </c>
      <c r="E15" s="41"/>
      <c r="F15" s="52"/>
    </row>
    <row r="16" ht="22.5" customHeight="1" spans="1:6">
      <c r="A16" s="26" t="s">
        <v>77</v>
      </c>
      <c r="B16" s="144"/>
      <c r="C16" s="144"/>
      <c r="D16" s="51">
        <f>SUMIF(SUA!C:C,"062",SUA!F:F)</f>
        <v>0</v>
      </c>
      <c r="E16" s="41"/>
      <c r="F16" s="52"/>
    </row>
    <row r="17" ht="22.5" customHeight="1" spans="1:6">
      <c r="A17" s="26" t="s">
        <v>78</v>
      </c>
      <c r="B17" s="144"/>
      <c r="C17" s="144"/>
      <c r="D17" s="51">
        <f>SUMIF(SUA!C:C,"063",SUA!F:F)</f>
        <v>1568.89</v>
      </c>
      <c r="E17" s="41"/>
      <c r="F17" s="52"/>
    </row>
    <row r="18" ht="22.5" customHeight="1" spans="1:6">
      <c r="A18" s="26" t="s">
        <v>73</v>
      </c>
      <c r="B18" s="144"/>
      <c r="C18" s="144"/>
      <c r="D18" s="51">
        <f>SUMIF(SUA!C:C,"065",SUA!F:F)</f>
        <v>324.79</v>
      </c>
      <c r="E18" s="41"/>
      <c r="F18" s="52"/>
    </row>
    <row r="19" ht="22.5" customHeight="1" spans="1:4">
      <c r="A19" s="62" t="s">
        <v>79</v>
      </c>
      <c r="B19" s="145">
        <f>SUM(B12:B18)</f>
        <v>0</v>
      </c>
      <c r="C19" s="145">
        <f>SUM(C12:C18)</f>
        <v>0</v>
      </c>
      <c r="D19" s="140">
        <f>SUM(D12:D18)</f>
        <v>11853.89</v>
      </c>
    </row>
    <row r="20" ht="17.25" spans="1:1">
      <c r="A20" s="148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9"/>
  <sheetViews>
    <sheetView showGridLines="0" workbookViewId="0">
      <selection activeCell="C7" sqref="C7"/>
    </sheetView>
  </sheetViews>
  <sheetFormatPr defaultColWidth="9" defaultRowHeight="15" outlineLevelCol="2"/>
  <cols>
    <col min="1" max="1" width="32.4380952380952" customWidth="1"/>
    <col min="2" max="3" width="27" customWidth="1"/>
    <col min="4" max="6" width="20.4380952380952" customWidth="1"/>
  </cols>
  <sheetData>
    <row r="1" ht="16.5" spans="1:1">
      <c r="A1" s="19" t="s">
        <v>80</v>
      </c>
    </row>
    <row r="2" ht="17.25" spans="1:1">
      <c r="A2" s="131" t="s">
        <v>81</v>
      </c>
    </row>
    <row r="3" ht="24" spans="1:3">
      <c r="A3" s="20" t="s">
        <v>64</v>
      </c>
      <c r="B3" s="66" t="s">
        <v>2</v>
      </c>
      <c r="C3" s="66" t="s">
        <v>3</v>
      </c>
    </row>
    <row r="4" ht="16.5" spans="1:3">
      <c r="A4" s="132" t="s">
        <v>82</v>
      </c>
      <c r="B4" s="133">
        <f>SUMIF(SUA!C:C,"072",SUA!F:F)</f>
        <v>2881.21</v>
      </c>
      <c r="C4" s="134">
        <f>SUMIF(SUA!C:C,"072",SUA!G:G)</f>
        <v>3270.96</v>
      </c>
    </row>
    <row r="5" ht="15.75" spans="1:3">
      <c r="A5" s="135" t="s">
        <v>83</v>
      </c>
      <c r="B5" s="136">
        <f>SUMIF(SUA!C:C,"073",SUA!F:F)-(SUMIF(HK!A:A,"261*",HK!K:K)+SUMIF(HK!A:A,"261*",HK!L:L))</f>
        <v>-24984.04</v>
      </c>
      <c r="C5" s="137">
        <f>SUMIF(SUA!C:C,"073",SUA!G:G)-(SUMIF(HK!A:A,"261*",HK!C:C)+SUMIF(HK!A:A,"261*",HK!D:D))</f>
        <v>-24614.5</v>
      </c>
    </row>
    <row r="6" ht="15.75" spans="1:3">
      <c r="A6" s="135" t="s">
        <v>84</v>
      </c>
      <c r="B6" s="136">
        <f>SUMIF(SUA!C:C,"030",SUA!F:F)</f>
        <v>0</v>
      </c>
      <c r="C6" s="137">
        <f>SUMIF(SUA!C:C,"030",SUA!G:G)</f>
        <v>0</v>
      </c>
    </row>
    <row r="7" ht="15.75" spans="1:3">
      <c r="A7" s="135" t="s">
        <v>85</v>
      </c>
      <c r="B7" s="136">
        <f>SUMIF(HK!A:A,"261*",HK!K:K)-SUMIF(HK!A:A,"261*",HK!L:L)</f>
        <v>0</v>
      </c>
      <c r="C7" s="137">
        <f>SUMIF(HK!A:A,"261*",HK!C:C)-SUMIF(HK!A:A,"261*",HK!D:D)</f>
        <v>0</v>
      </c>
    </row>
    <row r="8" ht="15.75" spans="1:3">
      <c r="A8" s="138" t="s">
        <v>17</v>
      </c>
      <c r="B8" s="139">
        <f>SUM(B4:B7)</f>
        <v>-22102.83</v>
      </c>
      <c r="C8" s="140">
        <f>SUM(C4:C7)</f>
        <v>-21343.54</v>
      </c>
    </row>
    <row r="9" ht="15.75"/>
  </sheetData>
  <pageMargins left="0.7" right="0.7" top="0.75" bottom="0.75" header="0.3" footer="0.3"/>
  <pageSetup paperSize="9" orientation="portrait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B27"/>
  <sheetViews>
    <sheetView showGridLines="0" workbookViewId="0">
      <selection activeCell="B26" sqref="B26"/>
    </sheetView>
  </sheetViews>
  <sheetFormatPr defaultColWidth="9" defaultRowHeight="15" outlineLevelCol="1"/>
  <cols>
    <col min="1" max="1" width="41" customWidth="1"/>
    <col min="2" max="2" width="45.4380952380952" customWidth="1"/>
    <col min="3" max="7" width="12" customWidth="1"/>
  </cols>
  <sheetData>
    <row r="1" ht="16.5" customHeight="1" spans="1:2">
      <c r="A1" s="125" t="s">
        <v>86</v>
      </c>
      <c r="B1" s="125"/>
    </row>
    <row r="2" ht="15.75" spans="1:2">
      <c r="A2" s="64" t="s">
        <v>8</v>
      </c>
      <c r="B2" s="64"/>
    </row>
    <row r="3" ht="16.5" spans="1:2">
      <c r="A3" s="126" t="s">
        <v>64</v>
      </c>
      <c r="B3" s="101" t="s">
        <v>3</v>
      </c>
    </row>
    <row r="4" ht="16.5" spans="1:2">
      <c r="A4" s="46" t="s">
        <v>87</v>
      </c>
      <c r="B4" s="127">
        <f>IF(SUMIF(SUP!C:C,"100",SUP!E:E)&gt;0,SUMIF(SUP!C:C,"100",SUP!E:E),0)</f>
        <v>38873.98</v>
      </c>
    </row>
    <row r="5" ht="16.5" spans="1:2">
      <c r="A5" s="46" t="s">
        <v>88</v>
      </c>
      <c r="B5" s="128" t="s">
        <v>2</v>
      </c>
    </row>
    <row r="6" ht="16.5" spans="1:2">
      <c r="A6" s="39" t="s">
        <v>89</v>
      </c>
      <c r="B6" s="45"/>
    </row>
    <row r="7" ht="15.75" spans="1:2">
      <c r="A7" s="39" t="s">
        <v>90</v>
      </c>
      <c r="B7" s="45"/>
    </row>
    <row r="8" ht="15.75" spans="1:2">
      <c r="A8" s="39" t="s">
        <v>91</v>
      </c>
      <c r="B8" s="45"/>
    </row>
    <row r="9" ht="15.75" spans="1:2">
      <c r="A9" s="39" t="s">
        <v>92</v>
      </c>
      <c r="B9" s="45"/>
    </row>
    <row r="10" ht="15.75" spans="1:2">
      <c r="A10" s="39" t="s">
        <v>93</v>
      </c>
      <c r="B10" s="45"/>
    </row>
    <row r="11" ht="15.75" spans="1:2">
      <c r="A11" s="39" t="s">
        <v>94</v>
      </c>
      <c r="B11" s="45"/>
    </row>
    <row r="12" ht="15.75" spans="1:2">
      <c r="A12" s="39" t="s">
        <v>95</v>
      </c>
      <c r="B12" s="45"/>
    </row>
    <row r="13" ht="15.75" spans="1:2">
      <c r="A13" s="39" t="s">
        <v>96</v>
      </c>
      <c r="B13" s="45"/>
    </row>
    <row r="14" ht="15.75" spans="1:2">
      <c r="A14" s="46" t="s">
        <v>17</v>
      </c>
      <c r="B14" s="61">
        <f>SUM(B6:B13)</f>
        <v>0</v>
      </c>
    </row>
    <row r="15" ht="15.75" spans="1:2">
      <c r="A15" s="64"/>
      <c r="B15" s="129"/>
    </row>
    <row r="16" ht="15.75" spans="1:2">
      <c r="A16" s="64" t="s">
        <v>28</v>
      </c>
      <c r="B16" s="129"/>
    </row>
    <row r="17" ht="16.5" spans="1:2">
      <c r="A17" s="126" t="s">
        <v>64</v>
      </c>
      <c r="B17" s="130" t="s">
        <v>3</v>
      </c>
    </row>
    <row r="18" ht="16.5" spans="1:2">
      <c r="A18" s="46" t="s">
        <v>97</v>
      </c>
      <c r="B18" s="127">
        <f>IF(SUMIF(SUP!C:C,"100",SUP!E:E)&gt;0,0,SUMIF(SUP!C:C,"100",SUP!E:E))</f>
        <v>0</v>
      </c>
    </row>
    <row r="19" ht="16.5" spans="1:2">
      <c r="A19" s="46" t="s">
        <v>98</v>
      </c>
      <c r="B19" s="128" t="s">
        <v>2</v>
      </c>
    </row>
    <row r="20" ht="16.5" spans="1:2">
      <c r="A20" s="39" t="s">
        <v>99</v>
      </c>
      <c r="B20" s="45"/>
    </row>
    <row r="21" ht="15.75" spans="1:2">
      <c r="A21" s="39" t="s">
        <v>100</v>
      </c>
      <c r="B21" s="80"/>
    </row>
    <row r="22" ht="15.75" spans="1:2">
      <c r="A22" s="39" t="s">
        <v>101</v>
      </c>
      <c r="B22" s="80"/>
    </row>
    <row r="23" ht="15.75" spans="1:2">
      <c r="A23" s="39" t="s">
        <v>102</v>
      </c>
      <c r="B23" s="80"/>
    </row>
    <row r="24" ht="15.75" spans="1:2">
      <c r="A24" s="39" t="s">
        <v>103</v>
      </c>
      <c r="B24" s="80"/>
    </row>
    <row r="25" ht="15.75" spans="1:2">
      <c r="A25" s="39" t="s">
        <v>96</v>
      </c>
      <c r="B25" s="80"/>
    </row>
    <row r="26" ht="15.75" spans="1:2">
      <c r="A26" s="46" t="s">
        <v>104</v>
      </c>
      <c r="B26" s="47">
        <f>SUM(B20:B25)</f>
        <v>0</v>
      </c>
    </row>
    <row r="27" ht="15.75"/>
  </sheetData>
  <mergeCells count="1">
    <mergeCell ref="A1:B1"/>
  </mergeCells>
  <pageMargins left="0.7" right="0.7" top="0.75" bottom="0.75" header="0.3" footer="0.3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36"/>
  <sheetViews>
    <sheetView showGridLines="0" topLeftCell="A7" workbookViewId="0">
      <selection activeCell="B11" sqref="B11"/>
    </sheetView>
  </sheetViews>
  <sheetFormatPr defaultColWidth="9" defaultRowHeight="15"/>
  <cols>
    <col min="1" max="1" width="20.6666666666667" customWidth="1"/>
    <col min="2" max="2" width="16.1047619047619" customWidth="1"/>
    <col min="3" max="5" width="13.1047619047619" customWidth="1"/>
    <col min="6" max="6" width="16.1047619047619" customWidth="1"/>
    <col min="7" max="7" width="23.3333333333333" customWidth="1"/>
  </cols>
  <sheetData>
    <row r="1" spans="1:6">
      <c r="A1" s="98" t="s">
        <v>105</v>
      </c>
      <c r="B1" s="64"/>
      <c r="C1" s="64"/>
      <c r="D1" s="64"/>
      <c r="E1" s="64"/>
      <c r="F1" s="64"/>
    </row>
    <row r="2" ht="15.75" spans="1:6">
      <c r="A2" s="64" t="s">
        <v>8</v>
      </c>
      <c r="B2" s="64"/>
      <c r="C2" s="64"/>
      <c r="D2" s="64"/>
      <c r="E2" s="64"/>
      <c r="F2" s="64"/>
    </row>
    <row r="3" ht="16.5" spans="1:6">
      <c r="A3" s="48" t="s">
        <v>64</v>
      </c>
      <c r="B3" s="99" t="s">
        <v>2</v>
      </c>
      <c r="C3" s="100"/>
      <c r="D3" s="100"/>
      <c r="E3" s="100"/>
      <c r="F3" s="101"/>
    </row>
    <row r="4" s="97" customFormat="1" ht="33" customHeight="1" spans="1:6">
      <c r="A4" s="49"/>
      <c r="B4" s="25" t="s">
        <v>25</v>
      </c>
      <c r="C4" s="25" t="s">
        <v>106</v>
      </c>
      <c r="D4" s="102" t="s">
        <v>107</v>
      </c>
      <c r="E4" s="24" t="s">
        <v>108</v>
      </c>
      <c r="F4" s="25" t="s">
        <v>23</v>
      </c>
    </row>
    <row r="5" ht="21" customHeight="1" spans="1:9">
      <c r="A5" s="103" t="s">
        <v>109</v>
      </c>
      <c r="B5" s="104">
        <f>SUMIF(HK!A:A,"459*",HK!D:D)-SUMIF(HK!A:A,"459*",HK!C:C)</f>
        <v>0</v>
      </c>
      <c r="C5" s="105">
        <f>SUM(C6:C10)</f>
        <v>0</v>
      </c>
      <c r="D5" s="105">
        <f t="shared" ref="D5:E5" si="0">SUM(D6:D10)</f>
        <v>0</v>
      </c>
      <c r="E5" s="105">
        <f t="shared" si="0"/>
        <v>0</v>
      </c>
      <c r="F5" s="106">
        <f>SUMIF(HK!A:A,"459*",HK!L:L)-SUMIF(HK!A:A,"459*",HK!K:K)</f>
        <v>0</v>
      </c>
      <c r="G5" s="41"/>
      <c r="H5" s="52"/>
      <c r="I5" s="41"/>
    </row>
    <row r="6" ht="21" customHeight="1" spans="1:9">
      <c r="A6" s="107"/>
      <c r="B6" s="108"/>
      <c r="C6" s="31"/>
      <c r="D6" s="109"/>
      <c r="E6" s="109"/>
      <c r="F6" s="110">
        <f t="shared" ref="F6:F17" si="1">SUM(B6:E6)</f>
        <v>0</v>
      </c>
      <c r="G6" s="41"/>
      <c r="H6" s="41"/>
      <c r="I6" s="41"/>
    </row>
    <row r="7" ht="21" customHeight="1" spans="1:9">
      <c r="A7" s="107"/>
      <c r="B7" s="108"/>
      <c r="C7" s="31"/>
      <c r="D7" s="111"/>
      <c r="E7" s="111"/>
      <c r="F7" s="110">
        <f t="shared" si="1"/>
        <v>0</v>
      </c>
      <c r="G7" s="41"/>
      <c r="H7" s="41"/>
      <c r="I7" s="41"/>
    </row>
    <row r="8" ht="21" customHeight="1" spans="1:9">
      <c r="A8" s="107"/>
      <c r="B8" s="108"/>
      <c r="C8" s="31"/>
      <c r="D8" s="111"/>
      <c r="E8" s="111"/>
      <c r="F8" s="110">
        <f t="shared" si="1"/>
        <v>0</v>
      </c>
      <c r="G8" s="41"/>
      <c r="H8" s="41"/>
      <c r="I8" s="41"/>
    </row>
    <row r="9" ht="21" customHeight="1" spans="1:9">
      <c r="A9" s="107"/>
      <c r="B9" s="108"/>
      <c r="C9" s="31"/>
      <c r="D9" s="111"/>
      <c r="E9" s="111"/>
      <c r="F9" s="110">
        <f t="shared" si="1"/>
        <v>0</v>
      </c>
      <c r="G9" s="41"/>
      <c r="H9" s="41"/>
      <c r="I9" s="41"/>
    </row>
    <row r="10" ht="21" customHeight="1" spans="1:9">
      <c r="A10" s="112"/>
      <c r="B10" s="113"/>
      <c r="C10" s="114"/>
      <c r="D10" s="115"/>
      <c r="E10" s="115"/>
      <c r="F10" s="116">
        <f t="shared" si="1"/>
        <v>0</v>
      </c>
      <c r="G10" s="41"/>
      <c r="H10" s="41"/>
      <c r="I10" s="41"/>
    </row>
    <row r="11" ht="21" customHeight="1" spans="1:9">
      <c r="A11" s="103" t="s">
        <v>110</v>
      </c>
      <c r="B11" s="117">
        <f>SUMIF(HK!A:A,"323*",HK!D:D)-SUMIF(HK!A:A,"323*",HK!C:C)</f>
        <v>1091.28</v>
      </c>
      <c r="C11" s="114">
        <f>SUM(C12:C16)</f>
        <v>0</v>
      </c>
      <c r="D11" s="114">
        <f t="shared" ref="D11:E11" si="2">SUM(D12:D16)</f>
        <v>0</v>
      </c>
      <c r="E11" s="114">
        <f t="shared" si="2"/>
        <v>0</v>
      </c>
      <c r="F11" s="92">
        <f>SUMIF(HK!A:A,"323*",HK!L:L)-SUMIF(HK!A:A,"323*",HK!K:K)</f>
        <v>605.03</v>
      </c>
      <c r="G11" s="41"/>
      <c r="H11" s="52"/>
      <c r="I11" s="41"/>
    </row>
    <row r="12" ht="21" customHeight="1" spans="1:9">
      <c r="A12" s="107"/>
      <c r="B12" s="108"/>
      <c r="C12" s="31"/>
      <c r="D12" s="109"/>
      <c r="E12" s="109"/>
      <c r="F12" s="110">
        <f t="shared" si="1"/>
        <v>0</v>
      </c>
      <c r="G12" s="41"/>
      <c r="H12" s="41"/>
      <c r="I12" s="41"/>
    </row>
    <row r="13" ht="21" customHeight="1" spans="1:6">
      <c r="A13" s="107"/>
      <c r="B13" s="118"/>
      <c r="C13" s="79"/>
      <c r="D13" s="119"/>
      <c r="E13" s="119"/>
      <c r="F13" s="120">
        <f t="shared" si="1"/>
        <v>0</v>
      </c>
    </row>
    <row r="14" ht="21" customHeight="1" spans="1:6">
      <c r="A14" s="107"/>
      <c r="B14" s="118"/>
      <c r="C14" s="79"/>
      <c r="D14" s="119"/>
      <c r="E14" s="119"/>
      <c r="F14" s="120">
        <f t="shared" si="1"/>
        <v>0</v>
      </c>
    </row>
    <row r="15" ht="21" customHeight="1" spans="1:6">
      <c r="A15" s="107"/>
      <c r="B15" s="118"/>
      <c r="C15" s="79"/>
      <c r="D15" s="119"/>
      <c r="E15" s="119"/>
      <c r="F15" s="120">
        <f t="shared" si="1"/>
        <v>0</v>
      </c>
    </row>
    <row r="16" ht="21" customHeight="1" spans="1:6">
      <c r="A16" s="107"/>
      <c r="B16" s="118"/>
      <c r="C16" s="79"/>
      <c r="D16" s="119"/>
      <c r="E16" s="119"/>
      <c r="F16" s="120">
        <f t="shared" si="1"/>
        <v>0</v>
      </c>
    </row>
    <row r="17" ht="21" customHeight="1" spans="1:6">
      <c r="A17" s="112"/>
      <c r="B17" s="121"/>
      <c r="C17" s="122"/>
      <c r="D17" s="123"/>
      <c r="E17" s="123"/>
      <c r="F17" s="124">
        <f t="shared" si="1"/>
        <v>0</v>
      </c>
    </row>
    <row r="18" ht="15.75" spans="1:6">
      <c r="A18" s="97"/>
      <c r="B18" s="97"/>
      <c r="C18" s="97"/>
      <c r="D18" s="97"/>
      <c r="E18" s="97"/>
      <c r="F18" s="97"/>
    </row>
    <row r="19" ht="16.5" spans="1:1">
      <c r="A19" s="96"/>
    </row>
    <row r="20" ht="15.75" spans="1:6">
      <c r="A20" s="64" t="s">
        <v>28</v>
      </c>
      <c r="B20" s="64"/>
      <c r="C20" s="64"/>
      <c r="D20" s="64"/>
      <c r="E20" s="64"/>
      <c r="F20" s="64"/>
    </row>
    <row r="21" ht="16.5" spans="1:6">
      <c r="A21" s="48" t="s">
        <v>64</v>
      </c>
      <c r="B21" s="99" t="s">
        <v>3</v>
      </c>
      <c r="C21" s="100"/>
      <c r="D21" s="100"/>
      <c r="E21" s="100"/>
      <c r="F21" s="101"/>
    </row>
    <row r="22" s="97" customFormat="1" ht="24" spans="1:6">
      <c r="A22" s="49"/>
      <c r="B22" s="25" t="s">
        <v>25</v>
      </c>
      <c r="C22" s="25" t="s">
        <v>106</v>
      </c>
      <c r="D22" s="102" t="s">
        <v>107</v>
      </c>
      <c r="E22" s="24" t="s">
        <v>108</v>
      </c>
      <c r="F22" s="25" t="s">
        <v>23</v>
      </c>
    </row>
    <row r="23" ht="21" customHeight="1" spans="1:9">
      <c r="A23" s="112" t="s">
        <v>109</v>
      </c>
      <c r="B23" s="104">
        <f>SUMIF(HKM!A:A,"459*",HKM!D:D)-SUMIF(HKM!A:A,"459*",HKM!C:C)</f>
        <v>0</v>
      </c>
      <c r="C23" s="105">
        <f>SUM(C24:C28)</f>
        <v>0</v>
      </c>
      <c r="D23" s="105">
        <f t="shared" ref="D23:E23" si="3">SUM(D24:D28)</f>
        <v>0</v>
      </c>
      <c r="E23" s="105">
        <f t="shared" si="3"/>
        <v>0</v>
      </c>
      <c r="F23" s="106">
        <f>SUMIF(HKM!A:A,"459*",HKM!L:L)-SUMIF(HKM!A:A,"459*",HKM!K:K)</f>
        <v>0</v>
      </c>
      <c r="G23" s="41"/>
      <c r="H23" s="52"/>
      <c r="I23" s="41"/>
    </row>
    <row r="24" ht="21" customHeight="1" spans="1:9">
      <c r="A24" s="107"/>
      <c r="B24" s="108"/>
      <c r="C24" s="31"/>
      <c r="D24" s="109"/>
      <c r="E24" s="109"/>
      <c r="F24" s="110">
        <f t="shared" ref="F24:F35" si="4">SUM(B24:E24)</f>
        <v>0</v>
      </c>
      <c r="G24" s="41"/>
      <c r="H24" s="41"/>
      <c r="I24" s="41"/>
    </row>
    <row r="25" ht="21" customHeight="1" spans="1:9">
      <c r="A25" s="107"/>
      <c r="B25" s="108"/>
      <c r="C25" s="31"/>
      <c r="D25" s="111"/>
      <c r="E25" s="111"/>
      <c r="F25" s="110">
        <f t="shared" si="4"/>
        <v>0</v>
      </c>
      <c r="G25" s="41"/>
      <c r="H25" s="41"/>
      <c r="I25" s="41"/>
    </row>
    <row r="26" ht="21" customHeight="1" spans="1:9">
      <c r="A26" s="107"/>
      <c r="B26" s="108"/>
      <c r="C26" s="31"/>
      <c r="D26" s="111"/>
      <c r="E26" s="111"/>
      <c r="F26" s="110">
        <f t="shared" si="4"/>
        <v>0</v>
      </c>
      <c r="G26" s="41"/>
      <c r="H26" s="41"/>
      <c r="I26" s="41"/>
    </row>
    <row r="27" ht="21" customHeight="1" spans="1:9">
      <c r="A27" s="107"/>
      <c r="B27" s="108"/>
      <c r="C27" s="31"/>
      <c r="D27" s="111"/>
      <c r="E27" s="111"/>
      <c r="F27" s="110">
        <f t="shared" si="4"/>
        <v>0</v>
      </c>
      <c r="G27" s="41"/>
      <c r="H27" s="41"/>
      <c r="I27" s="41"/>
    </row>
    <row r="28" ht="21" customHeight="1" spans="1:9">
      <c r="A28" s="112"/>
      <c r="B28" s="113"/>
      <c r="C28" s="114"/>
      <c r="D28" s="115"/>
      <c r="E28" s="115"/>
      <c r="F28" s="116">
        <f t="shared" si="4"/>
        <v>0</v>
      </c>
      <c r="G28" s="41"/>
      <c r="H28" s="41"/>
      <c r="I28" s="41"/>
    </row>
    <row r="29" ht="21" customHeight="1" spans="1:9">
      <c r="A29" s="112" t="s">
        <v>110</v>
      </c>
      <c r="B29" s="117">
        <f>SUMIF(HKM!A:A,"323*",HKM!D:D)-SUMIF(HKM!A:A,"323*",HKM!C:C)</f>
        <v>2953.61</v>
      </c>
      <c r="C29" s="114">
        <f>SUM(C30:C34)</f>
        <v>0</v>
      </c>
      <c r="D29" s="114">
        <f t="shared" ref="D29:E29" si="5">SUM(D30:D34)</f>
        <v>0</v>
      </c>
      <c r="E29" s="114">
        <f t="shared" si="5"/>
        <v>0</v>
      </c>
      <c r="F29" s="92">
        <f>SUMIF(HKM!A:A,"323*",HKM!L:L)-SUMIF(HKM!A:A,"323*",HKM!K:K)</f>
        <v>1091.28</v>
      </c>
      <c r="G29" s="41"/>
      <c r="H29" s="52"/>
      <c r="I29" s="41"/>
    </row>
    <row r="30" ht="21" customHeight="1" spans="1:9">
      <c r="A30" s="107"/>
      <c r="B30" s="108"/>
      <c r="C30" s="31"/>
      <c r="D30" s="109"/>
      <c r="E30" s="109"/>
      <c r="F30" s="110">
        <f t="shared" si="4"/>
        <v>0</v>
      </c>
      <c r="G30" s="41"/>
      <c r="H30" s="41"/>
      <c r="I30" s="41"/>
    </row>
    <row r="31" ht="21" customHeight="1" spans="1:6">
      <c r="A31" s="107"/>
      <c r="B31" s="118"/>
      <c r="C31" s="79"/>
      <c r="D31" s="119"/>
      <c r="E31" s="119"/>
      <c r="F31" s="120">
        <f t="shared" si="4"/>
        <v>0</v>
      </c>
    </row>
    <row r="32" ht="21" customHeight="1" spans="1:6">
      <c r="A32" s="107"/>
      <c r="B32" s="118"/>
      <c r="C32" s="79"/>
      <c r="D32" s="119"/>
      <c r="E32" s="119"/>
      <c r="F32" s="120">
        <f t="shared" si="4"/>
        <v>0</v>
      </c>
    </row>
    <row r="33" ht="21" customHeight="1" spans="1:6">
      <c r="A33" s="107"/>
      <c r="B33" s="118"/>
      <c r="C33" s="79"/>
      <c r="D33" s="119"/>
      <c r="E33" s="119"/>
      <c r="F33" s="120">
        <f t="shared" si="4"/>
        <v>0</v>
      </c>
    </row>
    <row r="34" ht="21" customHeight="1" spans="1:6">
      <c r="A34" s="107"/>
      <c r="B34" s="118"/>
      <c r="C34" s="79"/>
      <c r="D34" s="119"/>
      <c r="E34" s="119"/>
      <c r="F34" s="120">
        <f t="shared" si="4"/>
        <v>0</v>
      </c>
    </row>
    <row r="35" ht="21" customHeight="1" spans="1:6">
      <c r="A35" s="112"/>
      <c r="B35" s="121"/>
      <c r="C35" s="122"/>
      <c r="D35" s="123"/>
      <c r="E35" s="123"/>
      <c r="F35" s="124">
        <f t="shared" si="4"/>
        <v>0</v>
      </c>
    </row>
    <row r="36" ht="15.75"/>
  </sheetData>
  <mergeCells count="4">
    <mergeCell ref="B3:F3"/>
    <mergeCell ref="B21:F21"/>
    <mergeCell ref="A3:A4"/>
    <mergeCell ref="A21:A22"/>
  </mergeCells>
  <pageMargins left="0.7" right="0.7" top="0.75" bottom="0.75" header="0.3" footer="0.3"/>
  <pageSetup paperSize="9" orientation="portrait" horizontalDpi="300" verticalDpi="300"/>
  <headerFooter/>
  <ignoredErrors>
    <ignoredError sqref="F11 F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1</vt:lpstr>
      <vt:lpstr>2</vt:lpstr>
      <vt:lpstr>4</vt:lpstr>
      <vt:lpstr>6</vt:lpstr>
      <vt:lpstr>8</vt:lpstr>
      <vt:lpstr>15</vt:lpstr>
      <vt:lpstr>17</vt:lpstr>
      <vt:lpstr>22</vt:lpstr>
      <vt:lpstr>23</vt:lpstr>
      <vt:lpstr>26</vt:lpstr>
      <vt:lpstr>28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2006-11-28T10:32:00Z</dcterms:created>
  <dcterms:modified xsi:type="dcterms:W3CDTF">2026-03-25T08:41:45Z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812D8D54CD9B4DB19FA95DD22A1C713C_13</vt:lpwstr>
  </property>
  <property fmtid="{D5CDD505-2E9C-101B-9397-08002B2CF9AE}" pid="3" name="KSOProductBuildVer">
    <vt:lpwstr>1033-12.2.0.23131</vt:lpwstr>
  </property>
</Properties>
</file>