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9192" firstSheet="2" activeTab="7"/>
  </bookViews>
  <sheets>
    <sheet name="výsledky 2022" sheetId="1" r:id="rId1"/>
    <sheet name="inventura 2022" sheetId="2" r:id="rId2"/>
    <sheet name="VýSLEDKY 2023" sheetId="3" r:id="rId3"/>
    <sheet name="INVENTURA 2023" sheetId="4" r:id="rId4"/>
    <sheet name="inventura 2024" sheetId="6" r:id="rId5"/>
    <sheet name="Výsledky 2024" sheetId="7" r:id="rId6"/>
    <sheet name="INVENTURA 2025" sheetId="8" r:id="rId7"/>
    <sheet name="VýSLEDKY 2025" sheetId="9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3" i="8" l="1"/>
  <c r="J23" i="8"/>
  <c r="N23" i="8" s="1"/>
  <c r="I68" i="9"/>
  <c r="I60" i="9"/>
  <c r="I59" i="9" s="1"/>
  <c r="I56" i="9"/>
  <c r="I55" i="9"/>
  <c r="I66" i="9"/>
  <c r="I61" i="9"/>
  <c r="I57" i="9" l="1"/>
  <c r="C17" i="7"/>
  <c r="I65" i="9" l="1"/>
  <c r="I67" i="9" s="1"/>
  <c r="I70" i="9" s="1"/>
  <c r="C23" i="7"/>
  <c r="C21" i="7" s="1"/>
  <c r="C22" i="7"/>
  <c r="C18" i="7"/>
  <c r="C28" i="7"/>
  <c r="C15" i="7"/>
  <c r="B14" i="6"/>
  <c r="E3" i="6"/>
  <c r="C19" i="7" l="1"/>
  <c r="C27" i="7" s="1"/>
  <c r="C29" i="7" s="1"/>
  <c r="C30" i="7" s="1"/>
  <c r="C32" i="7" s="1"/>
  <c r="C11" i="3"/>
  <c r="C12" i="3" s="1"/>
  <c r="C10" i="3"/>
  <c r="C19" i="3"/>
  <c r="B9" i="4"/>
  <c r="C18" i="3" l="1"/>
  <c r="C20" i="3" s="1"/>
  <c r="C21" i="3" s="1"/>
  <c r="C23" i="3" s="1"/>
  <c r="C19" i="1"/>
  <c r="C17" i="1"/>
  <c r="C16" i="1"/>
  <c r="C15" i="1"/>
  <c r="C14" i="1"/>
  <c r="C8" i="1"/>
  <c r="C7" i="1"/>
  <c r="C6" i="1"/>
  <c r="B7" i="2"/>
</calcChain>
</file>

<file path=xl/sharedStrings.xml><?xml version="1.0" encoding="utf-8"?>
<sst xmlns="http://schemas.openxmlformats.org/spreadsheetml/2006/main" count="226" uniqueCount="152">
  <si>
    <t>Cis_uctu</t>
  </si>
  <si>
    <t xml:space="preserve">Nakl_rok      </t>
  </si>
  <si>
    <t xml:space="preserve">Vyn_rok       </t>
  </si>
  <si>
    <t xml:space="preserve">Naz_uctu                            </t>
  </si>
  <si>
    <t xml:space="preserve">Ostatné finančné náklady            </t>
  </si>
  <si>
    <t xml:space="preserve">Trzby z predaja služieb             </t>
  </si>
  <si>
    <t xml:space="preserve">*HV:01.2022-12.2022 *               </t>
  </si>
  <si>
    <t xml:space="preserve">Konec_stav     </t>
  </si>
  <si>
    <t xml:space="preserve">Naz_uctu                                </t>
  </si>
  <si>
    <t xml:space="preserve">*  účet celkovo                         </t>
  </si>
  <si>
    <t xml:space="preserve">Bankové účty                            </t>
  </si>
  <si>
    <t xml:space="preserve">Ost.zaväzky voči spoloč.a člen..        </t>
  </si>
  <si>
    <t xml:space="preserve">Základné imanie                         </t>
  </si>
  <si>
    <t xml:space="preserve">Neuhradená strata min.rokov 2021        </t>
  </si>
  <si>
    <t>Náklady</t>
  </si>
  <si>
    <t>Výnosy</t>
  </si>
  <si>
    <t>VH bez dane</t>
  </si>
  <si>
    <t>Pripočítatelne položky</t>
  </si>
  <si>
    <t>Odpočítatelne polozky</t>
  </si>
  <si>
    <t>Základ dane</t>
  </si>
  <si>
    <t>strata 2021</t>
  </si>
  <si>
    <t>odpočet straty minulých rokov</t>
  </si>
  <si>
    <t>Základ dane po opočítaní straty</t>
  </si>
  <si>
    <t>daň 15%</t>
  </si>
  <si>
    <t>VH po zdanení</t>
  </si>
  <si>
    <t xml:space="preserve">Spotreba materiálu                  </t>
  </si>
  <si>
    <t xml:space="preserve">Ostatné služby- PORADENSTVO         </t>
  </si>
  <si>
    <t xml:space="preserve">Ostatné služby-serv.popl.AIRBNB     </t>
  </si>
  <si>
    <t xml:space="preserve">Trzby z predaja služieb-airbnb      </t>
  </si>
  <si>
    <t xml:space="preserve">*HV:01.2023-12.2023 *               </t>
  </si>
  <si>
    <t xml:space="preserve">Pokladnica                              </t>
  </si>
  <si>
    <t xml:space="preserve">Daň z príjmov                           </t>
  </si>
  <si>
    <t xml:space="preserve">Nerozdelený zisk min.rokov 2022         </t>
  </si>
  <si>
    <t xml:space="preserve">Ostatné výnosy z hosp.činosti       </t>
  </si>
  <si>
    <t xml:space="preserve">                                        </t>
  </si>
  <si>
    <t xml:space="preserve">Tried_znak                              </t>
  </si>
  <si>
    <t xml:space="preserve">SHV a SHV AUTO Renault Master           </t>
  </si>
  <si>
    <t xml:space="preserve">Opr.k SHV a SHV-AUTO Renault Mas        </t>
  </si>
  <si>
    <t xml:space="preserve">Odberatelia                             </t>
  </si>
  <si>
    <t xml:space="preserve">Ost.pohľ.voči spol.a členom             </t>
  </si>
  <si>
    <t xml:space="preserve">Náklady budúcich období                 </t>
  </si>
  <si>
    <t xml:space="preserve">Zákonný rezervný fond                   </t>
  </si>
  <si>
    <t xml:space="preserve">Nerozdelený zisk min.rokov 2023         </t>
  </si>
  <si>
    <t>auto Renault Mater, kupovane v 4/2024 za 4800€</t>
  </si>
  <si>
    <t>odpis 9 mesiacov</t>
  </si>
  <si>
    <t>súhlasí so zostatkom na BV k 31.12.2024</t>
  </si>
  <si>
    <t>MAXNETWORK 20211202</t>
  </si>
  <si>
    <t>WEBSUPPORT január</t>
  </si>
  <si>
    <t>súhlasí s ORSR.SK</t>
  </si>
  <si>
    <t xml:space="preserve">Spotreba materiálu phm 80%          </t>
  </si>
  <si>
    <t xml:space="preserve">Spotreba materiálu phm 20%          </t>
  </si>
  <si>
    <t xml:space="preserve">Ost.náklady na hosp.činnosť-pois    </t>
  </si>
  <si>
    <t xml:space="preserve">Ost.náklady na hosp.čin.-nedaňov    </t>
  </si>
  <si>
    <t xml:space="preserve">Odpisy dlh.nehm.a hm.majetku        </t>
  </si>
  <si>
    <t>phm 20%</t>
  </si>
  <si>
    <t>ostatné nedaňové</t>
  </si>
  <si>
    <t>Spotreba materiálu  -drobny majetok</t>
  </si>
  <si>
    <t>Výsledovka analyticky</t>
  </si>
  <si>
    <t>Strana 1</t>
  </si>
  <si>
    <t>ITSphere s. r. o.</t>
  </si>
  <si>
    <t>IČO: 52191885</t>
  </si>
  <si>
    <t>Tlač vybraných záznamov</t>
  </si>
  <si>
    <t>Číslo účtu</t>
  </si>
  <si>
    <t>Koncový</t>
  </si>
  <si>
    <t>Názov účtu</t>
  </si>
  <si>
    <t>stav</t>
  </si>
  <si>
    <t>501100</t>
  </si>
  <si>
    <t>Spotreba materiálu</t>
  </si>
  <si>
    <t>501200</t>
  </si>
  <si>
    <t>Spotreba materiálu PHM DANOVE</t>
  </si>
  <si>
    <t>501210</t>
  </si>
  <si>
    <t>Spotreba materiálu PHM NEDANOVE</t>
  </si>
  <si>
    <t>504100</t>
  </si>
  <si>
    <t>Predaný tovar</t>
  </si>
  <si>
    <t>50x</t>
  </si>
  <si>
    <t>Spotrebované nákupy</t>
  </si>
  <si>
    <t>512100</t>
  </si>
  <si>
    <t>Cestovné</t>
  </si>
  <si>
    <t>518100</t>
  </si>
  <si>
    <t>Ostatné služby WEB</t>
  </si>
  <si>
    <t>518200</t>
  </si>
  <si>
    <t xml:space="preserve">Ostatné služby </t>
  </si>
  <si>
    <t>51x</t>
  </si>
  <si>
    <t>Služby</t>
  </si>
  <si>
    <t>531000</t>
  </si>
  <si>
    <t>Daň z motorových vozidiel</t>
  </si>
  <si>
    <t>538100</t>
  </si>
  <si>
    <t>Ostatné dane a poplatky TD</t>
  </si>
  <si>
    <t>538200</t>
  </si>
  <si>
    <t>Ostatné dane a poplatky</t>
  </si>
  <si>
    <t>53x</t>
  </si>
  <si>
    <t>Dane a poplatky</t>
  </si>
  <si>
    <t>541002</t>
  </si>
  <si>
    <t>Zostatková cena predaného dlh. nehmot. majetku a dlh. hmot. majetku</t>
  </si>
  <si>
    <t>548100</t>
  </si>
  <si>
    <t>Ostatné náklady na hospodársku činnosť POISTENIE</t>
  </si>
  <si>
    <t>548999</t>
  </si>
  <si>
    <t>Ostatné náklady na hospodársku činnosť - preplatky</t>
  </si>
  <si>
    <t>54x</t>
  </si>
  <si>
    <t>Iné náklady na hospodársku činnosť</t>
  </si>
  <si>
    <t>551001</t>
  </si>
  <si>
    <t>Odpis dlhodobého nehmotného a dlhodobého hmotného majetku</t>
  </si>
  <si>
    <t>55x</t>
  </si>
  <si>
    <t>Odpisy a opravné položky k dlhodobému majetku</t>
  </si>
  <si>
    <t>568100</t>
  </si>
  <si>
    <t>Ostatné finančné náklady</t>
  </si>
  <si>
    <t>56x</t>
  </si>
  <si>
    <t>Finančné náklady</t>
  </si>
  <si>
    <t>Náklady celkom</t>
  </si>
  <si>
    <t>602100</t>
  </si>
  <si>
    <t>Tržby z predaja služieb</t>
  </si>
  <si>
    <t>602300</t>
  </si>
  <si>
    <t>Tržby z predaja služieb AIRBNB</t>
  </si>
  <si>
    <t>604100</t>
  </si>
  <si>
    <t>Tržby za tovar</t>
  </si>
  <si>
    <t>60x</t>
  </si>
  <si>
    <t>Tržby za vlastné výkony a tovar</t>
  </si>
  <si>
    <t>641100</t>
  </si>
  <si>
    <t>Tržby z predaja dlh. nehmotného majetku a dlh. hmotného majetku</t>
  </si>
  <si>
    <t>64x</t>
  </si>
  <si>
    <t>Iné výnosy z hospodárskej činnosti</t>
  </si>
  <si>
    <t>Výnosy celkom</t>
  </si>
  <si>
    <t>daň 10%</t>
  </si>
  <si>
    <t>Obratová predvaha analyticky</t>
  </si>
  <si>
    <t>Koncový stav MD</t>
  </si>
  <si>
    <t>Koncový stav D</t>
  </si>
  <si>
    <t>022200</t>
  </si>
  <si>
    <t>SHV a SHV AUTO KIA</t>
  </si>
  <si>
    <t>082200</t>
  </si>
  <si>
    <t xml:space="preserve">Opr.k SHV a SHV-AUTO KIA   </t>
  </si>
  <si>
    <t>211100</t>
  </si>
  <si>
    <t>Pokladnica</t>
  </si>
  <si>
    <t>221100</t>
  </si>
  <si>
    <t>Bankové účty</t>
  </si>
  <si>
    <t>345100</t>
  </si>
  <si>
    <t>355100</t>
  </si>
  <si>
    <t>Ostatné pohľadávky voči spoločníkom a členom</t>
  </si>
  <si>
    <t>381100</t>
  </si>
  <si>
    <t>Náklady budúcich období</t>
  </si>
  <si>
    <t>411100</t>
  </si>
  <si>
    <t>Základné imanie</t>
  </si>
  <si>
    <t>421000</t>
  </si>
  <si>
    <t>Zákonný rezervný fond</t>
  </si>
  <si>
    <t>428100</t>
  </si>
  <si>
    <t>Nerozdelený zisk minulých rokov 2022</t>
  </si>
  <si>
    <t>428200</t>
  </si>
  <si>
    <t>Nerozdelený zisk minulých rokov 2023</t>
  </si>
  <si>
    <t>429100</t>
  </si>
  <si>
    <t>Neuhradená strata minulých rokov 2021</t>
  </si>
  <si>
    <t>479100</t>
  </si>
  <si>
    <t>Ostatné dlhodobé záväzky CSOB LEASING</t>
  </si>
  <si>
    <t>Nerozdelený zisk minulých rokov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</si>
</sst>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008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0" fillId="2" borderId="0" xfId="0" applyFill="1"/>
    <xf numFmtId="0" fontId="0" fillId="0" borderId="1" xfId="0" applyBorder="1"/>
    <xf numFmtId="0" fontId="0" fillId="0" borderId="3" xfId="0" applyBorder="1"/>
    <xf numFmtId="2" fontId="0" fillId="0" borderId="5" xfId="0" applyNumberFormat="1" applyBorder="1"/>
    <xf numFmtId="2" fontId="0" fillId="2" borderId="3" xfId="0" applyNumberFormat="1" applyFill="1" applyBorder="1"/>
    <xf numFmtId="0" fontId="2" fillId="0" borderId="2" xfId="0" applyFont="1" applyBorder="1"/>
    <xf numFmtId="0" fontId="2" fillId="0" borderId="4" xfId="0" applyFont="1" applyBorder="1"/>
    <xf numFmtId="0" fontId="2" fillId="0" borderId="6" xfId="0" applyFont="1" applyBorder="1"/>
    <xf numFmtId="0" fontId="3" fillId="0" borderId="0" xfId="0" applyFont="1"/>
    <xf numFmtId="0" fontId="4" fillId="0" borderId="0" xfId="0" applyFont="1"/>
    <xf numFmtId="0" fontId="1" fillId="0" borderId="4" xfId="0" applyFont="1" applyBorder="1"/>
    <xf numFmtId="0" fontId="2" fillId="0" borderId="3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7" xfId="0" applyFont="1" applyBorder="1" applyAlignment="1">
      <alignment horizontal="left" vertical="top"/>
    </xf>
    <xf numFmtId="0" fontId="0" fillId="0" borderId="7" xfId="0" applyBorder="1"/>
    <xf numFmtId="0" fontId="8" fillId="0" borderId="7" xfId="0" applyFont="1" applyBorder="1" applyAlignment="1">
      <alignment horizontal="left" vertical="top"/>
    </xf>
    <xf numFmtId="0" fontId="0" fillId="0" borderId="8" xfId="0" applyBorder="1"/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right" vertical="top"/>
    </xf>
    <xf numFmtId="0" fontId="0" fillId="0" borderId="9" xfId="0" applyBorder="1"/>
    <xf numFmtId="0" fontId="0" fillId="0" borderId="10" xfId="0" applyBorder="1"/>
    <xf numFmtId="0" fontId="10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2" fontId="8" fillId="0" borderId="0" xfId="0" applyNumberFormat="1" applyFont="1" applyAlignment="1">
      <alignment horizontal="right" vertical="top"/>
    </xf>
    <xf numFmtId="2" fontId="8" fillId="0" borderId="0" xfId="0" applyNumberFormat="1" applyFont="1" applyAlignment="1">
      <alignment horizontal="right" vertical="top"/>
    </xf>
    <xf numFmtId="2" fontId="8" fillId="0" borderId="9" xfId="0" applyNumberFormat="1" applyFont="1" applyBorder="1" applyAlignment="1">
      <alignment horizontal="right" vertical="top"/>
    </xf>
    <xf numFmtId="2" fontId="9" fillId="0" borderId="10" xfId="0" applyNumberFormat="1" applyFont="1" applyBorder="1" applyAlignment="1">
      <alignment horizontal="right" vertical="top"/>
    </xf>
    <xf numFmtId="0" fontId="9" fillId="0" borderId="9" xfId="0" applyFont="1" applyBorder="1" applyAlignment="1">
      <alignment horizontal="left" vertical="top"/>
    </xf>
    <xf numFmtId="2" fontId="9" fillId="0" borderId="9" xfId="0" applyNumberFormat="1" applyFont="1" applyBorder="1" applyAlignment="1">
      <alignment horizontal="right" vertical="top"/>
    </xf>
    <xf numFmtId="0" fontId="8" fillId="0" borderId="0" xfId="0" applyFont="1" applyAlignment="1">
      <alignment horizontal="right" vertical="top"/>
    </xf>
    <xf numFmtId="0" fontId="8" fillId="0" borderId="7" xfId="0" applyFont="1" applyBorder="1" applyAlignment="1">
      <alignment horizontal="right" vertical="top"/>
    </xf>
    <xf numFmtId="0" fontId="11" fillId="0" borderId="0" xfId="0" applyFont="1" applyAlignment="1">
      <alignment horizontal="left" vertical="top"/>
    </xf>
    <xf numFmtId="2" fontId="11" fillId="0" borderId="0" xfId="0" applyNumberFormat="1" applyFont="1" applyAlignment="1">
      <alignment horizontal="right" vertical="top"/>
    </xf>
    <xf numFmtId="0" fontId="12" fillId="0" borderId="0" xfId="0" applyFont="1" applyAlignment="1">
      <alignment horizontal="left" vertical="top"/>
    </xf>
    <xf numFmtId="2" fontId="12" fillId="0" borderId="9" xfId="0" applyNumberFormat="1" applyFont="1" applyBorder="1" applyAlignment="1">
      <alignment horizontal="right" vertical="top"/>
    </xf>
    <xf numFmtId="2" fontId="0" fillId="0" borderId="1" xfId="0" applyNumberFormat="1" applyBorder="1"/>
    <xf numFmtId="2" fontId="0" fillId="0" borderId="3" xfId="0" applyNumberFormat="1" applyBorder="1"/>
    <xf numFmtId="2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F2" sqref="F2:F3"/>
    </sheetView>
  </sheetViews>
  <sheetFormatPr defaultRowHeight="14.4" x14ac:dyDescent="0.3"/>
  <cols>
    <col min="4" max="4" width="27.33203125" bestFit="1" customWidth="1"/>
    <col min="6" max="6" width="10.21875" bestFit="1" customWidth="1"/>
  </cols>
  <sheetData>
    <row r="1" spans="1:6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6" x14ac:dyDescent="0.3">
      <c r="A2">
        <v>568.1</v>
      </c>
      <c r="B2">
        <v>96</v>
      </c>
      <c r="C2">
        <v>0</v>
      </c>
      <c r="D2" t="s">
        <v>4</v>
      </c>
      <c r="F2" t="s">
        <v>20</v>
      </c>
    </row>
    <row r="3" spans="1:6" x14ac:dyDescent="0.3">
      <c r="A3">
        <v>602</v>
      </c>
      <c r="B3">
        <v>0</v>
      </c>
      <c r="C3">
        <v>967</v>
      </c>
      <c r="D3" t="s">
        <v>5</v>
      </c>
      <c r="F3">
        <v>53.33</v>
      </c>
    </row>
    <row r="4" spans="1:6" x14ac:dyDescent="0.3">
      <c r="A4">
        <v>0</v>
      </c>
      <c r="B4">
        <v>0</v>
      </c>
      <c r="C4" s="2">
        <v>871</v>
      </c>
      <c r="D4" t="s">
        <v>6</v>
      </c>
    </row>
    <row r="5" spans="1:6" ht="15" thickBot="1" x14ac:dyDescent="0.35"/>
    <row r="6" spans="1:6" x14ac:dyDescent="0.3">
      <c r="C6" s="3">
        <f>B2</f>
        <v>96</v>
      </c>
      <c r="D6" s="7" t="s">
        <v>14</v>
      </c>
    </row>
    <row r="7" spans="1:6" x14ac:dyDescent="0.3">
      <c r="C7" s="4">
        <f>C3</f>
        <v>967</v>
      </c>
      <c r="D7" s="8" t="s">
        <v>15</v>
      </c>
    </row>
    <row r="8" spans="1:6" x14ac:dyDescent="0.3">
      <c r="C8" s="4">
        <f>C7-C6</f>
        <v>871</v>
      </c>
      <c r="D8" s="8" t="s">
        <v>16</v>
      </c>
    </row>
    <row r="9" spans="1:6" x14ac:dyDescent="0.3">
      <c r="C9" s="4"/>
      <c r="D9" s="8"/>
    </row>
    <row r="10" spans="1:6" x14ac:dyDescent="0.3">
      <c r="C10" s="4">
        <v>0</v>
      </c>
      <c r="D10" s="8" t="s">
        <v>17</v>
      </c>
    </row>
    <row r="11" spans="1:6" x14ac:dyDescent="0.3">
      <c r="C11" s="4"/>
      <c r="D11" s="8"/>
    </row>
    <row r="12" spans="1:6" x14ac:dyDescent="0.3">
      <c r="C12" s="4">
        <v>0</v>
      </c>
      <c r="D12" s="8" t="s">
        <v>18</v>
      </c>
    </row>
    <row r="13" spans="1:6" x14ac:dyDescent="0.3">
      <c r="C13" s="4"/>
      <c r="D13" s="8"/>
    </row>
    <row r="14" spans="1:6" x14ac:dyDescent="0.3">
      <c r="C14" s="4">
        <f>C8+C10-C12</f>
        <v>871</v>
      </c>
      <c r="D14" s="8" t="s">
        <v>19</v>
      </c>
    </row>
    <row r="15" spans="1:6" x14ac:dyDescent="0.3">
      <c r="C15" s="4">
        <f>F3</f>
        <v>53.33</v>
      </c>
      <c r="D15" s="8" t="s">
        <v>21</v>
      </c>
    </row>
    <row r="16" spans="1:6" x14ac:dyDescent="0.3">
      <c r="C16" s="4">
        <f>C14-C15</f>
        <v>817.67</v>
      </c>
      <c r="D16" s="8" t="s">
        <v>22</v>
      </c>
    </row>
    <row r="17" spans="3:4" x14ac:dyDescent="0.3">
      <c r="C17" s="6">
        <f>C16*0.15</f>
        <v>122.65049999999999</v>
      </c>
      <c r="D17" s="8" t="s">
        <v>23</v>
      </c>
    </row>
    <row r="18" spans="3:4" x14ac:dyDescent="0.3">
      <c r="C18" s="4"/>
      <c r="D18" s="8"/>
    </row>
    <row r="19" spans="3:4" ht="15" thickBot="1" x14ac:dyDescent="0.35">
      <c r="C19" s="5">
        <f>C8-C17</f>
        <v>748.34950000000003</v>
      </c>
      <c r="D19" s="9" t="s">
        <v>24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G28" sqref="G28"/>
    </sheetView>
  </sheetViews>
  <sheetFormatPr defaultRowHeight="14.4" x14ac:dyDescent="0.3"/>
  <sheetData>
    <row r="1" spans="1:3" s="1" customFormat="1" x14ac:dyDescent="0.3">
      <c r="A1" s="1" t="s">
        <v>0</v>
      </c>
      <c r="B1" s="1" t="s">
        <v>7</v>
      </c>
      <c r="C1" s="1" t="s">
        <v>8</v>
      </c>
    </row>
    <row r="2" spans="1:3" x14ac:dyDescent="0.3">
      <c r="A2">
        <v>211.1</v>
      </c>
      <c r="B2">
        <v>4960</v>
      </c>
      <c r="C2" t="s">
        <v>9</v>
      </c>
    </row>
    <row r="3" spans="1:3" x14ac:dyDescent="0.3">
      <c r="A3">
        <v>221.1</v>
      </c>
      <c r="B3">
        <v>903</v>
      </c>
      <c r="C3" t="s">
        <v>10</v>
      </c>
    </row>
    <row r="4" spans="1:3" x14ac:dyDescent="0.3">
      <c r="A4">
        <v>365.1</v>
      </c>
      <c r="B4">
        <v>-45.33</v>
      </c>
      <c r="C4" t="s">
        <v>11</v>
      </c>
    </row>
    <row r="5" spans="1:3" x14ac:dyDescent="0.3">
      <c r="A5">
        <v>411.1</v>
      </c>
      <c r="B5">
        <v>-5000</v>
      </c>
      <c r="C5" t="s">
        <v>12</v>
      </c>
    </row>
    <row r="6" spans="1:3" x14ac:dyDescent="0.3">
      <c r="A6">
        <v>429.1</v>
      </c>
      <c r="B6">
        <v>53.33</v>
      </c>
      <c r="C6" t="s">
        <v>13</v>
      </c>
    </row>
    <row r="7" spans="1:3" x14ac:dyDescent="0.3">
      <c r="B7" s="2">
        <f>SUM(B2:B6)</f>
        <v>871.00000000000011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C10" sqref="C10:D23"/>
    </sheetView>
  </sheetViews>
  <sheetFormatPr defaultRowHeight="14.4" x14ac:dyDescent="0.3"/>
  <cols>
    <col min="4" max="4" width="30.88671875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501.1</v>
      </c>
      <c r="B2">
        <v>603.24</v>
      </c>
      <c r="C2">
        <v>0</v>
      </c>
      <c r="D2" t="s">
        <v>25</v>
      </c>
    </row>
    <row r="3" spans="1:4" x14ac:dyDescent="0.3">
      <c r="A3">
        <v>518.1</v>
      </c>
      <c r="B3">
        <v>9799.7999999999993</v>
      </c>
      <c r="C3">
        <v>0</v>
      </c>
      <c r="D3" t="s">
        <v>26</v>
      </c>
    </row>
    <row r="4" spans="1:4" x14ac:dyDescent="0.3">
      <c r="A4">
        <v>518.20000000000005</v>
      </c>
      <c r="B4">
        <v>401.65</v>
      </c>
      <c r="C4">
        <v>0</v>
      </c>
      <c r="D4" t="s">
        <v>27</v>
      </c>
    </row>
    <row r="5" spans="1:4" x14ac:dyDescent="0.3">
      <c r="A5">
        <v>568.1</v>
      </c>
      <c r="B5">
        <v>96</v>
      </c>
      <c r="C5">
        <v>0</v>
      </c>
      <c r="D5" t="s">
        <v>4</v>
      </c>
    </row>
    <row r="6" spans="1:4" x14ac:dyDescent="0.3">
      <c r="A6">
        <v>602.1</v>
      </c>
      <c r="B6">
        <v>0</v>
      </c>
      <c r="C6">
        <v>11588.58</v>
      </c>
      <c r="D6" t="s">
        <v>28</v>
      </c>
    </row>
    <row r="7" spans="1:4" x14ac:dyDescent="0.3">
      <c r="A7">
        <v>648.1</v>
      </c>
      <c r="B7">
        <v>0</v>
      </c>
      <c r="C7">
        <v>232.59</v>
      </c>
      <c r="D7" t="s">
        <v>33</v>
      </c>
    </row>
    <row r="8" spans="1:4" x14ac:dyDescent="0.3">
      <c r="A8">
        <v>0</v>
      </c>
      <c r="B8">
        <v>0</v>
      </c>
      <c r="C8">
        <v>920.48</v>
      </c>
      <c r="D8" t="s">
        <v>29</v>
      </c>
    </row>
    <row r="9" spans="1:4" ht="15" thickBot="1" x14ac:dyDescent="0.35"/>
    <row r="10" spans="1:4" x14ac:dyDescent="0.3">
      <c r="C10" s="3">
        <f>B2+B3+B4+B5</f>
        <v>10900.689999999999</v>
      </c>
      <c r="D10" s="7" t="s">
        <v>14</v>
      </c>
    </row>
    <row r="11" spans="1:4" x14ac:dyDescent="0.3">
      <c r="C11" s="4">
        <f>C6+C7</f>
        <v>11821.17</v>
      </c>
      <c r="D11" s="8" t="s">
        <v>15</v>
      </c>
    </row>
    <row r="12" spans="1:4" x14ac:dyDescent="0.3">
      <c r="C12" s="4">
        <f>C11-C10</f>
        <v>920.48000000000138</v>
      </c>
      <c r="D12" s="8" t="s">
        <v>16</v>
      </c>
    </row>
    <row r="13" spans="1:4" x14ac:dyDescent="0.3">
      <c r="C13" s="4"/>
      <c r="D13" s="8"/>
    </row>
    <row r="14" spans="1:4" x14ac:dyDescent="0.3">
      <c r="C14" s="4">
        <v>0</v>
      </c>
      <c r="D14" s="8" t="s">
        <v>17</v>
      </c>
    </row>
    <row r="15" spans="1:4" x14ac:dyDescent="0.3">
      <c r="C15" s="4"/>
      <c r="D15" s="8"/>
    </row>
    <row r="16" spans="1:4" x14ac:dyDescent="0.3">
      <c r="C16" s="4">
        <v>0</v>
      </c>
      <c r="D16" s="8" t="s">
        <v>18</v>
      </c>
    </row>
    <row r="17" spans="3:4" x14ac:dyDescent="0.3">
      <c r="C17" s="4"/>
      <c r="D17" s="8"/>
    </row>
    <row r="18" spans="3:4" x14ac:dyDescent="0.3">
      <c r="C18" s="4">
        <f>C12+C14-C16</f>
        <v>920.48000000000138</v>
      </c>
      <c r="D18" s="8" t="s">
        <v>19</v>
      </c>
    </row>
    <row r="19" spans="3:4" x14ac:dyDescent="0.3">
      <c r="C19" s="4">
        <f>F7</f>
        <v>0</v>
      </c>
      <c r="D19" s="8" t="s">
        <v>21</v>
      </c>
    </row>
    <row r="20" spans="3:4" x14ac:dyDescent="0.3">
      <c r="C20" s="4">
        <f>C18-C19</f>
        <v>920.48000000000138</v>
      </c>
      <c r="D20" s="8" t="s">
        <v>22</v>
      </c>
    </row>
    <row r="21" spans="3:4" x14ac:dyDescent="0.3">
      <c r="C21" s="6">
        <f>C20*0.15</f>
        <v>138.0720000000002</v>
      </c>
      <c r="D21" s="8" t="s">
        <v>23</v>
      </c>
    </row>
    <row r="22" spans="3:4" x14ac:dyDescent="0.3">
      <c r="C22" s="4"/>
      <c r="D22" s="8"/>
    </row>
    <row r="23" spans="3:4" ht="15" thickBot="1" x14ac:dyDescent="0.35">
      <c r="C23" s="5">
        <f>C12-C21</f>
        <v>782.40800000000115</v>
      </c>
      <c r="D23" s="9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F30" sqref="F30"/>
    </sheetView>
  </sheetViews>
  <sheetFormatPr defaultRowHeight="14.4" x14ac:dyDescent="0.3"/>
  <sheetData>
    <row r="1" spans="1:3" x14ac:dyDescent="0.3">
      <c r="A1" t="s">
        <v>0</v>
      </c>
      <c r="B1" t="s">
        <v>7</v>
      </c>
      <c r="C1" t="s">
        <v>8</v>
      </c>
    </row>
    <row r="2" spans="1:3" x14ac:dyDescent="0.3">
      <c r="A2">
        <v>211.1</v>
      </c>
      <c r="B2">
        <v>4960</v>
      </c>
      <c r="C2" t="s">
        <v>30</v>
      </c>
    </row>
    <row r="3" spans="1:3" x14ac:dyDescent="0.3">
      <c r="A3">
        <v>221.1</v>
      </c>
      <c r="B3">
        <v>1625.15</v>
      </c>
      <c r="C3" t="s">
        <v>10</v>
      </c>
    </row>
    <row r="4" spans="1:3" x14ac:dyDescent="0.3">
      <c r="A4">
        <v>341</v>
      </c>
      <c r="B4">
        <v>0</v>
      </c>
      <c r="C4" t="s">
        <v>31</v>
      </c>
    </row>
    <row r="5" spans="1:3" x14ac:dyDescent="0.3">
      <c r="A5">
        <v>365.1</v>
      </c>
      <c r="B5">
        <v>30.35</v>
      </c>
      <c r="C5" t="s">
        <v>11</v>
      </c>
    </row>
    <row r="6" spans="1:3" x14ac:dyDescent="0.3">
      <c r="A6">
        <v>411.1</v>
      </c>
      <c r="B6">
        <v>-5000</v>
      </c>
      <c r="C6" t="s">
        <v>12</v>
      </c>
    </row>
    <row r="7" spans="1:3" x14ac:dyDescent="0.3">
      <c r="A7">
        <v>428.1</v>
      </c>
      <c r="B7">
        <v>-748.35</v>
      </c>
      <c r="C7" t="s">
        <v>32</v>
      </c>
    </row>
    <row r="8" spans="1:3" x14ac:dyDescent="0.3">
      <c r="A8">
        <v>429.1</v>
      </c>
      <c r="B8">
        <v>53.33</v>
      </c>
      <c r="C8" t="s">
        <v>13</v>
      </c>
    </row>
    <row r="9" spans="1:3" x14ac:dyDescent="0.3">
      <c r="B9">
        <f>SUM(B2:B8)</f>
        <v>920.48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B2" sqref="B2"/>
    </sheetView>
  </sheetViews>
  <sheetFormatPr defaultRowHeight="14.4" x14ac:dyDescent="0.3"/>
  <cols>
    <col min="1" max="1" width="8.88671875" style="1"/>
    <col min="2" max="2" width="12.5546875" bestFit="1" customWidth="1"/>
    <col min="3" max="3" width="34.44140625" bestFit="1" customWidth="1"/>
    <col min="4" max="4" width="23.44140625" bestFit="1" customWidth="1"/>
  </cols>
  <sheetData>
    <row r="1" spans="1:5" s="1" customFormat="1" x14ac:dyDescent="0.3">
      <c r="A1" s="1" t="s">
        <v>0</v>
      </c>
      <c r="B1" s="1" t="s">
        <v>7</v>
      </c>
      <c r="C1" s="1" t="s">
        <v>8</v>
      </c>
      <c r="D1" s="1" t="s">
        <v>35</v>
      </c>
    </row>
    <row r="2" spans="1:5" x14ac:dyDescent="0.3">
      <c r="A2" s="1">
        <v>22.1</v>
      </c>
      <c r="B2">
        <v>4800</v>
      </c>
      <c r="C2" t="s">
        <v>36</v>
      </c>
      <c r="D2" t="s">
        <v>43</v>
      </c>
    </row>
    <row r="3" spans="1:5" x14ac:dyDescent="0.3">
      <c r="A3" s="1">
        <v>82.1</v>
      </c>
      <c r="B3">
        <v>-900</v>
      </c>
      <c r="C3" t="s">
        <v>37</v>
      </c>
      <c r="D3" t="s">
        <v>44</v>
      </c>
      <c r="E3">
        <f>4800/4/12*9</f>
        <v>900</v>
      </c>
    </row>
    <row r="4" spans="1:5" x14ac:dyDescent="0.3">
      <c r="A4" s="1">
        <v>211.1</v>
      </c>
      <c r="B4">
        <v>2282.6</v>
      </c>
      <c r="C4" t="s">
        <v>30</v>
      </c>
      <c r="D4" t="s">
        <v>34</v>
      </c>
    </row>
    <row r="5" spans="1:5" x14ac:dyDescent="0.3">
      <c r="A5" s="1">
        <v>221.1</v>
      </c>
      <c r="B5">
        <v>772.89</v>
      </c>
      <c r="C5" t="s">
        <v>10</v>
      </c>
      <c r="D5" t="s">
        <v>45</v>
      </c>
    </row>
    <row r="6" spans="1:5" x14ac:dyDescent="0.3">
      <c r="A6" s="1">
        <v>311</v>
      </c>
      <c r="B6">
        <v>2000</v>
      </c>
      <c r="C6" t="s">
        <v>38</v>
      </c>
      <c r="D6" t="s">
        <v>46</v>
      </c>
    </row>
    <row r="7" spans="1:5" x14ac:dyDescent="0.3">
      <c r="A7" s="1">
        <v>355.1</v>
      </c>
      <c r="B7">
        <v>330.35</v>
      </c>
      <c r="C7" t="s">
        <v>39</v>
      </c>
      <c r="D7" t="s">
        <v>34</v>
      </c>
    </row>
    <row r="8" spans="1:5" x14ac:dyDescent="0.3">
      <c r="A8" s="1">
        <v>381</v>
      </c>
      <c r="B8">
        <v>7.19</v>
      </c>
      <c r="C8" t="s">
        <v>40</v>
      </c>
      <c r="D8" t="s">
        <v>47</v>
      </c>
    </row>
    <row r="9" spans="1:5" x14ac:dyDescent="0.3">
      <c r="A9" s="1">
        <v>411.1</v>
      </c>
      <c r="B9">
        <v>-5000</v>
      </c>
      <c r="C9" t="s">
        <v>12</v>
      </c>
      <c r="D9" t="s">
        <v>48</v>
      </c>
    </row>
    <row r="10" spans="1:5" x14ac:dyDescent="0.3">
      <c r="A10" s="1">
        <v>421.1</v>
      </c>
      <c r="B10">
        <v>-76.34</v>
      </c>
      <c r="C10" t="s">
        <v>41</v>
      </c>
      <c r="D10" t="s">
        <v>34</v>
      </c>
    </row>
    <row r="11" spans="1:5" x14ac:dyDescent="0.3">
      <c r="A11" s="1">
        <v>428.1</v>
      </c>
      <c r="B11">
        <v>-748.35</v>
      </c>
      <c r="C11" t="s">
        <v>32</v>
      </c>
      <c r="D11" t="s">
        <v>34</v>
      </c>
    </row>
    <row r="12" spans="1:5" x14ac:dyDescent="0.3">
      <c r="A12" s="1">
        <v>428.2</v>
      </c>
      <c r="B12">
        <v>-706.07</v>
      </c>
      <c r="C12" t="s">
        <v>42</v>
      </c>
      <c r="D12" t="s">
        <v>34</v>
      </c>
    </row>
    <row r="13" spans="1:5" x14ac:dyDescent="0.3">
      <c r="A13" s="1">
        <v>429.1</v>
      </c>
      <c r="B13">
        <v>53.33</v>
      </c>
      <c r="C13" t="s">
        <v>13</v>
      </c>
      <c r="D13" t="s">
        <v>34</v>
      </c>
    </row>
    <row r="14" spans="1:5" x14ac:dyDescent="0.3">
      <c r="B14" s="1">
        <f>SUM(B2:B13)</f>
        <v>2815.6000000000022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opLeftCell="A7" workbookViewId="0">
      <selection activeCell="J29" sqref="J29"/>
    </sheetView>
  </sheetViews>
  <sheetFormatPr defaultRowHeight="14.4" x14ac:dyDescent="0.3"/>
  <cols>
    <col min="4" max="4" width="30.88671875" bestFit="1" customWidth="1"/>
  </cols>
  <sheetData>
    <row r="1" spans="1: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>
        <v>501.1</v>
      </c>
      <c r="B2">
        <v>5907.66</v>
      </c>
      <c r="C2">
        <v>0</v>
      </c>
      <c r="D2" t="s">
        <v>25</v>
      </c>
    </row>
    <row r="3" spans="1:4" x14ac:dyDescent="0.3">
      <c r="A3" s="1">
        <v>501.2</v>
      </c>
      <c r="B3">
        <v>309.57</v>
      </c>
      <c r="C3">
        <v>0</v>
      </c>
      <c r="D3" t="s">
        <v>49</v>
      </c>
    </row>
    <row r="4" spans="1:4" x14ac:dyDescent="0.3">
      <c r="A4" s="10">
        <v>501.3</v>
      </c>
      <c r="B4" s="11">
        <v>71.930000000000007</v>
      </c>
      <c r="C4" s="11">
        <v>0</v>
      </c>
      <c r="D4" s="11" t="s">
        <v>50</v>
      </c>
    </row>
    <row r="5" spans="1:4" s="15" customFormat="1" x14ac:dyDescent="0.3">
      <c r="A5" s="14">
        <v>501.4</v>
      </c>
      <c r="B5" s="15">
        <v>2190</v>
      </c>
      <c r="C5" s="15">
        <v>0</v>
      </c>
      <c r="D5" s="15" t="s">
        <v>56</v>
      </c>
    </row>
    <row r="6" spans="1:4" x14ac:dyDescent="0.3">
      <c r="A6" s="1">
        <v>518.1</v>
      </c>
      <c r="B6">
        <v>13503.32</v>
      </c>
      <c r="C6">
        <v>0</v>
      </c>
      <c r="D6" t="s">
        <v>26</v>
      </c>
    </row>
    <row r="7" spans="1:4" x14ac:dyDescent="0.3">
      <c r="A7" s="1">
        <v>518.20000000000005</v>
      </c>
      <c r="B7">
        <v>831.44</v>
      </c>
      <c r="C7">
        <v>0</v>
      </c>
      <c r="D7" t="s">
        <v>27</v>
      </c>
    </row>
    <row r="8" spans="1:4" x14ac:dyDescent="0.3">
      <c r="A8" s="1">
        <v>548.1</v>
      </c>
      <c r="B8">
        <v>174.93</v>
      </c>
      <c r="C8">
        <v>0</v>
      </c>
      <c r="D8" t="s">
        <v>51</v>
      </c>
    </row>
    <row r="9" spans="1:4" x14ac:dyDescent="0.3">
      <c r="A9" s="10">
        <v>548.99990000000003</v>
      </c>
      <c r="B9" s="11">
        <v>206.86</v>
      </c>
      <c r="C9" s="11">
        <v>0</v>
      </c>
      <c r="D9" s="11" t="s">
        <v>52</v>
      </c>
    </row>
    <row r="10" spans="1:4" x14ac:dyDescent="0.3">
      <c r="A10" s="1">
        <v>551.1</v>
      </c>
      <c r="B10">
        <v>900</v>
      </c>
      <c r="C10">
        <v>0</v>
      </c>
      <c r="D10" t="s">
        <v>53</v>
      </c>
    </row>
    <row r="11" spans="1:4" x14ac:dyDescent="0.3">
      <c r="A11" s="1">
        <v>568.1</v>
      </c>
      <c r="B11">
        <v>96</v>
      </c>
      <c r="C11">
        <v>0</v>
      </c>
      <c r="D11" t="s">
        <v>4</v>
      </c>
    </row>
    <row r="12" spans="1:4" x14ac:dyDescent="0.3">
      <c r="A12" s="1">
        <v>602.1</v>
      </c>
      <c r="B12">
        <v>0</v>
      </c>
      <c r="C12">
        <v>12600</v>
      </c>
      <c r="D12" t="s">
        <v>28</v>
      </c>
    </row>
    <row r="13" spans="1:4" x14ac:dyDescent="0.3">
      <c r="A13" s="1">
        <v>602.20000000000005</v>
      </c>
      <c r="B13">
        <v>0</v>
      </c>
      <c r="C13">
        <v>14292.52</v>
      </c>
      <c r="D13" t="s">
        <v>28</v>
      </c>
    </row>
    <row r="14" spans="1:4" x14ac:dyDescent="0.3">
      <c r="A14" s="1">
        <v>648.1</v>
      </c>
      <c r="B14">
        <v>0</v>
      </c>
      <c r="C14">
        <v>114.79</v>
      </c>
      <c r="D14" t="s">
        <v>33</v>
      </c>
    </row>
    <row r="15" spans="1:4" x14ac:dyDescent="0.3">
      <c r="A15" s="1"/>
      <c r="C15" s="1">
        <f>-SUM(B2:B11)+C12+C13+C14</f>
        <v>2815.6000000000013</v>
      </c>
    </row>
    <row r="16" spans="1:4" ht="15" thickBot="1" x14ac:dyDescent="0.35"/>
    <row r="17" spans="3:4" x14ac:dyDescent="0.3">
      <c r="C17" s="3">
        <f>SUM(B2:B11)</f>
        <v>24191.71</v>
      </c>
      <c r="D17" s="7" t="s">
        <v>14</v>
      </c>
    </row>
    <row r="18" spans="3:4" x14ac:dyDescent="0.3">
      <c r="C18" s="4">
        <f>C12+C13+C14</f>
        <v>27007.31</v>
      </c>
      <c r="D18" s="8" t="s">
        <v>15</v>
      </c>
    </row>
    <row r="19" spans="3:4" x14ac:dyDescent="0.3">
      <c r="C19" s="13">
        <f>C18-C17</f>
        <v>2815.6000000000022</v>
      </c>
      <c r="D19" s="8" t="s">
        <v>16</v>
      </c>
    </row>
    <row r="20" spans="3:4" x14ac:dyDescent="0.3">
      <c r="C20" s="4"/>
      <c r="D20" s="8"/>
    </row>
    <row r="21" spans="3:4" x14ac:dyDescent="0.3">
      <c r="C21" s="13">
        <f>C22+C23</f>
        <v>278.79000000000002</v>
      </c>
      <c r="D21" s="8" t="s">
        <v>17</v>
      </c>
    </row>
    <row r="22" spans="3:4" x14ac:dyDescent="0.3">
      <c r="C22" s="4">
        <f>B4</f>
        <v>71.930000000000007</v>
      </c>
      <c r="D22" s="12" t="s">
        <v>54</v>
      </c>
    </row>
    <row r="23" spans="3:4" x14ac:dyDescent="0.3">
      <c r="C23" s="4">
        <f>B9</f>
        <v>206.86</v>
      </c>
      <c r="D23" s="12" t="s">
        <v>55</v>
      </c>
    </row>
    <row r="24" spans="3:4" x14ac:dyDescent="0.3">
      <c r="C24" s="4"/>
      <c r="D24" s="12"/>
    </row>
    <row r="25" spans="3:4" x14ac:dyDescent="0.3">
      <c r="C25" s="13">
        <v>0</v>
      </c>
      <c r="D25" s="8" t="s">
        <v>18</v>
      </c>
    </row>
    <row r="26" spans="3:4" x14ac:dyDescent="0.3">
      <c r="C26" s="4"/>
      <c r="D26" s="8"/>
    </row>
    <row r="27" spans="3:4" x14ac:dyDescent="0.3">
      <c r="C27" s="4">
        <f>C19+C21-C25</f>
        <v>3094.3900000000021</v>
      </c>
      <c r="D27" s="8" t="s">
        <v>19</v>
      </c>
    </row>
    <row r="28" spans="3:4" x14ac:dyDescent="0.3">
      <c r="C28" s="4">
        <f>F14</f>
        <v>0</v>
      </c>
      <c r="D28" s="8" t="s">
        <v>21</v>
      </c>
    </row>
    <row r="29" spans="3:4" x14ac:dyDescent="0.3">
      <c r="C29" s="4">
        <f>C27-C28</f>
        <v>3094.3900000000021</v>
      </c>
      <c r="D29" s="8" t="s">
        <v>22</v>
      </c>
    </row>
    <row r="30" spans="3:4" x14ac:dyDescent="0.3">
      <c r="C30" s="6">
        <f>C29*0.15</f>
        <v>464.15850000000029</v>
      </c>
      <c r="D30" s="8" t="s">
        <v>23</v>
      </c>
    </row>
    <row r="31" spans="3:4" x14ac:dyDescent="0.3">
      <c r="C31" s="4"/>
      <c r="D31" s="8"/>
    </row>
    <row r="32" spans="3:4" ht="15" thickBot="1" x14ac:dyDescent="0.35">
      <c r="C32" s="5">
        <f>C19-C30</f>
        <v>2351.4415000000017</v>
      </c>
      <c r="D32" s="9" t="s">
        <v>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3"/>
  <sheetViews>
    <sheetView topLeftCell="B1" workbookViewId="0">
      <selection activeCell="Q19" sqref="Q19"/>
    </sheetView>
  </sheetViews>
  <sheetFormatPr defaultRowHeight="14.4" x14ac:dyDescent="0.3"/>
  <cols>
    <col min="1" max="1" width="0" hidden="1" customWidth="1"/>
    <col min="2" max="2" width="6.109375" customWidth="1"/>
    <col min="3" max="3" width="4.33203125" customWidth="1"/>
    <col min="4" max="4" width="1.44140625" customWidth="1"/>
    <col min="5" max="5" width="6.88671875" customWidth="1"/>
    <col min="6" max="6" width="30.33203125" customWidth="1"/>
    <col min="7" max="7" width="1.44140625" customWidth="1"/>
    <col min="8" max="8" width="1.109375" customWidth="1"/>
    <col min="9" max="9" width="4.6640625" customWidth="1"/>
    <col min="10" max="10" width="9" customWidth="1"/>
    <col min="11" max="11" width="1.109375" customWidth="1"/>
    <col min="12" max="12" width="6" customWidth="1"/>
    <col min="13" max="13" width="9" customWidth="1"/>
  </cols>
  <sheetData>
    <row r="1" spans="2:13" ht="21" customHeight="1" x14ac:dyDescent="0.3">
      <c r="B1" s="16" t="s">
        <v>123</v>
      </c>
      <c r="I1" s="17" t="s">
        <v>58</v>
      </c>
      <c r="J1" s="17"/>
      <c r="K1" s="17"/>
      <c r="L1" s="17"/>
      <c r="M1" s="17"/>
    </row>
    <row r="2" spans="2:13" ht="13.5" customHeight="1" x14ac:dyDescent="0.3">
      <c r="I2" s="17" t="s">
        <v>61</v>
      </c>
      <c r="J2" s="17"/>
      <c r="K2" s="17"/>
      <c r="L2" s="17"/>
      <c r="M2" s="17"/>
    </row>
    <row r="3" spans="2:13" ht="13.5" customHeight="1" x14ac:dyDescent="0.3">
      <c r="B3" s="22" t="s">
        <v>59</v>
      </c>
    </row>
    <row r="4" spans="2:13" ht="12" customHeight="1" thickBot="1" x14ac:dyDescent="0.3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2:13" ht="12" customHeight="1" x14ac:dyDescent="0.3"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2:13" ht="13.5" customHeight="1" x14ac:dyDescent="0.3">
      <c r="B6" s="22" t="s">
        <v>62</v>
      </c>
      <c r="J6" s="23" t="s">
        <v>124</v>
      </c>
      <c r="M6" s="23" t="s">
        <v>125</v>
      </c>
    </row>
    <row r="7" spans="2:13" ht="13.5" customHeight="1" x14ac:dyDescent="0.3">
      <c r="E7" s="22" t="s">
        <v>64</v>
      </c>
    </row>
    <row r="8" spans="2:13" ht="12" customHeight="1" x14ac:dyDescent="0.3"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  <row r="9" spans="2:13" ht="13.5" customHeight="1" x14ac:dyDescent="0.3">
      <c r="B9" s="27" t="s">
        <v>126</v>
      </c>
      <c r="E9" s="27" t="s">
        <v>127</v>
      </c>
      <c r="H9" s="29">
        <v>24315</v>
      </c>
      <c r="I9" s="29"/>
      <c r="J9" s="29"/>
      <c r="L9" s="29">
        <v>0</v>
      </c>
      <c r="M9" s="29"/>
    </row>
    <row r="10" spans="2:13" ht="13.5" customHeight="1" x14ac:dyDescent="0.3">
      <c r="B10" s="27" t="s">
        <v>128</v>
      </c>
      <c r="E10" s="27" t="s">
        <v>129</v>
      </c>
      <c r="H10" s="29">
        <v>0</v>
      </c>
      <c r="I10" s="29"/>
      <c r="J10" s="29"/>
      <c r="L10" s="29">
        <v>3545.92</v>
      </c>
      <c r="M10" s="29"/>
    </row>
    <row r="11" spans="2:13" ht="13.5" customHeight="1" x14ac:dyDescent="0.3">
      <c r="B11" s="27" t="s">
        <v>130</v>
      </c>
      <c r="E11" s="27" t="s">
        <v>131</v>
      </c>
      <c r="H11" s="29">
        <v>443.84</v>
      </c>
      <c r="I11" s="29"/>
      <c r="J11" s="29"/>
      <c r="L11" s="29">
        <v>0</v>
      </c>
      <c r="M11" s="29"/>
    </row>
    <row r="12" spans="2:13" ht="13.5" customHeight="1" x14ac:dyDescent="0.3">
      <c r="B12" s="27" t="s">
        <v>132</v>
      </c>
      <c r="E12" s="27" t="s">
        <v>133</v>
      </c>
      <c r="H12" s="29">
        <v>3610.02</v>
      </c>
      <c r="I12" s="29"/>
      <c r="J12" s="29"/>
      <c r="L12" s="29">
        <v>0</v>
      </c>
      <c r="M12" s="29"/>
    </row>
    <row r="13" spans="2:13" ht="13.5" customHeight="1" x14ac:dyDescent="0.3">
      <c r="B13" s="27" t="s">
        <v>134</v>
      </c>
      <c r="E13" s="27" t="s">
        <v>89</v>
      </c>
      <c r="H13" s="29">
        <v>0</v>
      </c>
      <c r="I13" s="29"/>
      <c r="J13" s="29"/>
      <c r="L13" s="29">
        <v>156.41999999999999</v>
      </c>
      <c r="M13" s="29"/>
    </row>
    <row r="14" spans="2:13" ht="13.5" customHeight="1" x14ac:dyDescent="0.3">
      <c r="B14" s="27" t="s">
        <v>135</v>
      </c>
      <c r="E14" s="27" t="s">
        <v>136</v>
      </c>
      <c r="H14" s="29">
        <v>15330.35</v>
      </c>
      <c r="I14" s="29"/>
      <c r="J14" s="29"/>
      <c r="L14" s="29">
        <v>0</v>
      </c>
      <c r="M14" s="29"/>
    </row>
    <row r="15" spans="2:13" ht="13.5" customHeight="1" x14ac:dyDescent="0.3">
      <c r="B15" s="27" t="s">
        <v>137</v>
      </c>
      <c r="E15" s="27" t="s">
        <v>138</v>
      </c>
      <c r="H15" s="29">
        <v>48.91</v>
      </c>
      <c r="I15" s="29"/>
      <c r="J15" s="29"/>
      <c r="L15" s="29">
        <v>0</v>
      </c>
      <c r="M15" s="29"/>
    </row>
    <row r="16" spans="2:13" ht="13.5" customHeight="1" x14ac:dyDescent="0.3">
      <c r="B16" s="27" t="s">
        <v>139</v>
      </c>
      <c r="E16" s="27" t="s">
        <v>140</v>
      </c>
      <c r="H16" s="29">
        <v>0</v>
      </c>
      <c r="I16" s="29"/>
      <c r="J16" s="29"/>
      <c r="L16" s="29">
        <v>5000</v>
      </c>
      <c r="M16" s="29"/>
    </row>
    <row r="17" spans="2:14" ht="13.5" customHeight="1" x14ac:dyDescent="0.3">
      <c r="B17" s="27" t="s">
        <v>141</v>
      </c>
      <c r="E17" s="27" t="s">
        <v>142</v>
      </c>
      <c r="H17" s="29">
        <v>0</v>
      </c>
      <c r="I17" s="29"/>
      <c r="J17" s="29"/>
      <c r="L17" s="29">
        <v>76.34</v>
      </c>
      <c r="M17" s="29"/>
    </row>
    <row r="18" spans="2:14" ht="13.5" customHeight="1" x14ac:dyDescent="0.3">
      <c r="B18" s="27" t="s">
        <v>143</v>
      </c>
      <c r="E18" s="27" t="s">
        <v>144</v>
      </c>
      <c r="H18" s="29">
        <v>0</v>
      </c>
      <c r="I18" s="29"/>
      <c r="J18" s="29"/>
      <c r="L18" s="29">
        <v>748.34999999999991</v>
      </c>
      <c r="M18" s="29"/>
    </row>
    <row r="19" spans="2:14" ht="13.5" customHeight="1" x14ac:dyDescent="0.3">
      <c r="B19" s="27" t="s">
        <v>145</v>
      </c>
      <c r="E19" s="27" t="s">
        <v>146</v>
      </c>
      <c r="H19" s="29">
        <v>0</v>
      </c>
      <c r="I19" s="29"/>
      <c r="J19" s="29"/>
      <c r="L19" s="29">
        <v>706.07</v>
      </c>
      <c r="M19" s="29"/>
    </row>
    <row r="20" spans="2:14" ht="13.5" customHeight="1" x14ac:dyDescent="0.3">
      <c r="B20" s="27">
        <v>428300</v>
      </c>
      <c r="E20" s="27" t="s">
        <v>151</v>
      </c>
      <c r="H20" s="29">
        <v>0</v>
      </c>
      <c r="I20" s="29"/>
      <c r="J20" s="29"/>
      <c r="L20" s="29">
        <v>2351.44</v>
      </c>
      <c r="M20" s="29"/>
    </row>
    <row r="21" spans="2:14" ht="13.5" customHeight="1" x14ac:dyDescent="0.3">
      <c r="B21" s="27" t="s">
        <v>147</v>
      </c>
      <c r="E21" s="27" t="s">
        <v>148</v>
      </c>
      <c r="H21" s="29">
        <v>53.33</v>
      </c>
      <c r="I21" s="29"/>
      <c r="J21" s="29"/>
      <c r="L21" s="29">
        <v>0</v>
      </c>
      <c r="M21" s="29"/>
    </row>
    <row r="22" spans="2:14" ht="13.5" customHeight="1" x14ac:dyDescent="0.3">
      <c r="B22" s="27" t="s">
        <v>149</v>
      </c>
      <c r="E22" s="27" t="s">
        <v>150</v>
      </c>
      <c r="H22" s="29">
        <v>0</v>
      </c>
      <c r="I22" s="29"/>
      <c r="J22" s="29"/>
      <c r="L22" s="29">
        <v>18236.25</v>
      </c>
      <c r="M22" s="29"/>
    </row>
    <row r="23" spans="2:14" x14ac:dyDescent="0.3">
      <c r="J23" s="42">
        <f>SUM(H9:J22)</f>
        <v>43801.450000000004</v>
      </c>
      <c r="M23" s="42">
        <f>SUM(L9:M22)</f>
        <v>30820.79</v>
      </c>
      <c r="N23" s="42">
        <f>J23-M23</f>
        <v>12980.660000000003</v>
      </c>
    </row>
  </sheetData>
  <mergeCells count="30">
    <mergeCell ref="H22:J22"/>
    <mergeCell ref="L22:M22"/>
    <mergeCell ref="H21:J21"/>
    <mergeCell ref="L21:M21"/>
    <mergeCell ref="H19:J19"/>
    <mergeCell ref="L19:M19"/>
    <mergeCell ref="H18:J18"/>
    <mergeCell ref="L18:M18"/>
    <mergeCell ref="H17:J17"/>
    <mergeCell ref="L17:M17"/>
    <mergeCell ref="H16:J16"/>
    <mergeCell ref="L16:M16"/>
    <mergeCell ref="H15:J15"/>
    <mergeCell ref="L15:M15"/>
    <mergeCell ref="H14:J14"/>
    <mergeCell ref="L14:M14"/>
    <mergeCell ref="H13:J13"/>
    <mergeCell ref="L13:M13"/>
    <mergeCell ref="H20:J20"/>
    <mergeCell ref="L20:M20"/>
    <mergeCell ref="H12:J12"/>
    <mergeCell ref="L12:M12"/>
    <mergeCell ref="H11:J11"/>
    <mergeCell ref="L11:M11"/>
    <mergeCell ref="H10:J10"/>
    <mergeCell ref="L10:M10"/>
    <mergeCell ref="H9:J9"/>
    <mergeCell ref="L9:M9"/>
    <mergeCell ref="I1:M1"/>
    <mergeCell ref="I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0"/>
  <sheetViews>
    <sheetView tabSelected="1" topLeftCell="B31" workbookViewId="0">
      <selection activeCell="M67" sqref="M67"/>
    </sheetView>
  </sheetViews>
  <sheetFormatPr defaultRowHeight="14.4" x14ac:dyDescent="0.3"/>
  <cols>
    <col min="1" max="1" width="0" hidden="1" customWidth="1"/>
    <col min="2" max="2" width="6" customWidth="1"/>
    <col min="3" max="3" width="1.44140625" customWidth="1"/>
    <col min="4" max="4" width="3" customWidth="1"/>
    <col min="5" max="5" width="1.44140625" customWidth="1"/>
    <col min="6" max="6" width="12.5546875" customWidth="1"/>
    <col min="7" max="7" width="9.88671875" customWidth="1"/>
    <col min="8" max="8" width="4.44140625" customWidth="1"/>
    <col min="9" max="9" width="15" customWidth="1"/>
    <col min="10" max="10" width="27.88671875" bestFit="1" customWidth="1"/>
  </cols>
  <sheetData>
    <row r="1" spans="2:9" ht="21" customHeight="1" x14ac:dyDescent="0.3">
      <c r="B1" s="16" t="s">
        <v>57</v>
      </c>
      <c r="I1" s="34"/>
    </row>
    <row r="2" spans="2:9" ht="13.5" customHeight="1" thickBot="1" x14ac:dyDescent="0.35">
      <c r="B2" s="18" t="s">
        <v>59</v>
      </c>
      <c r="C2" s="19"/>
      <c r="D2" s="19"/>
      <c r="E2" s="19"/>
      <c r="F2" s="19"/>
      <c r="G2" s="19"/>
      <c r="H2" s="20" t="s">
        <v>60</v>
      </c>
      <c r="I2" s="35"/>
    </row>
    <row r="3" spans="2:9" ht="12" customHeight="1" x14ac:dyDescent="0.3">
      <c r="B3" s="21"/>
      <c r="C3" s="21"/>
      <c r="D3" s="21"/>
      <c r="E3" s="21"/>
      <c r="F3" s="21"/>
      <c r="G3" s="21"/>
      <c r="H3" s="21"/>
      <c r="I3" s="21"/>
    </row>
    <row r="4" spans="2:9" ht="13.5" customHeight="1" x14ac:dyDescent="0.3">
      <c r="B4" s="22" t="s">
        <v>62</v>
      </c>
      <c r="I4" s="23" t="s">
        <v>63</v>
      </c>
    </row>
    <row r="5" spans="2:9" ht="13.5" customHeight="1" x14ac:dyDescent="0.3">
      <c r="D5" s="22" t="s">
        <v>64</v>
      </c>
      <c r="I5" s="23" t="s">
        <v>65</v>
      </c>
    </row>
    <row r="6" spans="2:9" ht="12" customHeight="1" x14ac:dyDescent="0.3">
      <c r="B6" s="24"/>
      <c r="C6" s="24"/>
      <c r="D6" s="24"/>
      <c r="E6" s="24"/>
      <c r="F6" s="24"/>
      <c r="G6" s="24"/>
      <c r="H6" s="24"/>
      <c r="I6" s="24"/>
    </row>
    <row r="7" spans="2:9" ht="12" customHeight="1" x14ac:dyDescent="0.3">
      <c r="B7" s="25"/>
      <c r="C7" s="25"/>
      <c r="D7" s="25"/>
      <c r="E7" s="25"/>
      <c r="F7" s="25"/>
      <c r="G7" s="25"/>
      <c r="H7" s="25"/>
      <c r="I7" s="25"/>
    </row>
    <row r="8" spans="2:9" ht="16.5" customHeight="1" x14ac:dyDescent="0.3">
      <c r="B8" s="26" t="s">
        <v>14</v>
      </c>
    </row>
    <row r="9" spans="2:9" ht="12" customHeight="1" x14ac:dyDescent="0.3"/>
    <row r="10" spans="2:9" ht="13.5" customHeight="1" x14ac:dyDescent="0.3">
      <c r="B10" s="27" t="s">
        <v>66</v>
      </c>
      <c r="E10" s="27" t="s">
        <v>67</v>
      </c>
      <c r="I10" s="28">
        <v>-593.92999999999995</v>
      </c>
    </row>
    <row r="11" spans="2:9" ht="13.5" customHeight="1" x14ac:dyDescent="0.3">
      <c r="B11" s="27" t="s">
        <v>68</v>
      </c>
      <c r="E11" s="27" t="s">
        <v>69</v>
      </c>
      <c r="I11" s="28">
        <v>585.08000000000004</v>
      </c>
    </row>
    <row r="12" spans="2:9" ht="13.5" customHeight="1" x14ac:dyDescent="0.3">
      <c r="B12" s="36" t="s">
        <v>70</v>
      </c>
      <c r="C12" s="11"/>
      <c r="D12" s="11"/>
      <c r="E12" s="36" t="s">
        <v>71</v>
      </c>
      <c r="F12" s="11"/>
      <c r="G12" s="11"/>
      <c r="H12" s="11"/>
      <c r="I12" s="37">
        <v>146.27000000000001</v>
      </c>
    </row>
    <row r="13" spans="2:9" ht="13.5" customHeight="1" x14ac:dyDescent="0.3">
      <c r="B13" s="27" t="s">
        <v>72</v>
      </c>
      <c r="E13" s="27" t="s">
        <v>73</v>
      </c>
      <c r="I13" s="30">
        <v>500</v>
      </c>
    </row>
    <row r="14" spans="2:9" ht="13.5" customHeight="1" x14ac:dyDescent="0.3">
      <c r="B14" s="22" t="s">
        <v>74</v>
      </c>
      <c r="D14" s="22" t="s">
        <v>75</v>
      </c>
      <c r="I14" s="31">
        <v>637.41999999999996</v>
      </c>
    </row>
    <row r="15" spans="2:9" ht="12" customHeight="1" x14ac:dyDescent="0.3"/>
    <row r="16" spans="2:9" ht="13.5" customHeight="1" x14ac:dyDescent="0.3">
      <c r="B16" s="27" t="s">
        <v>76</v>
      </c>
      <c r="E16" s="27" t="s">
        <v>77</v>
      </c>
      <c r="I16" s="28">
        <v>136</v>
      </c>
    </row>
    <row r="17" spans="2:9" ht="13.5" customHeight="1" x14ac:dyDescent="0.3">
      <c r="B17" s="27" t="s">
        <v>78</v>
      </c>
      <c r="E17" s="27" t="s">
        <v>79</v>
      </c>
      <c r="I17" s="28">
        <v>90.910000000000011</v>
      </c>
    </row>
    <row r="18" spans="2:9" ht="13.5" customHeight="1" x14ac:dyDescent="0.3">
      <c r="B18" s="27" t="s">
        <v>80</v>
      </c>
      <c r="E18" s="27" t="s">
        <v>81</v>
      </c>
      <c r="I18" s="30">
        <v>2273.8200000000002</v>
      </c>
    </row>
    <row r="19" spans="2:9" ht="13.5" customHeight="1" x14ac:dyDescent="0.3">
      <c r="B19" s="22" t="s">
        <v>82</v>
      </c>
      <c r="D19" s="22" t="s">
        <v>83</v>
      </c>
      <c r="I19" s="31">
        <v>2500.73</v>
      </c>
    </row>
    <row r="20" spans="2:9" ht="12" customHeight="1" x14ac:dyDescent="0.3"/>
    <row r="21" spans="2:9" ht="13.5" customHeight="1" x14ac:dyDescent="0.3">
      <c r="B21" s="27" t="s">
        <v>84</v>
      </c>
      <c r="E21" s="27" t="s">
        <v>85</v>
      </c>
      <c r="I21" s="28">
        <v>341.91</v>
      </c>
    </row>
    <row r="22" spans="2:9" ht="13.5" customHeight="1" x14ac:dyDescent="0.3">
      <c r="B22" s="27" t="s">
        <v>86</v>
      </c>
      <c r="E22" s="27" t="s">
        <v>87</v>
      </c>
      <c r="I22" s="28">
        <v>73.510000000000005</v>
      </c>
    </row>
    <row r="23" spans="2:9" ht="13.5" customHeight="1" x14ac:dyDescent="0.3">
      <c r="B23" s="27" t="s">
        <v>88</v>
      </c>
      <c r="E23" s="27" t="s">
        <v>89</v>
      </c>
      <c r="I23" s="30">
        <v>98</v>
      </c>
    </row>
    <row r="24" spans="2:9" ht="13.5" customHeight="1" x14ac:dyDescent="0.3">
      <c r="B24" s="22" t="s">
        <v>90</v>
      </c>
      <c r="D24" s="22" t="s">
        <v>91</v>
      </c>
      <c r="I24" s="31">
        <v>513.41999999999996</v>
      </c>
    </row>
    <row r="25" spans="2:9" ht="12" customHeight="1" x14ac:dyDescent="0.3"/>
    <row r="26" spans="2:9" ht="13.5" customHeight="1" x14ac:dyDescent="0.3">
      <c r="B26" s="27" t="s">
        <v>92</v>
      </c>
      <c r="E26" s="27" t="s">
        <v>93</v>
      </c>
      <c r="I26" s="28">
        <v>3600</v>
      </c>
    </row>
    <row r="27" spans="2:9" ht="13.5" customHeight="1" x14ac:dyDescent="0.3">
      <c r="B27" s="27" t="s">
        <v>94</v>
      </c>
      <c r="E27" s="27" t="s">
        <v>95</v>
      </c>
      <c r="I27" s="28">
        <v>605.83999999999992</v>
      </c>
    </row>
    <row r="28" spans="2:9" ht="13.5" customHeight="1" x14ac:dyDescent="0.3">
      <c r="B28" s="38" t="s">
        <v>96</v>
      </c>
      <c r="C28" s="15"/>
      <c r="D28" s="15"/>
      <c r="E28" s="38" t="s">
        <v>97</v>
      </c>
      <c r="F28" s="15"/>
      <c r="G28" s="15"/>
      <c r="H28" s="15"/>
      <c r="I28" s="39">
        <v>-0.01</v>
      </c>
    </row>
    <row r="29" spans="2:9" ht="13.5" customHeight="1" x14ac:dyDescent="0.3">
      <c r="B29" s="22" t="s">
        <v>98</v>
      </c>
      <c r="D29" s="22" t="s">
        <v>99</v>
      </c>
      <c r="I29" s="31">
        <v>4205.83</v>
      </c>
    </row>
    <row r="30" spans="2:9" ht="12" customHeight="1" x14ac:dyDescent="0.3"/>
    <row r="31" spans="2:9" ht="13.5" customHeight="1" x14ac:dyDescent="0.3">
      <c r="B31" s="27" t="s">
        <v>100</v>
      </c>
      <c r="E31" s="27" t="s">
        <v>101</v>
      </c>
      <c r="I31" s="30">
        <v>3845.92</v>
      </c>
    </row>
    <row r="32" spans="2:9" ht="13.5" customHeight="1" x14ac:dyDescent="0.3">
      <c r="B32" s="22" t="s">
        <v>102</v>
      </c>
      <c r="D32" s="22" t="s">
        <v>103</v>
      </c>
      <c r="I32" s="31">
        <v>3845.92</v>
      </c>
    </row>
    <row r="33" spans="2:9" ht="12" customHeight="1" x14ac:dyDescent="0.3"/>
    <row r="34" spans="2:9" ht="13.5" customHeight="1" x14ac:dyDescent="0.3">
      <c r="B34" s="27" t="s">
        <v>104</v>
      </c>
      <c r="E34" s="27" t="s">
        <v>105</v>
      </c>
      <c r="I34" s="30">
        <v>96</v>
      </c>
    </row>
    <row r="35" spans="2:9" ht="13.5" customHeight="1" x14ac:dyDescent="0.3">
      <c r="B35" s="22" t="s">
        <v>106</v>
      </c>
      <c r="D35" s="22" t="s">
        <v>107</v>
      </c>
      <c r="I35" s="31">
        <v>96</v>
      </c>
    </row>
    <row r="36" spans="2:9" ht="12" customHeight="1" x14ac:dyDescent="0.3">
      <c r="B36" s="24"/>
      <c r="C36" s="24"/>
      <c r="D36" s="24"/>
      <c r="E36" s="24"/>
      <c r="F36" s="24"/>
      <c r="G36" s="24"/>
      <c r="H36" s="24"/>
      <c r="I36" s="24"/>
    </row>
    <row r="37" spans="2:9" ht="12" customHeight="1" x14ac:dyDescent="0.3">
      <c r="B37" s="25"/>
      <c r="C37" s="25"/>
      <c r="D37" s="25"/>
      <c r="E37" s="25"/>
      <c r="F37" s="25"/>
      <c r="G37" s="25"/>
      <c r="H37" s="25"/>
      <c r="I37" s="25"/>
    </row>
    <row r="38" spans="2:9" ht="13.5" customHeight="1" x14ac:dyDescent="0.3">
      <c r="B38" s="24"/>
      <c r="C38" s="24"/>
      <c r="D38" s="32" t="s">
        <v>108</v>
      </c>
      <c r="E38" s="24"/>
      <c r="F38" s="24"/>
      <c r="G38" s="24"/>
      <c r="H38" s="24"/>
      <c r="I38" s="33">
        <v>11799.32</v>
      </c>
    </row>
    <row r="39" spans="2:9" ht="12" customHeight="1" x14ac:dyDescent="0.3">
      <c r="B39" s="25"/>
      <c r="C39" s="25"/>
      <c r="D39" s="25"/>
      <c r="E39" s="25"/>
      <c r="F39" s="25"/>
      <c r="G39" s="25"/>
      <c r="H39" s="25"/>
      <c r="I39" s="25"/>
    </row>
    <row r="40" spans="2:9" ht="16.5" customHeight="1" x14ac:dyDescent="0.3">
      <c r="B40" s="26" t="s">
        <v>15</v>
      </c>
    </row>
    <row r="41" spans="2:9" ht="12" customHeight="1" x14ac:dyDescent="0.3"/>
    <row r="42" spans="2:9" ht="13.5" customHeight="1" x14ac:dyDescent="0.3">
      <c r="B42" s="27" t="s">
        <v>109</v>
      </c>
      <c r="E42" s="27" t="s">
        <v>110</v>
      </c>
      <c r="I42" s="28">
        <v>14732</v>
      </c>
    </row>
    <row r="43" spans="2:9" ht="13.5" customHeight="1" x14ac:dyDescent="0.3">
      <c r="B43" s="27" t="s">
        <v>111</v>
      </c>
      <c r="E43" s="27" t="s">
        <v>112</v>
      </c>
      <c r="I43" s="28">
        <v>4097.9799999999996</v>
      </c>
    </row>
    <row r="44" spans="2:9" ht="13.5" customHeight="1" x14ac:dyDescent="0.3">
      <c r="B44" s="27" t="s">
        <v>113</v>
      </c>
      <c r="E44" s="27" t="s">
        <v>114</v>
      </c>
      <c r="I44" s="30">
        <v>950</v>
      </c>
    </row>
    <row r="45" spans="2:9" ht="13.5" customHeight="1" x14ac:dyDescent="0.3">
      <c r="B45" s="22" t="s">
        <v>115</v>
      </c>
      <c r="D45" s="22" t="s">
        <v>116</v>
      </c>
      <c r="I45" s="31">
        <v>19779.98</v>
      </c>
    </row>
    <row r="46" spans="2:9" ht="12" customHeight="1" x14ac:dyDescent="0.3"/>
    <row r="47" spans="2:9" ht="13.5" customHeight="1" x14ac:dyDescent="0.3">
      <c r="B47" s="27" t="s">
        <v>117</v>
      </c>
      <c r="E47" s="27" t="s">
        <v>118</v>
      </c>
      <c r="I47" s="30">
        <v>5000</v>
      </c>
    </row>
    <row r="48" spans="2:9" ht="13.5" customHeight="1" x14ac:dyDescent="0.3">
      <c r="B48" s="22" t="s">
        <v>119</v>
      </c>
      <c r="D48" s="22" t="s">
        <v>120</v>
      </c>
      <c r="I48" s="31">
        <v>5000</v>
      </c>
    </row>
    <row r="49" spans="2:10" ht="12" customHeight="1" x14ac:dyDescent="0.3">
      <c r="B49" s="24"/>
      <c r="C49" s="24"/>
      <c r="D49" s="24"/>
      <c r="E49" s="24"/>
      <c r="F49" s="24"/>
      <c r="G49" s="24"/>
      <c r="H49" s="24"/>
      <c r="I49" s="24"/>
    </row>
    <row r="50" spans="2:10" ht="12" customHeight="1" x14ac:dyDescent="0.3">
      <c r="B50" s="25"/>
      <c r="C50" s="25"/>
      <c r="D50" s="25"/>
      <c r="E50" s="25"/>
      <c r="F50" s="25"/>
      <c r="G50" s="25"/>
      <c r="H50" s="25"/>
      <c r="I50" s="25"/>
    </row>
    <row r="51" spans="2:10" ht="13.5" customHeight="1" x14ac:dyDescent="0.3">
      <c r="B51" s="24"/>
      <c r="C51" s="24"/>
      <c r="D51" s="32" t="s">
        <v>121</v>
      </c>
      <c r="E51" s="24"/>
      <c r="F51" s="24"/>
      <c r="G51" s="24"/>
      <c r="H51" s="24"/>
      <c r="I51" s="33">
        <v>24779.98</v>
      </c>
    </row>
    <row r="52" spans="2:10" ht="13.5" customHeight="1" x14ac:dyDescent="0.3">
      <c r="B52" s="25"/>
      <c r="C52" s="25"/>
      <c r="D52" s="25"/>
      <c r="E52" s="25"/>
      <c r="F52" s="25"/>
      <c r="G52" s="25"/>
      <c r="H52" s="25"/>
      <c r="I52" s="25"/>
    </row>
    <row r="53" spans="2:10" ht="13.5" customHeight="1" x14ac:dyDescent="0.3">
      <c r="I53" s="33">
        <v>12980.66</v>
      </c>
    </row>
    <row r="54" spans="2:10" ht="12" customHeight="1" thickBot="1" x14ac:dyDescent="0.35">
      <c r="I54" s="25"/>
    </row>
    <row r="55" spans="2:10" ht="13.5" customHeight="1" x14ac:dyDescent="0.3">
      <c r="B55" s="27"/>
      <c r="I55" s="40">
        <f>I38</f>
        <v>11799.32</v>
      </c>
      <c r="J55" s="7" t="s">
        <v>14</v>
      </c>
    </row>
    <row r="56" spans="2:10" x14ac:dyDescent="0.3">
      <c r="I56" s="41">
        <f>I51</f>
        <v>24779.98</v>
      </c>
      <c r="J56" s="8" t="s">
        <v>15</v>
      </c>
    </row>
    <row r="57" spans="2:10" x14ac:dyDescent="0.3">
      <c r="I57" s="13">
        <f>I56-I55</f>
        <v>12980.66</v>
      </c>
      <c r="J57" s="8" t="s">
        <v>16</v>
      </c>
    </row>
    <row r="58" spans="2:10" x14ac:dyDescent="0.3">
      <c r="I58" s="4"/>
      <c r="J58" s="8"/>
    </row>
    <row r="59" spans="2:10" x14ac:dyDescent="0.3">
      <c r="I59" s="13">
        <f>I60+I61</f>
        <v>146.27000000000001</v>
      </c>
      <c r="J59" s="8" t="s">
        <v>17</v>
      </c>
    </row>
    <row r="60" spans="2:10" x14ac:dyDescent="0.3">
      <c r="I60" s="41">
        <f>I12</f>
        <v>146.27000000000001</v>
      </c>
      <c r="J60" s="12" t="s">
        <v>54</v>
      </c>
    </row>
    <row r="61" spans="2:10" x14ac:dyDescent="0.3">
      <c r="I61" s="4">
        <f>H47</f>
        <v>0</v>
      </c>
      <c r="J61" s="12" t="s">
        <v>55</v>
      </c>
    </row>
    <row r="62" spans="2:10" x14ac:dyDescent="0.3">
      <c r="I62" s="4"/>
      <c r="J62" s="12"/>
    </row>
    <row r="63" spans="2:10" x14ac:dyDescent="0.3">
      <c r="I63" s="13">
        <v>0</v>
      </c>
      <c r="J63" s="8" t="s">
        <v>18</v>
      </c>
    </row>
    <row r="64" spans="2:10" x14ac:dyDescent="0.3">
      <c r="I64" s="4"/>
      <c r="J64" s="8"/>
    </row>
    <row r="65" spans="9:10" x14ac:dyDescent="0.3">
      <c r="I65" s="4">
        <f>I57+I59-I63</f>
        <v>13126.93</v>
      </c>
      <c r="J65" s="8" t="s">
        <v>19</v>
      </c>
    </row>
    <row r="66" spans="9:10" x14ac:dyDescent="0.3">
      <c r="I66" s="4">
        <f>L52</f>
        <v>0</v>
      </c>
      <c r="J66" s="8" t="s">
        <v>21</v>
      </c>
    </row>
    <row r="67" spans="9:10" x14ac:dyDescent="0.3">
      <c r="I67" s="4">
        <f>I65-I66</f>
        <v>13126.93</v>
      </c>
      <c r="J67" s="8" t="s">
        <v>22</v>
      </c>
    </row>
    <row r="68" spans="9:10" x14ac:dyDescent="0.3">
      <c r="I68" s="6">
        <f>I67*0.1</f>
        <v>1312.6930000000002</v>
      </c>
      <c r="J68" s="8" t="s">
        <v>122</v>
      </c>
    </row>
    <row r="69" spans="9:10" x14ac:dyDescent="0.3">
      <c r="I69" s="4"/>
      <c r="J69" s="8"/>
    </row>
    <row r="70" spans="9:10" ht="15" thickBot="1" x14ac:dyDescent="0.35">
      <c r="I70" s="5">
        <f>I57-I68</f>
        <v>11667.967000000001</v>
      </c>
      <c r="J70" s="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výsledky 2022</vt:lpstr>
      <vt:lpstr>inventura 2022</vt:lpstr>
      <vt:lpstr>VýSLEDKY 2023</vt:lpstr>
      <vt:lpstr>INVENTURA 2023</vt:lpstr>
      <vt:lpstr>inventura 2024</vt:lpstr>
      <vt:lpstr>Výsledky 2024</vt:lpstr>
      <vt:lpstr>INVENTURA 2025</vt:lpstr>
      <vt:lpstr>VýSLEDKY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2026-05-02T19:23:52Z</dcterms:modified>
</cp:coreProperties>
</file>