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1A4B349-8803-4672-BF81-51A00F9E60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UBU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F74" i="1" s="1"/>
  <c r="F49" i="1"/>
  <c r="G63" i="1"/>
  <c r="G61" i="1"/>
  <c r="D70" i="1" l="1"/>
  <c r="E70" i="1"/>
  <c r="C70" i="1"/>
  <c r="F69" i="1"/>
  <c r="F68" i="1"/>
  <c r="F70" i="1" s="1"/>
  <c r="D66" i="1"/>
  <c r="E66" i="1"/>
  <c r="C66" i="1"/>
  <c r="F44" i="1"/>
  <c r="F45" i="1"/>
  <c r="F46" i="1"/>
  <c r="F47" i="1"/>
  <c r="F4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43" i="1"/>
  <c r="F66" i="1" s="1"/>
  <c r="F73" i="1" s="1"/>
  <c r="F76" i="1" s="1"/>
  <c r="F78" i="1" s="1"/>
  <c r="D41" i="1"/>
  <c r="E41" i="1"/>
  <c r="C41" i="1"/>
  <c r="F37" i="1"/>
  <c r="F38" i="1"/>
  <c r="F39" i="1"/>
  <c r="F40" i="1"/>
  <c r="F36" i="1"/>
  <c r="F41" i="1" s="1"/>
  <c r="D34" i="1"/>
  <c r="E34" i="1"/>
  <c r="C34" i="1"/>
  <c r="F18" i="1"/>
  <c r="F19" i="1"/>
  <c r="F20" i="1"/>
  <c r="F21" i="1"/>
  <c r="F22" i="1"/>
  <c r="F23" i="1"/>
  <c r="F34" i="1" s="1"/>
  <c r="F24" i="1"/>
  <c r="F25" i="1"/>
  <c r="F26" i="1"/>
  <c r="F27" i="1"/>
  <c r="F28" i="1"/>
  <c r="F29" i="1"/>
  <c r="F30" i="1"/>
  <c r="F31" i="1"/>
  <c r="F32" i="1"/>
  <c r="F33" i="1"/>
  <c r="F17" i="1"/>
  <c r="D15" i="1"/>
  <c r="E15" i="1"/>
  <c r="C15" i="1"/>
  <c r="F13" i="1"/>
  <c r="F15" i="1" s="1"/>
  <c r="F14" i="1"/>
  <c r="F12" i="1"/>
  <c r="D10" i="1"/>
  <c r="E10" i="1"/>
  <c r="C10" i="1"/>
  <c r="F8" i="1"/>
  <c r="F9" i="1"/>
  <c r="F7" i="1"/>
  <c r="F10" i="1" s="1"/>
  <c r="G79" i="1" l="1"/>
  <c r="F80" i="1"/>
  <c r="F71" i="1"/>
  <c r="E71" i="1"/>
  <c r="D71" i="1"/>
  <c r="C71" i="1"/>
</calcChain>
</file>

<file path=xl/sharedStrings.xml><?xml version="1.0" encoding="utf-8"?>
<sst xmlns="http://schemas.openxmlformats.org/spreadsheetml/2006/main" count="184" uniqueCount="159">
  <si>
    <t>Predvaha, vypočítaná po triedach (kópia)</t>
  </si>
  <si>
    <t>Firma: JUBU s.r.o.</t>
  </si>
  <si>
    <t>Účet</t>
  </si>
  <si>
    <t>Počiatok k</t>
  </si>
  <si>
    <t>Obrat D</t>
  </si>
  <si>
    <t>Počiatok+obrat</t>
  </si>
  <si>
    <t>Obrat MD</t>
  </si>
  <si>
    <t>Za triedu 0</t>
  </si>
  <si>
    <t>02200</t>
  </si>
  <si>
    <t>Samostatné hnuteľné ve</t>
  </si>
  <si>
    <t>04200</t>
  </si>
  <si>
    <t>Obstaranie dlhodobého h</t>
  </si>
  <si>
    <t>08200</t>
  </si>
  <si>
    <t>Oprávky k samostatným</t>
  </si>
  <si>
    <t>Celkom za triedu 0</t>
  </si>
  <si>
    <t>Za triedu 2</t>
  </si>
  <si>
    <t>21100</t>
  </si>
  <si>
    <t>Pokladnica</t>
  </si>
  <si>
    <t>22100</t>
  </si>
  <si>
    <t>Bankové účty</t>
  </si>
  <si>
    <t>22101</t>
  </si>
  <si>
    <t>Celkom za triedu 2</t>
  </si>
  <si>
    <t>Za triedu 3</t>
  </si>
  <si>
    <t>31100</t>
  </si>
  <si>
    <t>Odberatelia - krátkodobé</t>
  </si>
  <si>
    <t>31405</t>
  </si>
  <si>
    <t>Poskytnuté prevádzkové</t>
  </si>
  <si>
    <t>31406</t>
  </si>
  <si>
    <t>32100</t>
  </si>
  <si>
    <t>Dodávatelia</t>
  </si>
  <si>
    <t>32300</t>
  </si>
  <si>
    <t>Krátkodobé rezervy</t>
  </si>
  <si>
    <t>33100</t>
  </si>
  <si>
    <t>Zamestnanci</t>
  </si>
  <si>
    <t>33600</t>
  </si>
  <si>
    <t>Zúčtovanie s orgánmi so</t>
  </si>
  <si>
    <t>34100</t>
  </si>
  <si>
    <t>Daň z príjmov</t>
  </si>
  <si>
    <t>34200</t>
  </si>
  <si>
    <t>Ostatné priame dane</t>
  </si>
  <si>
    <t>34300</t>
  </si>
  <si>
    <t>Daň z pridanej hodnoty -</t>
  </si>
  <si>
    <t>34323</t>
  </si>
  <si>
    <t>34500</t>
  </si>
  <si>
    <t>Ostatné dane a poplatky</t>
  </si>
  <si>
    <t>35500</t>
  </si>
  <si>
    <t>Ostatné pohľadávky voč</t>
  </si>
  <si>
    <t>36500</t>
  </si>
  <si>
    <t>Ostatné záväzky voči sp</t>
  </si>
  <si>
    <t>37900</t>
  </si>
  <si>
    <t>Iné záväzky - krátkodob</t>
  </si>
  <si>
    <t>38100</t>
  </si>
  <si>
    <t>Náklady budúcich obdob</t>
  </si>
  <si>
    <t>39500</t>
  </si>
  <si>
    <t>Vnútorné zúčtovanie</t>
  </si>
  <si>
    <t>Celkom za triedu 3</t>
  </si>
  <si>
    <t>Za triedu 4</t>
  </si>
  <si>
    <t>41100</t>
  </si>
  <si>
    <t>Základné imanie</t>
  </si>
  <si>
    <t>42100</t>
  </si>
  <si>
    <t>Zákonný rezervný fond</t>
  </si>
  <si>
    <t>42800</t>
  </si>
  <si>
    <t>Nerozdelený zisk minulýc</t>
  </si>
  <si>
    <t>43100</t>
  </si>
  <si>
    <t>Výsledok hospodárenia v</t>
  </si>
  <si>
    <t>47200</t>
  </si>
  <si>
    <t>Záväzky zo sociálneho f</t>
  </si>
  <si>
    <t>Celkom za triedu 4</t>
  </si>
  <si>
    <t>Za triedu 5</t>
  </si>
  <si>
    <t>50100</t>
  </si>
  <si>
    <t>Spotreba materiálu</t>
  </si>
  <si>
    <t>50101</t>
  </si>
  <si>
    <t>PHM natural</t>
  </si>
  <si>
    <t>50102</t>
  </si>
  <si>
    <t>Spotreba materiálu autá</t>
  </si>
  <si>
    <t>50103</t>
  </si>
  <si>
    <t>Drobný hmotný majetok</t>
  </si>
  <si>
    <t>50104</t>
  </si>
  <si>
    <t>Pracovné oblečenie</t>
  </si>
  <si>
    <t>51100</t>
  </si>
  <si>
    <t>Opravy a udržiavanie</t>
  </si>
  <si>
    <t>51800</t>
  </si>
  <si>
    <t>Ostatné služby</t>
  </si>
  <si>
    <t>51801</t>
  </si>
  <si>
    <t>Účtovné a právne služby</t>
  </si>
  <si>
    <t>51802</t>
  </si>
  <si>
    <t>Služby pri prevádzkovan</t>
  </si>
  <si>
    <t>51803</t>
  </si>
  <si>
    <t>Zber odpadov</t>
  </si>
  <si>
    <t>51804</t>
  </si>
  <si>
    <t>BOZP, školenia</t>
  </si>
  <si>
    <t>52100</t>
  </si>
  <si>
    <t>Mzdové náklady</t>
  </si>
  <si>
    <t>52400</t>
  </si>
  <si>
    <t>Zákonné sociálne poiste</t>
  </si>
  <si>
    <t>52700</t>
  </si>
  <si>
    <t>Zákonné sociálne náklad</t>
  </si>
  <si>
    <t>53100</t>
  </si>
  <si>
    <t>Daň z motorových vozidi</t>
  </si>
  <si>
    <t>53800</t>
  </si>
  <si>
    <t>53801</t>
  </si>
  <si>
    <t>Transakčná daň</t>
  </si>
  <si>
    <t>54500</t>
  </si>
  <si>
    <t>Ostatné pokuty, penále</t>
  </si>
  <si>
    <t>54801</t>
  </si>
  <si>
    <t>54900</t>
  </si>
  <si>
    <t>Manká a škody</t>
  </si>
  <si>
    <t>55100</t>
  </si>
  <si>
    <t>Odpisy DNM a DHM</t>
  </si>
  <si>
    <t>56800</t>
  </si>
  <si>
    <t>Ostatné finančné náklad</t>
  </si>
  <si>
    <t>Celkom za triedu 5</t>
  </si>
  <si>
    <t>Za triedu 6</t>
  </si>
  <si>
    <t>60200</t>
  </si>
  <si>
    <t>Tržby z predaja služieb-</t>
  </si>
  <si>
    <t>64800</t>
  </si>
  <si>
    <t>Ostatné výnosy z hospo</t>
  </si>
  <si>
    <t>Celkom za triedu 6</t>
  </si>
  <si>
    <t>Celkom</t>
  </si>
  <si>
    <t>Bankové účty TABA vinkulácia</t>
  </si>
  <si>
    <t>ok, sedí na report majetku</t>
  </si>
  <si>
    <t>ok, auto zaradené</t>
  </si>
  <si>
    <t>ok, sedí na poklad. Report, doplnené vkladom konateľa</t>
  </si>
  <si>
    <t>ok, sedí na odpisový plán</t>
  </si>
  <si>
    <t>ok,, sedí na bankový výpis</t>
  </si>
  <si>
    <t>ok, sedí na bankový report</t>
  </si>
  <si>
    <t>dopniť výpis</t>
  </si>
  <si>
    <t>ok, sedí na report predaja</t>
  </si>
  <si>
    <t>ok, sedí na saldo</t>
  </si>
  <si>
    <t>ok, všetko zúčtované</t>
  </si>
  <si>
    <t>ok, sedí na report nákupu</t>
  </si>
  <si>
    <t>ok, vytvorené rezervy na nevyčerpané dovolenky 2025</t>
  </si>
  <si>
    <t>ok, sedí na mzdy za 12/2025</t>
  </si>
  <si>
    <t>ok, sedí na platbu SP a ZP za 12/2025</t>
  </si>
  <si>
    <t>ok, sedí na platbu dane zo mzdy za 12/2025</t>
  </si>
  <si>
    <t>ok, uhradené preddavky na DzPPO 2025</t>
  </si>
  <si>
    <t>ok, sedí na platbu DPH za 12/2025</t>
  </si>
  <si>
    <t>ok, sedí na platbu DzmV2025</t>
  </si>
  <si>
    <t>ok, preúč. Na 365*</t>
  </si>
  <si>
    <t>ok, poistné cez CR</t>
  </si>
  <si>
    <t>ok, bez zmeny</t>
  </si>
  <si>
    <t>ok, vytvorené v plnej výške</t>
  </si>
  <si>
    <t>ok, preúčtované</t>
  </si>
  <si>
    <t>ok, nečerpoané</t>
  </si>
  <si>
    <t>ok</t>
  </si>
  <si>
    <t>Poistné</t>
  </si>
  <si>
    <t>ok, cez ČR</t>
  </si>
  <si>
    <t>ok, všetko uhradené</t>
  </si>
  <si>
    <t>HV</t>
  </si>
  <si>
    <t>+</t>
  </si>
  <si>
    <t>-</t>
  </si>
  <si>
    <t>ZD</t>
  </si>
  <si>
    <t>Daň 21%</t>
  </si>
  <si>
    <t>čistý HV</t>
  </si>
  <si>
    <t>uhradené preddavky</t>
  </si>
  <si>
    <t>min. daň</t>
  </si>
  <si>
    <t>cestovné</t>
  </si>
  <si>
    <t>ok, doplnené podľa p. Buranovského</t>
  </si>
  <si>
    <t xml:space="preserve">ok, doplnené cestovné výdavk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</si>
</sst>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2" fillId="0" borderId="0" xfId="1"/>
    <xf numFmtId="0" fontId="0" fillId="2" borderId="0" xfId="0" applyFill="1"/>
    <xf numFmtId="2" fontId="0" fillId="0" borderId="0" xfId="0" applyNumberFormat="1"/>
    <xf numFmtId="2" fontId="0" fillId="0" borderId="3" xfId="0" applyNumberFormat="1" applyBorder="1"/>
    <xf numFmtId="2" fontId="1" fillId="0" borderId="1" xfId="0" applyNumberFormat="1" applyFont="1" applyBorder="1"/>
    <xf numFmtId="2" fontId="0" fillId="0" borderId="1" xfId="0" applyNumberFormat="1" applyBorder="1"/>
    <xf numFmtId="2" fontId="1" fillId="0" borderId="0" xfId="0" applyNumberFormat="1" applyFont="1"/>
    <xf numFmtId="2" fontId="1" fillId="0" borderId="2" xfId="0" applyNumberFormat="1" applyFont="1" applyBorder="1"/>
    <xf numFmtId="2" fontId="0" fillId="2" borderId="0" xfId="0" applyNumberFormat="1" applyFill="1"/>
    <xf numFmtId="0" fontId="2" fillId="2" borderId="0" xfId="1" applyFill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32100-Kniha%20fakt&#250;r%20prijat&#253;ch%20sp&#228;tne%20k%2031.12.2025.pdf" TargetMode="External"/><Relationship Id="rId13" Type="http://schemas.openxmlformats.org/officeDocument/2006/relationships/hyperlink" Target="MZDY-Preh&#318;ad%20za%20firmu%2012%202025%20JUBU.pdf" TargetMode="External"/><Relationship Id="rId18" Type="http://schemas.openxmlformats.org/officeDocument/2006/relationships/hyperlink" Target="38100-&#218;&#269;tovn&#253;%20denn&#237;k%20bez%20sum&#225;ra%20za%20&#250;&#269;ty.pdf" TargetMode="External"/><Relationship Id="rId3" Type="http://schemas.openxmlformats.org/officeDocument/2006/relationships/hyperlink" Target="21100-Pokladni&#269;n&#225;%20kniha%20s%20priebe&#382;n&#253;m%20zostatkom%202025.pdf" TargetMode="External"/><Relationship Id="rId7" Type="http://schemas.openxmlformats.org/officeDocument/2006/relationships/hyperlink" Target="31100-&#218;&#269;tovn&#253;%20denn&#237;k%20s&#250;vz&#357;a&#382;ne%20(2026_06_02%2016-49).pdf" TargetMode="External"/><Relationship Id="rId12" Type="http://schemas.openxmlformats.org/officeDocument/2006/relationships/hyperlink" Target="MZDY-Preh&#318;ad%20za%20firmu%2012%202025%20JUBU.pdf" TargetMode="External"/><Relationship Id="rId17" Type="http://schemas.openxmlformats.org/officeDocument/2006/relationships/hyperlink" Target="37900-&#218;&#269;tovn&#253;%20denn&#237;k%20s&#250;vz&#357;a&#382;ne.pdf" TargetMode="External"/><Relationship Id="rId2" Type="http://schemas.openxmlformats.org/officeDocument/2006/relationships/hyperlink" Target="55100-Odpisov&#253;%20pl&#225;n%20detailne%20-%20po%20obdobiach.pdf" TargetMode="External"/><Relationship Id="rId16" Type="http://schemas.openxmlformats.org/officeDocument/2006/relationships/hyperlink" Target="34500-form.606.DMV-25-124-print-save_form.606_00_dfe95de9-ebda-4981-9818-8a0baf580432.pdf" TargetMode="External"/><Relationship Id="rId20" Type="http://schemas.openxmlformats.org/officeDocument/2006/relationships/hyperlink" Target="51801-&#250;&#269;tovn&#237;ctvo%20v&#353;etko%20uhraden&#233;.pdf" TargetMode="External"/><Relationship Id="rId1" Type="http://schemas.openxmlformats.org/officeDocument/2006/relationships/hyperlink" Target="0-Kniha%20sp&#228;tne%20k%2031.12.2025%20-%20s%20opr&#225;vkami.pdf" TargetMode="External"/><Relationship Id="rId6" Type="http://schemas.openxmlformats.org/officeDocument/2006/relationships/hyperlink" Target="31100-Kniha%20fakt&#250;r%20vydan&#253;ch%20sp&#228;tne%20k%2031.12.2025.pdf" TargetMode="External"/><Relationship Id="rId11" Type="http://schemas.openxmlformats.org/officeDocument/2006/relationships/hyperlink" Target="MZDY-Preh&#318;ad%20za%20firmu%2012%202025%20JUBU.pdf" TargetMode="External"/><Relationship Id="rId5" Type="http://schemas.openxmlformats.org/officeDocument/2006/relationships/hyperlink" Target="22100-Bankov&#225;%20kniha%20TABA.pdf" TargetMode="External"/><Relationship Id="rId15" Type="http://schemas.openxmlformats.org/officeDocument/2006/relationships/hyperlink" Target="34300-Riadne-2025-07%20(01.12.2025-31.12.2025).pdf" TargetMode="External"/><Relationship Id="rId10" Type="http://schemas.openxmlformats.org/officeDocument/2006/relationships/hyperlink" Target="34300-Tvorba%20rezerv%20na%20nevy&#269;erpan&#250;%20dovolenku%202025.pdf" TargetMode="External"/><Relationship Id="rId19" Type="http://schemas.openxmlformats.org/officeDocument/2006/relationships/hyperlink" Target="41100-V&#253;pis%20z%20obchodn&#233;ho%20registra%20SR.pdf" TargetMode="External"/><Relationship Id="rId4" Type="http://schemas.openxmlformats.org/officeDocument/2006/relationships/hyperlink" Target="22100-mesVypis-122025.pdf" TargetMode="External"/><Relationship Id="rId9" Type="http://schemas.openxmlformats.org/officeDocument/2006/relationships/hyperlink" Target="32100-&#218;&#269;tovn&#253;%20denn&#237;k%20s&#250;vz&#357;a&#382;ne.pdf" TargetMode="External"/><Relationship Id="rId14" Type="http://schemas.openxmlformats.org/officeDocument/2006/relationships/hyperlink" Target="34100-uhraden&#233;%20preddavky%20na%20dzPPO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topLeftCell="A60" zoomScaleNormal="100" workbookViewId="0">
      <selection activeCell="H74" sqref="H74"/>
    </sheetView>
  </sheetViews>
  <sheetFormatPr defaultRowHeight="14.4" x14ac:dyDescent="0.3"/>
  <cols>
    <col min="2" max="2" width="26.6640625" customWidth="1"/>
    <col min="3" max="3" width="14.6640625" style="7" customWidth="1"/>
    <col min="4" max="4" width="13.6640625" style="7" customWidth="1"/>
    <col min="5" max="5" width="16.5546875" style="7" customWidth="1"/>
    <col min="6" max="6" width="15.33203125" style="7" customWidth="1"/>
    <col min="7" max="7" width="8.88671875" style="7"/>
    <col min="8" max="8" width="45.5546875" customWidth="1"/>
    <col min="9" max="9" width="27.8867187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5" spans="1:9" ht="15" thickBot="1" x14ac:dyDescent="0.35">
      <c r="A5" s="2" t="s">
        <v>2</v>
      </c>
      <c r="B5" s="2"/>
      <c r="C5" s="9" t="s">
        <v>3</v>
      </c>
      <c r="D5" s="9" t="s">
        <v>6</v>
      </c>
      <c r="E5" s="9" t="s">
        <v>4</v>
      </c>
      <c r="F5" s="9" t="s">
        <v>5</v>
      </c>
    </row>
    <row r="6" spans="1:9" ht="15.6" thickTop="1" thickBot="1" x14ac:dyDescent="0.35">
      <c r="A6" s="15" t="s">
        <v>7</v>
      </c>
      <c r="B6" s="15"/>
      <c r="C6" s="15"/>
      <c r="D6" s="15"/>
      <c r="E6" s="15"/>
      <c r="F6" s="15"/>
    </row>
    <row r="7" spans="1:9" ht="15" thickTop="1" x14ac:dyDescent="0.3">
      <c r="A7" t="s">
        <v>8</v>
      </c>
      <c r="B7" t="s">
        <v>9</v>
      </c>
      <c r="C7" s="7">
        <v>0</v>
      </c>
      <c r="D7" s="7">
        <v>65656.66</v>
      </c>
      <c r="E7" s="7">
        <v>0</v>
      </c>
      <c r="F7" s="7">
        <f>C7+D7-E7</f>
        <v>65656.66</v>
      </c>
    </row>
    <row r="8" spans="1:9" x14ac:dyDescent="0.3">
      <c r="A8" t="s">
        <v>10</v>
      </c>
      <c r="B8" t="s">
        <v>11</v>
      </c>
      <c r="C8" s="7">
        <v>0</v>
      </c>
      <c r="D8" s="7">
        <v>65656.66</v>
      </c>
      <c r="E8" s="7">
        <v>65656.66</v>
      </c>
      <c r="F8" s="7">
        <f t="shared" ref="F8:F9" si="0">C8+D8-E8</f>
        <v>0</v>
      </c>
      <c r="H8" t="s">
        <v>121</v>
      </c>
    </row>
    <row r="9" spans="1:9" ht="15" thickBot="1" x14ac:dyDescent="0.35">
      <c r="A9" s="3" t="s">
        <v>12</v>
      </c>
      <c r="B9" s="3" t="s">
        <v>13</v>
      </c>
      <c r="C9" s="10">
        <v>0</v>
      </c>
      <c r="D9" s="10">
        <v>0</v>
      </c>
      <c r="E9" s="10">
        <v>2735.69</v>
      </c>
      <c r="F9" s="10">
        <f t="shared" si="0"/>
        <v>-2735.69</v>
      </c>
    </row>
    <row r="10" spans="1:9" ht="15" thickTop="1" x14ac:dyDescent="0.3">
      <c r="A10" s="1" t="s">
        <v>14</v>
      </c>
      <c r="B10" s="1"/>
      <c r="C10" s="11">
        <f>SUM(C7:C9)</f>
        <v>0</v>
      </c>
      <c r="D10" s="11">
        <f t="shared" ref="D10:F10" si="1">SUM(D7:D9)</f>
        <v>131313.32</v>
      </c>
      <c r="E10" s="11">
        <f t="shared" si="1"/>
        <v>68392.350000000006</v>
      </c>
      <c r="F10" s="11">
        <f t="shared" si="1"/>
        <v>62920.97</v>
      </c>
      <c r="H10" s="5" t="s">
        <v>120</v>
      </c>
    </row>
    <row r="11" spans="1:9" ht="15" thickBot="1" x14ac:dyDescent="0.35">
      <c r="A11" s="15" t="s">
        <v>15</v>
      </c>
      <c r="B11" s="15"/>
      <c r="C11" s="15"/>
      <c r="D11" s="15"/>
      <c r="E11" s="15"/>
      <c r="F11" s="15"/>
    </row>
    <row r="12" spans="1:9" ht="15" thickTop="1" x14ac:dyDescent="0.3">
      <c r="A12" t="s">
        <v>16</v>
      </c>
      <c r="B12" t="s">
        <v>17</v>
      </c>
      <c r="C12" s="7">
        <v>1356.96</v>
      </c>
      <c r="D12" s="7">
        <v>3420</v>
      </c>
      <c r="E12" s="7">
        <v>4776.8</v>
      </c>
      <c r="F12" s="7">
        <f>C12+D12-E12</f>
        <v>0.15999999999985448</v>
      </c>
      <c r="H12" s="5" t="s">
        <v>122</v>
      </c>
    </row>
    <row r="13" spans="1:9" x14ac:dyDescent="0.3">
      <c r="A13" t="s">
        <v>18</v>
      </c>
      <c r="B13" t="s">
        <v>19</v>
      </c>
      <c r="C13" s="7">
        <v>37303.86</v>
      </c>
      <c r="D13" s="7">
        <v>427967.92</v>
      </c>
      <c r="E13" s="7">
        <v>424856.41</v>
      </c>
      <c r="F13" s="7">
        <f t="shared" ref="F13:F14" si="2">C13+D13-E13</f>
        <v>40415.369999999995</v>
      </c>
      <c r="H13" s="5" t="s">
        <v>124</v>
      </c>
      <c r="I13" s="5" t="s">
        <v>125</v>
      </c>
    </row>
    <row r="14" spans="1:9" ht="15" thickBot="1" x14ac:dyDescent="0.35">
      <c r="A14" s="3" t="s">
        <v>20</v>
      </c>
      <c r="B14" s="3" t="s">
        <v>119</v>
      </c>
      <c r="C14" s="10">
        <v>14100</v>
      </c>
      <c r="D14" s="10">
        <v>4681</v>
      </c>
      <c r="E14" s="10">
        <v>0</v>
      </c>
      <c r="F14" s="10">
        <f t="shared" si="2"/>
        <v>18781</v>
      </c>
      <c r="H14" t="s">
        <v>126</v>
      </c>
    </row>
    <row r="15" spans="1:9" ht="15" thickTop="1" x14ac:dyDescent="0.3">
      <c r="A15" s="4" t="s">
        <v>21</v>
      </c>
      <c r="B15" s="4"/>
      <c r="C15" s="12">
        <f>SUM(C12:C14)</f>
        <v>52760.82</v>
      </c>
      <c r="D15" s="12">
        <f t="shared" ref="D15:F15" si="3">SUM(D12:D14)</f>
        <v>436068.92</v>
      </c>
      <c r="E15" s="12">
        <f t="shared" si="3"/>
        <v>429633.20999999996</v>
      </c>
      <c r="F15" s="12">
        <f t="shared" si="3"/>
        <v>59196.53</v>
      </c>
    </row>
    <row r="16" spans="1:9" ht="15" thickBot="1" x14ac:dyDescent="0.35">
      <c r="A16" s="15" t="s">
        <v>22</v>
      </c>
      <c r="B16" s="15"/>
      <c r="C16" s="15"/>
      <c r="D16" s="15"/>
      <c r="E16" s="15"/>
      <c r="F16" s="15"/>
    </row>
    <row r="17" spans="1:9" ht="15" thickTop="1" x14ac:dyDescent="0.3">
      <c r="A17" t="s">
        <v>23</v>
      </c>
      <c r="B17" t="s">
        <v>24</v>
      </c>
      <c r="C17" s="7">
        <v>31950.15</v>
      </c>
      <c r="D17" s="7">
        <v>406591.95</v>
      </c>
      <c r="E17" s="7">
        <v>402967.92</v>
      </c>
      <c r="F17" s="7">
        <f>C17+D17-E17</f>
        <v>35574.180000000051</v>
      </c>
      <c r="H17" s="5" t="s">
        <v>127</v>
      </c>
      <c r="I17" s="5" t="s">
        <v>128</v>
      </c>
    </row>
    <row r="18" spans="1:9" x14ac:dyDescent="0.3">
      <c r="A18" t="s">
        <v>25</v>
      </c>
      <c r="B18" t="s">
        <v>26</v>
      </c>
      <c r="C18" s="7">
        <v>0</v>
      </c>
      <c r="D18" s="7">
        <v>77516</v>
      </c>
      <c r="E18" s="7">
        <v>77516</v>
      </c>
      <c r="F18" s="7">
        <f t="shared" ref="F18:F33" si="4">C18+D18-E18</f>
        <v>0</v>
      </c>
      <c r="H18" t="s">
        <v>129</v>
      </c>
    </row>
    <row r="19" spans="1:9" x14ac:dyDescent="0.3">
      <c r="A19" t="s">
        <v>27</v>
      </c>
      <c r="B19" t="s">
        <v>26</v>
      </c>
      <c r="C19" s="7">
        <v>0</v>
      </c>
      <c r="D19" s="7">
        <v>60813.01</v>
      </c>
      <c r="E19" s="7">
        <v>60813.01</v>
      </c>
      <c r="F19" s="7">
        <f t="shared" si="4"/>
        <v>0</v>
      </c>
      <c r="H19" t="s">
        <v>129</v>
      </c>
    </row>
    <row r="20" spans="1:9" x14ac:dyDescent="0.3">
      <c r="A20" t="s">
        <v>28</v>
      </c>
      <c r="B20" t="s">
        <v>29</v>
      </c>
      <c r="C20" s="7">
        <v>-88.07</v>
      </c>
      <c r="D20" s="7">
        <v>91839.27</v>
      </c>
      <c r="E20" s="7">
        <v>91847.03</v>
      </c>
      <c r="F20" s="7">
        <f t="shared" si="4"/>
        <v>-95.830000000001746</v>
      </c>
      <c r="H20" s="5" t="s">
        <v>130</v>
      </c>
      <c r="I20" s="5" t="s">
        <v>128</v>
      </c>
    </row>
    <row r="21" spans="1:9" x14ac:dyDescent="0.3">
      <c r="A21" t="s">
        <v>30</v>
      </c>
      <c r="B21" t="s">
        <v>31</v>
      </c>
      <c r="C21" s="7">
        <v>-6141.79</v>
      </c>
      <c r="D21" s="7">
        <v>0</v>
      </c>
      <c r="E21" s="7">
        <v>-1708.95</v>
      </c>
      <c r="F21" s="7">
        <f t="shared" si="4"/>
        <v>-4432.84</v>
      </c>
      <c r="H21" s="5" t="s">
        <v>131</v>
      </c>
    </row>
    <row r="22" spans="1:9" x14ac:dyDescent="0.3">
      <c r="A22" t="s">
        <v>32</v>
      </c>
      <c r="B22" t="s">
        <v>33</v>
      </c>
      <c r="C22" s="7">
        <v>-10876.85</v>
      </c>
      <c r="D22" s="7">
        <v>174112.69</v>
      </c>
      <c r="E22" s="7">
        <v>174255.91</v>
      </c>
      <c r="F22" s="7">
        <f t="shared" si="4"/>
        <v>-11020.070000000007</v>
      </c>
      <c r="H22" s="5" t="s">
        <v>132</v>
      </c>
    </row>
    <row r="23" spans="1:9" x14ac:dyDescent="0.3">
      <c r="A23" t="s">
        <v>34</v>
      </c>
      <c r="B23" t="s">
        <v>35</v>
      </c>
      <c r="C23" s="7">
        <v>-6375.16</v>
      </c>
      <c r="D23" s="7">
        <v>76903.149999999994</v>
      </c>
      <c r="E23" s="7">
        <v>77347.72</v>
      </c>
      <c r="F23" s="7">
        <f t="shared" si="4"/>
        <v>-6819.7300000000105</v>
      </c>
      <c r="H23" s="5" t="s">
        <v>133</v>
      </c>
    </row>
    <row r="24" spans="1:9" x14ac:dyDescent="0.3">
      <c r="A24" t="s">
        <v>36</v>
      </c>
      <c r="B24" t="s">
        <v>37</v>
      </c>
      <c r="C24" s="7">
        <v>-10844.39</v>
      </c>
      <c r="D24" s="7">
        <v>34655.07</v>
      </c>
      <c r="E24" s="7">
        <v>11905.34</v>
      </c>
      <c r="F24" s="7">
        <f t="shared" si="4"/>
        <v>11905.34</v>
      </c>
      <c r="H24" s="5" t="s">
        <v>135</v>
      </c>
    </row>
    <row r="25" spans="1:9" x14ac:dyDescent="0.3">
      <c r="A25" t="s">
        <v>38</v>
      </c>
      <c r="B25" t="s">
        <v>39</v>
      </c>
      <c r="C25" s="7">
        <v>-711.88</v>
      </c>
      <c r="D25" s="7">
        <v>15359.69</v>
      </c>
      <c r="E25" s="7">
        <v>15920.68</v>
      </c>
      <c r="F25" s="7">
        <f t="shared" si="4"/>
        <v>-1272.869999999999</v>
      </c>
      <c r="H25" s="5" t="s">
        <v>134</v>
      </c>
    </row>
    <row r="26" spans="1:9" x14ac:dyDescent="0.3">
      <c r="A26" t="s">
        <v>40</v>
      </c>
      <c r="B26" t="s">
        <v>41</v>
      </c>
      <c r="C26" s="7">
        <v>-5027.6400000000003</v>
      </c>
      <c r="D26" s="7">
        <v>55001.29</v>
      </c>
      <c r="E26" s="7">
        <v>54903.27</v>
      </c>
      <c r="F26" s="7">
        <f t="shared" si="4"/>
        <v>-4929.6199999999953</v>
      </c>
      <c r="H26" s="5" t="s">
        <v>136</v>
      </c>
    </row>
    <row r="27" spans="1:9" x14ac:dyDescent="0.3">
      <c r="A27" t="s">
        <v>42</v>
      </c>
      <c r="B27" t="s">
        <v>41</v>
      </c>
      <c r="C27" s="7">
        <v>0</v>
      </c>
      <c r="D27" s="7">
        <v>76029.42</v>
      </c>
      <c r="E27" s="7">
        <v>76029.42</v>
      </c>
      <c r="F27" s="7">
        <f t="shared" si="4"/>
        <v>0</v>
      </c>
    </row>
    <row r="28" spans="1:9" x14ac:dyDescent="0.3">
      <c r="A28" t="s">
        <v>43</v>
      </c>
      <c r="B28" t="s">
        <v>44</v>
      </c>
      <c r="C28" s="7">
        <v>-315.60000000000002</v>
      </c>
      <c r="D28" s="7">
        <v>315.60000000000002</v>
      </c>
      <c r="E28" s="7">
        <v>387.14</v>
      </c>
      <c r="F28" s="7">
        <f t="shared" si="4"/>
        <v>-387.14</v>
      </c>
      <c r="H28" s="5" t="s">
        <v>137</v>
      </c>
    </row>
    <row r="29" spans="1:9" x14ac:dyDescent="0.3">
      <c r="A29" t="s">
        <v>45</v>
      </c>
      <c r="B29" t="s">
        <v>46</v>
      </c>
      <c r="C29" s="7">
        <v>19285.810000000001</v>
      </c>
      <c r="D29" s="7">
        <v>-19285.810000000001</v>
      </c>
      <c r="E29" s="7">
        <v>0</v>
      </c>
      <c r="F29" s="7">
        <f t="shared" si="4"/>
        <v>0</v>
      </c>
      <c r="H29" t="s">
        <v>138</v>
      </c>
    </row>
    <row r="30" spans="1:9" x14ac:dyDescent="0.3">
      <c r="A30" t="s">
        <v>47</v>
      </c>
      <c r="B30" t="s">
        <v>48</v>
      </c>
      <c r="C30" s="7">
        <v>0</v>
      </c>
      <c r="D30" s="7">
        <v>76.92</v>
      </c>
      <c r="E30" s="7">
        <v>9134.19</v>
      </c>
      <c r="F30" s="7">
        <f t="shared" si="4"/>
        <v>-9057.27</v>
      </c>
    </row>
    <row r="31" spans="1:9" x14ac:dyDescent="0.3">
      <c r="A31" t="s">
        <v>49</v>
      </c>
      <c r="B31" t="s">
        <v>50</v>
      </c>
      <c r="C31" s="7">
        <v>0</v>
      </c>
      <c r="D31" s="7">
        <v>9022.52</v>
      </c>
      <c r="E31" s="7">
        <v>19763.72</v>
      </c>
      <c r="F31" s="7">
        <f t="shared" si="4"/>
        <v>-10741.2</v>
      </c>
      <c r="H31" s="5" t="s">
        <v>158</v>
      </c>
    </row>
    <row r="32" spans="1:9" x14ac:dyDescent="0.3">
      <c r="A32" t="s">
        <v>51</v>
      </c>
      <c r="B32" t="s">
        <v>52</v>
      </c>
      <c r="C32" s="7">
        <v>0</v>
      </c>
      <c r="D32" s="7">
        <v>0</v>
      </c>
      <c r="E32" s="7">
        <v>-1308.32</v>
      </c>
      <c r="F32" s="7">
        <f t="shared" si="4"/>
        <v>1308.32</v>
      </c>
      <c r="H32" s="5" t="s">
        <v>139</v>
      </c>
    </row>
    <row r="33" spans="1:8" ht="15" thickBot="1" x14ac:dyDescent="0.35">
      <c r="A33" s="3" t="s">
        <v>53</v>
      </c>
      <c r="B33" s="3" t="s">
        <v>54</v>
      </c>
      <c r="C33" s="10">
        <v>0</v>
      </c>
      <c r="D33" s="10">
        <v>74800</v>
      </c>
      <c r="E33" s="10">
        <v>74800</v>
      </c>
      <c r="F33" s="10">
        <f t="shared" si="4"/>
        <v>0</v>
      </c>
    </row>
    <row r="34" spans="1:8" ht="15" thickTop="1" x14ac:dyDescent="0.3">
      <c r="A34" s="4" t="s">
        <v>55</v>
      </c>
      <c r="B34" s="4"/>
      <c r="C34" s="12">
        <f>SUM(C17:C33)</f>
        <v>10854.580000000002</v>
      </c>
      <c r="D34" s="12">
        <f t="shared" ref="D34:F34" si="5">SUM(D17:D33)</f>
        <v>1133750.7699999998</v>
      </c>
      <c r="E34" s="12">
        <f t="shared" si="5"/>
        <v>1144574.08</v>
      </c>
      <c r="F34" s="12">
        <f t="shared" si="5"/>
        <v>31.270000000037044</v>
      </c>
    </row>
    <row r="35" spans="1:8" ht="15" thickBot="1" x14ac:dyDescent="0.35">
      <c r="A35" s="15" t="s">
        <v>56</v>
      </c>
      <c r="B35" s="15"/>
      <c r="C35" s="15"/>
      <c r="D35" s="15"/>
      <c r="E35" s="15"/>
      <c r="F35" s="15"/>
    </row>
    <row r="36" spans="1:8" ht="15" thickTop="1" x14ac:dyDescent="0.3">
      <c r="A36" t="s">
        <v>57</v>
      </c>
      <c r="B36" t="s">
        <v>58</v>
      </c>
      <c r="C36" s="7">
        <v>-5000</v>
      </c>
      <c r="D36" s="7">
        <v>0</v>
      </c>
      <c r="E36" s="7">
        <v>0</v>
      </c>
      <c r="F36" s="7">
        <f>C36+D36-E36</f>
        <v>-5000</v>
      </c>
      <c r="H36" s="5" t="s">
        <v>140</v>
      </c>
    </row>
    <row r="37" spans="1:8" x14ac:dyDescent="0.3">
      <c r="A37" t="s">
        <v>59</v>
      </c>
      <c r="B37" t="s">
        <v>60</v>
      </c>
      <c r="C37" s="7">
        <v>-500</v>
      </c>
      <c r="D37" s="7">
        <v>0</v>
      </c>
      <c r="E37" s="7">
        <v>0</v>
      </c>
      <c r="F37" s="7">
        <f t="shared" ref="F37:F40" si="6">C37+D37-E37</f>
        <v>-500</v>
      </c>
      <c r="H37" t="s">
        <v>141</v>
      </c>
    </row>
    <row r="38" spans="1:8" x14ac:dyDescent="0.3">
      <c r="A38" t="s">
        <v>61</v>
      </c>
      <c r="B38" t="s">
        <v>62</v>
      </c>
      <c r="C38" s="7">
        <v>0</v>
      </c>
      <c r="D38" s="7">
        <v>0</v>
      </c>
      <c r="E38" s="7">
        <v>56962.86</v>
      </c>
      <c r="F38" s="7">
        <f t="shared" si="6"/>
        <v>-56962.86</v>
      </c>
    </row>
    <row r="39" spans="1:8" x14ac:dyDescent="0.3">
      <c r="A39" t="s">
        <v>63</v>
      </c>
      <c r="B39" t="s">
        <v>64</v>
      </c>
      <c r="C39" s="7">
        <v>-56962.86</v>
      </c>
      <c r="D39" s="7">
        <v>56962.86</v>
      </c>
      <c r="E39" s="7">
        <v>0</v>
      </c>
      <c r="F39" s="7">
        <f t="shared" si="6"/>
        <v>0</v>
      </c>
      <c r="H39" t="s">
        <v>142</v>
      </c>
    </row>
    <row r="40" spans="1:8" ht="15" thickBot="1" x14ac:dyDescent="0.35">
      <c r="A40" s="3" t="s">
        <v>65</v>
      </c>
      <c r="B40" s="3" t="s">
        <v>66</v>
      </c>
      <c r="C40" s="10">
        <v>-1152.54</v>
      </c>
      <c r="D40" s="10">
        <v>0</v>
      </c>
      <c r="E40" s="10">
        <v>831.2</v>
      </c>
      <c r="F40" s="10">
        <f t="shared" si="6"/>
        <v>-1983.74</v>
      </c>
      <c r="H40" t="s">
        <v>143</v>
      </c>
    </row>
    <row r="41" spans="1:8" ht="15" thickTop="1" x14ac:dyDescent="0.3">
      <c r="A41" s="4" t="s">
        <v>67</v>
      </c>
      <c r="B41" s="4"/>
      <c r="C41" s="12">
        <f>SUM(C36:C40)</f>
        <v>-63615.4</v>
      </c>
      <c r="D41" s="12">
        <f t="shared" ref="D41:F41" si="7">SUM(D36:D40)</f>
        <v>56962.86</v>
      </c>
      <c r="E41" s="12">
        <f t="shared" si="7"/>
        <v>57794.06</v>
      </c>
      <c r="F41" s="12">
        <f t="shared" si="7"/>
        <v>-64446.6</v>
      </c>
    </row>
    <row r="42" spans="1:8" ht="15" thickBot="1" x14ac:dyDescent="0.35">
      <c r="A42" s="15" t="s">
        <v>68</v>
      </c>
      <c r="B42" s="15"/>
      <c r="C42" s="15"/>
      <c r="D42" s="15"/>
      <c r="E42" s="15"/>
      <c r="F42" s="15"/>
    </row>
    <row r="43" spans="1:8" ht="15" thickTop="1" x14ac:dyDescent="0.3">
      <c r="A43" t="s">
        <v>69</v>
      </c>
      <c r="B43" t="s">
        <v>70</v>
      </c>
      <c r="C43" s="7">
        <v>0</v>
      </c>
      <c r="D43" s="7">
        <v>844.5</v>
      </c>
      <c r="E43" s="7">
        <v>0</v>
      </c>
      <c r="F43" s="7">
        <f>C43+D43-E43</f>
        <v>844.5</v>
      </c>
      <c r="H43" t="s">
        <v>144</v>
      </c>
    </row>
    <row r="44" spans="1:8" x14ac:dyDescent="0.3">
      <c r="A44" s="6" t="s">
        <v>71</v>
      </c>
      <c r="B44" s="6" t="s">
        <v>72</v>
      </c>
      <c r="C44" s="13">
        <v>0</v>
      </c>
      <c r="D44" s="13">
        <v>6059.29</v>
      </c>
      <c r="E44" s="13">
        <v>0</v>
      </c>
      <c r="F44" s="13">
        <f t="shared" ref="F44:F65" si="8">C44+D44-E44</f>
        <v>6059.29</v>
      </c>
      <c r="G44" s="13"/>
      <c r="H44" s="6" t="s">
        <v>144</v>
      </c>
    </row>
    <row r="45" spans="1:8" x14ac:dyDescent="0.3">
      <c r="A45" t="s">
        <v>73</v>
      </c>
      <c r="B45" t="s">
        <v>74</v>
      </c>
      <c r="C45" s="7">
        <v>0</v>
      </c>
      <c r="D45" s="7">
        <v>352.48</v>
      </c>
      <c r="E45" s="7">
        <v>0</v>
      </c>
      <c r="F45" s="7">
        <f t="shared" si="8"/>
        <v>352.48</v>
      </c>
      <c r="H45" t="s">
        <v>144</v>
      </c>
    </row>
    <row r="46" spans="1:8" x14ac:dyDescent="0.3">
      <c r="A46" t="s">
        <v>75</v>
      </c>
      <c r="B46" t="s">
        <v>76</v>
      </c>
      <c r="C46" s="7">
        <v>0</v>
      </c>
      <c r="D46" s="7">
        <v>2142.94</v>
      </c>
      <c r="E46" s="7">
        <v>0</v>
      </c>
      <c r="F46" s="7">
        <f t="shared" si="8"/>
        <v>2142.94</v>
      </c>
      <c r="H46" t="s">
        <v>144</v>
      </c>
    </row>
    <row r="47" spans="1:8" x14ac:dyDescent="0.3">
      <c r="A47" t="s">
        <v>77</v>
      </c>
      <c r="B47" t="s">
        <v>78</v>
      </c>
      <c r="C47" s="7">
        <v>0</v>
      </c>
      <c r="D47" s="7">
        <v>685.65</v>
      </c>
      <c r="E47" s="7">
        <v>0</v>
      </c>
      <c r="F47" s="7">
        <f t="shared" si="8"/>
        <v>685.65</v>
      </c>
      <c r="H47" t="s">
        <v>144</v>
      </c>
    </row>
    <row r="48" spans="1:8" x14ac:dyDescent="0.3">
      <c r="A48" t="s">
        <v>79</v>
      </c>
      <c r="B48" t="s">
        <v>80</v>
      </c>
      <c r="C48" s="7">
        <v>0</v>
      </c>
      <c r="D48" s="7">
        <v>253.29</v>
      </c>
      <c r="E48" s="7">
        <v>0</v>
      </c>
      <c r="F48" s="7">
        <f t="shared" si="8"/>
        <v>253.29</v>
      </c>
      <c r="H48" t="s">
        <v>144</v>
      </c>
    </row>
    <row r="49" spans="1:8" x14ac:dyDescent="0.3">
      <c r="A49" s="6">
        <v>51200</v>
      </c>
      <c r="B49" s="6" t="s">
        <v>156</v>
      </c>
      <c r="C49" s="13">
        <v>0</v>
      </c>
      <c r="D49" s="13">
        <v>10662.79</v>
      </c>
      <c r="E49" s="13">
        <v>0</v>
      </c>
      <c r="F49" s="13">
        <f t="shared" si="8"/>
        <v>10662.79</v>
      </c>
      <c r="G49" s="13"/>
      <c r="H49" s="6" t="s">
        <v>157</v>
      </c>
    </row>
    <row r="50" spans="1:8" x14ac:dyDescent="0.3">
      <c r="A50" t="s">
        <v>81</v>
      </c>
      <c r="B50" t="s">
        <v>82</v>
      </c>
      <c r="C50" s="7">
        <v>0</v>
      </c>
      <c r="D50" s="7">
        <v>2358.13</v>
      </c>
      <c r="E50" s="7">
        <v>0</v>
      </c>
      <c r="F50" s="7">
        <f t="shared" si="8"/>
        <v>2358.13</v>
      </c>
      <c r="H50" t="s">
        <v>144</v>
      </c>
    </row>
    <row r="51" spans="1:8" x14ac:dyDescent="0.3">
      <c r="A51" s="6" t="s">
        <v>83</v>
      </c>
      <c r="B51" s="6" t="s">
        <v>84</v>
      </c>
      <c r="C51" s="13">
        <v>0</v>
      </c>
      <c r="D51" s="13">
        <v>3274</v>
      </c>
      <c r="E51" s="13">
        <v>0</v>
      </c>
      <c r="F51" s="13">
        <f t="shared" si="8"/>
        <v>3274</v>
      </c>
      <c r="G51" s="13"/>
      <c r="H51" s="14" t="s">
        <v>147</v>
      </c>
    </row>
    <row r="52" spans="1:8" x14ac:dyDescent="0.3">
      <c r="A52" t="s">
        <v>85</v>
      </c>
      <c r="B52" t="s">
        <v>86</v>
      </c>
      <c r="C52" s="7">
        <v>0</v>
      </c>
      <c r="D52" s="7">
        <v>9933.85</v>
      </c>
      <c r="E52" s="7">
        <v>0</v>
      </c>
      <c r="F52" s="7">
        <f t="shared" si="8"/>
        <v>9933.85</v>
      </c>
      <c r="H52" t="s">
        <v>144</v>
      </c>
    </row>
    <row r="53" spans="1:8" x14ac:dyDescent="0.3">
      <c r="A53" t="s">
        <v>87</v>
      </c>
      <c r="B53" t="s">
        <v>88</v>
      </c>
      <c r="C53" s="7">
        <v>0</v>
      </c>
      <c r="D53" s="7">
        <v>702</v>
      </c>
      <c r="E53" s="7">
        <v>0</v>
      </c>
      <c r="F53" s="7">
        <f t="shared" si="8"/>
        <v>702</v>
      </c>
      <c r="H53" t="s">
        <v>144</v>
      </c>
    </row>
    <row r="54" spans="1:8" x14ac:dyDescent="0.3">
      <c r="A54" t="s">
        <v>89</v>
      </c>
      <c r="B54" t="s">
        <v>90</v>
      </c>
      <c r="C54" s="7">
        <v>0</v>
      </c>
      <c r="D54" s="7">
        <v>140</v>
      </c>
      <c r="E54" s="7">
        <v>0</v>
      </c>
      <c r="F54" s="7">
        <f t="shared" si="8"/>
        <v>140</v>
      </c>
      <c r="H54" t="s">
        <v>144</v>
      </c>
    </row>
    <row r="55" spans="1:8" x14ac:dyDescent="0.3">
      <c r="A55" t="s">
        <v>91</v>
      </c>
      <c r="B55" t="s">
        <v>92</v>
      </c>
      <c r="C55" s="7">
        <v>0</v>
      </c>
      <c r="D55" s="7">
        <v>161286.82999999999</v>
      </c>
      <c r="E55" s="7">
        <v>0</v>
      </c>
      <c r="F55" s="7">
        <f t="shared" si="8"/>
        <v>161286.82999999999</v>
      </c>
      <c r="H55" t="s">
        <v>144</v>
      </c>
    </row>
    <row r="56" spans="1:8" x14ac:dyDescent="0.3">
      <c r="A56" t="s">
        <v>93</v>
      </c>
      <c r="B56" t="s">
        <v>94</v>
      </c>
      <c r="C56" s="7">
        <v>0</v>
      </c>
      <c r="D56" s="7">
        <v>57102.15</v>
      </c>
      <c r="E56" s="7">
        <v>0</v>
      </c>
      <c r="F56" s="7">
        <f t="shared" si="8"/>
        <v>57102.15</v>
      </c>
      <c r="H56" t="s">
        <v>144</v>
      </c>
    </row>
    <row r="57" spans="1:8" x14ac:dyDescent="0.3">
      <c r="A57" t="s">
        <v>95</v>
      </c>
      <c r="B57" t="s">
        <v>96</v>
      </c>
      <c r="C57" s="7">
        <v>0</v>
      </c>
      <c r="D57" s="7">
        <v>8808.48</v>
      </c>
      <c r="E57" s="7">
        <v>0</v>
      </c>
      <c r="F57" s="7">
        <f t="shared" si="8"/>
        <v>8808.48</v>
      </c>
      <c r="H57" t="s">
        <v>144</v>
      </c>
    </row>
    <row r="58" spans="1:8" x14ac:dyDescent="0.3">
      <c r="A58" t="s">
        <v>97</v>
      </c>
      <c r="B58" t="s">
        <v>98</v>
      </c>
      <c r="C58" s="7">
        <v>0</v>
      </c>
      <c r="D58" s="7">
        <v>387.14</v>
      </c>
      <c r="E58" s="7">
        <v>0</v>
      </c>
      <c r="F58" s="7">
        <f t="shared" si="8"/>
        <v>387.14</v>
      </c>
      <c r="H58" t="s">
        <v>144</v>
      </c>
    </row>
    <row r="59" spans="1:8" x14ac:dyDescent="0.3">
      <c r="A59" t="s">
        <v>99</v>
      </c>
      <c r="B59" t="s">
        <v>44</v>
      </c>
      <c r="C59" s="7">
        <v>0</v>
      </c>
      <c r="D59" s="7">
        <v>3547.96</v>
      </c>
      <c r="E59" s="7">
        <v>0</v>
      </c>
      <c r="F59" s="7">
        <f t="shared" si="8"/>
        <v>3547.96</v>
      </c>
      <c r="H59" t="s">
        <v>144</v>
      </c>
    </row>
    <row r="60" spans="1:8" x14ac:dyDescent="0.3">
      <c r="A60" t="s">
        <v>100</v>
      </c>
      <c r="B60" t="s">
        <v>101</v>
      </c>
      <c r="C60" s="7">
        <v>0</v>
      </c>
      <c r="D60" s="7">
        <v>626.66999999999996</v>
      </c>
      <c r="E60" s="7">
        <v>0</v>
      </c>
      <c r="F60" s="7">
        <f t="shared" si="8"/>
        <v>626.66999999999996</v>
      </c>
      <c r="H60" t="s">
        <v>144</v>
      </c>
    </row>
    <row r="61" spans="1:8" x14ac:dyDescent="0.3">
      <c r="A61" s="6" t="s">
        <v>102</v>
      </c>
      <c r="B61" s="6" t="s">
        <v>103</v>
      </c>
      <c r="C61" s="13">
        <v>0</v>
      </c>
      <c r="D61" s="13">
        <v>120.83</v>
      </c>
      <c r="E61" s="13">
        <v>0</v>
      </c>
      <c r="F61" s="13">
        <f t="shared" si="8"/>
        <v>120.83</v>
      </c>
      <c r="G61" s="13">
        <f>F61</f>
        <v>120.83</v>
      </c>
      <c r="H61" s="6" t="s">
        <v>144</v>
      </c>
    </row>
    <row r="62" spans="1:8" x14ac:dyDescent="0.3">
      <c r="A62" t="s">
        <v>104</v>
      </c>
      <c r="B62" t="s">
        <v>145</v>
      </c>
      <c r="C62" s="7">
        <v>0</v>
      </c>
      <c r="D62" s="7">
        <v>237.88</v>
      </c>
      <c r="E62" s="7">
        <v>0</v>
      </c>
      <c r="F62" s="7">
        <f t="shared" si="8"/>
        <v>237.88</v>
      </c>
      <c r="H62" t="s">
        <v>146</v>
      </c>
    </row>
    <row r="63" spans="1:8" x14ac:dyDescent="0.3">
      <c r="A63" s="6" t="s">
        <v>105</v>
      </c>
      <c r="B63" s="6" t="s">
        <v>106</v>
      </c>
      <c r="C63" s="13">
        <v>0</v>
      </c>
      <c r="D63" s="13">
        <v>67.819999999999993</v>
      </c>
      <c r="E63" s="13">
        <v>0</v>
      </c>
      <c r="F63" s="13">
        <f t="shared" si="8"/>
        <v>67.819999999999993</v>
      </c>
      <c r="G63" s="13">
        <f>F63</f>
        <v>67.819999999999993</v>
      </c>
      <c r="H63" s="6" t="s">
        <v>144</v>
      </c>
    </row>
    <row r="64" spans="1:8" x14ac:dyDescent="0.3">
      <c r="A64" t="s">
        <v>107</v>
      </c>
      <c r="B64" t="s">
        <v>108</v>
      </c>
      <c r="C64" s="7">
        <v>0</v>
      </c>
      <c r="D64" s="7">
        <v>2735.69</v>
      </c>
      <c r="E64" s="7">
        <v>0</v>
      </c>
      <c r="F64" s="7">
        <f t="shared" si="8"/>
        <v>2735.69</v>
      </c>
      <c r="H64" s="5" t="s">
        <v>123</v>
      </c>
    </row>
    <row r="65" spans="1:8" ht="15" thickBot="1" x14ac:dyDescent="0.35">
      <c r="A65" s="3" t="s">
        <v>109</v>
      </c>
      <c r="B65" s="3" t="s">
        <v>110</v>
      </c>
      <c r="C65" s="10">
        <v>0</v>
      </c>
      <c r="D65" s="10">
        <v>530</v>
      </c>
      <c r="E65" s="10">
        <v>0</v>
      </c>
      <c r="F65" s="10">
        <f t="shared" si="8"/>
        <v>530</v>
      </c>
      <c r="G65" s="10"/>
      <c r="H65" t="s">
        <v>144</v>
      </c>
    </row>
    <row r="66" spans="1:8" ht="15" thickTop="1" x14ac:dyDescent="0.3">
      <c r="A66" s="4" t="s">
        <v>111</v>
      </c>
      <c r="B66" s="4"/>
      <c r="C66" s="12">
        <f>SUM(C43:C65)</f>
        <v>0</v>
      </c>
      <c r="D66" s="12">
        <f t="shared" ref="D66:F66" si="9">SUM(D43:D65)</f>
        <v>272860.37000000005</v>
      </c>
      <c r="E66" s="12">
        <f t="shared" si="9"/>
        <v>0</v>
      </c>
      <c r="F66" s="12">
        <f t="shared" si="9"/>
        <v>272860.37000000005</v>
      </c>
      <c r="G66" s="11">
        <f>SUM(G43:G65)</f>
        <v>188.64999999999998</v>
      </c>
    </row>
    <row r="67" spans="1:8" ht="15" thickBot="1" x14ac:dyDescent="0.35">
      <c r="A67" s="15" t="s">
        <v>112</v>
      </c>
      <c r="B67" s="15"/>
      <c r="C67" s="15"/>
      <c r="D67" s="15"/>
      <c r="E67" s="15"/>
      <c r="F67" s="15"/>
    </row>
    <row r="68" spans="1:8" ht="15" thickTop="1" x14ac:dyDescent="0.3">
      <c r="A68" t="s">
        <v>113</v>
      </c>
      <c r="B68" t="s">
        <v>114</v>
      </c>
      <c r="C68" s="7">
        <v>0</v>
      </c>
      <c r="D68" s="7">
        <v>0</v>
      </c>
      <c r="E68" s="7">
        <v>330562.53000000003</v>
      </c>
      <c r="F68" s="7">
        <f>C68+D68-E68</f>
        <v>-330562.53000000003</v>
      </c>
      <c r="H68" t="s">
        <v>144</v>
      </c>
    </row>
    <row r="69" spans="1:8" ht="15" thickBot="1" x14ac:dyDescent="0.35">
      <c r="A69" s="3" t="s">
        <v>115</v>
      </c>
      <c r="B69" s="3" t="s">
        <v>116</v>
      </c>
      <c r="C69" s="10">
        <v>0</v>
      </c>
      <c r="D69" s="10">
        <v>0</v>
      </c>
      <c r="E69" s="10">
        <v>0.01</v>
      </c>
      <c r="F69" s="10">
        <f t="shared" ref="F69" si="10">C69+D69-E69</f>
        <v>-0.01</v>
      </c>
      <c r="H69" t="s">
        <v>144</v>
      </c>
    </row>
    <row r="70" spans="1:8" ht="15.6" thickTop="1" thickBot="1" x14ac:dyDescent="0.35">
      <c r="A70" s="15" t="s">
        <v>117</v>
      </c>
      <c r="B70" s="15"/>
      <c r="C70" s="9">
        <f>SUM(C68:C69)</f>
        <v>0</v>
      </c>
      <c r="D70" s="9">
        <f t="shared" ref="D70:F70" si="11">SUM(D68:D69)</f>
        <v>0</v>
      </c>
      <c r="E70" s="9">
        <f t="shared" si="11"/>
        <v>330562.54000000004</v>
      </c>
      <c r="F70" s="9">
        <f t="shared" si="11"/>
        <v>-330562.54000000004</v>
      </c>
    </row>
    <row r="71" spans="1:8" ht="15" thickTop="1" x14ac:dyDescent="0.3">
      <c r="A71" s="16" t="s">
        <v>118</v>
      </c>
      <c r="B71" s="16"/>
      <c r="C71" s="11">
        <f>C10+C15+C34+C41+C66+C70</f>
        <v>0</v>
      </c>
      <c r="D71" s="11">
        <f t="shared" ref="D71:F71" si="12">D10+D15+D34+D41+D66+D70</f>
        <v>2030956.24</v>
      </c>
      <c r="E71" s="11">
        <f t="shared" si="12"/>
        <v>2030956.2400000002</v>
      </c>
      <c r="F71" s="11">
        <f t="shared" si="12"/>
        <v>0</v>
      </c>
    </row>
    <row r="73" spans="1:8" x14ac:dyDescent="0.3">
      <c r="E73" s="8" t="s">
        <v>148</v>
      </c>
      <c r="F73" s="8">
        <f>-F70-F66</f>
        <v>57702.169999999984</v>
      </c>
    </row>
    <row r="74" spans="1:8" x14ac:dyDescent="0.3">
      <c r="E74" s="8" t="s">
        <v>149</v>
      </c>
      <c r="F74" s="8">
        <f>G66</f>
        <v>188.64999999999998</v>
      </c>
    </row>
    <row r="75" spans="1:8" x14ac:dyDescent="0.3">
      <c r="E75" s="8" t="s">
        <v>150</v>
      </c>
      <c r="F75" s="8"/>
    </row>
    <row r="76" spans="1:8" x14ac:dyDescent="0.3">
      <c r="E76" s="8" t="s">
        <v>151</v>
      </c>
      <c r="F76" s="8">
        <f>F73+F74-F75</f>
        <v>57890.819999999985</v>
      </c>
    </row>
    <row r="77" spans="1:8" x14ac:dyDescent="0.3">
      <c r="E77" s="8" t="s">
        <v>155</v>
      </c>
      <c r="F77" s="8">
        <v>1920</v>
      </c>
    </row>
    <row r="78" spans="1:8" x14ac:dyDescent="0.3">
      <c r="E78" s="8" t="s">
        <v>152</v>
      </c>
      <c r="F78" s="8">
        <f>F76*21%</f>
        <v>12157.072199999997</v>
      </c>
    </row>
    <row r="79" spans="1:8" x14ac:dyDescent="0.3">
      <c r="E79" s="8" t="s">
        <v>154</v>
      </c>
      <c r="F79" s="8">
        <v>11905.34</v>
      </c>
      <c r="G79" s="7">
        <f>F78-F79</f>
        <v>251.73219999999674</v>
      </c>
    </row>
    <row r="80" spans="1:8" x14ac:dyDescent="0.3">
      <c r="E80" s="8" t="s">
        <v>153</v>
      </c>
      <c r="F80" s="8">
        <f>+F73-F78</f>
        <v>45545.097799999989</v>
      </c>
    </row>
  </sheetData>
  <mergeCells count="8">
    <mergeCell ref="A70:B70"/>
    <mergeCell ref="A71:B71"/>
    <mergeCell ref="A6:F6"/>
    <mergeCell ref="A16:F16"/>
    <mergeCell ref="A11:F11"/>
    <mergeCell ref="A35:F35"/>
    <mergeCell ref="A42:F42"/>
    <mergeCell ref="A67:F67"/>
  </mergeCells>
  <hyperlinks>
    <hyperlink ref="H10" r:id="rId1" xr:uid="{6FA7E3A7-5084-4C09-BFA6-82730CCF1444}"/>
    <hyperlink ref="H64" r:id="rId2" xr:uid="{E23BF8AF-5DF8-4175-A931-DBF90C5A849D}"/>
    <hyperlink ref="H12" r:id="rId3" xr:uid="{0A8906E9-FC89-49A4-A516-6B2E946E402A}"/>
    <hyperlink ref="H13" r:id="rId4" xr:uid="{F6C67490-22C0-4B18-954A-4EB4F7B4CE0A}"/>
    <hyperlink ref="I13" r:id="rId5" xr:uid="{8E0F5E22-72E8-49DE-9212-A46C2B3BE22A}"/>
    <hyperlink ref="H17" r:id="rId6" xr:uid="{6B973AE4-601E-4A5F-9679-1D027C6C0C02}"/>
    <hyperlink ref="I17" r:id="rId7" xr:uid="{7DD0AC26-01D5-4362-A50E-6E69385E357D}"/>
    <hyperlink ref="H20" r:id="rId8" xr:uid="{FD6734C8-B7EC-4F3C-836C-9BC23E37C469}"/>
    <hyperlink ref="I20" r:id="rId9" xr:uid="{B030EE5E-D4A4-4AFC-853A-5B0833291F92}"/>
    <hyperlink ref="H21" r:id="rId10" xr:uid="{390C709A-B0E3-4514-A009-C2CA026DF455}"/>
    <hyperlink ref="H22" r:id="rId11" xr:uid="{B0F53D07-AB84-4E7F-BAF6-3B0ADDD34E41}"/>
    <hyperlink ref="H23" r:id="rId12" xr:uid="{6A9BF23B-8EB3-4450-9204-D1077059ECA9}"/>
    <hyperlink ref="H25" r:id="rId13" xr:uid="{F244F2AA-1442-43CB-92E2-C0CF455B4470}"/>
    <hyperlink ref="H24" r:id="rId14" xr:uid="{45F55A40-E28E-4316-8AFE-95B8B59C759F}"/>
    <hyperlink ref="H26" r:id="rId15" xr:uid="{06501989-DE39-4904-A2C1-D5BCCB5E6A18}"/>
    <hyperlink ref="H28" r:id="rId16" xr:uid="{F12DA6D1-6568-4E02-828C-221C257FFCA3}"/>
    <hyperlink ref="H31" r:id="rId17" display="ok, " xr:uid="{74D85B09-4B08-4D6A-872C-165766344830}"/>
    <hyperlink ref="H32" r:id="rId18" xr:uid="{C038F7E7-9ACD-4622-AABF-394C1185646C}"/>
    <hyperlink ref="H36" r:id="rId19" xr:uid="{4F15BC5D-E91D-4830-B2D2-12DAB1DB0443}"/>
    <hyperlink ref="H51" r:id="rId20" xr:uid="{3821914D-4D58-40F7-9B62-FDCFD1F44709}"/>
  </hyperlinks>
  <pageMargins left="0.39370078740157499" right="0.39370078740157499" top="0.39370078740157499" bottom="0.39370078740157499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JUBU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2026-06-20T16:35:21Z</dcterms:modified>
</cp:coreProperties>
</file>