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accoimaging-my.sharepoint.com/personal/rastislav_holod_bracco_com/Documents/Desktop/Documents/NO/Závierka a správa 2025/"/>
    </mc:Choice>
  </mc:AlternateContent>
  <xr:revisionPtr revIDLastSave="0" documentId="8_{B918BBE5-718F-44FB-93ED-2866643B4B17}" xr6:coauthVersionLast="47" xr6:coauthVersionMax="47" xr10:uidLastSave="{00000000-0000-0000-0000-000000000000}"/>
  <bookViews>
    <workbookView xWindow="-110" yWindow="-110" windowWidth="19420" windowHeight="11500" xr2:uid="{D455912F-AF3D-4A38-AA7A-300FC9A956CC}"/>
  </bookViews>
  <sheets>
    <sheet name="účtovná závierka podv. úč 2025" sheetId="13" r:id="rId1"/>
    <sheet name="účtovný denník 2025" sheetId="10" r:id="rId2"/>
    <sheet name="Hlavná kniha 2025" sheetId="9" r:id="rId3"/>
    <sheet name="scany dokladov 2025" sheetId="11" r:id="rId4"/>
    <sheet name="účtovný rozvrh 2023-2025" sheetId="3" r:id="rId5"/>
    <sheet name="Číselníky" sheetId="12" r:id="rId6"/>
    <sheet name="účtovný  denník denník 2023" sheetId="1" r:id="rId7"/>
    <sheet name="Hlavná kniha 2023" sheetId="2" r:id="rId8"/>
    <sheet name="úč závierka podvojné účt 2023" sheetId="8" r:id="rId9"/>
    <sheet name="usmernenia" sheetId="6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02" i="9" l="1"/>
  <c r="B108" i="9"/>
  <c r="G115" i="9" a="1"/>
  <c r="G115" i="9" s="1"/>
  <c r="H127" i="9"/>
  <c r="G127" i="9" a="1"/>
  <c r="G127" i="9" s="1"/>
  <c r="F127" i="9"/>
  <c r="E127" i="9"/>
  <c r="D127" i="9" a="1"/>
  <c r="D127" i="9" s="1"/>
  <c r="B127" i="9"/>
  <c r="G23" i="10"/>
  <c r="P23" i="10"/>
  <c r="R23" i="10"/>
  <c r="Q23" i="10"/>
  <c r="C59" i="9"/>
  <c r="J22" i="10"/>
  <c r="F59" i="9" s="1"/>
  <c r="H81" i="9"/>
  <c r="E81" i="9"/>
  <c r="D81" i="9"/>
  <c r="C81" i="9"/>
  <c r="E208" i="9"/>
  <c r="D208" i="9"/>
  <c r="B208" i="9"/>
  <c r="H179" i="9"/>
  <c r="E179" i="9"/>
  <c r="D179" i="9"/>
  <c r="H28" i="9"/>
  <c r="F28" i="9"/>
  <c r="E28" i="9"/>
  <c r="D28" i="9"/>
  <c r="C28" i="9"/>
  <c r="H178" i="9"/>
  <c r="E178" i="9"/>
  <c r="D178" i="9"/>
  <c r="H27" i="9"/>
  <c r="F27" i="9"/>
  <c r="E27" i="9"/>
  <c r="D27" i="9"/>
  <c r="C27" i="9"/>
  <c r="H26" i="9"/>
  <c r="F26" i="9"/>
  <c r="E26" i="9"/>
  <c r="D26" i="9"/>
  <c r="C26" i="9"/>
  <c r="F62" i="9"/>
  <c r="E62" i="9"/>
  <c r="D62" i="9"/>
  <c r="B62" i="9"/>
  <c r="F61" i="9"/>
  <c r="E61" i="9"/>
  <c r="D61" i="9"/>
  <c r="C61" i="9"/>
  <c r="F60" i="9"/>
  <c r="E60" i="9"/>
  <c r="D60" i="9"/>
  <c r="B60" i="9"/>
  <c r="B72" i="9" s="1"/>
  <c r="H104" i="9"/>
  <c r="F104" i="9"/>
  <c r="E104" i="9"/>
  <c r="D104" i="9"/>
  <c r="B104" i="9"/>
  <c r="H25" i="9"/>
  <c r="F25" i="9"/>
  <c r="E25" i="9"/>
  <c r="H115" i="9"/>
  <c r="E115" i="9"/>
  <c r="D115" i="9"/>
  <c r="B115" i="9"/>
  <c r="E59" i="9"/>
  <c r="D59" i="9"/>
  <c r="D25" i="9"/>
  <c r="C25" i="9"/>
  <c r="H177" i="9"/>
  <c r="E177" i="9"/>
  <c r="D177" i="9"/>
  <c r="H24" i="9"/>
  <c r="E24" i="9"/>
  <c r="D24" i="9"/>
  <c r="C24" i="9"/>
  <c r="H23" i="9"/>
  <c r="E23" i="9"/>
  <c r="D23" i="9"/>
  <c r="C23" i="9"/>
  <c r="H176" i="9"/>
  <c r="E176" i="9"/>
  <c r="D176" i="9"/>
  <c r="E207" i="9"/>
  <c r="D207" i="9"/>
  <c r="C207" i="9"/>
  <c r="H175" i="9"/>
  <c r="E175" i="9"/>
  <c r="D175" i="9"/>
  <c r="H22" i="9"/>
  <c r="E22" i="9"/>
  <c r="D22" i="9"/>
  <c r="C22" i="9"/>
  <c r="E21" i="9"/>
  <c r="D21" i="9"/>
  <c r="B21" i="9"/>
  <c r="H174" i="9"/>
  <c r="E174" i="9"/>
  <c r="D174" i="9"/>
  <c r="E206" i="9"/>
  <c r="D206" i="9"/>
  <c r="C206" i="9"/>
  <c r="E205" i="9"/>
  <c r="D205" i="9"/>
  <c r="C205" i="9"/>
  <c r="H20" i="9"/>
  <c r="E20" i="9"/>
  <c r="D20" i="9"/>
  <c r="C20" i="9"/>
  <c r="E19" i="9"/>
  <c r="D19" i="9"/>
  <c r="B19" i="9"/>
  <c r="E18" i="9"/>
  <c r="D18" i="9"/>
  <c r="B18" i="9"/>
  <c r="H17" i="9"/>
  <c r="C17" i="9"/>
  <c r="E17" i="9"/>
  <c r="D17" i="9"/>
  <c r="H173" i="9"/>
  <c r="E173" i="9"/>
  <c r="D173" i="9"/>
  <c r="E204" i="9"/>
  <c r="D204" i="9"/>
  <c r="C204" i="9"/>
  <c r="E16" i="9"/>
  <c r="D16" i="9"/>
  <c r="B16" i="9"/>
  <c r="H172" i="9"/>
  <c r="D172" i="9"/>
  <c r="E172" i="9"/>
  <c r="C15" i="9"/>
  <c r="H15" i="9"/>
  <c r="E15" i="9"/>
  <c r="D15" i="9"/>
  <c r="E14" i="9"/>
  <c r="D14" i="9"/>
  <c r="B14" i="9"/>
  <c r="E13" i="9"/>
  <c r="D13" i="9"/>
  <c r="B13" i="9"/>
  <c r="E203" i="9"/>
  <c r="D203" i="9"/>
  <c r="C203" i="9"/>
  <c r="D202" i="9"/>
  <c r="E202" i="9"/>
  <c r="H171" i="9"/>
  <c r="H12" i="9"/>
  <c r="H11" i="9"/>
  <c r="H10" i="9"/>
  <c r="H170" i="9"/>
  <c r="H169" i="9"/>
  <c r="H168" i="9"/>
  <c r="A6" i="10"/>
  <c r="C201" i="9"/>
  <c r="B80" i="9"/>
  <c r="F115" i="9" l="1"/>
  <c r="C72" i="9"/>
  <c r="E223" i="9" l="1"/>
  <c r="C85" i="9" l="1"/>
  <c r="C47" i="9"/>
  <c r="G223" i="9" s="1"/>
  <c r="B47" i="9"/>
  <c r="E230" i="9"/>
  <c r="C139" i="9"/>
  <c r="G230" i="9" s="1"/>
  <c r="B139" i="9"/>
  <c r="C213" i="9"/>
  <c r="G234" i="9" s="1"/>
  <c r="B118" i="9"/>
  <c r="F227" i="9" s="1"/>
  <c r="B129" i="9"/>
  <c r="F228" i="9" s="1"/>
  <c r="B85" i="9"/>
  <c r="F224" i="9" s="1"/>
  <c r="B37" i="9"/>
  <c r="F221" i="9" s="1"/>
  <c r="M6" i="10"/>
  <c r="E234" i="9"/>
  <c r="D234" i="9"/>
  <c r="C234" i="9"/>
  <c r="E228" i="9"/>
  <c r="D228" i="9"/>
  <c r="C228" i="9"/>
  <c r="E227" i="9"/>
  <c r="D227" i="9"/>
  <c r="C227" i="9"/>
  <c r="E226" i="9"/>
  <c r="D226" i="9"/>
  <c r="C226" i="9"/>
  <c r="E225" i="9"/>
  <c r="E224" i="9"/>
  <c r="E222" i="9"/>
  <c r="D222" i="9"/>
  <c r="C222" i="9"/>
  <c r="E221" i="9"/>
  <c r="D221" i="9"/>
  <c r="C221" i="9"/>
  <c r="B213" i="9"/>
  <c r="F234" i="9" s="1"/>
  <c r="C194" i="9"/>
  <c r="G233" i="9" s="1"/>
  <c r="B194" i="9"/>
  <c r="F233" i="9" s="1"/>
  <c r="C182" i="9"/>
  <c r="G232" i="9" s="1"/>
  <c r="B182" i="9"/>
  <c r="F232" i="9" s="1"/>
  <c r="C159" i="9"/>
  <c r="G231" i="9" s="1"/>
  <c r="B159" i="9"/>
  <c r="F231" i="9" s="1"/>
  <c r="C149" i="9"/>
  <c r="G229" i="9" s="1"/>
  <c r="B149" i="9"/>
  <c r="F229" i="9" s="1"/>
  <c r="C129" i="9"/>
  <c r="G228" i="9" s="1"/>
  <c r="C118" i="9"/>
  <c r="G227" i="9" s="1"/>
  <c r="C108" i="9"/>
  <c r="G226" i="9" s="1"/>
  <c r="F226" i="9"/>
  <c r="C97" i="9"/>
  <c r="G225" i="9" s="1"/>
  <c r="B97" i="9"/>
  <c r="F225" i="9" s="1"/>
  <c r="C37" i="9"/>
  <c r="C48" i="9" l="1"/>
  <c r="F223" i="9"/>
  <c r="H223" i="9" s="1"/>
  <c r="C140" i="9"/>
  <c r="F230" i="9"/>
  <c r="H230" i="9" s="1"/>
  <c r="A7" i="10"/>
  <c r="A8" i="10" s="1"/>
  <c r="A9" i="10" s="1"/>
  <c r="A10" i="10" s="1"/>
  <c r="C86" i="9"/>
  <c r="H232" i="9"/>
  <c r="H229" i="9"/>
  <c r="H225" i="9"/>
  <c r="C150" i="9"/>
  <c r="C130" i="9"/>
  <c r="H231" i="9"/>
  <c r="G222" i="9"/>
  <c r="H233" i="9"/>
  <c r="G224" i="9"/>
  <c r="H224" i="9" s="1"/>
  <c r="H226" i="9"/>
  <c r="G221" i="9"/>
  <c r="H221" i="9" s="1"/>
  <c r="C38" i="9"/>
  <c r="H228" i="9"/>
  <c r="H227" i="9"/>
  <c r="H234" i="9"/>
  <c r="C109" i="9"/>
  <c r="C119" i="9"/>
  <c r="C195" i="9"/>
  <c r="C214" i="9"/>
  <c r="C98" i="9"/>
  <c r="C160" i="9"/>
  <c r="C183" i="9"/>
  <c r="E236" i="9"/>
  <c r="F187" i="2"/>
  <c r="E187" i="2"/>
  <c r="B175" i="2"/>
  <c r="B63" i="2"/>
  <c r="C59" i="2"/>
  <c r="C63" i="2" s="1"/>
  <c r="C64" i="2" s="1"/>
  <c r="C75" i="2"/>
  <c r="G188" i="2" s="1"/>
  <c r="B75" i="2"/>
  <c r="M7" i="1"/>
  <c r="C117" i="2"/>
  <c r="G192" i="2" s="1"/>
  <c r="B117" i="2"/>
  <c r="F192" i="2" s="1"/>
  <c r="B34" i="2"/>
  <c r="F185" i="2" s="1"/>
  <c r="C127" i="2"/>
  <c r="G193" i="2" s="1"/>
  <c r="B127" i="2"/>
  <c r="B107" i="2"/>
  <c r="F191" i="2" s="1"/>
  <c r="B150" i="2"/>
  <c r="C162" i="2"/>
  <c r="G195" i="2" s="1"/>
  <c r="E188" i="2"/>
  <c r="M6" i="1"/>
  <c r="M5" i="1"/>
  <c r="B162" i="2"/>
  <c r="H136" i="2"/>
  <c r="C150" i="2"/>
  <c r="G194" i="2" s="1"/>
  <c r="E196" i="2"/>
  <c r="E191" i="2"/>
  <c r="E190" i="2"/>
  <c r="E189" i="2"/>
  <c r="E186" i="2"/>
  <c r="E185" i="2"/>
  <c r="D196" i="2"/>
  <c r="D191" i="2"/>
  <c r="D190" i="2"/>
  <c r="D189" i="2"/>
  <c r="D186" i="2"/>
  <c r="D185" i="2"/>
  <c r="C185" i="2"/>
  <c r="C196" i="2"/>
  <c r="C191" i="2"/>
  <c r="C190" i="2"/>
  <c r="C189" i="2"/>
  <c r="C186" i="2"/>
  <c r="C16" i="3"/>
  <c r="C12" i="3"/>
  <c r="C11" i="3"/>
  <c r="C10" i="3"/>
  <c r="C6" i="3"/>
  <c r="C5" i="3"/>
  <c r="B16" i="3"/>
  <c r="B12" i="3"/>
  <c r="B11" i="3"/>
  <c r="B10" i="3"/>
  <c r="B6" i="3"/>
  <c r="B5" i="3"/>
  <c r="B177" i="2"/>
  <c r="C177" i="2"/>
  <c r="G196" i="2" s="1"/>
  <c r="H84" i="2"/>
  <c r="G84" i="2"/>
  <c r="F84" i="2"/>
  <c r="D84" i="2"/>
  <c r="B84" i="2"/>
  <c r="G105" i="2"/>
  <c r="F105" i="2"/>
  <c r="E105" i="2"/>
  <c r="D105" i="2"/>
  <c r="C107" i="2"/>
  <c r="G191" i="2" s="1"/>
  <c r="H94" i="2"/>
  <c r="G94" i="2"/>
  <c r="F94" i="2"/>
  <c r="D94" i="2"/>
  <c r="B94" i="2"/>
  <c r="B96" i="2" s="1"/>
  <c r="F190" i="2" s="1"/>
  <c r="C96" i="2"/>
  <c r="G190" i="2" s="1"/>
  <c r="H83" i="2"/>
  <c r="F83" i="2"/>
  <c r="D83" i="2"/>
  <c r="C86" i="2"/>
  <c r="G189" i="2" s="1"/>
  <c r="G47" i="2"/>
  <c r="F47" i="2"/>
  <c r="D47" i="2"/>
  <c r="C47" i="2"/>
  <c r="G46" i="2"/>
  <c r="F46" i="2"/>
  <c r="E46" i="2"/>
  <c r="D45" i="2"/>
  <c r="F45" i="2"/>
  <c r="G45" i="2"/>
  <c r="C45" i="2"/>
  <c r="B46" i="2" s="1"/>
  <c r="G44" i="2"/>
  <c r="F44" i="2"/>
  <c r="F43" i="2"/>
  <c r="D43" i="2"/>
  <c r="C43" i="2"/>
  <c r="D30" i="2"/>
  <c r="D46" i="2" s="1"/>
  <c r="D32" i="2"/>
  <c r="D28" i="2"/>
  <c r="D44" i="2" s="1"/>
  <c r="C30" i="2"/>
  <c r="C32" i="2"/>
  <c r="C28" i="2"/>
  <c r="B44" i="2" s="1"/>
  <c r="G187" i="2" l="1"/>
  <c r="H187" i="2" s="1"/>
  <c r="H244" i="9"/>
  <c r="A11" i="10"/>
  <c r="A12" i="10" s="1"/>
  <c r="A13" i="10" s="1"/>
  <c r="H243" i="9"/>
  <c r="H238" i="9"/>
  <c r="C73" i="9"/>
  <c r="H239" i="9"/>
  <c r="H240" i="9"/>
  <c r="F222" i="9"/>
  <c r="G236" i="9"/>
  <c r="H192" i="2"/>
  <c r="C118" i="2"/>
  <c r="C76" i="2"/>
  <c r="C128" i="2"/>
  <c r="F193" i="2"/>
  <c r="H193" i="2" s="1"/>
  <c r="F188" i="2"/>
  <c r="H188" i="2" s="1"/>
  <c r="C151" i="2"/>
  <c r="C163" i="2"/>
  <c r="F195" i="2"/>
  <c r="H195" i="2" s="1"/>
  <c r="F194" i="2"/>
  <c r="H194" i="2" s="1"/>
  <c r="E198" i="2"/>
  <c r="C51" i="2"/>
  <c r="G186" i="2" s="1"/>
  <c r="C178" i="2"/>
  <c r="F196" i="2"/>
  <c r="H196" i="2" s="1"/>
  <c r="C34" i="2"/>
  <c r="H191" i="2"/>
  <c r="H190" i="2"/>
  <c r="C108" i="2"/>
  <c r="C97" i="2"/>
  <c r="B51" i="2"/>
  <c r="F186" i="2" s="1"/>
  <c r="B86" i="2"/>
  <c r="H245" i="9" l="1"/>
  <c r="A14" i="10"/>
  <c r="A15" i="10" s="1"/>
  <c r="A16" i="10" s="1"/>
  <c r="H222" i="9"/>
  <c r="H236" i="9" s="1"/>
  <c r="F236" i="9"/>
  <c r="H201" i="2"/>
  <c r="C87" i="2"/>
  <c r="F189" i="2"/>
  <c r="H189" i="2" s="1"/>
  <c r="H186" i="2"/>
  <c r="C52" i="2"/>
  <c r="C35" i="2"/>
  <c r="G185" i="2"/>
  <c r="A17" i="10" l="1"/>
  <c r="A18" i="10" s="1"/>
  <c r="A19" i="10" s="1"/>
  <c r="A20" i="10" s="1"/>
  <c r="A21" i="10" s="1"/>
  <c r="A22" i="10" s="1"/>
  <c r="A24" i="10" s="1"/>
  <c r="H202" i="2"/>
  <c r="H200" i="2"/>
  <c r="F198" i="2"/>
  <c r="G198" i="2"/>
  <c r="H185" i="2"/>
  <c r="H198" i="2" s="1"/>
  <c r="A27" i="10" l="1"/>
  <c r="A25" i="10"/>
  <c r="A26" i="10" s="1"/>
  <c r="A28" i="10" l="1"/>
  <c r="A29" i="10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<sst xmlns="http://schemas.openxmlformats.org/spreadsheetml/2006/main" count="894" uniqueCount="214">
  <si>
    <t>Dátum</t>
  </si>
  <si>
    <t>Poradové číslo</t>
  </si>
  <si>
    <t>EKO TONER s.r.o.</t>
  </si>
  <si>
    <t>Suma s DPH</t>
  </si>
  <si>
    <t>Doklad</t>
  </si>
  <si>
    <t>Číslo dokladu</t>
  </si>
  <si>
    <t>Faktúra</t>
  </si>
  <si>
    <t>FA2311400</t>
  </si>
  <si>
    <t>Suma bez DPH</t>
  </si>
  <si>
    <t>DPH</t>
  </si>
  <si>
    <t xml:space="preserve">Dodávka </t>
  </si>
  <si>
    <t>Azúrový toner, Čierny toner, Purpurový toner, Žltý toner,</t>
  </si>
  <si>
    <t>Platba</t>
  </si>
  <si>
    <t>kartou</t>
  </si>
  <si>
    <t>Terminál</t>
  </si>
  <si>
    <t>SUMA</t>
  </si>
  <si>
    <t>Účet</t>
  </si>
  <si>
    <t>Dátum zdaniteľného plnenia</t>
  </si>
  <si>
    <t>Dátum splatnosti</t>
  </si>
  <si>
    <t>Dátum vystavenia</t>
  </si>
  <si>
    <t>Mironet CZ a.s.</t>
  </si>
  <si>
    <t>Tlačiareň OKI C650dn ( farebná / A4 / USB + LAN / duplex  + doručenie</t>
  </si>
  <si>
    <t>DATACOM s.r.o.</t>
  </si>
  <si>
    <t>Pokladničný blok</t>
  </si>
  <si>
    <t>USB kľúč Samsung BAR Plus 32 GB</t>
  </si>
  <si>
    <t>Nezisková organizácia: Diagnostika, Výskum a Prevencia Ženských Ochorení n.o.</t>
  </si>
  <si>
    <t>Bankové účty</t>
  </si>
  <si>
    <t>Partner</t>
  </si>
  <si>
    <t>Transakcia</t>
  </si>
  <si>
    <t>MD</t>
  </si>
  <si>
    <t>DAL</t>
  </si>
  <si>
    <t>B1</t>
  </si>
  <si>
    <t>B2</t>
  </si>
  <si>
    <t>B3</t>
  </si>
  <si>
    <t>B4</t>
  </si>
  <si>
    <t>Počiatočný stav</t>
  </si>
  <si>
    <t>EUR</t>
  </si>
  <si>
    <t>FA1</t>
  </si>
  <si>
    <t>úhrada FA kartou</t>
  </si>
  <si>
    <t>VS</t>
  </si>
  <si>
    <t>D27 GLS</t>
  </si>
  <si>
    <t>FA2</t>
  </si>
  <si>
    <t>DPD SK</t>
  </si>
  <si>
    <t>Konečný stav k 31.12.2023</t>
  </si>
  <si>
    <t>OBRAT</t>
  </si>
  <si>
    <t>Ostatné záväzky</t>
  </si>
  <si>
    <t>P1</t>
  </si>
  <si>
    <t>Spotrebované nákupy - DHM</t>
  </si>
  <si>
    <t>Popis</t>
  </si>
  <si>
    <t>Spotrebované nákupy - tonery</t>
  </si>
  <si>
    <t>Spotrebované služby - poštovné, doručovateľké služby</t>
  </si>
  <si>
    <t>Doručenie GLS - dobierka</t>
  </si>
  <si>
    <t>Príspevky z podielu zaplatenej dane</t>
  </si>
  <si>
    <t>OBRAT MD ROK</t>
  </si>
  <si>
    <t>OBRAT DAL ROK</t>
  </si>
  <si>
    <t>KONEČNÝ STAV</t>
  </si>
  <si>
    <t>POČIATOČNÝ STAV</t>
  </si>
  <si>
    <t>NÁZOV ÚČTU</t>
  </si>
  <si>
    <t>Kontrolný súčet</t>
  </si>
  <si>
    <t>Účet MD</t>
  </si>
  <si>
    <t>Účet DAL</t>
  </si>
  <si>
    <t>HLAVNÁ KNIHA SUMÁR ( 1.1.2023 - 31.12.2023 )</t>
  </si>
  <si>
    <t>HLAVNÁ KNIHA ( 1.1.2023 - 31.12.2023 )</t>
  </si>
  <si>
    <t>ÚČET</t>
  </si>
  <si>
    <t>bankový poplatok - Tatra bussines (február)</t>
  </si>
  <si>
    <t>bankový poplatok - Tatra bussines (január)</t>
  </si>
  <si>
    <t>Rastislav Holod</t>
  </si>
  <si>
    <t>bankový poplatok - Tatra bussines (marec)</t>
  </si>
  <si>
    <t>bankový poplatok - Tatra bussines (apríl)</t>
  </si>
  <si>
    <t>bankový poplatok - Tatra bussines (máj)</t>
  </si>
  <si>
    <t>bankový poplatok - Tatra bussines (jún)</t>
  </si>
  <si>
    <t>bankový poplatok - Tatra bussines (júl)</t>
  </si>
  <si>
    <t>bankový poplatok - Tatra bussines (august)</t>
  </si>
  <si>
    <t>bankový poplatok - Tatra bussines (september)</t>
  </si>
  <si>
    <t>bankový poplatok - Tatra bussines (október)</t>
  </si>
  <si>
    <t>bankový poplatok - Tatra bussines (november)</t>
  </si>
  <si>
    <t>bankový poplatok - Tatra bussines (december)</t>
  </si>
  <si>
    <t>prevod</t>
  </si>
  <si>
    <t>Bankové poplatky</t>
  </si>
  <si>
    <t>Prijaté príspevky od fyzických osôb</t>
  </si>
  <si>
    <t>prijatý príspevok - Rastislav Holod</t>
  </si>
  <si>
    <t>prijatý príspevok</t>
  </si>
  <si>
    <t>Interný doklad</t>
  </si>
  <si>
    <t>B5</t>
  </si>
  <si>
    <t>B6</t>
  </si>
  <si>
    <t>B7</t>
  </si>
  <si>
    <t>René Hako</t>
  </si>
  <si>
    <t>prijatý príspevok - René Hako</t>
  </si>
  <si>
    <t>B8</t>
  </si>
  <si>
    <t>príjmy z podielu 2% dane</t>
  </si>
  <si>
    <t>Finančná správa</t>
  </si>
  <si>
    <t>B9</t>
  </si>
  <si>
    <t>Nerozdelený zisk minulých rokov - nezdaniteľný príjem</t>
  </si>
  <si>
    <t>Nezisková organizácia: Diagnostika, Výskum a Prevencia Ženských Ochorení n.o.- Účtovný denník 2023</t>
  </si>
  <si>
    <t>B10</t>
  </si>
  <si>
    <t>úrok - prečerpanie debetu</t>
  </si>
  <si>
    <t>Úrokové náklady</t>
  </si>
  <si>
    <t>Nákladové úroky</t>
  </si>
  <si>
    <t>B11</t>
  </si>
  <si>
    <t>B12</t>
  </si>
  <si>
    <t>bankový poplatok - Tatra bussines máj)</t>
  </si>
  <si>
    <t>B13</t>
  </si>
  <si>
    <t>B14</t>
  </si>
  <si>
    <t>B15</t>
  </si>
  <si>
    <t>B16</t>
  </si>
  <si>
    <t>B17</t>
  </si>
  <si>
    <t>B18</t>
  </si>
  <si>
    <t>B19</t>
  </si>
  <si>
    <t>B20</t>
  </si>
  <si>
    <t>B21</t>
  </si>
  <si>
    <t>B22</t>
  </si>
  <si>
    <t>B23</t>
  </si>
  <si>
    <t>JUDr Jozef Ocel</t>
  </si>
  <si>
    <t>notársky poplatok</t>
  </si>
  <si>
    <t>úhrada FA2311400</t>
  </si>
  <si>
    <t>úhrada FA12380283254</t>
  </si>
  <si>
    <t>Notárske poplatky</t>
  </si>
  <si>
    <t>Notársky poplatok</t>
  </si>
  <si>
    <t>FA3</t>
  </si>
  <si>
    <t>B24</t>
  </si>
  <si>
    <t>Výnosy budúcich období - príspevky z podielu zaplatenej dane</t>
  </si>
  <si>
    <t>Výnosy budúcich období - prijaté príspevky od fyzických osôb</t>
  </si>
  <si>
    <t>H1</t>
  </si>
  <si>
    <t>zúčtovanie VBO - použitie na úhradu bankových poplatkov</t>
  </si>
  <si>
    <t>H2</t>
  </si>
  <si>
    <t>suma nákladov</t>
  </si>
  <si>
    <t>suma výnosov</t>
  </si>
  <si>
    <t>HV 2023</t>
  </si>
  <si>
    <t>VBO - preúčtovanie nepoužitých príspevok z 2% dane</t>
  </si>
  <si>
    <t>úhrada</t>
  </si>
  <si>
    <t>Nezisková organizácia: Diagnostika, Výskum a Prevencia Ženských Ochorení n.o.- Účtovný denník 2024</t>
  </si>
  <si>
    <t>HLAVNÁ KNIHA ( 1.1.2024 - 31.12.2024 )</t>
  </si>
  <si>
    <t>Rozpustenie VBO - preúčtovanie príspevkov z 2% dane</t>
  </si>
  <si>
    <t>rozpustenie VOB príjmy z podielu 2% dane 2023</t>
  </si>
  <si>
    <t>Cestovné náklady</t>
  </si>
  <si>
    <t>Ostatné služby</t>
  </si>
  <si>
    <t>Účtovný doklad - FA2</t>
  </si>
  <si>
    <t>Účtovný doklad - FA1</t>
  </si>
  <si>
    <t>Okresný úrad Košice</t>
  </si>
  <si>
    <t>Ostatné pokuty a penále</t>
  </si>
  <si>
    <t>Iné pohľadávky</t>
  </si>
  <si>
    <t>ÚČTOVÝ ROZVRH (2023 )</t>
  </si>
  <si>
    <t>ÚČTOVÝ ROZVRH (2024 )</t>
  </si>
  <si>
    <t>ČÍSELNÍK OBCHODNÝCH PARTNEROV</t>
  </si>
  <si>
    <t>Por. Číslo</t>
  </si>
  <si>
    <t>Názov</t>
  </si>
  <si>
    <t>Adresa</t>
  </si>
  <si>
    <t>Bankový účet</t>
  </si>
  <si>
    <t>IČO</t>
  </si>
  <si>
    <t>Štát</t>
  </si>
  <si>
    <t>001</t>
  </si>
  <si>
    <t>002</t>
  </si>
  <si>
    <t>003</t>
  </si>
  <si>
    <t>004</t>
  </si>
  <si>
    <t>005</t>
  </si>
  <si>
    <t>006</t>
  </si>
  <si>
    <t>007</t>
  </si>
  <si>
    <t>MUDr. René Hako</t>
  </si>
  <si>
    <t>MVDr. Rastilav Holod</t>
  </si>
  <si>
    <t>Lupkovská 2, 040 22 Košice</t>
  </si>
  <si>
    <t>SK5111000000002612733095</t>
  </si>
  <si>
    <t>Finančné riaditeľstvo SR</t>
  </si>
  <si>
    <t>SR</t>
  </si>
  <si>
    <t>SK1881805006628142396481</t>
  </si>
  <si>
    <t>CZ</t>
  </si>
  <si>
    <t>CZ4503000000000236213678</t>
  </si>
  <si>
    <t>Komerční , hala NUP C3, 25101 Nupaky</t>
  </si>
  <si>
    <t>IČDPH</t>
  </si>
  <si>
    <t>CZ28189647</t>
  </si>
  <si>
    <t>DATACOM s.r.o</t>
  </si>
  <si>
    <t>JUDr. Jozef Oceľ</t>
  </si>
  <si>
    <t>SNP 10/193, 97666 Polomka</t>
  </si>
  <si>
    <t>SK1082309910</t>
  </si>
  <si>
    <t>DˇIC</t>
  </si>
  <si>
    <t>008</t>
  </si>
  <si>
    <t>ALZA sk</t>
  </si>
  <si>
    <t>009</t>
  </si>
  <si>
    <t>Komeského 52, 041 01 Košice</t>
  </si>
  <si>
    <t>SK2781800000007000179874</t>
  </si>
  <si>
    <t>Sliačska 1/D, 83102 Bratislava-Nové Mesto</t>
  </si>
  <si>
    <t>SK20211863811</t>
  </si>
  <si>
    <t>ČÍSELNÍK INTERNÝCH DOKLADOV</t>
  </si>
  <si>
    <t>Doklad banky</t>
  </si>
  <si>
    <t>Druh dokladu</t>
  </si>
  <si>
    <t>Názov dokladu</t>
  </si>
  <si>
    <t>Číslo od</t>
  </si>
  <si>
    <t>Číslo do</t>
  </si>
  <si>
    <t>B</t>
  </si>
  <si>
    <t>FA</t>
  </si>
  <si>
    <t>H</t>
  </si>
  <si>
    <t>Faktúra / pokladničný doklad</t>
  </si>
  <si>
    <t>Doklad hlavnej knihy</t>
  </si>
  <si>
    <t>SÚVAHA</t>
  </si>
  <si>
    <t>VÝKAZ ZISKOV A STRÁT</t>
  </si>
  <si>
    <t>Konečný stav k 31.12.2025</t>
  </si>
  <si>
    <t>HLAVNÁ KNIHA SUMÁR ( 1.1.2025 - 31.12.2025 )</t>
  </si>
  <si>
    <t>Rozpustenie VBO - preúčtovanie nepoužitých príspevok z 2% dane 2024</t>
  </si>
  <si>
    <t>HV 2025</t>
  </si>
  <si>
    <t>SLOVAK PARCEL SERVICE</t>
  </si>
  <si>
    <t>DATACOMP</t>
  </si>
  <si>
    <t>Obežný majetok spolu</t>
  </si>
  <si>
    <t>010</t>
  </si>
  <si>
    <t>Slovak Parcel Servis</t>
  </si>
  <si>
    <t>nákup tonera</t>
  </si>
  <si>
    <t>011</t>
  </si>
  <si>
    <t>InterNETmania SK s.r.o.</t>
  </si>
  <si>
    <t>Námestie osloboditeľov 65/6 , 03101 Liptovský Mikuláš</t>
  </si>
  <si>
    <t>SL2883300000002101108538</t>
  </si>
  <si>
    <t>SK2120333556</t>
  </si>
  <si>
    <t>poštovné - poplatok za dobierku, balné</t>
  </si>
  <si>
    <t>Doklad FA1</t>
  </si>
  <si>
    <t>Doklad FA2</t>
  </si>
  <si>
    <t>úhrada tlačiarne - platba kartou</t>
  </si>
  <si>
    <t>nákup tlačiarne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</si>
</sst>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10"/>
      <name val="Arial"/>
      <charset val="238"/>
    </font>
    <font>
      <sz val="1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scheme val="minor"/>
    </font>
    <font>
      <sz val="18"/>
      <name val="Arial"/>
      <charset val="238"/>
    </font>
    <font>
      <b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5" fillId="0" borderId="0"/>
    <xf numFmtId="0" fontId="7" fillId="0" borderId="0"/>
    <xf numFmtId="0" fontId="8" fillId="0" borderId="0"/>
    <xf numFmtId="164" fontId="5" fillId="0" borderId="0" applyFont="0" applyFill="0" applyBorder="0" applyAlignment="0" applyProtection="0"/>
  </cellStyleXfs>
  <cellXfs count="53">
    <xf numFmtId="0" fontId="0" fillId="0" borderId="0" xfId="0"/>
    <xf numFmtId="14" fontId="0" fillId="0" borderId="0" xfId="0" applyNumberFormat="1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0" fillId="0" borderId="0" xfId="0" applyAlignment="1">
      <alignment horizontal="left"/>
    </xf>
    <xf numFmtId="0" fontId="3" fillId="0" borderId="0" xfId="0" applyFont="1"/>
    <xf numFmtId="0" fontId="0" fillId="0" borderId="0" xfId="0" applyAlignment="1">
      <alignment horizontal="center"/>
    </xf>
    <xf numFmtId="0" fontId="1" fillId="0" borderId="0" xfId="0" applyFont="1"/>
    <xf numFmtId="2" fontId="0" fillId="0" borderId="0" xfId="0" applyNumberFormat="1"/>
    <xf numFmtId="2" fontId="1" fillId="0" borderId="0" xfId="0" applyNumberFormat="1" applyFont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0" fillId="2" borderId="0" xfId="0" applyFill="1"/>
    <xf numFmtId="0" fontId="3" fillId="2" borderId="0" xfId="0" applyFont="1" applyFill="1"/>
    <xf numFmtId="0" fontId="0" fillId="2" borderId="0" xfId="0" applyFill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4" fillId="0" borderId="1" xfId="0" applyFont="1" applyBorder="1"/>
    <xf numFmtId="14" fontId="0" fillId="0" borderId="1" xfId="0" applyNumberFormat="1" applyBorder="1"/>
    <xf numFmtId="0" fontId="0" fillId="0" borderId="1" xfId="0" applyBorder="1" applyAlignment="1">
      <alignment horizontal="left"/>
    </xf>
    <xf numFmtId="0" fontId="0" fillId="0" borderId="2" xfId="0" applyBorder="1"/>
    <xf numFmtId="14" fontId="0" fillId="0" borderId="2" xfId="0" applyNumberFormat="1" applyBorder="1"/>
    <xf numFmtId="0" fontId="4" fillId="0" borderId="2" xfId="0" applyFont="1" applyBorder="1"/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right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3" xfId="0" applyBorder="1"/>
    <xf numFmtId="0" fontId="9" fillId="0" borderId="0" xfId="1" applyFont="1" applyAlignment="1">
      <alignment horizontal="left"/>
    </xf>
    <xf numFmtId="0" fontId="0" fillId="0" borderId="1" xfId="0" applyBorder="1" applyAlignment="1">
      <alignment horizontal="center"/>
    </xf>
    <xf numFmtId="0" fontId="0" fillId="3" borderId="0" xfId="0" applyFill="1"/>
    <xf numFmtId="0" fontId="2" fillId="2" borderId="1" xfId="0" applyFont="1" applyFill="1" applyBorder="1" applyAlignment="1">
      <alignment horizontal="left"/>
    </xf>
    <xf numFmtId="0" fontId="0" fillId="0" borderId="0" xfId="0" quotePrefix="1"/>
    <xf numFmtId="0" fontId="2" fillId="0" borderId="0" xfId="0" quotePrefix="1" applyFont="1"/>
    <xf numFmtId="0" fontId="10" fillId="0" borderId="0" xfId="0" applyFont="1"/>
    <xf numFmtId="4" fontId="2" fillId="0" borderId="0" xfId="0" applyNumberFormat="1" applyFont="1"/>
    <xf numFmtId="4" fontId="2" fillId="2" borderId="1" xfId="0" applyNumberFormat="1" applyFont="1" applyFill="1" applyBorder="1" applyAlignment="1">
      <alignment horizontal="center"/>
    </xf>
    <xf numFmtId="4" fontId="0" fillId="0" borderId="1" xfId="0" applyNumberFormat="1" applyBorder="1"/>
    <xf numFmtId="4" fontId="0" fillId="0" borderId="2" xfId="0" applyNumberFormat="1" applyBorder="1"/>
    <xf numFmtId="4" fontId="0" fillId="0" borderId="0" xfId="0" applyNumberFormat="1"/>
    <xf numFmtId="0" fontId="0" fillId="0" borderId="2" xfId="0" applyBorder="1" applyAlignment="1">
      <alignment horizontal="center"/>
    </xf>
    <xf numFmtId="0" fontId="6" fillId="0" borderId="0" xfId="1" applyFont="1" applyAlignment="1">
      <alignment horizontal="center"/>
    </xf>
    <xf numFmtId="0" fontId="0" fillId="0" borderId="3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14" fontId="0" fillId="0" borderId="3" xfId="0" applyNumberFormat="1" applyBorder="1" applyAlignment="1">
      <alignment horizontal="right" vertical="center"/>
    </xf>
    <xf numFmtId="14" fontId="0" fillId="0" borderId="1" xfId="0" applyNumberFormat="1" applyBorder="1" applyAlignment="1">
      <alignment horizontal="right" vertic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</cellXfs>
  <cellStyles count="5">
    <cellStyle name="Čiarka 2" xfId="4" xr:uid="{C8460D00-3938-4B34-8402-230B2A683282}"/>
    <cellStyle name="Normálna" xfId="0" builtinId="0"/>
    <cellStyle name="Normálna 2" xfId="2" xr:uid="{CDE21E3D-EAB8-42F6-B288-C7AF516A671C}"/>
    <cellStyle name="Normálna 3" xfId="3" xr:uid="{28D4D1EC-C239-47BD-A4AC-078637D46241}"/>
    <cellStyle name="Normálna 4" xfId="1" xr:uid="{73D74E0C-2655-40CA-BD86-4E8230AA6E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eetMetadata" Target="metadata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5.png"/><Relationship Id="rId13" Type="http://schemas.openxmlformats.org/officeDocument/2006/relationships/image" Target="../media/image30.png"/><Relationship Id="rId3" Type="http://schemas.openxmlformats.org/officeDocument/2006/relationships/image" Target="../media/image20.png"/><Relationship Id="rId7" Type="http://schemas.openxmlformats.org/officeDocument/2006/relationships/image" Target="../media/image24.png"/><Relationship Id="rId12" Type="http://schemas.openxmlformats.org/officeDocument/2006/relationships/image" Target="../media/image29.png"/><Relationship Id="rId2" Type="http://schemas.openxmlformats.org/officeDocument/2006/relationships/image" Target="../media/image19.png"/><Relationship Id="rId16" Type="http://schemas.openxmlformats.org/officeDocument/2006/relationships/image" Target="../media/image33.png"/><Relationship Id="rId1" Type="http://schemas.openxmlformats.org/officeDocument/2006/relationships/image" Target="../media/image18.png"/><Relationship Id="rId6" Type="http://schemas.openxmlformats.org/officeDocument/2006/relationships/image" Target="../media/image23.png"/><Relationship Id="rId11" Type="http://schemas.openxmlformats.org/officeDocument/2006/relationships/image" Target="../media/image28.png"/><Relationship Id="rId5" Type="http://schemas.openxmlformats.org/officeDocument/2006/relationships/image" Target="../media/image22.png"/><Relationship Id="rId15" Type="http://schemas.openxmlformats.org/officeDocument/2006/relationships/image" Target="../media/image32.png"/><Relationship Id="rId10" Type="http://schemas.openxmlformats.org/officeDocument/2006/relationships/image" Target="../media/image27.png"/><Relationship Id="rId4" Type="http://schemas.openxmlformats.org/officeDocument/2006/relationships/image" Target="../media/image21.png"/><Relationship Id="rId9" Type="http://schemas.openxmlformats.org/officeDocument/2006/relationships/image" Target="../media/image26.png"/><Relationship Id="rId14" Type="http://schemas.openxmlformats.org/officeDocument/2006/relationships/image" Target="../media/image31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41.png"/><Relationship Id="rId13" Type="http://schemas.openxmlformats.org/officeDocument/2006/relationships/image" Target="../media/image46.png"/><Relationship Id="rId3" Type="http://schemas.openxmlformats.org/officeDocument/2006/relationships/image" Target="../media/image36.png"/><Relationship Id="rId7" Type="http://schemas.openxmlformats.org/officeDocument/2006/relationships/image" Target="../media/image40.png"/><Relationship Id="rId12" Type="http://schemas.openxmlformats.org/officeDocument/2006/relationships/image" Target="../media/image45.png"/><Relationship Id="rId17" Type="http://schemas.openxmlformats.org/officeDocument/2006/relationships/image" Target="../media/image50.png"/><Relationship Id="rId2" Type="http://schemas.openxmlformats.org/officeDocument/2006/relationships/image" Target="../media/image35.png"/><Relationship Id="rId16" Type="http://schemas.openxmlformats.org/officeDocument/2006/relationships/image" Target="../media/image49.png"/><Relationship Id="rId1" Type="http://schemas.openxmlformats.org/officeDocument/2006/relationships/image" Target="../media/image34.png"/><Relationship Id="rId6" Type="http://schemas.openxmlformats.org/officeDocument/2006/relationships/image" Target="../media/image39.png"/><Relationship Id="rId11" Type="http://schemas.openxmlformats.org/officeDocument/2006/relationships/image" Target="../media/image44.png"/><Relationship Id="rId5" Type="http://schemas.openxmlformats.org/officeDocument/2006/relationships/image" Target="../media/image38.png"/><Relationship Id="rId15" Type="http://schemas.openxmlformats.org/officeDocument/2006/relationships/image" Target="../media/image48.png"/><Relationship Id="rId10" Type="http://schemas.openxmlformats.org/officeDocument/2006/relationships/image" Target="../media/image43.png"/><Relationship Id="rId4" Type="http://schemas.openxmlformats.org/officeDocument/2006/relationships/image" Target="../media/image37.png"/><Relationship Id="rId9" Type="http://schemas.openxmlformats.org/officeDocument/2006/relationships/image" Target="../media/image42.png"/><Relationship Id="rId14" Type="http://schemas.openxmlformats.org/officeDocument/2006/relationships/image" Target="../media/image4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2</xdr:row>
      <xdr:rowOff>85724</xdr:rowOff>
    </xdr:from>
    <xdr:to>
      <xdr:col>11</xdr:col>
      <xdr:colOff>209550</xdr:colOff>
      <xdr:row>44</xdr:row>
      <xdr:rowOff>66831</xdr:rowOff>
    </xdr:to>
    <xdr:pic>
      <xdr:nvPicPr>
        <xdr:cNvPr id="16" name="Obrázok 15">
          <a:extLst>
            <a:ext uri="{FF2B5EF4-FFF2-40B4-BE49-F238E27FC236}">
              <a16:creationId xmlns:a16="http://schemas.microsoft.com/office/drawing/2014/main" id="{43A176AA-7E20-E422-07D6-14F229CED1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0" y="447674"/>
          <a:ext cx="5810250" cy="7582057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12</xdr:col>
      <xdr:colOff>496273</xdr:colOff>
      <xdr:row>94</xdr:row>
      <xdr:rowOff>29817</xdr:rowOff>
    </xdr:to>
    <xdr:pic>
      <xdr:nvPicPr>
        <xdr:cNvPr id="17" name="Obrázok 16">
          <a:extLst>
            <a:ext uri="{FF2B5EF4-FFF2-40B4-BE49-F238E27FC236}">
              <a16:creationId xmlns:a16="http://schemas.microsoft.com/office/drawing/2014/main" id="{FEA06942-A690-2732-1982-A602F53B11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95400" y="8143875"/>
          <a:ext cx="6973273" cy="8897592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94</xdr:row>
      <xdr:rowOff>0</xdr:rowOff>
    </xdr:from>
    <xdr:to>
      <xdr:col>12</xdr:col>
      <xdr:colOff>476250</xdr:colOff>
      <xdr:row>141</xdr:row>
      <xdr:rowOff>55001</xdr:rowOff>
    </xdr:to>
    <xdr:pic>
      <xdr:nvPicPr>
        <xdr:cNvPr id="19" name="Obrázok 18">
          <a:extLst>
            <a:ext uri="{FF2B5EF4-FFF2-40B4-BE49-F238E27FC236}">
              <a16:creationId xmlns:a16="http://schemas.microsoft.com/office/drawing/2014/main" id="{AAC42E67-92F1-D534-BC32-93454EF1FD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95400" y="17011650"/>
          <a:ext cx="6953250" cy="856082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141</xdr:row>
      <xdr:rowOff>180974</xdr:rowOff>
    </xdr:from>
    <xdr:to>
      <xdr:col>12</xdr:col>
      <xdr:colOff>523875</xdr:colOff>
      <xdr:row>187</xdr:row>
      <xdr:rowOff>164855</xdr:rowOff>
    </xdr:to>
    <xdr:pic>
      <xdr:nvPicPr>
        <xdr:cNvPr id="20" name="Obrázok 19">
          <a:extLst>
            <a:ext uri="{FF2B5EF4-FFF2-40B4-BE49-F238E27FC236}">
              <a16:creationId xmlns:a16="http://schemas.microsoft.com/office/drawing/2014/main" id="{0BBC2CB9-77E6-887A-C10F-F77B85A54B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95400" y="25698449"/>
          <a:ext cx="7000875" cy="8308731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</xdr:colOff>
      <xdr:row>188</xdr:row>
      <xdr:rowOff>85725</xdr:rowOff>
    </xdr:from>
    <xdr:to>
      <xdr:col>12</xdr:col>
      <xdr:colOff>533400</xdr:colOff>
      <xdr:row>237</xdr:row>
      <xdr:rowOff>70596</xdr:rowOff>
    </xdr:to>
    <xdr:pic>
      <xdr:nvPicPr>
        <xdr:cNvPr id="21" name="Obrázok 20">
          <a:extLst>
            <a:ext uri="{FF2B5EF4-FFF2-40B4-BE49-F238E27FC236}">
              <a16:creationId xmlns:a16="http://schemas.microsoft.com/office/drawing/2014/main" id="{4AFAAB93-225A-B9CE-E4CB-7B6BAE72BA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23975" y="34109025"/>
          <a:ext cx="6981825" cy="885264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238</xdr:row>
      <xdr:rowOff>0</xdr:rowOff>
    </xdr:from>
    <xdr:to>
      <xdr:col>12</xdr:col>
      <xdr:colOff>477220</xdr:colOff>
      <xdr:row>286</xdr:row>
      <xdr:rowOff>163160</xdr:rowOff>
    </xdr:to>
    <xdr:pic>
      <xdr:nvPicPr>
        <xdr:cNvPr id="22" name="Obrázok 21">
          <a:extLst>
            <a:ext uri="{FF2B5EF4-FFF2-40B4-BE49-F238E27FC236}">
              <a16:creationId xmlns:a16="http://schemas.microsoft.com/office/drawing/2014/main" id="{F0A801EA-8732-B7D3-C5E1-D903ADB199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95400" y="43072050"/>
          <a:ext cx="6954220" cy="8849960"/>
        </a:xfrm>
        <a:prstGeom prst="rect">
          <a:avLst/>
        </a:prstGeom>
      </xdr:spPr>
    </xdr:pic>
    <xdr:clientData/>
  </xdr:twoCellAnchor>
  <xdr:twoCellAnchor editAs="oneCell">
    <xdr:from>
      <xdr:col>1</xdr:col>
      <xdr:colOff>647699</xdr:colOff>
      <xdr:row>287</xdr:row>
      <xdr:rowOff>0</xdr:rowOff>
    </xdr:from>
    <xdr:to>
      <xdr:col>13</xdr:col>
      <xdr:colOff>47624</xdr:colOff>
      <xdr:row>335</xdr:row>
      <xdr:rowOff>142176</xdr:rowOff>
    </xdr:to>
    <xdr:pic>
      <xdr:nvPicPr>
        <xdr:cNvPr id="23" name="Obrázok 22">
          <a:extLst>
            <a:ext uri="{FF2B5EF4-FFF2-40B4-BE49-F238E27FC236}">
              <a16:creationId xmlns:a16="http://schemas.microsoft.com/office/drawing/2014/main" id="{14ECE70B-3311-67F6-9C52-344CFEE448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295399" y="51939825"/>
          <a:ext cx="7172325" cy="8828976"/>
        </a:xfrm>
        <a:prstGeom prst="rect">
          <a:avLst/>
        </a:prstGeom>
      </xdr:spPr>
    </xdr:pic>
    <xdr:clientData/>
  </xdr:twoCellAnchor>
  <xdr:twoCellAnchor editAs="oneCell">
    <xdr:from>
      <xdr:col>2</xdr:col>
      <xdr:colOff>9524</xdr:colOff>
      <xdr:row>336</xdr:row>
      <xdr:rowOff>57150</xdr:rowOff>
    </xdr:from>
    <xdr:to>
      <xdr:col>13</xdr:col>
      <xdr:colOff>95249</xdr:colOff>
      <xdr:row>386</xdr:row>
      <xdr:rowOff>36411</xdr:rowOff>
    </xdr:to>
    <xdr:pic>
      <xdr:nvPicPr>
        <xdr:cNvPr id="24" name="Obrázok 23">
          <a:extLst>
            <a:ext uri="{FF2B5EF4-FFF2-40B4-BE49-F238E27FC236}">
              <a16:creationId xmlns:a16="http://schemas.microsoft.com/office/drawing/2014/main" id="{9FA1AF32-CD2F-4F02-1E1E-46E9E88F27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304924" y="60864750"/>
          <a:ext cx="7210425" cy="9028011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387</xdr:row>
      <xdr:rowOff>0</xdr:rowOff>
    </xdr:from>
    <xdr:to>
      <xdr:col>13</xdr:col>
      <xdr:colOff>133350</xdr:colOff>
      <xdr:row>439</xdr:row>
      <xdr:rowOff>101892</xdr:rowOff>
    </xdr:to>
    <xdr:pic>
      <xdr:nvPicPr>
        <xdr:cNvPr id="25" name="Obrázok 24">
          <a:extLst>
            <a:ext uri="{FF2B5EF4-FFF2-40B4-BE49-F238E27FC236}">
              <a16:creationId xmlns:a16="http://schemas.microsoft.com/office/drawing/2014/main" id="{13D5D726-E769-F2C2-DCAB-1110D4B903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295400" y="70037325"/>
          <a:ext cx="7258050" cy="9512592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49</xdr:row>
      <xdr:rowOff>0</xdr:rowOff>
    </xdr:from>
    <xdr:to>
      <xdr:col>23</xdr:col>
      <xdr:colOff>410536</xdr:colOff>
      <xdr:row>96</xdr:row>
      <xdr:rowOff>105977</xdr:rowOff>
    </xdr:to>
    <xdr:pic>
      <xdr:nvPicPr>
        <xdr:cNvPr id="27" name="Obrázok 26">
          <a:extLst>
            <a:ext uri="{FF2B5EF4-FFF2-40B4-BE49-F238E27FC236}">
              <a16:creationId xmlns:a16="http://schemas.microsoft.com/office/drawing/2014/main" id="{75EDF00C-3644-8139-CECC-50EFAA8D0A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8420100" y="8867775"/>
          <a:ext cx="6887536" cy="8611802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97</xdr:row>
      <xdr:rowOff>0</xdr:rowOff>
    </xdr:from>
    <xdr:to>
      <xdr:col>24</xdr:col>
      <xdr:colOff>314325</xdr:colOff>
      <xdr:row>146</xdr:row>
      <xdr:rowOff>112484</xdr:rowOff>
    </xdr:to>
    <xdr:pic>
      <xdr:nvPicPr>
        <xdr:cNvPr id="28" name="Obrázok 27">
          <a:extLst>
            <a:ext uri="{FF2B5EF4-FFF2-40B4-BE49-F238E27FC236}">
              <a16:creationId xmlns:a16="http://schemas.microsoft.com/office/drawing/2014/main" id="{C2A4D441-EB0F-0798-BE6E-0BBF5D9E5F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8420100" y="17554575"/>
          <a:ext cx="7439025" cy="8980259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147</xdr:row>
      <xdr:rowOff>0</xdr:rowOff>
    </xdr:from>
    <xdr:to>
      <xdr:col>24</xdr:col>
      <xdr:colOff>333375</xdr:colOff>
      <xdr:row>199</xdr:row>
      <xdr:rowOff>3592</xdr:rowOff>
    </xdr:to>
    <xdr:pic>
      <xdr:nvPicPr>
        <xdr:cNvPr id="29" name="Obrázok 28">
          <a:extLst>
            <a:ext uri="{FF2B5EF4-FFF2-40B4-BE49-F238E27FC236}">
              <a16:creationId xmlns:a16="http://schemas.microsoft.com/office/drawing/2014/main" id="{5379FB94-AD02-1D99-7C52-4FDD884502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8420100" y="26603325"/>
          <a:ext cx="7458075" cy="9414292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200</xdr:row>
      <xdr:rowOff>0</xdr:rowOff>
    </xdr:from>
    <xdr:to>
      <xdr:col>24</xdr:col>
      <xdr:colOff>180975</xdr:colOff>
      <xdr:row>245</xdr:row>
      <xdr:rowOff>110326</xdr:rowOff>
    </xdr:to>
    <xdr:pic>
      <xdr:nvPicPr>
        <xdr:cNvPr id="30" name="Obrázok 29">
          <a:extLst>
            <a:ext uri="{FF2B5EF4-FFF2-40B4-BE49-F238E27FC236}">
              <a16:creationId xmlns:a16="http://schemas.microsoft.com/office/drawing/2014/main" id="{3316D9D9-E7CA-A574-F18F-98AFCA7303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8420100" y="36195000"/>
          <a:ext cx="7305675" cy="8254201"/>
        </a:xfrm>
        <a:prstGeom prst="rect">
          <a:avLst/>
        </a:prstGeom>
      </xdr:spPr>
    </xdr:pic>
    <xdr:clientData/>
  </xdr:twoCellAnchor>
  <xdr:twoCellAnchor editAs="oneCell">
    <xdr:from>
      <xdr:col>12</xdr:col>
      <xdr:colOff>528638</xdr:colOff>
      <xdr:row>1</xdr:row>
      <xdr:rowOff>100012</xdr:rowOff>
    </xdr:from>
    <xdr:to>
      <xdr:col>23</xdr:col>
      <xdr:colOff>262895</xdr:colOff>
      <xdr:row>47</xdr:row>
      <xdr:rowOff>167858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AFF2CE3D-096B-7957-F345-C6DB766C00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8301038" y="280987"/>
          <a:ext cx="6858957" cy="83926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647699</xdr:colOff>
      <xdr:row>3</xdr:row>
      <xdr:rowOff>0</xdr:rowOff>
    </xdr:from>
    <xdr:to>
      <xdr:col>10</xdr:col>
      <xdr:colOff>276224</xdr:colOff>
      <xdr:row>47</xdr:row>
      <xdr:rowOff>19948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2C9741CA-1B8B-B31A-B41E-46833D794A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699" y="542925"/>
          <a:ext cx="6105525" cy="7982848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3</xdr:row>
      <xdr:rowOff>0</xdr:rowOff>
    </xdr:from>
    <xdr:to>
      <xdr:col>24</xdr:col>
      <xdr:colOff>486747</xdr:colOff>
      <xdr:row>52</xdr:row>
      <xdr:rowOff>29817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1EE600F2-8301-247A-1FF2-EBA629AD0A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067800" y="542925"/>
          <a:ext cx="6963747" cy="8897592"/>
        </a:xfrm>
        <a:prstGeom prst="rect">
          <a:avLst/>
        </a:prstGeom>
      </xdr:spPr>
    </xdr:pic>
    <xdr:clientData/>
  </xdr:twoCellAnchor>
  <xdr:twoCellAnchor editAs="oneCell">
    <xdr:from>
      <xdr:col>26</xdr:col>
      <xdr:colOff>0</xdr:colOff>
      <xdr:row>3</xdr:row>
      <xdr:rowOff>0</xdr:rowOff>
    </xdr:from>
    <xdr:to>
      <xdr:col>34</xdr:col>
      <xdr:colOff>532686</xdr:colOff>
      <xdr:row>45</xdr:row>
      <xdr:rowOff>18098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id="{EAD9ECEE-89D0-41EF-C35A-A640744B4E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840200" y="542925"/>
          <a:ext cx="5714286" cy="761904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296</xdr:row>
      <xdr:rowOff>0</xdr:rowOff>
    </xdr:from>
    <xdr:to>
      <xdr:col>17</xdr:col>
      <xdr:colOff>229823</xdr:colOff>
      <xdr:row>342</xdr:row>
      <xdr:rowOff>39328</xdr:rowOff>
    </xdr:to>
    <xdr:pic>
      <xdr:nvPicPr>
        <xdr:cNvPr id="23" name="Obrázok 22">
          <a:extLst>
            <a:ext uri="{FF2B5EF4-FFF2-40B4-BE49-F238E27FC236}">
              <a16:creationId xmlns:a16="http://schemas.microsoft.com/office/drawing/2014/main" id="{453A2E53-23CA-9508-CEDF-67B9A050F0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8800" y="149923500"/>
          <a:ext cx="8764223" cy="8802328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342</xdr:row>
      <xdr:rowOff>0</xdr:rowOff>
    </xdr:from>
    <xdr:to>
      <xdr:col>17</xdr:col>
      <xdr:colOff>258402</xdr:colOff>
      <xdr:row>374</xdr:row>
      <xdr:rowOff>86588</xdr:rowOff>
    </xdr:to>
    <xdr:pic>
      <xdr:nvPicPr>
        <xdr:cNvPr id="24" name="Obrázok 23">
          <a:extLst>
            <a:ext uri="{FF2B5EF4-FFF2-40B4-BE49-F238E27FC236}">
              <a16:creationId xmlns:a16="http://schemas.microsoft.com/office/drawing/2014/main" id="{40E6ACCE-952B-AD6C-341F-F7B17603E0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28800" y="158686500"/>
          <a:ext cx="8792802" cy="6182588"/>
        </a:xfrm>
        <a:prstGeom prst="rect">
          <a:avLst/>
        </a:prstGeom>
      </xdr:spPr>
    </xdr:pic>
    <xdr:clientData/>
  </xdr:twoCellAnchor>
  <xdr:twoCellAnchor editAs="oneCell">
    <xdr:from>
      <xdr:col>1</xdr:col>
      <xdr:colOff>609599</xdr:colOff>
      <xdr:row>1</xdr:row>
      <xdr:rowOff>0</xdr:rowOff>
    </xdr:from>
    <xdr:to>
      <xdr:col>8</xdr:col>
      <xdr:colOff>158826</xdr:colOff>
      <xdr:row>28</xdr:row>
      <xdr:rowOff>997</xdr:rowOff>
    </xdr:to>
    <xdr:pic>
      <xdr:nvPicPr>
        <xdr:cNvPr id="13" name="Obrázok 12">
          <a:extLst>
            <a:ext uri="{FF2B5EF4-FFF2-40B4-BE49-F238E27FC236}">
              <a16:creationId xmlns:a16="http://schemas.microsoft.com/office/drawing/2014/main" id="{79B105DA-BA1A-901B-177B-0845861B63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199" y="190500"/>
          <a:ext cx="3816427" cy="5138738"/>
        </a:xfrm>
        <a:prstGeom prst="rect">
          <a:avLst/>
        </a:prstGeom>
      </xdr:spPr>
    </xdr:pic>
    <xdr:clientData/>
  </xdr:twoCellAnchor>
  <xdr:twoCellAnchor editAs="oneCell">
    <xdr:from>
      <xdr:col>2</xdr:col>
      <xdr:colOff>14287</xdr:colOff>
      <xdr:row>28</xdr:row>
      <xdr:rowOff>0</xdr:rowOff>
    </xdr:from>
    <xdr:to>
      <xdr:col>8</xdr:col>
      <xdr:colOff>169158</xdr:colOff>
      <xdr:row>55</xdr:row>
      <xdr:rowOff>100013</xdr:rowOff>
    </xdr:to>
    <xdr:pic>
      <xdr:nvPicPr>
        <xdr:cNvPr id="14" name="Obrázok 13">
          <a:extLst>
            <a:ext uri="{FF2B5EF4-FFF2-40B4-BE49-F238E27FC236}">
              <a16:creationId xmlns:a16="http://schemas.microsoft.com/office/drawing/2014/main" id="{C7B6F7D2-4D83-5E45-9CEF-011D7054A6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33487" y="5334000"/>
          <a:ext cx="3812471" cy="5243513"/>
        </a:xfrm>
        <a:prstGeom prst="rect">
          <a:avLst/>
        </a:prstGeom>
      </xdr:spPr>
    </xdr:pic>
    <xdr:clientData/>
  </xdr:twoCellAnchor>
  <xdr:twoCellAnchor editAs="oneCell">
    <xdr:from>
      <xdr:col>0</xdr:col>
      <xdr:colOff>385764</xdr:colOff>
      <xdr:row>55</xdr:row>
      <xdr:rowOff>133350</xdr:rowOff>
    </xdr:from>
    <xdr:to>
      <xdr:col>10</xdr:col>
      <xdr:colOff>135944</xdr:colOff>
      <xdr:row>96</xdr:row>
      <xdr:rowOff>38100</xdr:rowOff>
    </xdr:to>
    <xdr:pic>
      <xdr:nvPicPr>
        <xdr:cNvPr id="15" name="Obrázok 14">
          <a:extLst>
            <a:ext uri="{FF2B5EF4-FFF2-40B4-BE49-F238E27FC236}">
              <a16:creationId xmlns:a16="http://schemas.microsoft.com/office/drawing/2014/main" id="{077AA3DA-9DC6-51BC-A2FB-0B06970B0D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85764" y="10610850"/>
          <a:ext cx="5846180" cy="7715250"/>
        </a:xfrm>
        <a:prstGeom prst="rect">
          <a:avLst/>
        </a:prstGeom>
      </xdr:spPr>
    </xdr:pic>
    <xdr:clientData/>
  </xdr:twoCellAnchor>
  <xdr:twoCellAnchor editAs="oneCell">
    <xdr:from>
      <xdr:col>1</xdr:col>
      <xdr:colOff>371475</xdr:colOff>
      <xdr:row>96</xdr:row>
      <xdr:rowOff>52388</xdr:rowOff>
    </xdr:from>
    <xdr:to>
      <xdr:col>10</xdr:col>
      <xdr:colOff>14288</xdr:colOff>
      <xdr:row>131</xdr:row>
      <xdr:rowOff>3723</xdr:rowOff>
    </xdr:to>
    <xdr:pic>
      <xdr:nvPicPr>
        <xdr:cNvPr id="25" name="Obrázok 24">
          <a:extLst>
            <a:ext uri="{FF2B5EF4-FFF2-40B4-BE49-F238E27FC236}">
              <a16:creationId xmlns:a16="http://schemas.microsoft.com/office/drawing/2014/main" id="{D93F4008-49D1-1AFD-1921-7BC28401B5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81075" y="18340388"/>
          <a:ext cx="5129213" cy="6618835"/>
        </a:xfrm>
        <a:prstGeom prst="rect">
          <a:avLst/>
        </a:prstGeom>
      </xdr:spPr>
    </xdr:pic>
    <xdr:clientData/>
  </xdr:twoCellAnchor>
  <xdr:twoCellAnchor editAs="oneCell">
    <xdr:from>
      <xdr:col>1</xdr:col>
      <xdr:colOff>609599</xdr:colOff>
      <xdr:row>131</xdr:row>
      <xdr:rowOff>0</xdr:rowOff>
    </xdr:from>
    <xdr:to>
      <xdr:col>9</xdr:col>
      <xdr:colOff>328612</xdr:colOff>
      <xdr:row>163</xdr:row>
      <xdr:rowOff>22439</xdr:rowOff>
    </xdr:to>
    <xdr:pic>
      <xdr:nvPicPr>
        <xdr:cNvPr id="26" name="Obrázok 25">
          <a:extLst>
            <a:ext uri="{FF2B5EF4-FFF2-40B4-BE49-F238E27FC236}">
              <a16:creationId xmlns:a16="http://schemas.microsoft.com/office/drawing/2014/main" id="{FD94F50E-243A-19B3-4188-D5A9BB2C4E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219199" y="24955500"/>
          <a:ext cx="4595813" cy="6118439"/>
        </a:xfrm>
        <a:prstGeom prst="rect">
          <a:avLst/>
        </a:prstGeom>
      </xdr:spPr>
    </xdr:pic>
    <xdr:clientData/>
  </xdr:twoCellAnchor>
  <xdr:twoCellAnchor editAs="oneCell">
    <xdr:from>
      <xdr:col>1</xdr:col>
      <xdr:colOff>585788</xdr:colOff>
      <xdr:row>163</xdr:row>
      <xdr:rowOff>33338</xdr:rowOff>
    </xdr:from>
    <xdr:to>
      <xdr:col>9</xdr:col>
      <xdr:colOff>504826</xdr:colOff>
      <xdr:row>197</xdr:row>
      <xdr:rowOff>90848</xdr:rowOff>
    </xdr:to>
    <xdr:pic>
      <xdr:nvPicPr>
        <xdr:cNvPr id="27" name="Obrázok 26">
          <a:extLst>
            <a:ext uri="{FF2B5EF4-FFF2-40B4-BE49-F238E27FC236}">
              <a16:creationId xmlns:a16="http://schemas.microsoft.com/office/drawing/2014/main" id="{C4E1ADB1-CD8E-A6BA-3627-6BE388DD93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195388" y="31084838"/>
          <a:ext cx="4795838" cy="6534510"/>
        </a:xfrm>
        <a:prstGeom prst="rect">
          <a:avLst/>
        </a:prstGeom>
      </xdr:spPr>
    </xdr:pic>
    <xdr:clientData/>
  </xdr:twoCellAnchor>
  <xdr:twoCellAnchor editAs="oneCell">
    <xdr:from>
      <xdr:col>1</xdr:col>
      <xdr:colOff>609599</xdr:colOff>
      <xdr:row>198</xdr:row>
      <xdr:rowOff>0</xdr:rowOff>
    </xdr:from>
    <xdr:to>
      <xdr:col>9</xdr:col>
      <xdr:colOff>523874</xdr:colOff>
      <xdr:row>231</xdr:row>
      <xdr:rowOff>82645</xdr:rowOff>
    </xdr:to>
    <xdr:pic>
      <xdr:nvPicPr>
        <xdr:cNvPr id="28" name="Obrázok 27">
          <a:extLst>
            <a:ext uri="{FF2B5EF4-FFF2-40B4-BE49-F238E27FC236}">
              <a16:creationId xmlns:a16="http://schemas.microsoft.com/office/drawing/2014/main" id="{56725FCF-3A80-DE81-92F0-BCF87A89E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219199" y="37719000"/>
          <a:ext cx="4791075" cy="636914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231</xdr:row>
      <xdr:rowOff>0</xdr:rowOff>
    </xdr:from>
    <xdr:to>
      <xdr:col>10</xdr:col>
      <xdr:colOff>71438</xdr:colOff>
      <xdr:row>264</xdr:row>
      <xdr:rowOff>179267</xdr:rowOff>
    </xdr:to>
    <xdr:pic>
      <xdr:nvPicPr>
        <xdr:cNvPr id="29" name="Obrázok 28">
          <a:extLst>
            <a:ext uri="{FF2B5EF4-FFF2-40B4-BE49-F238E27FC236}">
              <a16:creationId xmlns:a16="http://schemas.microsoft.com/office/drawing/2014/main" id="{58DBCEC6-A798-9304-896F-8151CB12E1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219200" y="44005500"/>
          <a:ext cx="4948238" cy="6475292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266</xdr:row>
      <xdr:rowOff>0</xdr:rowOff>
    </xdr:from>
    <xdr:to>
      <xdr:col>10</xdr:col>
      <xdr:colOff>23813</xdr:colOff>
      <xdr:row>289</xdr:row>
      <xdr:rowOff>131088</xdr:rowOff>
    </xdr:to>
    <xdr:pic>
      <xdr:nvPicPr>
        <xdr:cNvPr id="30" name="Obrázok 29">
          <a:extLst>
            <a:ext uri="{FF2B5EF4-FFF2-40B4-BE49-F238E27FC236}">
              <a16:creationId xmlns:a16="http://schemas.microsoft.com/office/drawing/2014/main" id="{4C4B1961-B46B-12C0-F7EA-2FCBD590A9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219200" y="50673000"/>
          <a:ext cx="4900613" cy="4512588"/>
        </a:xfrm>
        <a:prstGeom prst="rect">
          <a:avLst/>
        </a:prstGeom>
      </xdr:spPr>
    </xdr:pic>
    <xdr:clientData/>
  </xdr:twoCellAnchor>
  <xdr:twoCellAnchor editAs="oneCell">
    <xdr:from>
      <xdr:col>12</xdr:col>
      <xdr:colOff>271352</xdr:colOff>
      <xdr:row>1</xdr:row>
      <xdr:rowOff>44303</xdr:rowOff>
    </xdr:from>
    <xdr:to>
      <xdr:col>23</xdr:col>
      <xdr:colOff>58056</xdr:colOff>
      <xdr:row>47</xdr:row>
      <xdr:rowOff>90263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75D1BBF3-CFA0-5165-A2F0-E2236975E4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7581236" y="232588"/>
          <a:ext cx="6487430" cy="8707065"/>
        </a:xfrm>
        <a:prstGeom prst="rect">
          <a:avLst/>
        </a:prstGeom>
      </xdr:spPr>
    </xdr:pic>
    <xdr:clientData/>
  </xdr:twoCellAnchor>
  <xdr:twoCellAnchor editAs="oneCell">
    <xdr:from>
      <xdr:col>12</xdr:col>
      <xdr:colOff>282428</xdr:colOff>
      <xdr:row>47</xdr:row>
      <xdr:rowOff>94141</xdr:rowOff>
    </xdr:from>
    <xdr:to>
      <xdr:col>23</xdr:col>
      <xdr:colOff>78659</xdr:colOff>
      <xdr:row>92</xdr:row>
      <xdr:rowOff>175966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2323E2A0-AD6D-A7DF-4995-5B7C121AB2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7592312" y="8943531"/>
          <a:ext cx="6496957" cy="8554644"/>
        </a:xfrm>
        <a:prstGeom prst="rect">
          <a:avLst/>
        </a:prstGeom>
      </xdr:spPr>
    </xdr:pic>
    <xdr:clientData/>
  </xdr:twoCellAnchor>
  <xdr:twoCellAnchor editAs="oneCell">
    <xdr:from>
      <xdr:col>12</xdr:col>
      <xdr:colOff>299041</xdr:colOff>
      <xdr:row>92</xdr:row>
      <xdr:rowOff>177210</xdr:rowOff>
    </xdr:from>
    <xdr:to>
      <xdr:col>23</xdr:col>
      <xdr:colOff>104798</xdr:colOff>
      <xdr:row>137</xdr:row>
      <xdr:rowOff>68507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id="{FCB66B6C-A788-3A79-1EC0-BB264BF6DF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7608925" y="17499419"/>
          <a:ext cx="6506483" cy="8364117"/>
        </a:xfrm>
        <a:prstGeom prst="rect">
          <a:avLst/>
        </a:prstGeom>
      </xdr:spPr>
    </xdr:pic>
    <xdr:clientData/>
  </xdr:twoCellAnchor>
  <xdr:twoCellAnchor editAs="oneCell">
    <xdr:from>
      <xdr:col>12</xdr:col>
      <xdr:colOff>343343</xdr:colOff>
      <xdr:row>137</xdr:row>
      <xdr:rowOff>83067</xdr:rowOff>
    </xdr:from>
    <xdr:to>
      <xdr:col>23</xdr:col>
      <xdr:colOff>6205</xdr:colOff>
      <xdr:row>182</xdr:row>
      <xdr:rowOff>179180</xdr:rowOff>
    </xdr:to>
    <xdr:pic>
      <xdr:nvPicPr>
        <xdr:cNvPr id="5" name="Obrázok 4">
          <a:extLst>
            <a:ext uri="{FF2B5EF4-FFF2-40B4-BE49-F238E27FC236}">
              <a16:creationId xmlns:a16="http://schemas.microsoft.com/office/drawing/2014/main" id="{B037B1B9-2120-A909-7D54-72201E208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7653227" y="25878096"/>
          <a:ext cx="6363588" cy="8573696"/>
        </a:xfrm>
        <a:prstGeom prst="rect">
          <a:avLst/>
        </a:prstGeom>
      </xdr:spPr>
    </xdr:pic>
    <xdr:clientData/>
  </xdr:twoCellAnchor>
  <xdr:twoCellAnchor editAs="oneCell">
    <xdr:from>
      <xdr:col>12</xdr:col>
      <xdr:colOff>271352</xdr:colOff>
      <xdr:row>182</xdr:row>
      <xdr:rowOff>177210</xdr:rowOff>
    </xdr:from>
    <xdr:to>
      <xdr:col>22</xdr:col>
      <xdr:colOff>552897</xdr:colOff>
      <xdr:row>209</xdr:row>
      <xdr:rowOff>18630</xdr:rowOff>
    </xdr:to>
    <xdr:pic>
      <xdr:nvPicPr>
        <xdr:cNvPr id="6" name="Obrázok 5">
          <a:extLst>
            <a:ext uri="{FF2B5EF4-FFF2-40B4-BE49-F238E27FC236}">
              <a16:creationId xmlns:a16="http://schemas.microsoft.com/office/drawing/2014/main" id="{B7C84821-06CA-327B-29D7-44C44CFEE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7581236" y="34445059"/>
          <a:ext cx="6373114" cy="492511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277540</xdr:colOff>
      <xdr:row>49</xdr:row>
      <xdr:rowOff>10829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4F839611-8F94-C9AC-9742-E9930D8424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421540" cy="934532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10</xdr:col>
      <xdr:colOff>343799</xdr:colOff>
      <xdr:row>70</xdr:row>
      <xdr:rowOff>105348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6ECDB8ED-05EE-95EE-DA94-6C805727F7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9334500"/>
          <a:ext cx="6439799" cy="4105848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1</xdr:row>
      <xdr:rowOff>0</xdr:rowOff>
    </xdr:from>
    <xdr:to>
      <xdr:col>28</xdr:col>
      <xdr:colOff>458200</xdr:colOff>
      <xdr:row>48</xdr:row>
      <xdr:rowOff>77460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id="{D33FD336-D2A8-630F-E888-9768778E61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363200" y="190500"/>
          <a:ext cx="7163800" cy="9030960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49</xdr:row>
      <xdr:rowOff>0</xdr:rowOff>
    </xdr:from>
    <xdr:to>
      <xdr:col>28</xdr:col>
      <xdr:colOff>401042</xdr:colOff>
      <xdr:row>92</xdr:row>
      <xdr:rowOff>48775</xdr:rowOff>
    </xdr:to>
    <xdr:pic>
      <xdr:nvPicPr>
        <xdr:cNvPr id="5" name="Obrázok 4">
          <a:extLst>
            <a:ext uri="{FF2B5EF4-FFF2-40B4-BE49-F238E27FC236}">
              <a16:creationId xmlns:a16="http://schemas.microsoft.com/office/drawing/2014/main" id="{20D8D4D2-1EEF-2CD4-A21C-F02AC37326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363200" y="9334500"/>
          <a:ext cx="7106642" cy="8240275"/>
        </a:xfrm>
        <a:prstGeom prst="rect">
          <a:avLst/>
        </a:prstGeom>
      </xdr:spPr>
    </xdr:pic>
    <xdr:clientData/>
  </xdr:twoCellAnchor>
  <xdr:twoCellAnchor editAs="oneCell">
    <xdr:from>
      <xdr:col>28</xdr:col>
      <xdr:colOff>542925</xdr:colOff>
      <xdr:row>1</xdr:row>
      <xdr:rowOff>0</xdr:rowOff>
    </xdr:from>
    <xdr:to>
      <xdr:col>40</xdr:col>
      <xdr:colOff>458209</xdr:colOff>
      <xdr:row>46</xdr:row>
      <xdr:rowOff>163144</xdr:rowOff>
    </xdr:to>
    <xdr:pic>
      <xdr:nvPicPr>
        <xdr:cNvPr id="6" name="Obrázok 5">
          <a:extLst>
            <a:ext uri="{FF2B5EF4-FFF2-40B4-BE49-F238E27FC236}">
              <a16:creationId xmlns:a16="http://schemas.microsoft.com/office/drawing/2014/main" id="{6649993C-E0E7-CEE2-D226-3A372A4D54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7611725" y="190500"/>
          <a:ext cx="7230484" cy="8735644"/>
        </a:xfrm>
        <a:prstGeom prst="rect">
          <a:avLst/>
        </a:prstGeom>
      </xdr:spPr>
    </xdr:pic>
    <xdr:clientData/>
  </xdr:twoCellAnchor>
  <xdr:twoCellAnchor editAs="oneCell">
    <xdr:from>
      <xdr:col>30</xdr:col>
      <xdr:colOff>0</xdr:colOff>
      <xdr:row>48</xdr:row>
      <xdr:rowOff>0</xdr:rowOff>
    </xdr:from>
    <xdr:to>
      <xdr:col>42</xdr:col>
      <xdr:colOff>315390</xdr:colOff>
      <xdr:row>79</xdr:row>
      <xdr:rowOff>29403</xdr:rowOff>
    </xdr:to>
    <xdr:pic>
      <xdr:nvPicPr>
        <xdr:cNvPr id="7" name="Obrázok 6">
          <a:extLst>
            <a:ext uri="{FF2B5EF4-FFF2-40B4-BE49-F238E27FC236}">
              <a16:creationId xmlns:a16="http://schemas.microsoft.com/office/drawing/2014/main" id="{476845C9-9659-4814-A976-CE6AC7E7BE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8288000" y="9144000"/>
          <a:ext cx="7630590" cy="5934903"/>
        </a:xfrm>
        <a:prstGeom prst="rect">
          <a:avLst/>
        </a:prstGeom>
      </xdr:spPr>
    </xdr:pic>
    <xdr:clientData/>
  </xdr:twoCellAnchor>
  <xdr:twoCellAnchor editAs="oneCell">
    <xdr:from>
      <xdr:col>30</xdr:col>
      <xdr:colOff>0</xdr:colOff>
      <xdr:row>80</xdr:row>
      <xdr:rowOff>0</xdr:rowOff>
    </xdr:from>
    <xdr:to>
      <xdr:col>40</xdr:col>
      <xdr:colOff>524799</xdr:colOff>
      <xdr:row>124</xdr:row>
      <xdr:rowOff>96433</xdr:rowOff>
    </xdr:to>
    <xdr:pic>
      <xdr:nvPicPr>
        <xdr:cNvPr id="8" name="Obrázok 7">
          <a:extLst>
            <a:ext uri="{FF2B5EF4-FFF2-40B4-BE49-F238E27FC236}">
              <a16:creationId xmlns:a16="http://schemas.microsoft.com/office/drawing/2014/main" id="{F3B1E352-53D5-C4AB-16DD-EF68E847D9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8288000" y="15240000"/>
          <a:ext cx="6620799" cy="8478433"/>
        </a:xfrm>
        <a:prstGeom prst="rect">
          <a:avLst/>
        </a:prstGeom>
      </xdr:spPr>
    </xdr:pic>
    <xdr:clientData/>
  </xdr:twoCellAnchor>
  <xdr:twoCellAnchor editAs="oneCell">
    <xdr:from>
      <xdr:col>43</xdr:col>
      <xdr:colOff>0</xdr:colOff>
      <xdr:row>2</xdr:row>
      <xdr:rowOff>0</xdr:rowOff>
    </xdr:from>
    <xdr:to>
      <xdr:col>54</xdr:col>
      <xdr:colOff>372463</xdr:colOff>
      <xdr:row>47</xdr:row>
      <xdr:rowOff>172670</xdr:rowOff>
    </xdr:to>
    <xdr:pic>
      <xdr:nvPicPr>
        <xdr:cNvPr id="9" name="Obrázok 8">
          <a:extLst>
            <a:ext uri="{FF2B5EF4-FFF2-40B4-BE49-F238E27FC236}">
              <a16:creationId xmlns:a16="http://schemas.microsoft.com/office/drawing/2014/main" id="{AA9AF147-E289-DA67-9168-B1834631A0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6212800" y="381000"/>
          <a:ext cx="7078063" cy="8745170"/>
        </a:xfrm>
        <a:prstGeom prst="rect">
          <a:avLst/>
        </a:prstGeom>
      </xdr:spPr>
    </xdr:pic>
    <xdr:clientData/>
  </xdr:twoCellAnchor>
  <xdr:twoCellAnchor editAs="oneCell">
    <xdr:from>
      <xdr:col>43</xdr:col>
      <xdr:colOff>0</xdr:colOff>
      <xdr:row>50</xdr:row>
      <xdr:rowOff>0</xdr:rowOff>
    </xdr:from>
    <xdr:to>
      <xdr:col>55</xdr:col>
      <xdr:colOff>572601</xdr:colOff>
      <xdr:row>80</xdr:row>
      <xdr:rowOff>143693</xdr:rowOff>
    </xdr:to>
    <xdr:pic>
      <xdr:nvPicPr>
        <xdr:cNvPr id="10" name="Obrázok 9">
          <a:extLst>
            <a:ext uri="{FF2B5EF4-FFF2-40B4-BE49-F238E27FC236}">
              <a16:creationId xmlns:a16="http://schemas.microsoft.com/office/drawing/2014/main" id="{379D19AD-24CD-2C82-704D-3524492CF2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6212800" y="9525000"/>
          <a:ext cx="7887801" cy="5858693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104</xdr:row>
      <xdr:rowOff>0</xdr:rowOff>
    </xdr:from>
    <xdr:to>
      <xdr:col>16</xdr:col>
      <xdr:colOff>601350</xdr:colOff>
      <xdr:row>152</xdr:row>
      <xdr:rowOff>1276</xdr:rowOff>
    </xdr:to>
    <xdr:pic>
      <xdr:nvPicPr>
        <xdr:cNvPr id="11" name="Obrázok 10">
          <a:extLst>
            <a:ext uri="{FF2B5EF4-FFF2-40B4-BE49-F238E27FC236}">
              <a16:creationId xmlns:a16="http://schemas.microsoft.com/office/drawing/2014/main" id="{42B5B0C3-D842-41D6-449B-CDB706E9F5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219200" y="19812000"/>
          <a:ext cx="9135750" cy="914527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153</xdr:row>
      <xdr:rowOff>0</xdr:rowOff>
    </xdr:from>
    <xdr:to>
      <xdr:col>17</xdr:col>
      <xdr:colOff>382329</xdr:colOff>
      <xdr:row>201</xdr:row>
      <xdr:rowOff>39382</xdr:rowOff>
    </xdr:to>
    <xdr:pic>
      <xdr:nvPicPr>
        <xdr:cNvPr id="12" name="Obrázok 11">
          <a:extLst>
            <a:ext uri="{FF2B5EF4-FFF2-40B4-BE49-F238E27FC236}">
              <a16:creationId xmlns:a16="http://schemas.microsoft.com/office/drawing/2014/main" id="{6C423DF0-55CF-28BF-01CE-729114EF1F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219200" y="29146500"/>
          <a:ext cx="9526329" cy="9183382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202</xdr:row>
      <xdr:rowOff>0</xdr:rowOff>
    </xdr:from>
    <xdr:to>
      <xdr:col>17</xdr:col>
      <xdr:colOff>248961</xdr:colOff>
      <xdr:row>250</xdr:row>
      <xdr:rowOff>67961</xdr:rowOff>
    </xdr:to>
    <xdr:pic>
      <xdr:nvPicPr>
        <xdr:cNvPr id="13" name="Obrázok 12">
          <a:extLst>
            <a:ext uri="{FF2B5EF4-FFF2-40B4-BE49-F238E27FC236}">
              <a16:creationId xmlns:a16="http://schemas.microsoft.com/office/drawing/2014/main" id="{27A3CAD1-D845-62D7-DE43-A8387957B1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219200" y="38481000"/>
          <a:ext cx="9392961" cy="9211961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251</xdr:row>
      <xdr:rowOff>0</xdr:rowOff>
    </xdr:from>
    <xdr:to>
      <xdr:col>16</xdr:col>
      <xdr:colOff>163139</xdr:colOff>
      <xdr:row>299</xdr:row>
      <xdr:rowOff>106066</xdr:rowOff>
    </xdr:to>
    <xdr:pic>
      <xdr:nvPicPr>
        <xdr:cNvPr id="14" name="Obrázok 13">
          <a:extLst>
            <a:ext uri="{FF2B5EF4-FFF2-40B4-BE49-F238E27FC236}">
              <a16:creationId xmlns:a16="http://schemas.microsoft.com/office/drawing/2014/main" id="{C51D2241-7432-8DFA-3ECA-777B54E1B8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219200" y="47815500"/>
          <a:ext cx="8697539" cy="925006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301</xdr:row>
      <xdr:rowOff>0</xdr:rowOff>
    </xdr:from>
    <xdr:to>
      <xdr:col>17</xdr:col>
      <xdr:colOff>201329</xdr:colOff>
      <xdr:row>348</xdr:row>
      <xdr:rowOff>163197</xdr:rowOff>
    </xdr:to>
    <xdr:pic>
      <xdr:nvPicPr>
        <xdr:cNvPr id="15" name="Obrázok 14">
          <a:extLst>
            <a:ext uri="{FF2B5EF4-FFF2-40B4-BE49-F238E27FC236}">
              <a16:creationId xmlns:a16="http://schemas.microsoft.com/office/drawing/2014/main" id="{42FC06B2-4CFC-1433-3590-3E54A2F227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219200" y="57340500"/>
          <a:ext cx="9345329" cy="9116697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349</xdr:row>
      <xdr:rowOff>0</xdr:rowOff>
    </xdr:from>
    <xdr:to>
      <xdr:col>12</xdr:col>
      <xdr:colOff>343799</xdr:colOff>
      <xdr:row>397</xdr:row>
      <xdr:rowOff>58434</xdr:rowOff>
    </xdr:to>
    <xdr:pic>
      <xdr:nvPicPr>
        <xdr:cNvPr id="16" name="Obrázok 15">
          <a:extLst>
            <a:ext uri="{FF2B5EF4-FFF2-40B4-BE49-F238E27FC236}">
              <a16:creationId xmlns:a16="http://schemas.microsoft.com/office/drawing/2014/main" id="{5FD45038-A9C0-EE18-25D1-BDEC60A0C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219200" y="66484500"/>
          <a:ext cx="6439799" cy="9202434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398</xdr:row>
      <xdr:rowOff>0</xdr:rowOff>
    </xdr:from>
    <xdr:to>
      <xdr:col>17</xdr:col>
      <xdr:colOff>401382</xdr:colOff>
      <xdr:row>446</xdr:row>
      <xdr:rowOff>29855</xdr:rowOff>
    </xdr:to>
    <xdr:pic>
      <xdr:nvPicPr>
        <xdr:cNvPr id="17" name="Obrázok 16">
          <a:extLst>
            <a:ext uri="{FF2B5EF4-FFF2-40B4-BE49-F238E27FC236}">
              <a16:creationId xmlns:a16="http://schemas.microsoft.com/office/drawing/2014/main" id="{033987D2-0B91-8A2D-A85D-42D429B66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219200" y="75819000"/>
          <a:ext cx="9545382" cy="917385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449</xdr:row>
      <xdr:rowOff>0</xdr:rowOff>
    </xdr:from>
    <xdr:to>
      <xdr:col>7</xdr:col>
      <xdr:colOff>505321</xdr:colOff>
      <xdr:row>462</xdr:row>
      <xdr:rowOff>114662</xdr:rowOff>
    </xdr:to>
    <xdr:pic>
      <xdr:nvPicPr>
        <xdr:cNvPr id="18" name="Obrázok 17">
          <a:extLst>
            <a:ext uri="{FF2B5EF4-FFF2-40B4-BE49-F238E27FC236}">
              <a16:creationId xmlns:a16="http://schemas.microsoft.com/office/drawing/2014/main" id="{4193164D-2853-595F-0944-D66276C037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219200" y="85534500"/>
          <a:ext cx="3553321" cy="25911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59C71-6F81-436F-8A68-A0FC2BD09FF9}">
  <sheetPr>
    <tabColor rgb="FF92D050"/>
  </sheetPr>
  <dimension ref="B1:N1"/>
  <sheetViews>
    <sheetView tabSelected="1" workbookViewId="0">
      <selection activeCell="X43" sqref="X43"/>
    </sheetView>
  </sheetViews>
  <sheetFormatPr defaultRowHeight="14.5" x14ac:dyDescent="0.35"/>
  <sheetData>
    <row r="1" spans="2:14" x14ac:dyDescent="0.35">
      <c r="B1" t="s">
        <v>192</v>
      </c>
      <c r="N1" t="s">
        <v>193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D2A74-7A3D-4673-BA2B-59B730C38412}">
  <dimension ref="A1"/>
  <sheetViews>
    <sheetView topLeftCell="A247" workbookViewId="0">
      <selection activeCell="O450" sqref="O450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34D8E-B09C-46D8-A78F-64C1FF674B27}">
  <dimension ref="A1:U29"/>
  <sheetViews>
    <sheetView topLeftCell="A4" workbookViewId="0">
      <selection activeCell="E25" sqref="E25"/>
    </sheetView>
  </sheetViews>
  <sheetFormatPr defaultRowHeight="14.5" x14ac:dyDescent="0.35"/>
  <cols>
    <col min="1" max="1" width="7.81640625" customWidth="1"/>
    <col min="2" max="2" width="13.81640625" customWidth="1"/>
    <col min="5" max="6" width="13" customWidth="1"/>
    <col min="7" max="7" width="13" style="42" customWidth="1"/>
    <col min="8" max="8" width="13" customWidth="1"/>
    <col min="9" max="9" width="13" style="4" customWidth="1"/>
    <col min="10" max="10" width="21.81640625" style="5" customWidth="1"/>
    <col min="11" max="12" width="21.81640625" customWidth="1"/>
    <col min="13" max="13" width="16.7265625" customWidth="1"/>
    <col min="14" max="15" width="21.81640625" customWidth="1"/>
    <col min="16" max="16" width="13.6328125" customWidth="1"/>
    <col min="17" max="17" width="15.6328125" customWidth="1"/>
    <col min="18" max="18" width="13" customWidth="1"/>
    <col min="19" max="19" width="71.6328125" customWidth="1"/>
  </cols>
  <sheetData>
    <row r="1" spans="1:21" ht="22.5" x14ac:dyDescent="0.45">
      <c r="A1" s="44" t="s">
        <v>130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31"/>
      <c r="U1" s="31"/>
    </row>
    <row r="2" spans="1:21" x14ac:dyDescent="0.35">
      <c r="G2" s="38"/>
      <c r="H2" s="2"/>
    </row>
    <row r="4" spans="1:21" s="3" customFormat="1" ht="40.5" customHeight="1" x14ac:dyDescent="0.35">
      <c r="A4" s="26" t="s">
        <v>1</v>
      </c>
      <c r="B4" s="27" t="s">
        <v>0</v>
      </c>
      <c r="C4" s="27" t="s">
        <v>12</v>
      </c>
      <c r="D4" s="26" t="s">
        <v>82</v>
      </c>
      <c r="E4" s="27" t="s">
        <v>4</v>
      </c>
      <c r="F4" s="27" t="s">
        <v>14</v>
      </c>
      <c r="G4" s="39" t="s">
        <v>15</v>
      </c>
      <c r="H4" s="28" t="s">
        <v>59</v>
      </c>
      <c r="I4" s="28" t="s">
        <v>60</v>
      </c>
      <c r="J4" s="34" t="s">
        <v>27</v>
      </c>
      <c r="K4" s="27" t="s">
        <v>4</v>
      </c>
      <c r="L4" s="27" t="s">
        <v>5</v>
      </c>
      <c r="M4" s="26" t="s">
        <v>17</v>
      </c>
      <c r="N4" s="27" t="s">
        <v>19</v>
      </c>
      <c r="O4" s="27" t="s">
        <v>18</v>
      </c>
      <c r="P4" s="27" t="s">
        <v>3</v>
      </c>
      <c r="Q4" s="27" t="s">
        <v>8</v>
      </c>
      <c r="R4" s="27" t="s">
        <v>9</v>
      </c>
      <c r="S4" s="27" t="s">
        <v>10</v>
      </c>
    </row>
    <row r="5" spans="1:21" s="3" customFormat="1" x14ac:dyDescent="0.35">
      <c r="A5" s="16">
        <v>1</v>
      </c>
      <c r="B5" s="22">
        <v>45658</v>
      </c>
      <c r="C5" s="21"/>
      <c r="D5" s="21" t="s">
        <v>122</v>
      </c>
      <c r="E5" s="17"/>
      <c r="F5" s="17"/>
      <c r="G5" s="40">
        <v>155.91999999999999</v>
      </c>
      <c r="H5" s="23">
        <v>38401</v>
      </c>
      <c r="I5" s="23">
        <v>66501</v>
      </c>
      <c r="J5" s="24"/>
      <c r="K5" s="17"/>
      <c r="L5" s="17"/>
      <c r="M5" s="22">
        <v>45658</v>
      </c>
      <c r="N5" s="17"/>
      <c r="O5" s="17"/>
      <c r="P5" s="17"/>
      <c r="Q5" s="17"/>
      <c r="R5" s="17"/>
      <c r="S5" s="20" t="s">
        <v>196</v>
      </c>
    </row>
    <row r="6" spans="1:21" s="3" customFormat="1" x14ac:dyDescent="0.35">
      <c r="A6" s="16">
        <f>A5+1</f>
        <v>2</v>
      </c>
      <c r="B6" s="22">
        <v>45688</v>
      </c>
      <c r="C6" s="21" t="s">
        <v>77</v>
      </c>
      <c r="D6" s="21" t="s">
        <v>31</v>
      </c>
      <c r="E6" s="17"/>
      <c r="F6" s="17"/>
      <c r="G6" s="41">
        <v>7</v>
      </c>
      <c r="H6" s="18">
        <v>54901</v>
      </c>
      <c r="I6" s="18">
        <v>22101</v>
      </c>
      <c r="J6" s="24"/>
      <c r="K6" s="17"/>
      <c r="L6" s="17"/>
      <c r="M6" s="22">
        <f>+B6</f>
        <v>45688</v>
      </c>
      <c r="N6" s="17"/>
      <c r="O6" s="17"/>
      <c r="P6" s="17"/>
      <c r="Q6" s="17"/>
      <c r="R6" s="17"/>
      <c r="S6" s="20" t="s">
        <v>65</v>
      </c>
    </row>
    <row r="7" spans="1:21" s="3" customFormat="1" ht="15.75" customHeight="1" x14ac:dyDescent="0.35">
      <c r="A7" s="16">
        <f t="shared" ref="A7:A26" si="0">+A6+1</f>
        <v>3</v>
      </c>
      <c r="B7" s="22">
        <v>45716</v>
      </c>
      <c r="C7" s="21" t="s">
        <v>77</v>
      </c>
      <c r="D7" s="21" t="s">
        <v>32</v>
      </c>
      <c r="E7" s="17"/>
      <c r="F7" s="17"/>
      <c r="G7" s="41">
        <v>7</v>
      </c>
      <c r="H7" s="18">
        <v>54901</v>
      </c>
      <c r="I7" s="18">
        <v>22101</v>
      </c>
      <c r="J7" s="24"/>
      <c r="K7" s="17"/>
      <c r="L7" s="17"/>
      <c r="M7" s="22">
        <v>45716</v>
      </c>
      <c r="N7" s="29"/>
      <c r="O7" s="29"/>
      <c r="P7" s="29"/>
      <c r="Q7" s="29"/>
      <c r="R7" s="29"/>
      <c r="S7" s="20" t="s">
        <v>64</v>
      </c>
    </row>
    <row r="8" spans="1:21" s="3" customFormat="1" x14ac:dyDescent="0.35">
      <c r="A8" s="16">
        <f t="shared" si="0"/>
        <v>4</v>
      </c>
      <c r="B8" s="22">
        <v>45747</v>
      </c>
      <c r="C8" s="21" t="s">
        <v>77</v>
      </c>
      <c r="D8" s="21" t="s">
        <v>33</v>
      </c>
      <c r="E8" s="17"/>
      <c r="F8" s="17"/>
      <c r="G8" s="40">
        <v>7</v>
      </c>
      <c r="H8" s="18">
        <v>54901</v>
      </c>
      <c r="I8" s="18">
        <v>22101</v>
      </c>
      <c r="J8" s="24"/>
      <c r="K8" s="17"/>
      <c r="L8" s="17"/>
      <c r="M8" s="22">
        <v>45747</v>
      </c>
      <c r="N8" s="17"/>
      <c r="O8" s="17"/>
      <c r="P8" s="17"/>
      <c r="Q8" s="17"/>
      <c r="R8" s="17"/>
      <c r="S8" s="20" t="s">
        <v>67</v>
      </c>
    </row>
    <row r="9" spans="1:21" s="3" customFormat="1" x14ac:dyDescent="0.35">
      <c r="A9" s="16">
        <f t="shared" si="0"/>
        <v>5</v>
      </c>
      <c r="B9" s="22">
        <v>45777</v>
      </c>
      <c r="C9" s="21" t="s">
        <v>77</v>
      </c>
      <c r="D9" s="21" t="s">
        <v>34</v>
      </c>
      <c r="E9" s="17"/>
      <c r="F9" s="17"/>
      <c r="G9" s="41">
        <v>7</v>
      </c>
      <c r="H9" s="18">
        <v>54901</v>
      </c>
      <c r="I9" s="18">
        <v>22101</v>
      </c>
      <c r="J9" s="24"/>
      <c r="K9" s="17"/>
      <c r="L9" s="17"/>
      <c r="M9" s="22">
        <v>45777</v>
      </c>
      <c r="N9" s="29"/>
      <c r="O9" s="29"/>
      <c r="P9" s="29"/>
      <c r="Q9" s="29"/>
      <c r="R9" s="29"/>
      <c r="S9" s="20" t="s">
        <v>68</v>
      </c>
    </row>
    <row r="10" spans="1:21" s="3" customFormat="1" x14ac:dyDescent="0.35">
      <c r="A10" s="16">
        <f t="shared" si="0"/>
        <v>6</v>
      </c>
      <c r="B10" s="22">
        <v>45800</v>
      </c>
      <c r="C10" s="21" t="s">
        <v>77</v>
      </c>
      <c r="D10" s="21" t="s">
        <v>83</v>
      </c>
      <c r="E10" s="17"/>
      <c r="F10" s="17"/>
      <c r="G10" s="41">
        <v>259.81</v>
      </c>
      <c r="H10" s="18">
        <v>22101</v>
      </c>
      <c r="I10" s="18">
        <v>66501</v>
      </c>
      <c r="J10" s="24" t="s">
        <v>90</v>
      </c>
      <c r="K10" s="17"/>
      <c r="L10" s="17"/>
      <c r="M10" s="22">
        <v>45800</v>
      </c>
      <c r="N10" s="29"/>
      <c r="O10" s="29"/>
      <c r="P10" s="29"/>
      <c r="Q10" s="29"/>
      <c r="R10" s="29"/>
      <c r="S10" s="21" t="s">
        <v>89</v>
      </c>
    </row>
    <row r="11" spans="1:21" s="3" customFormat="1" x14ac:dyDescent="0.35">
      <c r="A11" s="16">
        <f t="shared" si="0"/>
        <v>7</v>
      </c>
      <c r="B11" s="22">
        <v>45807</v>
      </c>
      <c r="C11" s="21" t="s">
        <v>77</v>
      </c>
      <c r="D11" s="21" t="s">
        <v>84</v>
      </c>
      <c r="E11" s="17"/>
      <c r="F11" s="17"/>
      <c r="G11" s="41">
        <v>168.79</v>
      </c>
      <c r="H11" s="18">
        <v>22101</v>
      </c>
      <c r="I11" s="18">
        <v>66501</v>
      </c>
      <c r="J11" s="24" t="s">
        <v>90</v>
      </c>
      <c r="K11" s="17"/>
      <c r="L11" s="17"/>
      <c r="M11" s="22">
        <v>45807</v>
      </c>
      <c r="N11" s="29"/>
      <c r="O11" s="29"/>
      <c r="P11" s="29"/>
      <c r="Q11" s="29"/>
      <c r="R11" s="29"/>
      <c r="S11" s="21" t="s">
        <v>89</v>
      </c>
    </row>
    <row r="12" spans="1:21" s="3" customFormat="1" x14ac:dyDescent="0.35">
      <c r="A12" s="16">
        <f>+A11+1</f>
        <v>8</v>
      </c>
      <c r="B12" s="22">
        <v>45808</v>
      </c>
      <c r="C12" s="21" t="s">
        <v>77</v>
      </c>
      <c r="D12" s="21" t="s">
        <v>85</v>
      </c>
      <c r="E12" s="17"/>
      <c r="F12" s="17"/>
      <c r="G12" s="41">
        <v>7</v>
      </c>
      <c r="H12" s="18">
        <v>54901</v>
      </c>
      <c r="I12" s="18">
        <v>22101</v>
      </c>
      <c r="J12" s="24"/>
      <c r="K12" s="17"/>
      <c r="L12" s="17"/>
      <c r="M12" s="22">
        <v>45808</v>
      </c>
      <c r="N12" s="29"/>
      <c r="O12" s="29"/>
      <c r="P12" s="29"/>
      <c r="Q12" s="29"/>
      <c r="R12" s="29"/>
      <c r="S12" s="20" t="s">
        <v>69</v>
      </c>
    </row>
    <row r="13" spans="1:21" s="3" customFormat="1" x14ac:dyDescent="0.35">
      <c r="A13" s="16">
        <f t="shared" si="0"/>
        <v>9</v>
      </c>
      <c r="B13" s="22">
        <v>45828</v>
      </c>
      <c r="C13" s="21" t="s">
        <v>77</v>
      </c>
      <c r="D13" s="21" t="s">
        <v>88</v>
      </c>
      <c r="E13" s="17"/>
      <c r="F13" s="17"/>
      <c r="G13" s="40">
        <v>187.1</v>
      </c>
      <c r="H13" s="18">
        <v>22101</v>
      </c>
      <c r="I13" s="18">
        <v>66501</v>
      </c>
      <c r="J13" s="24" t="s">
        <v>90</v>
      </c>
      <c r="K13" s="17"/>
      <c r="L13" s="17"/>
      <c r="M13" s="22">
        <v>45828</v>
      </c>
      <c r="N13" s="17"/>
      <c r="O13" s="17"/>
      <c r="P13" s="17"/>
      <c r="Q13" s="17"/>
      <c r="R13" s="17"/>
      <c r="S13" s="21" t="s">
        <v>89</v>
      </c>
    </row>
    <row r="14" spans="1:21" s="3" customFormat="1" x14ac:dyDescent="0.35">
      <c r="A14" s="16">
        <f>A13+1</f>
        <v>10</v>
      </c>
      <c r="B14" s="22">
        <v>45838</v>
      </c>
      <c r="C14" s="21" t="s">
        <v>77</v>
      </c>
      <c r="D14" s="21" t="s">
        <v>91</v>
      </c>
      <c r="E14" s="17"/>
      <c r="F14" s="17"/>
      <c r="G14" s="41">
        <v>7</v>
      </c>
      <c r="H14" s="18">
        <v>54901</v>
      </c>
      <c r="I14" s="18">
        <v>22101</v>
      </c>
      <c r="J14" s="24"/>
      <c r="K14" s="17"/>
      <c r="L14" s="17"/>
      <c r="M14" s="22">
        <v>45838</v>
      </c>
      <c r="N14" s="29"/>
      <c r="O14" s="29"/>
      <c r="P14" s="29"/>
      <c r="Q14" s="29"/>
      <c r="R14" s="29"/>
      <c r="S14" s="20" t="s">
        <v>70</v>
      </c>
    </row>
    <row r="15" spans="1:21" s="3" customFormat="1" x14ac:dyDescent="0.35">
      <c r="A15" s="16">
        <f t="shared" si="0"/>
        <v>11</v>
      </c>
      <c r="B15" s="22">
        <v>45842</v>
      </c>
      <c r="C15" s="21" t="s">
        <v>77</v>
      </c>
      <c r="D15" s="21" t="s">
        <v>94</v>
      </c>
      <c r="E15" s="17"/>
      <c r="F15" s="17"/>
      <c r="G15" s="40">
        <v>22.34</v>
      </c>
      <c r="H15" s="18">
        <v>22101</v>
      </c>
      <c r="I15" s="18">
        <v>66501</v>
      </c>
      <c r="J15" s="24" t="s">
        <v>90</v>
      </c>
      <c r="K15" s="17"/>
      <c r="L15" s="17"/>
      <c r="M15" s="22">
        <v>45842</v>
      </c>
      <c r="N15" s="17"/>
      <c r="O15" s="17"/>
      <c r="P15" s="17"/>
      <c r="Q15" s="17"/>
      <c r="R15" s="17"/>
      <c r="S15" s="21" t="s">
        <v>89</v>
      </c>
    </row>
    <row r="16" spans="1:21" s="3" customFormat="1" x14ac:dyDescent="0.35">
      <c r="A16" s="16">
        <f t="shared" si="0"/>
        <v>12</v>
      </c>
      <c r="B16" s="22">
        <v>45849</v>
      </c>
      <c r="C16" s="21" t="s">
        <v>77</v>
      </c>
      <c r="D16" s="21" t="s">
        <v>98</v>
      </c>
      <c r="E16" s="17"/>
      <c r="F16" s="17"/>
      <c r="G16" s="40">
        <v>238.45</v>
      </c>
      <c r="H16" s="18">
        <v>22101</v>
      </c>
      <c r="I16" s="18">
        <v>66501</v>
      </c>
      <c r="J16" s="24" t="s">
        <v>90</v>
      </c>
      <c r="K16" s="17"/>
      <c r="L16" s="17"/>
      <c r="M16" s="22">
        <v>45849</v>
      </c>
      <c r="N16" s="17"/>
      <c r="O16" s="17"/>
      <c r="P16" s="17"/>
      <c r="Q16" s="17"/>
      <c r="R16" s="17"/>
      <c r="S16" s="21" t="s">
        <v>89</v>
      </c>
    </row>
    <row r="17" spans="1:19" s="3" customFormat="1" x14ac:dyDescent="0.35">
      <c r="A17" s="16">
        <f>A16+1</f>
        <v>13</v>
      </c>
      <c r="B17" s="22">
        <v>45869</v>
      </c>
      <c r="C17" s="21" t="s">
        <v>77</v>
      </c>
      <c r="D17" s="21" t="s">
        <v>99</v>
      </c>
      <c r="E17" s="17"/>
      <c r="F17" s="17"/>
      <c r="G17" s="41">
        <v>7</v>
      </c>
      <c r="H17" s="18">
        <v>54901</v>
      </c>
      <c r="I17" s="18">
        <v>22101</v>
      </c>
      <c r="J17" s="24"/>
      <c r="K17" s="17"/>
      <c r="L17" s="17"/>
      <c r="M17" s="22">
        <v>45869</v>
      </c>
      <c r="N17" s="29"/>
      <c r="O17" s="29"/>
      <c r="P17" s="29"/>
      <c r="Q17" s="29"/>
      <c r="R17" s="29"/>
      <c r="S17" s="20" t="s">
        <v>71</v>
      </c>
    </row>
    <row r="18" spans="1:19" s="3" customFormat="1" x14ac:dyDescent="0.35">
      <c r="A18" s="16">
        <f t="shared" si="0"/>
        <v>14</v>
      </c>
      <c r="B18" s="22">
        <v>45881</v>
      </c>
      <c r="C18" s="21" t="s">
        <v>77</v>
      </c>
      <c r="D18" s="21" t="s">
        <v>101</v>
      </c>
      <c r="E18" s="17"/>
      <c r="F18" s="17"/>
      <c r="G18" s="40">
        <v>99.18</v>
      </c>
      <c r="H18" s="18">
        <v>22101</v>
      </c>
      <c r="I18" s="18">
        <v>66501</v>
      </c>
      <c r="J18" s="24" t="s">
        <v>90</v>
      </c>
      <c r="K18" s="17"/>
      <c r="L18" s="17"/>
      <c r="M18" s="22">
        <v>45881</v>
      </c>
      <c r="N18" s="17"/>
      <c r="O18" s="17"/>
      <c r="P18" s="17"/>
      <c r="Q18" s="17"/>
      <c r="R18" s="17"/>
      <c r="S18" s="21" t="s">
        <v>89</v>
      </c>
    </row>
    <row r="19" spans="1:19" s="3" customFormat="1" x14ac:dyDescent="0.35">
      <c r="A19" s="16">
        <f>+A18+1</f>
        <v>15</v>
      </c>
      <c r="B19" s="22">
        <v>45900</v>
      </c>
      <c r="C19" s="21" t="s">
        <v>77</v>
      </c>
      <c r="D19" s="21" t="s">
        <v>102</v>
      </c>
      <c r="E19" s="17"/>
      <c r="F19" s="17"/>
      <c r="G19" s="41">
        <v>7</v>
      </c>
      <c r="H19" s="18">
        <v>54901</v>
      </c>
      <c r="I19" s="18">
        <v>22101</v>
      </c>
      <c r="J19" s="24"/>
      <c r="K19" s="17"/>
      <c r="L19" s="17"/>
      <c r="M19" s="22">
        <v>45900</v>
      </c>
      <c r="N19" s="29"/>
      <c r="O19" s="29"/>
      <c r="P19" s="29"/>
      <c r="Q19" s="29"/>
      <c r="R19" s="29"/>
      <c r="S19" s="20" t="s">
        <v>72</v>
      </c>
    </row>
    <row r="20" spans="1:19" s="3" customFormat="1" x14ac:dyDescent="0.35">
      <c r="A20" s="16">
        <f t="shared" si="0"/>
        <v>16</v>
      </c>
      <c r="B20" s="22">
        <v>45930</v>
      </c>
      <c r="C20" s="21" t="s">
        <v>77</v>
      </c>
      <c r="D20" s="21" t="s">
        <v>103</v>
      </c>
      <c r="E20" s="17"/>
      <c r="F20" s="17"/>
      <c r="G20" s="41">
        <v>7</v>
      </c>
      <c r="H20" s="18">
        <v>54901</v>
      </c>
      <c r="I20" s="18">
        <v>22101</v>
      </c>
      <c r="J20" s="24"/>
      <c r="K20" s="17"/>
      <c r="L20" s="17"/>
      <c r="M20" s="22">
        <v>45930</v>
      </c>
      <c r="N20" s="29"/>
      <c r="O20" s="29"/>
      <c r="P20" s="29"/>
      <c r="Q20" s="29"/>
      <c r="R20" s="29"/>
      <c r="S20" s="20" t="s">
        <v>73</v>
      </c>
    </row>
    <row r="21" spans="1:19" s="3" customFormat="1" x14ac:dyDescent="0.35">
      <c r="A21" s="16">
        <f t="shared" si="0"/>
        <v>17</v>
      </c>
      <c r="B21" s="22">
        <v>45961</v>
      </c>
      <c r="C21" s="21" t="s">
        <v>77</v>
      </c>
      <c r="D21" s="21" t="s">
        <v>104</v>
      </c>
      <c r="E21" s="17"/>
      <c r="F21" s="17"/>
      <c r="G21" s="41">
        <v>7</v>
      </c>
      <c r="H21" s="18">
        <v>54901</v>
      </c>
      <c r="I21" s="18">
        <v>22101</v>
      </c>
      <c r="J21" s="24"/>
      <c r="K21" s="17"/>
      <c r="L21" s="17"/>
      <c r="M21" s="22">
        <v>45961</v>
      </c>
      <c r="N21" s="29"/>
      <c r="O21" s="29"/>
      <c r="P21" s="29"/>
      <c r="Q21" s="29"/>
      <c r="R21" s="29"/>
      <c r="S21" s="20" t="s">
        <v>74</v>
      </c>
    </row>
    <row r="22" spans="1:19" s="3" customFormat="1" x14ac:dyDescent="0.35">
      <c r="A22" s="45">
        <f t="shared" si="0"/>
        <v>18</v>
      </c>
      <c r="B22" s="47">
        <v>45968</v>
      </c>
      <c r="C22" s="49"/>
      <c r="D22" s="21" t="s">
        <v>37</v>
      </c>
      <c r="E22" s="17"/>
      <c r="F22" s="17"/>
      <c r="G22" s="41">
        <v>430.72</v>
      </c>
      <c r="H22" s="23">
        <v>50102</v>
      </c>
      <c r="I22" s="23">
        <v>32501</v>
      </c>
      <c r="J22" s="24" t="str">
        <f>Číselníky!B16</f>
        <v>InterNETmania SK s.r.o.</v>
      </c>
      <c r="K22" s="51" t="s">
        <v>6</v>
      </c>
      <c r="L22" s="51">
        <v>2520110567</v>
      </c>
      <c r="M22" s="47">
        <v>45968</v>
      </c>
      <c r="N22" s="22">
        <v>45968</v>
      </c>
      <c r="O22" s="22">
        <v>45968</v>
      </c>
      <c r="P22" s="43">
        <v>430.72</v>
      </c>
      <c r="Q22" s="43">
        <v>350.18</v>
      </c>
      <c r="R22" s="43">
        <v>80.540000000000006</v>
      </c>
      <c r="S22" s="21" t="s">
        <v>203</v>
      </c>
    </row>
    <row r="23" spans="1:19" s="3" customFormat="1" x14ac:dyDescent="0.35">
      <c r="A23" s="46"/>
      <c r="B23" s="48"/>
      <c r="C23" s="50"/>
      <c r="D23" s="21"/>
      <c r="E23" s="17"/>
      <c r="F23" s="17"/>
      <c r="G23" s="40">
        <f>1.5+1.19-0.01</f>
        <v>2.68</v>
      </c>
      <c r="H23" s="18">
        <v>51801</v>
      </c>
      <c r="I23" s="18">
        <v>32501</v>
      </c>
      <c r="J23" s="24" t="s">
        <v>198</v>
      </c>
      <c r="K23" s="52"/>
      <c r="L23" s="52"/>
      <c r="M23" s="48"/>
      <c r="N23" s="22">
        <v>45968</v>
      </c>
      <c r="O23" s="22">
        <v>45968</v>
      </c>
      <c r="P23" s="43">
        <f>1.5+1.19-0.01</f>
        <v>2.68</v>
      </c>
      <c r="Q23" s="43">
        <f>1.22+0.97</f>
        <v>2.19</v>
      </c>
      <c r="R23" s="43">
        <f>0.28+0.22</f>
        <v>0.5</v>
      </c>
      <c r="S23" s="16" t="s">
        <v>209</v>
      </c>
    </row>
    <row r="24" spans="1:19" s="3" customFormat="1" x14ac:dyDescent="0.35">
      <c r="A24" s="16">
        <f>+A22+1</f>
        <v>19</v>
      </c>
      <c r="B24" s="19">
        <v>45968</v>
      </c>
      <c r="C24" s="21" t="s">
        <v>13</v>
      </c>
      <c r="D24" s="21" t="s">
        <v>105</v>
      </c>
      <c r="E24" s="17"/>
      <c r="F24" s="17"/>
      <c r="G24" s="40">
        <v>433.4</v>
      </c>
      <c r="H24" s="18">
        <v>32501</v>
      </c>
      <c r="I24" s="18">
        <v>22101</v>
      </c>
      <c r="J24" s="24" t="s">
        <v>198</v>
      </c>
      <c r="K24" s="16" t="s">
        <v>129</v>
      </c>
      <c r="L24" s="20"/>
      <c r="M24" s="19">
        <v>45968</v>
      </c>
      <c r="N24" s="19"/>
      <c r="O24" s="19"/>
      <c r="P24" s="16"/>
      <c r="Q24" s="16"/>
      <c r="R24" s="16"/>
      <c r="S24" s="16"/>
    </row>
    <row r="25" spans="1:19" s="3" customFormat="1" x14ac:dyDescent="0.35">
      <c r="A25" s="16">
        <f t="shared" si="0"/>
        <v>20</v>
      </c>
      <c r="B25" s="22">
        <v>45971</v>
      </c>
      <c r="C25" s="21"/>
      <c r="D25" s="21" t="s">
        <v>41</v>
      </c>
      <c r="E25" s="17"/>
      <c r="F25" s="17"/>
      <c r="G25" s="41">
        <v>489</v>
      </c>
      <c r="H25" s="23">
        <v>50101</v>
      </c>
      <c r="I25" s="23">
        <v>32501</v>
      </c>
      <c r="J25" s="24" t="s">
        <v>199</v>
      </c>
      <c r="K25" s="21" t="s">
        <v>23</v>
      </c>
      <c r="L25" s="32">
        <v>275</v>
      </c>
      <c r="M25" s="22">
        <v>45971</v>
      </c>
      <c r="N25" s="22">
        <v>45971</v>
      </c>
      <c r="O25" s="22">
        <v>45971</v>
      </c>
      <c r="P25" s="43">
        <v>489</v>
      </c>
      <c r="Q25" s="43">
        <v>397.56</v>
      </c>
      <c r="R25" s="43">
        <v>91.44</v>
      </c>
      <c r="S25" s="21" t="s">
        <v>213</v>
      </c>
    </row>
    <row r="26" spans="1:19" s="3" customFormat="1" x14ac:dyDescent="0.35">
      <c r="A26" s="16">
        <f t="shared" si="0"/>
        <v>21</v>
      </c>
      <c r="B26" s="19">
        <v>45971</v>
      </c>
      <c r="C26" s="21" t="s">
        <v>13</v>
      </c>
      <c r="D26" s="21" t="s">
        <v>106</v>
      </c>
      <c r="E26" s="17"/>
      <c r="F26" s="17"/>
      <c r="G26" s="40">
        <v>489</v>
      </c>
      <c r="H26" s="18">
        <v>32501</v>
      </c>
      <c r="I26" s="18">
        <v>22101</v>
      </c>
      <c r="J26" s="24" t="s">
        <v>199</v>
      </c>
      <c r="K26" s="16" t="s">
        <v>129</v>
      </c>
      <c r="L26" s="20"/>
      <c r="M26" s="19">
        <v>45971</v>
      </c>
      <c r="N26" s="19"/>
      <c r="O26" s="19"/>
      <c r="P26" s="16"/>
      <c r="Q26" s="16"/>
      <c r="R26" s="16"/>
      <c r="S26" s="16" t="s">
        <v>212</v>
      </c>
    </row>
    <row r="27" spans="1:19" s="3" customFormat="1" x14ac:dyDescent="0.35">
      <c r="A27" s="16">
        <f>+A24+1</f>
        <v>20</v>
      </c>
      <c r="B27" s="22">
        <v>45991</v>
      </c>
      <c r="C27" s="21" t="s">
        <v>77</v>
      </c>
      <c r="D27" s="21" t="s">
        <v>107</v>
      </c>
      <c r="E27" s="17"/>
      <c r="F27" s="17"/>
      <c r="G27" s="41">
        <v>7</v>
      </c>
      <c r="H27" s="18">
        <v>54901</v>
      </c>
      <c r="I27" s="18">
        <v>22101</v>
      </c>
      <c r="J27" s="24"/>
      <c r="K27" s="17"/>
      <c r="L27" s="17"/>
      <c r="M27" s="22">
        <v>45991</v>
      </c>
      <c r="N27" s="29"/>
      <c r="O27" s="29"/>
      <c r="P27" s="29"/>
      <c r="Q27" s="29"/>
      <c r="R27" s="29"/>
      <c r="S27" s="20" t="s">
        <v>75</v>
      </c>
    </row>
    <row r="28" spans="1:19" x14ac:dyDescent="0.35">
      <c r="A28" s="16">
        <f>A27+1</f>
        <v>21</v>
      </c>
      <c r="B28" s="22">
        <v>46022</v>
      </c>
      <c r="C28" s="21" t="s">
        <v>77</v>
      </c>
      <c r="D28" s="21" t="s">
        <v>108</v>
      </c>
      <c r="E28" s="25"/>
      <c r="F28" s="21"/>
      <c r="G28" s="41">
        <v>7</v>
      </c>
      <c r="H28" s="18">
        <v>54901</v>
      </c>
      <c r="I28" s="23">
        <v>22101</v>
      </c>
      <c r="J28" s="24"/>
      <c r="K28" s="21"/>
      <c r="L28" s="21"/>
      <c r="M28" s="22">
        <v>46022</v>
      </c>
      <c r="N28" s="22"/>
      <c r="O28" s="22"/>
      <c r="P28" s="21"/>
      <c r="Q28" s="21"/>
      <c r="R28" s="21"/>
      <c r="S28" s="20" t="s">
        <v>76</v>
      </c>
    </row>
    <row r="29" spans="1:19" x14ac:dyDescent="0.35">
      <c r="A29" s="16">
        <f>A28+1</f>
        <v>22</v>
      </c>
      <c r="B29" s="22">
        <v>46022</v>
      </c>
      <c r="C29" s="21"/>
      <c r="D29" s="21" t="s">
        <v>124</v>
      </c>
      <c r="E29" s="25"/>
      <c r="F29" s="21"/>
      <c r="G29" s="41">
        <v>125.19</v>
      </c>
      <c r="H29" s="23">
        <v>66501</v>
      </c>
      <c r="I29" s="23">
        <v>38401</v>
      </c>
      <c r="J29" s="24"/>
      <c r="K29" s="21"/>
      <c r="L29" s="21"/>
      <c r="M29" s="22">
        <v>46022</v>
      </c>
      <c r="N29" s="22"/>
      <c r="O29" s="22"/>
      <c r="P29" s="21"/>
      <c r="Q29" s="21"/>
      <c r="R29" s="21"/>
      <c r="S29" s="20" t="s">
        <v>128</v>
      </c>
    </row>
  </sheetData>
  <mergeCells count="7">
    <mergeCell ref="A1:S1"/>
    <mergeCell ref="A22:A23"/>
    <mergeCell ref="B22:B23"/>
    <mergeCell ref="C22:C23"/>
    <mergeCell ref="K22:K23"/>
    <mergeCell ref="L22:L23"/>
    <mergeCell ref="M22:M23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DE533-9A66-427C-B2B6-BEC3EB4E2B71}">
  <dimension ref="A1:P249"/>
  <sheetViews>
    <sheetView topLeftCell="A211" workbookViewId="0">
      <selection activeCell="H226" sqref="H226:H232"/>
    </sheetView>
  </sheetViews>
  <sheetFormatPr defaultRowHeight="14.5" x14ac:dyDescent="0.35"/>
  <cols>
    <col min="1" max="2" width="16.08984375" customWidth="1"/>
    <col min="3" max="3" width="18" customWidth="1"/>
    <col min="4" max="4" width="49.6328125" customWidth="1"/>
    <col min="5" max="5" width="17.36328125" customWidth="1"/>
    <col min="6" max="6" width="19.26953125" customWidth="1"/>
    <col min="7" max="7" width="20.7265625" customWidth="1"/>
    <col min="8" max="8" width="21.6328125" customWidth="1"/>
    <col min="10" max="10" width="21.6328125" customWidth="1"/>
    <col min="13" max="13" width="19.36328125" customWidth="1"/>
    <col min="15" max="15" width="15.26953125" customWidth="1"/>
  </cols>
  <sheetData>
    <row r="1" spans="1:8" x14ac:dyDescent="0.35">
      <c r="A1" s="2" t="s">
        <v>131</v>
      </c>
    </row>
    <row r="2" spans="1:8" x14ac:dyDescent="0.35">
      <c r="A2" s="2" t="s">
        <v>25</v>
      </c>
    </row>
    <row r="5" spans="1:8" x14ac:dyDescent="0.35">
      <c r="A5" s="14" t="s">
        <v>16</v>
      </c>
      <c r="B5" s="14"/>
      <c r="C5" s="14">
        <v>22101</v>
      </c>
      <c r="D5" s="14" t="s">
        <v>26</v>
      </c>
      <c r="E5" s="14" t="s">
        <v>36</v>
      </c>
      <c r="F5" s="13"/>
      <c r="G5" s="13"/>
      <c r="H5" s="13"/>
    </row>
    <row r="6" spans="1:8" x14ac:dyDescent="0.35">
      <c r="A6" s="13"/>
      <c r="B6" s="13"/>
      <c r="C6" s="13"/>
      <c r="D6" s="13"/>
      <c r="E6" s="13"/>
      <c r="F6" s="13"/>
      <c r="G6" s="13"/>
      <c r="H6" s="13"/>
    </row>
    <row r="7" spans="1:8" x14ac:dyDescent="0.35">
      <c r="A7" s="11" t="s">
        <v>35</v>
      </c>
      <c r="B7" s="11" t="s">
        <v>29</v>
      </c>
      <c r="C7" s="11" t="s">
        <v>30</v>
      </c>
      <c r="D7" s="11" t="s">
        <v>0</v>
      </c>
      <c r="E7" s="11" t="s">
        <v>4</v>
      </c>
      <c r="F7" s="11" t="s">
        <v>27</v>
      </c>
      <c r="G7" s="12" t="s">
        <v>39</v>
      </c>
      <c r="H7" s="11" t="s">
        <v>28</v>
      </c>
    </row>
    <row r="8" spans="1:8" x14ac:dyDescent="0.35">
      <c r="A8">
        <v>84.920000000000073</v>
      </c>
      <c r="B8" s="2"/>
      <c r="C8" s="2"/>
      <c r="D8" s="2"/>
      <c r="E8" s="2"/>
      <c r="F8" s="2"/>
      <c r="G8" s="7"/>
      <c r="H8" s="2"/>
    </row>
    <row r="9" spans="1:8" x14ac:dyDescent="0.35">
      <c r="C9">
        <v>7</v>
      </c>
      <c r="D9" s="1">
        <v>45688</v>
      </c>
      <c r="E9" t="s">
        <v>31</v>
      </c>
      <c r="G9" s="7"/>
      <c r="H9" t="s">
        <v>65</v>
      </c>
    </row>
    <row r="10" spans="1:8" x14ac:dyDescent="0.35">
      <c r="C10">
        <v>7</v>
      </c>
      <c r="D10" s="1">
        <v>45716</v>
      </c>
      <c r="E10" t="s">
        <v>32</v>
      </c>
      <c r="G10" s="7"/>
      <c r="H10" t="str">
        <f>'účtovný denník 2025'!S7</f>
        <v>bankový poplatok - Tatra bussines (február)</v>
      </c>
    </row>
    <row r="11" spans="1:8" x14ac:dyDescent="0.35">
      <c r="C11">
        <v>7</v>
      </c>
      <c r="D11" s="1">
        <v>45747</v>
      </c>
      <c r="E11" t="s">
        <v>33</v>
      </c>
      <c r="G11" s="7"/>
      <c r="H11" t="str">
        <f>'účtovný denník 2025'!S8</f>
        <v>bankový poplatok - Tatra bussines (marec)</v>
      </c>
    </row>
    <row r="12" spans="1:8" x14ac:dyDescent="0.35">
      <c r="C12">
        <v>7</v>
      </c>
      <c r="D12" s="1">
        <v>45777</v>
      </c>
      <c r="E12" t="s">
        <v>34</v>
      </c>
      <c r="G12" s="7"/>
      <c r="H12" t="str">
        <f>'účtovný denník 2025'!S9</f>
        <v>bankový poplatok - Tatra bussines (apríl)</v>
      </c>
    </row>
    <row r="13" spans="1:8" x14ac:dyDescent="0.35">
      <c r="B13">
        <f>'účtovný denník 2025'!G10</f>
        <v>259.81</v>
      </c>
      <c r="D13" s="1">
        <f>'účtovný denník 2025'!B10</f>
        <v>45800</v>
      </c>
      <c r="E13" t="str">
        <f>'účtovný denník 2025'!D10</f>
        <v>B5</v>
      </c>
      <c r="F13" t="s">
        <v>90</v>
      </c>
      <c r="G13" s="7"/>
      <c r="H13" t="s">
        <v>89</v>
      </c>
    </row>
    <row r="14" spans="1:8" x14ac:dyDescent="0.35">
      <c r="B14">
        <f>'účtovný denník 2025'!G11</f>
        <v>168.79</v>
      </c>
      <c r="D14" s="1">
        <f>'účtovný denník 2025'!B11</f>
        <v>45807</v>
      </c>
      <c r="E14" t="str">
        <f>'účtovný denník 2025'!D11</f>
        <v>B6</v>
      </c>
      <c r="F14" t="s">
        <v>90</v>
      </c>
      <c r="G14" s="7"/>
      <c r="H14" t="s">
        <v>89</v>
      </c>
    </row>
    <row r="15" spans="1:8" x14ac:dyDescent="0.35">
      <c r="C15">
        <f>'účtovný denník 2025'!G12</f>
        <v>7</v>
      </c>
      <c r="D15" s="1">
        <f>'účtovný denník 2025'!B12</f>
        <v>45808</v>
      </c>
      <c r="E15" t="str">
        <f>'účtovný denník 2025'!D12</f>
        <v>B7</v>
      </c>
      <c r="F15" t="s">
        <v>90</v>
      </c>
      <c r="G15" s="7"/>
      <c r="H15" t="str">
        <f>'účtovný denník 2025'!S12</f>
        <v>bankový poplatok - Tatra bussines (máj)</v>
      </c>
    </row>
    <row r="16" spans="1:8" x14ac:dyDescent="0.35">
      <c r="B16">
        <f>'účtovný denník 2025'!G13</f>
        <v>187.1</v>
      </c>
      <c r="D16" s="1">
        <f>'účtovný denník 2025'!B13</f>
        <v>45828</v>
      </c>
      <c r="E16" t="str">
        <f>'účtovný denník 2025'!D13</f>
        <v>B8</v>
      </c>
      <c r="F16" t="s">
        <v>90</v>
      </c>
      <c r="G16" s="7"/>
      <c r="H16" t="s">
        <v>89</v>
      </c>
    </row>
    <row r="17" spans="2:8" x14ac:dyDescent="0.35">
      <c r="C17">
        <f>'účtovný denník 2025'!G14</f>
        <v>7</v>
      </c>
      <c r="D17" s="1">
        <f>'účtovný denník 2025'!B14</f>
        <v>45838</v>
      </c>
      <c r="E17" t="str">
        <f>'účtovný denník 2025'!D14</f>
        <v>B9</v>
      </c>
      <c r="F17" t="s">
        <v>90</v>
      </c>
      <c r="G17" s="7"/>
      <c r="H17" t="str">
        <f>'účtovný denník 2025'!S14</f>
        <v>bankový poplatok - Tatra bussines (jún)</v>
      </c>
    </row>
    <row r="18" spans="2:8" x14ac:dyDescent="0.35">
      <c r="B18">
        <f>'účtovný denník 2025'!G15</f>
        <v>22.34</v>
      </c>
      <c r="D18" s="1">
        <f>'účtovný denník 2025'!B15</f>
        <v>45842</v>
      </c>
      <c r="E18" t="str">
        <f>'účtovný denník 2025'!D15</f>
        <v>B10</v>
      </c>
      <c r="F18" t="s">
        <v>90</v>
      </c>
      <c r="G18" s="7"/>
      <c r="H18" t="s">
        <v>89</v>
      </c>
    </row>
    <row r="19" spans="2:8" x14ac:dyDescent="0.35">
      <c r="B19">
        <f>'účtovný denník 2025'!G16</f>
        <v>238.45</v>
      </c>
      <c r="D19" s="1">
        <f>'účtovný denník 2025'!B16</f>
        <v>45849</v>
      </c>
      <c r="E19" t="str">
        <f>'účtovný denník 2025'!D16</f>
        <v>B11</v>
      </c>
      <c r="F19" t="s">
        <v>90</v>
      </c>
      <c r="G19" s="7"/>
      <c r="H19" t="s">
        <v>89</v>
      </c>
    </row>
    <row r="20" spans="2:8" x14ac:dyDescent="0.35">
      <c r="C20">
        <f>'účtovný denník 2025'!G17</f>
        <v>7</v>
      </c>
      <c r="D20" s="1">
        <f>'účtovný denník 2025'!B17</f>
        <v>45869</v>
      </c>
      <c r="E20" t="str">
        <f>'účtovný denník 2025'!D17</f>
        <v>B12</v>
      </c>
      <c r="F20" t="s">
        <v>90</v>
      </c>
      <c r="G20" s="7"/>
      <c r="H20" t="str">
        <f>'účtovný denník 2025'!S17</f>
        <v>bankový poplatok - Tatra bussines (júl)</v>
      </c>
    </row>
    <row r="21" spans="2:8" x14ac:dyDescent="0.35">
      <c r="B21">
        <f>'účtovný denník 2025'!G18</f>
        <v>99.18</v>
      </c>
      <c r="D21" s="1">
        <f>'účtovný denník 2025'!B18</f>
        <v>45881</v>
      </c>
      <c r="E21" t="str">
        <f>'účtovný denník 2025'!D18</f>
        <v>B13</v>
      </c>
      <c r="F21" t="s">
        <v>90</v>
      </c>
      <c r="G21" s="7"/>
      <c r="H21" t="s">
        <v>89</v>
      </c>
    </row>
    <row r="22" spans="2:8" x14ac:dyDescent="0.35">
      <c r="C22">
        <f>'účtovný denník 2025'!G19</f>
        <v>7</v>
      </c>
      <c r="D22" s="1">
        <f>'účtovný denník 2025'!B19</f>
        <v>45900</v>
      </c>
      <c r="E22" t="str">
        <f>'účtovný denník 2025'!D19</f>
        <v>B14</v>
      </c>
      <c r="F22" t="s">
        <v>90</v>
      </c>
      <c r="G22" s="7"/>
      <c r="H22" t="str">
        <f>'účtovný denník 2025'!S19</f>
        <v>bankový poplatok - Tatra bussines (august)</v>
      </c>
    </row>
    <row r="23" spans="2:8" x14ac:dyDescent="0.35">
      <c r="C23">
        <f>'účtovný denník 2025'!G20</f>
        <v>7</v>
      </c>
      <c r="D23" s="1">
        <f>'účtovný denník 2025'!B20</f>
        <v>45930</v>
      </c>
      <c r="E23" t="str">
        <f>'účtovný denník 2025'!D20</f>
        <v>B15</v>
      </c>
      <c r="F23" t="s">
        <v>90</v>
      </c>
      <c r="G23" s="7"/>
      <c r="H23" t="str">
        <f>'účtovný denník 2025'!S20</f>
        <v>bankový poplatok - Tatra bussines (september)</v>
      </c>
    </row>
    <row r="24" spans="2:8" x14ac:dyDescent="0.35">
      <c r="C24">
        <f>'účtovný denník 2025'!G21</f>
        <v>7</v>
      </c>
      <c r="D24" s="1">
        <f>'účtovný denník 2025'!B21</f>
        <v>45961</v>
      </c>
      <c r="E24" t="str">
        <f>'účtovný denník 2025'!D21</f>
        <v>B16</v>
      </c>
      <c r="F24" t="s">
        <v>90</v>
      </c>
      <c r="G24" s="7"/>
      <c r="H24" t="str">
        <f>'účtovný denník 2025'!S21</f>
        <v>bankový poplatok - Tatra bussines (október)</v>
      </c>
    </row>
    <row r="25" spans="2:8" x14ac:dyDescent="0.35">
      <c r="C25">
        <f>'účtovný denník 2025'!G24</f>
        <v>433.4</v>
      </c>
      <c r="D25" s="1">
        <f>'účtovný denník 2025'!B24</f>
        <v>45968</v>
      </c>
      <c r="E25" t="str">
        <f>'účtovný denník 2025'!D24</f>
        <v>B17</v>
      </c>
      <c r="F25" t="str">
        <f>'účtovný denník 2025'!J24</f>
        <v>SLOVAK PARCEL SERVICE</v>
      </c>
      <c r="G25" s="7"/>
      <c r="H25">
        <f>'účtovný denník 2025'!S24</f>
        <v>0</v>
      </c>
    </row>
    <row r="26" spans="2:8" x14ac:dyDescent="0.35">
      <c r="C26">
        <f>'účtovný denník 2025'!G26</f>
        <v>489</v>
      </c>
      <c r="D26" s="1">
        <f>'účtovný denník 2025'!B26</f>
        <v>45971</v>
      </c>
      <c r="E26" t="str">
        <f>'účtovný denník 2025'!D26</f>
        <v>B18</v>
      </c>
      <c r="F26" t="str">
        <f>'účtovný denník 2025'!J26</f>
        <v>DATACOMP</v>
      </c>
      <c r="G26" s="7"/>
      <c r="H26" t="str">
        <f>'účtovný denník 2025'!S26</f>
        <v>úhrada tlačiarne - platba kartou</v>
      </c>
    </row>
    <row r="27" spans="2:8" x14ac:dyDescent="0.35">
      <c r="C27">
        <f>'účtovný denník 2025'!G27</f>
        <v>7</v>
      </c>
      <c r="D27" s="1">
        <f>'účtovný denník 2025'!B27</f>
        <v>45991</v>
      </c>
      <c r="E27" t="str">
        <f>'účtovný denník 2025'!D27</f>
        <v>B19</v>
      </c>
      <c r="F27">
        <f>'účtovný denník 2025'!J27</f>
        <v>0</v>
      </c>
      <c r="G27" s="7"/>
      <c r="H27" t="str">
        <f>'účtovný denník 2025'!S27</f>
        <v>bankový poplatok - Tatra bussines (november)</v>
      </c>
    </row>
    <row r="28" spans="2:8" x14ac:dyDescent="0.35">
      <c r="C28">
        <f>'účtovný denník 2025'!G28</f>
        <v>7</v>
      </c>
      <c r="D28" s="1">
        <f>'účtovný denník 2025'!B28</f>
        <v>46022</v>
      </c>
      <c r="E28" t="str">
        <f>'účtovný denník 2025'!D28</f>
        <v>B20</v>
      </c>
      <c r="F28">
        <f>'účtovný denník 2025'!J28</f>
        <v>0</v>
      </c>
      <c r="G28" s="7"/>
      <c r="H28" t="str">
        <f>'účtovný denník 2025'!S28</f>
        <v>bankový poplatok - Tatra bussines (december)</v>
      </c>
    </row>
    <row r="29" spans="2:8" x14ac:dyDescent="0.35">
      <c r="D29" s="1"/>
      <c r="G29" s="7"/>
    </row>
    <row r="30" spans="2:8" x14ac:dyDescent="0.35">
      <c r="D30" s="1"/>
      <c r="G30" s="7"/>
    </row>
    <row r="31" spans="2:8" x14ac:dyDescent="0.35">
      <c r="D31" s="1"/>
      <c r="G31" s="7"/>
    </row>
    <row r="32" spans="2:8" x14ac:dyDescent="0.35">
      <c r="D32" s="1"/>
      <c r="G32" s="7"/>
    </row>
    <row r="33" spans="1:8" x14ac:dyDescent="0.35">
      <c r="B33" s="2"/>
      <c r="C33" s="2"/>
      <c r="D33" s="2"/>
      <c r="E33" s="2"/>
      <c r="F33" s="2"/>
      <c r="G33" s="2"/>
      <c r="H33" s="2"/>
    </row>
    <row r="34" spans="1:8" x14ac:dyDescent="0.35">
      <c r="B34" s="2"/>
      <c r="C34" s="2"/>
      <c r="D34" s="2"/>
      <c r="E34" s="2"/>
      <c r="F34" s="2"/>
      <c r="G34" s="2"/>
      <c r="H34" s="2"/>
    </row>
    <row r="35" spans="1:8" x14ac:dyDescent="0.35">
      <c r="D35" s="1"/>
      <c r="G35" s="7"/>
    </row>
    <row r="36" spans="1:8" x14ac:dyDescent="0.35">
      <c r="G36" s="7"/>
    </row>
    <row r="37" spans="1:8" x14ac:dyDescent="0.35">
      <c r="A37" s="2" t="s">
        <v>44</v>
      </c>
      <c r="B37" s="2">
        <f>SUM(B9:B36)</f>
        <v>975.67000000000007</v>
      </c>
      <c r="C37" s="2">
        <f>SUM(C9:C36)</f>
        <v>1006.4</v>
      </c>
      <c r="G37" s="7"/>
    </row>
    <row r="38" spans="1:8" x14ac:dyDescent="0.35">
      <c r="A38" s="2" t="s">
        <v>194</v>
      </c>
      <c r="C38" s="2">
        <f>+A8+B37-C37</f>
        <v>54.190000000000168</v>
      </c>
      <c r="G38" s="7"/>
    </row>
    <row r="39" spans="1:8" x14ac:dyDescent="0.35">
      <c r="G39" s="7"/>
    </row>
    <row r="40" spans="1:8" x14ac:dyDescent="0.35">
      <c r="G40" s="7"/>
    </row>
    <row r="41" spans="1:8" x14ac:dyDescent="0.35">
      <c r="A41" s="14" t="s">
        <v>16</v>
      </c>
      <c r="B41" s="14"/>
      <c r="C41" s="14">
        <v>37801</v>
      </c>
      <c r="D41" s="14" t="s">
        <v>140</v>
      </c>
      <c r="E41" s="14" t="s">
        <v>36</v>
      </c>
      <c r="F41" s="13"/>
      <c r="G41" s="15"/>
      <c r="H41" s="13"/>
    </row>
    <row r="42" spans="1:8" x14ac:dyDescent="0.35">
      <c r="A42" s="13"/>
      <c r="B42" s="13"/>
      <c r="C42" s="13"/>
      <c r="D42" s="13"/>
      <c r="E42" s="13"/>
      <c r="F42" s="13"/>
      <c r="G42" s="15"/>
      <c r="H42" s="13"/>
    </row>
    <row r="43" spans="1:8" x14ac:dyDescent="0.35">
      <c r="A43" s="13"/>
      <c r="B43" s="11" t="s">
        <v>29</v>
      </c>
      <c r="C43" s="11" t="s">
        <v>30</v>
      </c>
      <c r="D43" s="11" t="s">
        <v>0</v>
      </c>
      <c r="E43" s="11" t="s">
        <v>4</v>
      </c>
      <c r="F43" s="11" t="s">
        <v>27</v>
      </c>
      <c r="G43" s="12" t="s">
        <v>39</v>
      </c>
      <c r="H43" s="11" t="s">
        <v>48</v>
      </c>
    </row>
    <row r="44" spans="1:8" x14ac:dyDescent="0.35">
      <c r="A44" s="2" t="s">
        <v>35</v>
      </c>
      <c r="B44" s="2">
        <v>71</v>
      </c>
      <c r="C44" s="2">
        <v>0</v>
      </c>
      <c r="D44" s="2"/>
      <c r="E44" s="2"/>
      <c r="F44" s="2"/>
      <c r="G44" s="3"/>
    </row>
    <row r="45" spans="1:8" x14ac:dyDescent="0.35">
      <c r="D45" s="1"/>
      <c r="G45" s="7"/>
    </row>
    <row r="47" spans="1:8" x14ac:dyDescent="0.35">
      <c r="A47" s="2" t="s">
        <v>44</v>
      </c>
      <c r="B47" s="2">
        <f>SUM(B45:B46)</f>
        <v>0</v>
      </c>
      <c r="C47" s="2">
        <f>SUM(C45:C46)</f>
        <v>0</v>
      </c>
    </row>
    <row r="48" spans="1:8" x14ac:dyDescent="0.35">
      <c r="A48" s="2" t="s">
        <v>194</v>
      </c>
      <c r="C48" s="2">
        <f>+C44+B47-C47</f>
        <v>0</v>
      </c>
    </row>
    <row r="49" spans="1:16" x14ac:dyDescent="0.35">
      <c r="G49" s="7"/>
    </row>
    <row r="50" spans="1:16" x14ac:dyDescent="0.35">
      <c r="G50" s="7"/>
    </row>
    <row r="51" spans="1:16" x14ac:dyDescent="0.35">
      <c r="G51" s="7"/>
    </row>
    <row r="52" spans="1:16" x14ac:dyDescent="0.35">
      <c r="G52" s="7"/>
    </row>
    <row r="53" spans="1:16" x14ac:dyDescent="0.35">
      <c r="G53" s="7"/>
    </row>
    <row r="54" spans="1:16" x14ac:dyDescent="0.35">
      <c r="G54" s="7"/>
    </row>
    <row r="55" spans="1:16" x14ac:dyDescent="0.35">
      <c r="A55" s="14" t="s">
        <v>16</v>
      </c>
      <c r="B55" s="14"/>
      <c r="C55" s="14">
        <v>32501</v>
      </c>
      <c r="D55" s="14" t="s">
        <v>45</v>
      </c>
      <c r="E55" s="14" t="s">
        <v>36</v>
      </c>
      <c r="F55" s="13"/>
      <c r="G55" s="15"/>
      <c r="H55" s="13"/>
      <c r="J55" s="6"/>
      <c r="K55" s="6"/>
      <c r="L55" s="6"/>
      <c r="M55" s="6"/>
      <c r="N55" s="6"/>
      <c r="P55" s="7"/>
    </row>
    <row r="56" spans="1:16" x14ac:dyDescent="0.35">
      <c r="A56" s="13"/>
      <c r="B56" s="13"/>
      <c r="C56" s="13"/>
      <c r="D56" s="13"/>
      <c r="E56" s="13"/>
      <c r="F56" s="13"/>
      <c r="G56" s="15"/>
      <c r="H56" s="13"/>
      <c r="P56" s="7"/>
    </row>
    <row r="57" spans="1:16" x14ac:dyDescent="0.35">
      <c r="A57" s="13"/>
      <c r="B57" s="11" t="s">
        <v>29</v>
      </c>
      <c r="C57" s="11" t="s">
        <v>30</v>
      </c>
      <c r="D57" s="11" t="s">
        <v>0</v>
      </c>
      <c r="E57" s="11" t="s">
        <v>4</v>
      </c>
      <c r="F57" s="11" t="s">
        <v>27</v>
      </c>
      <c r="G57" s="12" t="s">
        <v>39</v>
      </c>
      <c r="H57" s="13"/>
      <c r="K57" s="2"/>
      <c r="L57" s="2"/>
      <c r="M57" s="2"/>
      <c r="N57" s="2"/>
      <c r="O57" s="2"/>
      <c r="P57" s="3"/>
    </row>
    <row r="58" spans="1:16" x14ac:dyDescent="0.35">
      <c r="A58" s="2" t="s">
        <v>35</v>
      </c>
      <c r="B58" s="2"/>
      <c r="C58" s="2">
        <v>0</v>
      </c>
      <c r="D58" s="2"/>
      <c r="E58" s="2"/>
      <c r="F58" s="2"/>
      <c r="G58" s="3"/>
      <c r="J58" s="2"/>
      <c r="K58" s="2"/>
      <c r="L58" s="2"/>
      <c r="M58" s="2"/>
      <c r="N58" s="2"/>
      <c r="O58" s="2"/>
      <c r="P58" s="3"/>
    </row>
    <row r="59" spans="1:16" x14ac:dyDescent="0.35">
      <c r="C59" s="42">
        <f>+'účtovný denník 2025'!G23+'účtovný denník 2025'!G22</f>
        <v>433.40000000000003</v>
      </c>
      <c r="D59" s="1">
        <f>'účtovný denník 2025'!B22</f>
        <v>45968</v>
      </c>
      <c r="E59" t="str">
        <f>'účtovný denník 2025'!D22</f>
        <v>FA1</v>
      </c>
      <c r="F59" t="str">
        <f>'účtovný denník 2025'!J22</f>
        <v>InterNETmania SK s.r.o.</v>
      </c>
      <c r="G59" s="7"/>
      <c r="M59" s="1"/>
      <c r="P59" s="7"/>
    </row>
    <row r="60" spans="1:16" x14ac:dyDescent="0.35">
      <c r="B60" s="42">
        <f>'účtovný denník 2025'!G24</f>
        <v>433.4</v>
      </c>
      <c r="D60" s="1">
        <f>'účtovný denník 2025'!B24</f>
        <v>45968</v>
      </c>
      <c r="E60" t="str">
        <f>'účtovný denník 2025'!D24</f>
        <v>B17</v>
      </c>
      <c r="F60" t="str">
        <f>'účtovný denník 2025'!J24</f>
        <v>SLOVAK PARCEL SERVICE</v>
      </c>
      <c r="G60" s="7"/>
      <c r="M60" s="1"/>
      <c r="P60" s="7"/>
    </row>
    <row r="61" spans="1:16" x14ac:dyDescent="0.35">
      <c r="C61" s="42">
        <f>'účtovný denník 2025'!G26</f>
        <v>489</v>
      </c>
      <c r="D61" s="1">
        <f>'účtovný denník 2025'!B25</f>
        <v>45971</v>
      </c>
      <c r="E61" s="42" t="str">
        <f>'účtovný denník 2025'!D25</f>
        <v>FA2</v>
      </c>
      <c r="F61" t="str">
        <f>'účtovný denník 2025'!J25</f>
        <v>DATACOMP</v>
      </c>
      <c r="G61" s="7"/>
      <c r="M61" s="1"/>
      <c r="P61" s="7"/>
    </row>
    <row r="62" spans="1:16" x14ac:dyDescent="0.35">
      <c r="B62" s="42">
        <f>'účtovný denník 2025'!G26</f>
        <v>489</v>
      </c>
      <c r="D62" s="1">
        <f>'účtovný denník 2025'!B26</f>
        <v>45971</v>
      </c>
      <c r="E62" t="str">
        <f>'účtovný denník 2025'!D26</f>
        <v>B18</v>
      </c>
      <c r="F62" t="str">
        <f>'účtovný denník 2025'!J26</f>
        <v>DATACOMP</v>
      </c>
      <c r="G62" s="7"/>
      <c r="M62" s="1"/>
      <c r="P62" s="7"/>
    </row>
    <row r="63" spans="1:16" x14ac:dyDescent="0.35">
      <c r="D63" s="1"/>
      <c r="G63" s="7"/>
      <c r="M63" s="1"/>
      <c r="P63" s="7"/>
    </row>
    <row r="64" spans="1:16" x14ac:dyDescent="0.35">
      <c r="D64" s="1"/>
      <c r="G64" s="7"/>
      <c r="M64" s="1"/>
      <c r="P64" s="7"/>
    </row>
    <row r="65" spans="1:16" x14ac:dyDescent="0.35">
      <c r="D65" s="1"/>
      <c r="G65" s="7"/>
      <c r="M65" s="1"/>
      <c r="P65" s="7"/>
    </row>
    <row r="66" spans="1:16" x14ac:dyDescent="0.35">
      <c r="D66" s="1"/>
      <c r="G66" s="7"/>
      <c r="M66" s="1"/>
      <c r="P66" s="7"/>
    </row>
    <row r="67" spans="1:16" x14ac:dyDescent="0.35">
      <c r="D67" s="1"/>
      <c r="G67" s="7"/>
      <c r="M67" s="1"/>
      <c r="P67" s="7"/>
    </row>
    <row r="68" spans="1:16" x14ac:dyDescent="0.35">
      <c r="D68" s="1"/>
      <c r="G68" s="7"/>
      <c r="M68" s="1"/>
      <c r="P68" s="7"/>
    </row>
    <row r="69" spans="1:16" x14ac:dyDescent="0.35">
      <c r="D69" s="1"/>
      <c r="G69" s="7"/>
      <c r="M69" s="1"/>
      <c r="P69" s="7"/>
    </row>
    <row r="70" spans="1:16" x14ac:dyDescent="0.35">
      <c r="D70" s="1"/>
      <c r="G70" s="7"/>
      <c r="M70" s="1"/>
      <c r="P70" s="7"/>
    </row>
    <row r="72" spans="1:16" x14ac:dyDescent="0.35">
      <c r="A72" s="2" t="s">
        <v>44</v>
      </c>
      <c r="B72" s="38">
        <f>SUM(B60:B71)</f>
        <v>922.4</v>
      </c>
      <c r="C72" s="2">
        <f>SUM(C58:C71)</f>
        <v>922.40000000000009</v>
      </c>
      <c r="J72" s="2"/>
      <c r="K72" s="2"/>
      <c r="L72" s="2"/>
    </row>
    <row r="73" spans="1:16" x14ac:dyDescent="0.35">
      <c r="A73" s="2" t="s">
        <v>194</v>
      </c>
      <c r="C73" s="2">
        <f>+-C58+B72-C72</f>
        <v>0</v>
      </c>
      <c r="J73" s="2"/>
      <c r="L73" s="2"/>
    </row>
    <row r="76" spans="1:16" x14ac:dyDescent="0.35">
      <c r="A76" s="14" t="s">
        <v>16</v>
      </c>
      <c r="B76" s="14"/>
      <c r="C76" s="14">
        <v>38401</v>
      </c>
      <c r="D76" s="14" t="s">
        <v>120</v>
      </c>
      <c r="E76" s="14" t="s">
        <v>36</v>
      </c>
      <c r="F76" s="13"/>
      <c r="G76" s="15"/>
      <c r="H76" s="13"/>
    </row>
    <row r="77" spans="1:16" x14ac:dyDescent="0.35">
      <c r="A77" s="13"/>
      <c r="B77" s="13"/>
      <c r="C77" s="13"/>
      <c r="D77" s="13"/>
      <c r="E77" s="13"/>
      <c r="F77" s="13"/>
      <c r="G77" s="15"/>
      <c r="H77" s="13"/>
    </row>
    <row r="78" spans="1:16" x14ac:dyDescent="0.35">
      <c r="A78" s="13"/>
      <c r="B78" s="11" t="s">
        <v>29</v>
      </c>
      <c r="C78" s="11" t="s">
        <v>30</v>
      </c>
      <c r="D78" s="11" t="s">
        <v>0</v>
      </c>
      <c r="E78" s="11" t="s">
        <v>4</v>
      </c>
      <c r="F78" s="11" t="s">
        <v>27</v>
      </c>
      <c r="G78" s="12" t="s">
        <v>39</v>
      </c>
      <c r="H78" s="11" t="s">
        <v>48</v>
      </c>
    </row>
    <row r="79" spans="1:16" x14ac:dyDescent="0.35">
      <c r="A79" s="2" t="s">
        <v>35</v>
      </c>
      <c r="B79" s="2"/>
      <c r="C79" s="2">
        <v>155.91999999999999</v>
      </c>
      <c r="D79" s="2"/>
      <c r="E79" s="2"/>
      <c r="F79" s="2"/>
      <c r="G79" s="3"/>
    </row>
    <row r="80" spans="1:16" x14ac:dyDescent="0.35">
      <c r="A80" s="1">
        <v>45292</v>
      </c>
      <c r="B80">
        <f>'účtovný denník 2025'!G5</f>
        <v>155.91999999999999</v>
      </c>
      <c r="C80" s="2"/>
      <c r="D80" s="1">
        <v>45658</v>
      </c>
      <c r="E80" t="s">
        <v>122</v>
      </c>
      <c r="F80" s="2"/>
      <c r="G80" s="3"/>
      <c r="H80" t="s">
        <v>132</v>
      </c>
    </row>
    <row r="81" spans="1:8" x14ac:dyDescent="0.35">
      <c r="A81" s="1"/>
      <c r="C81" s="42">
        <f>'účtovný denník 2025'!G29</f>
        <v>125.19</v>
      </c>
      <c r="D81" s="1">
        <f>'účtovný denník 2025'!B29</f>
        <v>46022</v>
      </c>
      <c r="E81" t="str">
        <f>'účtovný denník 2025'!D29</f>
        <v>H2</v>
      </c>
      <c r="G81" s="7"/>
      <c r="H81" t="str">
        <f>'účtovný denník 2025'!S29</f>
        <v>VBO - preúčtovanie nepoužitých príspevok z 2% dane</v>
      </c>
    </row>
    <row r="82" spans="1:8" x14ac:dyDescent="0.35">
      <c r="D82" s="1"/>
      <c r="G82" s="7"/>
    </row>
    <row r="83" spans="1:8" x14ac:dyDescent="0.35">
      <c r="D83" s="1"/>
      <c r="G83" s="7"/>
    </row>
    <row r="85" spans="1:8" x14ac:dyDescent="0.35">
      <c r="A85" s="2" t="s">
        <v>44</v>
      </c>
      <c r="B85" s="2">
        <f>SUM(B80:B84)</f>
        <v>155.91999999999999</v>
      </c>
      <c r="C85" s="2">
        <f>SUM(C81:C84)</f>
        <v>125.19</v>
      </c>
    </row>
    <row r="86" spans="1:8" x14ac:dyDescent="0.35">
      <c r="A86" s="2" t="s">
        <v>194</v>
      </c>
      <c r="C86" s="2">
        <f>-C79+B85-C85</f>
        <v>-125.19</v>
      </c>
    </row>
    <row r="89" spans="1:8" x14ac:dyDescent="0.35">
      <c r="A89" s="14" t="s">
        <v>16</v>
      </c>
      <c r="B89" s="14"/>
      <c r="C89" s="14">
        <v>38402</v>
      </c>
      <c r="D89" s="14" t="s">
        <v>121</v>
      </c>
      <c r="E89" s="14" t="s">
        <v>36</v>
      </c>
      <c r="F89" s="13"/>
      <c r="G89" s="15"/>
      <c r="H89" s="13"/>
    </row>
    <row r="90" spans="1:8" x14ac:dyDescent="0.35">
      <c r="A90" s="13"/>
      <c r="B90" s="13"/>
      <c r="C90" s="13"/>
      <c r="D90" s="13"/>
      <c r="E90" s="13"/>
      <c r="F90" s="13"/>
      <c r="G90" s="15"/>
      <c r="H90" s="13"/>
    </row>
    <row r="91" spans="1:8" x14ac:dyDescent="0.35">
      <c r="A91" s="13"/>
      <c r="B91" s="11" t="s">
        <v>29</v>
      </c>
      <c r="C91" s="11" t="s">
        <v>30</v>
      </c>
      <c r="D91" s="11" t="s">
        <v>0</v>
      </c>
      <c r="E91" s="11" t="s">
        <v>4</v>
      </c>
      <c r="F91" s="11" t="s">
        <v>27</v>
      </c>
      <c r="G91" s="12" t="s">
        <v>39</v>
      </c>
      <c r="H91" s="11" t="s">
        <v>48</v>
      </c>
    </row>
    <row r="92" spans="1:8" x14ac:dyDescent="0.35">
      <c r="A92" s="2" t="s">
        <v>35</v>
      </c>
      <c r="B92" s="2"/>
      <c r="C92" s="2">
        <v>0</v>
      </c>
      <c r="D92" s="2"/>
      <c r="E92" s="2"/>
      <c r="F92" s="2"/>
      <c r="G92" s="3"/>
    </row>
    <row r="93" spans="1:8" x14ac:dyDescent="0.35">
      <c r="A93" s="1"/>
      <c r="G93" s="7"/>
    </row>
    <row r="94" spans="1:8" x14ac:dyDescent="0.35">
      <c r="D94" s="1"/>
      <c r="G94" s="7"/>
    </row>
    <row r="95" spans="1:8" x14ac:dyDescent="0.35">
      <c r="D95" s="1"/>
      <c r="G95" s="7"/>
    </row>
    <row r="97" spans="1:13" x14ac:dyDescent="0.35">
      <c r="A97" s="2" t="s">
        <v>44</v>
      </c>
      <c r="B97" s="2">
        <f>SUM(B93:B96)</f>
        <v>0</v>
      </c>
      <c r="C97" s="2">
        <f>SUM(C93:C96)</f>
        <v>0</v>
      </c>
    </row>
    <row r="98" spans="1:13" x14ac:dyDescent="0.35">
      <c r="A98" s="2" t="s">
        <v>194</v>
      </c>
      <c r="C98" s="2">
        <f>+C92+B97-C97</f>
        <v>0</v>
      </c>
    </row>
    <row r="99" spans="1:13" x14ac:dyDescent="0.35">
      <c r="A99" s="2"/>
      <c r="C99" s="2"/>
    </row>
    <row r="100" spans="1:13" x14ac:dyDescent="0.35">
      <c r="A100" s="14" t="s">
        <v>16</v>
      </c>
      <c r="B100" s="14"/>
      <c r="C100" s="14">
        <v>50101</v>
      </c>
      <c r="D100" s="14" t="s">
        <v>47</v>
      </c>
      <c r="E100" s="14" t="s">
        <v>36</v>
      </c>
      <c r="F100" s="13"/>
      <c r="G100" s="15"/>
      <c r="H100" s="13"/>
    </row>
    <row r="101" spans="1:13" x14ac:dyDescent="0.35">
      <c r="A101" s="13"/>
      <c r="B101" s="13"/>
      <c r="C101" s="13"/>
      <c r="D101" s="13"/>
      <c r="E101" s="13"/>
      <c r="F101" s="13"/>
      <c r="G101" s="15"/>
      <c r="H101" s="13"/>
    </row>
    <row r="102" spans="1:13" x14ac:dyDescent="0.35">
      <c r="A102" s="13"/>
      <c r="B102" s="11" t="s">
        <v>29</v>
      </c>
      <c r="C102" s="11" t="s">
        <v>30</v>
      </c>
      <c r="D102" s="11" t="s">
        <v>0</v>
      </c>
      <c r="E102" s="11" t="s">
        <v>4</v>
      </c>
      <c r="F102" s="11" t="s">
        <v>27</v>
      </c>
      <c r="G102" s="12" t="s">
        <v>39</v>
      </c>
      <c r="H102" s="11" t="s">
        <v>48</v>
      </c>
    </row>
    <row r="103" spans="1:13" x14ac:dyDescent="0.35">
      <c r="A103" s="2" t="s">
        <v>35</v>
      </c>
      <c r="B103" s="2"/>
      <c r="C103" s="2">
        <v>0</v>
      </c>
      <c r="D103" s="2"/>
      <c r="E103" s="2"/>
      <c r="F103" s="2"/>
      <c r="G103" s="3"/>
    </row>
    <row r="104" spans="1:13" x14ac:dyDescent="0.35">
      <c r="B104">
        <f>'účtovný denník 2025'!G25</f>
        <v>489</v>
      </c>
      <c r="D104" s="1">
        <f>'účtovný denník 2025'!B25</f>
        <v>45971</v>
      </c>
      <c r="E104">
        <f>'účtovný denník 2025'!L25</f>
        <v>275</v>
      </c>
      <c r="F104" t="str">
        <f>'účtovný denník 2025'!J25</f>
        <v>DATACOMP</v>
      </c>
      <c r="G104" s="7"/>
      <c r="H104" t="str">
        <f>'účtovný denník 2025'!S25</f>
        <v>nákup tlačiarne</v>
      </c>
    </row>
    <row r="105" spans="1:13" x14ac:dyDescent="0.35">
      <c r="D105" s="1"/>
      <c r="G105" s="7"/>
    </row>
    <row r="106" spans="1:13" x14ac:dyDescent="0.35">
      <c r="D106" s="1"/>
      <c r="G106" s="7"/>
    </row>
    <row r="107" spans="1:13" x14ac:dyDescent="0.35">
      <c r="M107">
        <v>360.01</v>
      </c>
    </row>
    <row r="108" spans="1:13" x14ac:dyDescent="0.35">
      <c r="A108" s="2" t="s">
        <v>44</v>
      </c>
      <c r="B108" s="2">
        <f>SUM(B104:B107)</f>
        <v>489</v>
      </c>
      <c r="C108" s="2">
        <f>SUM(C105:C107)</f>
        <v>0</v>
      </c>
      <c r="M108">
        <v>265.58999999999997</v>
      </c>
    </row>
    <row r="109" spans="1:13" x14ac:dyDescent="0.35">
      <c r="A109" s="2" t="s">
        <v>194</v>
      </c>
      <c r="C109" s="2">
        <f>+C103+B108-C108</f>
        <v>489</v>
      </c>
      <c r="M109">
        <v>4</v>
      </c>
    </row>
    <row r="110" spans="1:13" x14ac:dyDescent="0.35">
      <c r="M110">
        <v>100</v>
      </c>
    </row>
    <row r="111" spans="1:13" x14ac:dyDescent="0.35">
      <c r="A111" s="14" t="s">
        <v>16</v>
      </c>
      <c r="B111" s="14"/>
      <c r="C111" s="14">
        <v>50102</v>
      </c>
      <c r="D111" s="14" t="s">
        <v>49</v>
      </c>
      <c r="E111" s="14" t="s">
        <v>36</v>
      </c>
      <c r="F111" s="13"/>
      <c r="G111" s="15"/>
      <c r="H111" s="13"/>
      <c r="M111">
        <v>80</v>
      </c>
    </row>
    <row r="112" spans="1:13" x14ac:dyDescent="0.35">
      <c r="A112" s="13"/>
      <c r="B112" s="13"/>
      <c r="C112" s="13"/>
      <c r="D112" s="13"/>
      <c r="E112" s="13"/>
      <c r="F112" s="13"/>
      <c r="G112" s="15"/>
      <c r="H112" s="13"/>
      <c r="M112">
        <v>84</v>
      </c>
    </row>
    <row r="113" spans="1:13" x14ac:dyDescent="0.35">
      <c r="A113" s="13"/>
      <c r="B113" s="11" t="s">
        <v>29</v>
      </c>
      <c r="C113" s="11" t="s">
        <v>30</v>
      </c>
      <c r="D113" s="11" t="s">
        <v>0</v>
      </c>
      <c r="E113" s="11" t="s">
        <v>4</v>
      </c>
      <c r="F113" s="11" t="s">
        <v>27</v>
      </c>
      <c r="G113" s="12" t="s">
        <v>39</v>
      </c>
      <c r="H113" s="11" t="s">
        <v>48</v>
      </c>
      <c r="M113">
        <v>-893.59999999999991</v>
      </c>
    </row>
    <row r="114" spans="1:13" x14ac:dyDescent="0.35">
      <c r="A114" s="2" t="s">
        <v>35</v>
      </c>
      <c r="B114" s="2"/>
      <c r="C114" s="2">
        <v>0</v>
      </c>
      <c r="D114" s="2"/>
      <c r="E114" s="2"/>
      <c r="F114" s="2"/>
      <c r="G114" s="3"/>
    </row>
    <row r="115" spans="1:13" x14ac:dyDescent="0.35">
      <c r="B115">
        <f>'účtovný denník 2025'!G22</f>
        <v>430.72</v>
      </c>
      <c r="D115" s="1">
        <f>'účtovný denník 2025'!B22</f>
        <v>45968</v>
      </c>
      <c r="E115">
        <f>'účtovný denník 2025'!L22</f>
        <v>2520110567</v>
      </c>
      <c r="F115" t="str">
        <f>'účtovný denník 2025'!J22</f>
        <v>InterNETmania SK s.r.o.</v>
      </c>
      <c r="G115" s="7" cm="1">
        <f t="array" ref="G115:G116">'účtovný denník 2025'!L22:L23</f>
        <v>2520110567</v>
      </c>
      <c r="H115" t="str">
        <f>'účtovný denník 2025'!S22</f>
        <v>nákup tonera</v>
      </c>
    </row>
    <row r="116" spans="1:13" x14ac:dyDescent="0.35">
      <c r="G116">
        <v>0</v>
      </c>
    </row>
    <row r="118" spans="1:13" x14ac:dyDescent="0.35">
      <c r="A118" s="2" t="s">
        <v>44</v>
      </c>
      <c r="B118" s="2">
        <f>SUM(B115:B117)</f>
        <v>430.72</v>
      </c>
      <c r="C118" s="2">
        <f>SUM(C116:C117)</f>
        <v>0</v>
      </c>
    </row>
    <row r="119" spans="1:13" x14ac:dyDescent="0.35">
      <c r="A119" s="2" t="s">
        <v>194</v>
      </c>
      <c r="C119" s="2">
        <f>+C114+B118-C118</f>
        <v>430.72</v>
      </c>
    </row>
    <row r="121" spans="1:13" ht="15.75" customHeight="1" x14ac:dyDescent="0.35"/>
    <row r="122" spans="1:13" ht="15.75" customHeight="1" x14ac:dyDescent="0.35"/>
    <row r="123" spans="1:13" x14ac:dyDescent="0.35">
      <c r="A123" s="14" t="s">
        <v>16</v>
      </c>
      <c r="B123" s="14"/>
      <c r="C123" s="14">
        <v>51801</v>
      </c>
      <c r="D123" s="14" t="s">
        <v>50</v>
      </c>
      <c r="E123" s="14" t="s">
        <v>36</v>
      </c>
      <c r="F123" s="13"/>
      <c r="G123" s="15"/>
      <c r="H123" s="13"/>
    </row>
    <row r="124" spans="1:13" x14ac:dyDescent="0.35">
      <c r="A124" s="13"/>
      <c r="B124" s="13"/>
      <c r="C124" s="13"/>
      <c r="D124" s="13"/>
      <c r="E124" s="13"/>
      <c r="F124" s="13"/>
      <c r="G124" s="15"/>
      <c r="H124" s="13"/>
    </row>
    <row r="125" spans="1:13" x14ac:dyDescent="0.35">
      <c r="A125" s="13"/>
      <c r="B125" s="11" t="s">
        <v>29</v>
      </c>
      <c r="C125" s="11" t="s">
        <v>30</v>
      </c>
      <c r="D125" s="11" t="s">
        <v>0</v>
      </c>
      <c r="E125" s="11" t="s">
        <v>4</v>
      </c>
      <c r="F125" s="11" t="s">
        <v>27</v>
      </c>
      <c r="G125" s="12" t="s">
        <v>39</v>
      </c>
      <c r="H125" s="11" t="s">
        <v>48</v>
      </c>
    </row>
    <row r="126" spans="1:13" x14ac:dyDescent="0.35">
      <c r="A126" s="2" t="s">
        <v>35</v>
      </c>
      <c r="B126" s="2"/>
      <c r="C126" s="2">
        <v>0</v>
      </c>
      <c r="D126" s="2"/>
      <c r="E126" s="2"/>
      <c r="F126" s="2"/>
      <c r="G126" s="3"/>
    </row>
    <row r="127" spans="1:13" x14ac:dyDescent="0.35">
      <c r="B127" s="42">
        <f>'účtovný denník 2025'!G23</f>
        <v>2.68</v>
      </c>
      <c r="D127" s="1" cm="1">
        <f t="array" ref="D127:D128">'účtovný denník 2025'!M22:M23</f>
        <v>45968</v>
      </c>
      <c r="E127" t="str">
        <f>'účtovný denník 2025'!D22</f>
        <v>FA1</v>
      </c>
      <c r="F127" t="str">
        <f>'účtovný denník 2025'!J22</f>
        <v>InterNETmania SK s.r.o.</v>
      </c>
      <c r="G127" s="7" cm="1">
        <f t="array" ref="G127:G128">'účtovný denník 2025'!L22:L23</f>
        <v>2520110567</v>
      </c>
      <c r="H127" t="str">
        <f>'účtovný denník 2025'!S23</f>
        <v>poštovné - poplatok za dobierku, balné</v>
      </c>
    </row>
    <row r="128" spans="1:13" x14ac:dyDescent="0.35">
      <c r="D128">
        <v>0</v>
      </c>
      <c r="G128">
        <v>0</v>
      </c>
    </row>
    <row r="129" spans="1:8" x14ac:dyDescent="0.35">
      <c r="A129" s="2" t="s">
        <v>44</v>
      </c>
      <c r="B129" s="2">
        <f>SUM(B127:B128)</f>
        <v>2.68</v>
      </c>
      <c r="C129" s="2">
        <f>SUM(C127:C128)</f>
        <v>0</v>
      </c>
    </row>
    <row r="130" spans="1:8" x14ac:dyDescent="0.35">
      <c r="A130" s="2" t="s">
        <v>194</v>
      </c>
      <c r="C130" s="2">
        <f>+C126+B129-C129</f>
        <v>2.68</v>
      </c>
    </row>
    <row r="132" spans="1:8" x14ac:dyDescent="0.35">
      <c r="A132" s="14" t="s">
        <v>16</v>
      </c>
      <c r="B132" s="14"/>
      <c r="C132" s="14">
        <v>54201</v>
      </c>
      <c r="D132" s="14" t="s">
        <v>139</v>
      </c>
      <c r="E132" s="14" t="s">
        <v>36</v>
      </c>
      <c r="F132" s="13"/>
      <c r="G132" s="15"/>
      <c r="H132" s="13"/>
    </row>
    <row r="133" spans="1:8" x14ac:dyDescent="0.35">
      <c r="A133" s="13"/>
      <c r="B133" s="13"/>
      <c r="C133" s="13"/>
      <c r="D133" s="13"/>
      <c r="E133" s="13"/>
      <c r="F133" s="13"/>
      <c r="G133" s="15"/>
      <c r="H133" s="13"/>
    </row>
    <row r="134" spans="1:8" x14ac:dyDescent="0.35">
      <c r="A134" s="13"/>
      <c r="B134" s="11" t="s">
        <v>29</v>
      </c>
      <c r="C134" s="11" t="s">
        <v>30</v>
      </c>
      <c r="D134" s="11" t="s">
        <v>0</v>
      </c>
      <c r="E134" s="11" t="s">
        <v>4</v>
      </c>
      <c r="F134" s="11" t="s">
        <v>27</v>
      </c>
      <c r="G134" s="12" t="s">
        <v>39</v>
      </c>
      <c r="H134" s="11" t="s">
        <v>48</v>
      </c>
    </row>
    <row r="135" spans="1:8" x14ac:dyDescent="0.35">
      <c r="A135" s="2" t="s">
        <v>35</v>
      </c>
      <c r="B135" s="2"/>
      <c r="C135" s="2">
        <v>0</v>
      </c>
      <c r="D135" s="2"/>
      <c r="E135" s="2"/>
      <c r="F135" s="2"/>
      <c r="G135" s="3"/>
    </row>
    <row r="136" spans="1:8" x14ac:dyDescent="0.35">
      <c r="G136" s="7"/>
    </row>
    <row r="137" spans="1:8" x14ac:dyDescent="0.35">
      <c r="B137" s="33"/>
      <c r="D137" s="1"/>
      <c r="G137" s="7"/>
    </row>
    <row r="139" spans="1:8" x14ac:dyDescent="0.35">
      <c r="A139" s="2" t="s">
        <v>44</v>
      </c>
      <c r="B139" s="2">
        <f>SUM(B137:B138)</f>
        <v>0</v>
      </c>
      <c r="C139" s="2">
        <f>SUM(C137:C138)</f>
        <v>0</v>
      </c>
    </row>
    <row r="140" spans="1:8" x14ac:dyDescent="0.35">
      <c r="A140" s="2" t="s">
        <v>194</v>
      </c>
      <c r="C140" s="2">
        <f>+C135+B139-C139</f>
        <v>0</v>
      </c>
    </row>
    <row r="142" spans="1:8" x14ac:dyDescent="0.35">
      <c r="A142" s="14" t="s">
        <v>16</v>
      </c>
      <c r="B142" s="14"/>
      <c r="C142" s="14">
        <v>53801</v>
      </c>
      <c r="D142" s="14" t="s">
        <v>116</v>
      </c>
      <c r="E142" s="14" t="s">
        <v>36</v>
      </c>
      <c r="F142" s="13"/>
      <c r="G142" s="15"/>
      <c r="H142" s="13"/>
    </row>
    <row r="143" spans="1:8" x14ac:dyDescent="0.35">
      <c r="A143" s="13"/>
      <c r="B143" s="13"/>
      <c r="C143" s="13"/>
      <c r="D143" s="13"/>
      <c r="E143" s="13"/>
      <c r="F143" s="13"/>
      <c r="G143" s="15"/>
      <c r="H143" s="13"/>
    </row>
    <row r="144" spans="1:8" x14ac:dyDescent="0.35">
      <c r="A144" s="13"/>
      <c r="B144" s="11" t="s">
        <v>29</v>
      </c>
      <c r="C144" s="11" t="s">
        <v>30</v>
      </c>
      <c r="D144" s="11" t="s">
        <v>0</v>
      </c>
      <c r="E144" s="11" t="s">
        <v>4</v>
      </c>
      <c r="F144" s="11" t="s">
        <v>27</v>
      </c>
      <c r="G144" s="12" t="s">
        <v>39</v>
      </c>
      <c r="H144" s="11" t="s">
        <v>48</v>
      </c>
    </row>
    <row r="145" spans="1:8" x14ac:dyDescent="0.35">
      <c r="A145" s="2" t="s">
        <v>35</v>
      </c>
      <c r="B145" s="2"/>
      <c r="C145" s="2">
        <v>0</v>
      </c>
      <c r="D145" s="2"/>
      <c r="E145" s="2"/>
      <c r="F145" s="2"/>
      <c r="G145" s="3"/>
    </row>
    <row r="146" spans="1:8" x14ac:dyDescent="0.35">
      <c r="G146" s="7"/>
    </row>
    <row r="147" spans="1:8" x14ac:dyDescent="0.35">
      <c r="D147" s="1"/>
      <c r="G147" s="7"/>
    </row>
    <row r="149" spans="1:8" x14ac:dyDescent="0.35">
      <c r="A149" s="2" t="s">
        <v>44</v>
      </c>
      <c r="B149" s="2">
        <f>SUM(B147:B148)</f>
        <v>0</v>
      </c>
      <c r="C149" s="2">
        <f>SUM(C147:C148)</f>
        <v>0</v>
      </c>
    </row>
    <row r="150" spans="1:8" x14ac:dyDescent="0.35">
      <c r="A150" s="2" t="s">
        <v>194</v>
      </c>
      <c r="C150" s="2">
        <f>+C145+B149-C149</f>
        <v>0</v>
      </c>
    </row>
    <row r="151" spans="1:8" x14ac:dyDescent="0.35">
      <c r="A151" s="2"/>
      <c r="C151" s="2"/>
    </row>
    <row r="152" spans="1:8" x14ac:dyDescent="0.35">
      <c r="A152" s="14" t="s">
        <v>16</v>
      </c>
      <c r="B152" s="14"/>
      <c r="C152" s="14">
        <v>54401</v>
      </c>
      <c r="D152" s="14" t="s">
        <v>97</v>
      </c>
      <c r="E152" s="14" t="s">
        <v>36</v>
      </c>
      <c r="F152" s="13"/>
      <c r="G152" s="15"/>
      <c r="H152" s="13"/>
    </row>
    <row r="153" spans="1:8" x14ac:dyDescent="0.35">
      <c r="A153" s="13"/>
      <c r="B153" s="13"/>
      <c r="C153" s="13"/>
      <c r="D153" s="13"/>
      <c r="E153" s="13"/>
      <c r="F153" s="13"/>
      <c r="G153" s="15"/>
      <c r="H153" s="13"/>
    </row>
    <row r="154" spans="1:8" x14ac:dyDescent="0.35">
      <c r="A154" s="13"/>
      <c r="B154" s="11" t="s">
        <v>29</v>
      </c>
      <c r="C154" s="11" t="s">
        <v>30</v>
      </c>
      <c r="D154" s="11" t="s">
        <v>0</v>
      </c>
      <c r="E154" s="11" t="s">
        <v>4</v>
      </c>
      <c r="F154" s="11" t="s">
        <v>27</v>
      </c>
      <c r="G154" s="12" t="s">
        <v>39</v>
      </c>
      <c r="H154" s="11" t="s">
        <v>48</v>
      </c>
    </row>
    <row r="155" spans="1:8" x14ac:dyDescent="0.35">
      <c r="A155" s="2" t="s">
        <v>35</v>
      </c>
      <c r="B155" s="2"/>
      <c r="C155" s="2">
        <v>0</v>
      </c>
      <c r="D155" s="2"/>
      <c r="E155" s="2"/>
      <c r="F155" s="2"/>
      <c r="G155" s="3"/>
    </row>
    <row r="156" spans="1:8" x14ac:dyDescent="0.35">
      <c r="G156" s="7"/>
    </row>
    <row r="157" spans="1:8" x14ac:dyDescent="0.35">
      <c r="D157" s="1"/>
      <c r="G157" s="7"/>
    </row>
    <row r="159" spans="1:8" x14ac:dyDescent="0.35">
      <c r="A159" s="2" t="s">
        <v>44</v>
      </c>
      <c r="B159" s="2">
        <f>SUM(B157:B158)</f>
        <v>0</v>
      </c>
      <c r="C159" s="2">
        <f>SUM(C157:C158)</f>
        <v>0</v>
      </c>
    </row>
    <row r="160" spans="1:8" x14ac:dyDescent="0.35">
      <c r="A160" s="2" t="s">
        <v>194</v>
      </c>
      <c r="C160" s="2">
        <f>+C155+B159-C159</f>
        <v>0</v>
      </c>
    </row>
    <row r="164" spans="1:8" x14ac:dyDescent="0.35">
      <c r="A164" s="14" t="s">
        <v>16</v>
      </c>
      <c r="B164" s="14"/>
      <c r="C164" s="14">
        <v>54901</v>
      </c>
      <c r="D164" s="14" t="s">
        <v>78</v>
      </c>
      <c r="E164" s="14" t="s">
        <v>36</v>
      </c>
      <c r="F164" s="13"/>
      <c r="G164" s="15"/>
      <c r="H164" s="13"/>
    </row>
    <row r="165" spans="1:8" x14ac:dyDescent="0.35">
      <c r="A165" s="13"/>
      <c r="B165" s="13"/>
      <c r="C165" s="13"/>
      <c r="D165" s="13"/>
      <c r="E165" s="13"/>
      <c r="F165" s="13"/>
      <c r="G165" s="15"/>
      <c r="H165" s="13"/>
    </row>
    <row r="166" spans="1:8" x14ac:dyDescent="0.35">
      <c r="A166" s="13"/>
      <c r="B166" s="11" t="s">
        <v>29</v>
      </c>
      <c r="C166" s="11" t="s">
        <v>30</v>
      </c>
      <c r="D166" s="11" t="s">
        <v>0</v>
      </c>
      <c r="E166" s="11" t="s">
        <v>4</v>
      </c>
      <c r="F166" s="11" t="s">
        <v>27</v>
      </c>
      <c r="G166" s="12" t="s">
        <v>39</v>
      </c>
      <c r="H166" s="11" t="s">
        <v>48</v>
      </c>
    </row>
    <row r="167" spans="1:8" x14ac:dyDescent="0.35">
      <c r="A167" s="2" t="s">
        <v>35</v>
      </c>
      <c r="B167" s="2"/>
      <c r="C167" s="2">
        <v>0</v>
      </c>
      <c r="D167" s="2"/>
      <c r="E167" s="2"/>
      <c r="F167" s="2"/>
      <c r="G167" s="3"/>
    </row>
    <row r="168" spans="1:8" ht="15.75" customHeight="1" x14ac:dyDescent="0.35">
      <c r="B168">
        <v>7</v>
      </c>
      <c r="D168" s="1">
        <v>45688</v>
      </c>
      <c r="E168" t="s">
        <v>31</v>
      </c>
      <c r="G168" s="7"/>
      <c r="H168" t="str">
        <f>'účtovný denník 2025'!S6</f>
        <v>bankový poplatok - Tatra bussines (január)</v>
      </c>
    </row>
    <row r="169" spans="1:8" ht="15.75" customHeight="1" x14ac:dyDescent="0.35">
      <c r="B169">
        <v>7</v>
      </c>
      <c r="D169" s="1">
        <v>45716</v>
      </c>
      <c r="E169" t="s">
        <v>32</v>
      </c>
      <c r="G169" s="7"/>
      <c r="H169" t="str">
        <f>'účtovný denník 2025'!S7</f>
        <v>bankový poplatok - Tatra bussines (február)</v>
      </c>
    </row>
    <row r="170" spans="1:8" ht="15.75" customHeight="1" x14ac:dyDescent="0.35">
      <c r="B170">
        <v>7</v>
      </c>
      <c r="D170" s="1">
        <v>45747</v>
      </c>
      <c r="E170" t="s">
        <v>33</v>
      </c>
      <c r="G170" s="7"/>
      <c r="H170" t="str">
        <f>'účtovný denník 2025'!S8</f>
        <v>bankový poplatok - Tatra bussines (marec)</v>
      </c>
    </row>
    <row r="171" spans="1:8" ht="15.75" customHeight="1" x14ac:dyDescent="0.35">
      <c r="B171">
        <v>7</v>
      </c>
      <c r="D171" s="1">
        <v>45777</v>
      </c>
      <c r="E171" t="s">
        <v>34</v>
      </c>
      <c r="G171" s="7"/>
      <c r="H171" t="str">
        <f>'účtovný denník 2025'!S9</f>
        <v>bankový poplatok - Tatra bussines (apríl)</v>
      </c>
    </row>
    <row r="172" spans="1:8" ht="15.75" customHeight="1" x14ac:dyDescent="0.35">
      <c r="B172">
        <v>7</v>
      </c>
      <c r="D172" s="1">
        <f>'účtovný denník 2025'!B12</f>
        <v>45808</v>
      </c>
      <c r="E172" t="str">
        <f>'účtovný denník 2025'!D12</f>
        <v>B7</v>
      </c>
      <c r="G172" s="7"/>
      <c r="H172" t="str">
        <f>'účtovný denník 2025'!S12</f>
        <v>bankový poplatok - Tatra bussines (máj)</v>
      </c>
    </row>
    <row r="173" spans="1:8" ht="15.75" customHeight="1" x14ac:dyDescent="0.35">
      <c r="B173">
        <v>7</v>
      </c>
      <c r="D173" s="1">
        <f>'účtovný denník 2025'!B14</f>
        <v>45838</v>
      </c>
      <c r="E173" t="str">
        <f>'účtovný denník 2025'!D14</f>
        <v>B9</v>
      </c>
      <c r="G173" s="7"/>
      <c r="H173" t="str">
        <f>'účtovný denník 2025'!S14</f>
        <v>bankový poplatok - Tatra bussines (jún)</v>
      </c>
    </row>
    <row r="174" spans="1:8" ht="15.75" customHeight="1" x14ac:dyDescent="0.35">
      <c r="B174">
        <v>7</v>
      </c>
      <c r="D174" s="1">
        <f>'účtovný denník 2025'!B17</f>
        <v>45869</v>
      </c>
      <c r="E174" t="str">
        <f>'účtovný denník 2025'!D17</f>
        <v>B12</v>
      </c>
      <c r="G174" s="7"/>
      <c r="H174" t="str">
        <f>'účtovný denník 2025'!S17</f>
        <v>bankový poplatok - Tatra bussines (júl)</v>
      </c>
    </row>
    <row r="175" spans="1:8" ht="15.75" customHeight="1" x14ac:dyDescent="0.35">
      <c r="B175">
        <v>7</v>
      </c>
      <c r="D175" s="1">
        <f>'účtovný denník 2025'!B19</f>
        <v>45900</v>
      </c>
      <c r="E175" t="str">
        <f>'účtovný denník 2025'!D19</f>
        <v>B14</v>
      </c>
      <c r="G175" s="7"/>
      <c r="H175" t="str">
        <f>'účtovný denník 2025'!S19</f>
        <v>bankový poplatok - Tatra bussines (august)</v>
      </c>
    </row>
    <row r="176" spans="1:8" ht="15.75" customHeight="1" x14ac:dyDescent="0.35">
      <c r="B176">
        <v>7</v>
      </c>
      <c r="D176" s="1">
        <f>'účtovný denník 2025'!B20</f>
        <v>45930</v>
      </c>
      <c r="E176" t="str">
        <f>'účtovný denník 2025'!D20</f>
        <v>B15</v>
      </c>
      <c r="G176" s="7"/>
      <c r="H176" t="str">
        <f>'účtovný denník 2025'!S20</f>
        <v>bankový poplatok - Tatra bussines (september)</v>
      </c>
    </row>
    <row r="177" spans="1:8" ht="15.75" customHeight="1" x14ac:dyDescent="0.35">
      <c r="B177">
        <v>7</v>
      </c>
      <c r="D177" s="1">
        <f>'účtovný denník 2025'!B21</f>
        <v>45961</v>
      </c>
      <c r="E177" t="str">
        <f>'účtovný denník 2025'!D21</f>
        <v>B16</v>
      </c>
      <c r="G177" s="7"/>
      <c r="H177" t="str">
        <f>'účtovný denník 2025'!S21</f>
        <v>bankový poplatok - Tatra bussines (október)</v>
      </c>
    </row>
    <row r="178" spans="1:8" ht="15.75" customHeight="1" x14ac:dyDescent="0.35">
      <c r="B178">
        <v>7</v>
      </c>
      <c r="D178" s="1">
        <f>'účtovný denník 2025'!B27</f>
        <v>45991</v>
      </c>
      <c r="E178" t="str">
        <f>'účtovný denník 2025'!D27</f>
        <v>B19</v>
      </c>
      <c r="G178" s="7"/>
      <c r="H178" t="str">
        <f>'účtovný denník 2025'!S27</f>
        <v>bankový poplatok - Tatra bussines (november)</v>
      </c>
    </row>
    <row r="179" spans="1:8" ht="15.75" customHeight="1" x14ac:dyDescent="0.35">
      <c r="B179">
        <v>7</v>
      </c>
      <c r="D179" s="1">
        <f>'účtovný denník 2025'!B28</f>
        <v>46022</v>
      </c>
      <c r="E179" t="str">
        <f>'účtovný denník 2025'!D28</f>
        <v>B20</v>
      </c>
      <c r="G179" s="7"/>
      <c r="H179" t="str">
        <f>'účtovný denník 2025'!S28</f>
        <v>bankový poplatok - Tatra bussines (december)</v>
      </c>
    </row>
    <row r="180" spans="1:8" x14ac:dyDescent="0.35">
      <c r="D180" s="1"/>
      <c r="G180" s="7"/>
    </row>
    <row r="182" spans="1:8" x14ac:dyDescent="0.35">
      <c r="A182" s="2" t="s">
        <v>44</v>
      </c>
      <c r="B182" s="2">
        <f>SUM(B168:B181)</f>
        <v>84</v>
      </c>
      <c r="C182" s="2">
        <f>SUM(C169:C181)</f>
        <v>0</v>
      </c>
    </row>
    <row r="183" spans="1:8" x14ac:dyDescent="0.35">
      <c r="A183" s="2" t="s">
        <v>194</v>
      </c>
      <c r="C183" s="2">
        <f>+C167+B182-C182</f>
        <v>84</v>
      </c>
    </row>
    <row r="185" spans="1:8" x14ac:dyDescent="0.35">
      <c r="A185" s="14" t="s">
        <v>16</v>
      </c>
      <c r="B185" s="14"/>
      <c r="C185" s="14">
        <v>66301</v>
      </c>
      <c r="D185" s="14" t="s">
        <v>79</v>
      </c>
      <c r="E185" s="14" t="s">
        <v>36</v>
      </c>
      <c r="F185" s="13"/>
      <c r="G185" s="15"/>
      <c r="H185" s="13"/>
    </row>
    <row r="186" spans="1:8" x14ac:dyDescent="0.35">
      <c r="A186" s="13"/>
      <c r="B186" s="13"/>
      <c r="C186" s="13"/>
      <c r="D186" s="13"/>
      <c r="E186" s="13"/>
      <c r="F186" s="13"/>
      <c r="G186" s="15"/>
      <c r="H186" s="13"/>
    </row>
    <row r="187" spans="1:8" x14ac:dyDescent="0.35">
      <c r="A187" s="13"/>
      <c r="B187" s="11" t="s">
        <v>29</v>
      </c>
      <c r="C187" s="11" t="s">
        <v>30</v>
      </c>
      <c r="D187" s="11" t="s">
        <v>0</v>
      </c>
      <c r="E187" s="11" t="s">
        <v>4</v>
      </c>
      <c r="F187" s="11" t="s">
        <v>27</v>
      </c>
      <c r="G187" s="12" t="s">
        <v>39</v>
      </c>
      <c r="H187" s="11" t="s">
        <v>48</v>
      </c>
    </row>
    <row r="188" spans="1:8" x14ac:dyDescent="0.35">
      <c r="A188" s="2" t="s">
        <v>35</v>
      </c>
      <c r="B188" s="2"/>
      <c r="C188" s="2">
        <v>0</v>
      </c>
      <c r="D188" s="2"/>
      <c r="E188" s="2"/>
      <c r="F188" s="2"/>
      <c r="G188" s="3"/>
    </row>
    <row r="189" spans="1:8" x14ac:dyDescent="0.35">
      <c r="D189" s="1"/>
      <c r="G189" s="7"/>
    </row>
    <row r="190" spans="1:8" x14ac:dyDescent="0.35">
      <c r="D190" s="1"/>
      <c r="G190" s="7"/>
    </row>
    <row r="191" spans="1:8" x14ac:dyDescent="0.35">
      <c r="D191" s="1"/>
      <c r="G191" s="7"/>
    </row>
    <row r="192" spans="1:8" x14ac:dyDescent="0.35">
      <c r="D192" s="1"/>
      <c r="G192" s="7"/>
    </row>
    <row r="194" spans="1:8" x14ac:dyDescent="0.35">
      <c r="A194" s="2" t="s">
        <v>44</v>
      </c>
      <c r="B194" s="2">
        <f>SUM(B191:B193)</f>
        <v>0</v>
      </c>
      <c r="C194" s="2">
        <f>SUM(C189:C193)</f>
        <v>0</v>
      </c>
    </row>
    <row r="195" spans="1:8" x14ac:dyDescent="0.35">
      <c r="A195" s="2" t="s">
        <v>194</v>
      </c>
      <c r="C195" s="2">
        <f>+C188+B194-C194</f>
        <v>0</v>
      </c>
    </row>
    <row r="197" spans="1:8" x14ac:dyDescent="0.35">
      <c r="A197" s="14" t="s">
        <v>16</v>
      </c>
      <c r="B197" s="14"/>
      <c r="C197" s="14">
        <v>66501</v>
      </c>
      <c r="D197" s="14" t="s">
        <v>52</v>
      </c>
      <c r="E197" s="14" t="s">
        <v>36</v>
      </c>
      <c r="F197" s="13"/>
      <c r="G197" s="15"/>
      <c r="H197" s="13"/>
    </row>
    <row r="198" spans="1:8" x14ac:dyDescent="0.35">
      <c r="A198" s="13"/>
      <c r="B198" s="13"/>
      <c r="C198" s="13"/>
      <c r="D198" s="13"/>
      <c r="E198" s="13"/>
      <c r="F198" s="13"/>
      <c r="G198" s="15"/>
      <c r="H198" s="13"/>
    </row>
    <row r="199" spans="1:8" x14ac:dyDescent="0.35">
      <c r="A199" s="13"/>
      <c r="B199" s="11" t="s">
        <v>29</v>
      </c>
      <c r="C199" s="11" t="s">
        <v>30</v>
      </c>
      <c r="D199" s="11" t="s">
        <v>0</v>
      </c>
      <c r="E199" s="11" t="s">
        <v>4</v>
      </c>
      <c r="F199" s="11" t="s">
        <v>27</v>
      </c>
      <c r="G199" s="12" t="s">
        <v>39</v>
      </c>
      <c r="H199" s="11" t="s">
        <v>48</v>
      </c>
    </row>
    <row r="200" spans="1:8" x14ac:dyDescent="0.35">
      <c r="A200" s="2" t="s">
        <v>35</v>
      </c>
      <c r="B200" s="2"/>
      <c r="C200" s="2">
        <v>0</v>
      </c>
      <c r="D200" s="2"/>
      <c r="E200" s="2"/>
      <c r="F200" s="2"/>
      <c r="G200" s="3"/>
    </row>
    <row r="201" spans="1:8" x14ac:dyDescent="0.35">
      <c r="C201">
        <f>'účtovný denník 2025'!G5</f>
        <v>155.91999999999999</v>
      </c>
      <c r="D201" s="1">
        <v>45658</v>
      </c>
      <c r="E201" t="s">
        <v>122</v>
      </c>
      <c r="G201" s="7"/>
      <c r="H201" t="s">
        <v>133</v>
      </c>
    </row>
    <row r="202" spans="1:8" x14ac:dyDescent="0.35">
      <c r="C202" s="42">
        <f>'účtovný denník 2025'!G10</f>
        <v>259.81</v>
      </c>
      <c r="D202" s="1">
        <f>'účtovný denník 2025'!B10</f>
        <v>45800</v>
      </c>
      <c r="E202" t="str">
        <f>'účtovný denník 2025'!D10</f>
        <v>B5</v>
      </c>
      <c r="F202" t="s">
        <v>90</v>
      </c>
      <c r="G202" s="7"/>
      <c r="H202" t="s">
        <v>89</v>
      </c>
    </row>
    <row r="203" spans="1:8" x14ac:dyDescent="0.35">
      <c r="C203">
        <f>'účtovný denník 2025'!G11</f>
        <v>168.79</v>
      </c>
      <c r="D203" s="1">
        <f>'účtovný denník 2025'!B11</f>
        <v>45807</v>
      </c>
      <c r="E203" t="str">
        <f>'účtovný denník 2025'!D11</f>
        <v>B6</v>
      </c>
      <c r="F203" t="s">
        <v>90</v>
      </c>
      <c r="G203" s="7"/>
      <c r="H203" t="s">
        <v>89</v>
      </c>
    </row>
    <row r="204" spans="1:8" x14ac:dyDescent="0.35">
      <c r="C204">
        <f>'účtovný denník 2025'!G13</f>
        <v>187.1</v>
      </c>
      <c r="D204" s="1">
        <f>'účtovný denník 2025'!B13</f>
        <v>45828</v>
      </c>
      <c r="E204" t="str">
        <f>'účtovný denník 2025'!D13</f>
        <v>B8</v>
      </c>
      <c r="F204" t="s">
        <v>90</v>
      </c>
      <c r="G204" s="7"/>
      <c r="H204" t="s">
        <v>89</v>
      </c>
    </row>
    <row r="205" spans="1:8" x14ac:dyDescent="0.35">
      <c r="C205">
        <f>'účtovný denník 2025'!G15</f>
        <v>22.34</v>
      </c>
      <c r="D205" s="1">
        <f>'účtovný denník 2025'!B15</f>
        <v>45842</v>
      </c>
      <c r="E205" t="str">
        <f>'účtovný denník 2025'!D15</f>
        <v>B10</v>
      </c>
      <c r="F205" t="s">
        <v>90</v>
      </c>
      <c r="G205" s="7"/>
      <c r="H205" t="s">
        <v>89</v>
      </c>
    </row>
    <row r="206" spans="1:8" x14ac:dyDescent="0.35">
      <c r="C206">
        <f>'účtovný denník 2025'!G16</f>
        <v>238.45</v>
      </c>
      <c r="D206" s="1">
        <f>'účtovný denník 2025'!B16</f>
        <v>45849</v>
      </c>
      <c r="E206" t="str">
        <f>'účtovný denník 2025'!D16</f>
        <v>B11</v>
      </c>
      <c r="F206" t="s">
        <v>90</v>
      </c>
      <c r="G206" s="7"/>
      <c r="H206" t="s">
        <v>89</v>
      </c>
    </row>
    <row r="207" spans="1:8" x14ac:dyDescent="0.35">
      <c r="C207">
        <f>'účtovný denník 2025'!G18</f>
        <v>99.18</v>
      </c>
      <c r="D207" s="1">
        <f>'účtovný denník 2025'!B18</f>
        <v>45881</v>
      </c>
      <c r="E207" t="str">
        <f>'účtovný denník 2025'!D18</f>
        <v>B13</v>
      </c>
      <c r="F207" t="s">
        <v>90</v>
      </c>
      <c r="G207" s="7"/>
      <c r="H207" t="s">
        <v>89</v>
      </c>
    </row>
    <row r="208" spans="1:8" x14ac:dyDescent="0.35">
      <c r="B208" s="42">
        <f>'účtovný denník 2025'!G29</f>
        <v>125.19</v>
      </c>
      <c r="D208" s="1">
        <f>'účtovný denník 2025'!B29</f>
        <v>46022</v>
      </c>
      <c r="E208" t="str">
        <f>'účtovný denník 2025'!D29</f>
        <v>H2</v>
      </c>
      <c r="G208" s="7"/>
      <c r="H208" t="s">
        <v>128</v>
      </c>
    </row>
    <row r="209" spans="1:8" x14ac:dyDescent="0.35">
      <c r="D209" s="1"/>
      <c r="G209" s="7"/>
    </row>
    <row r="210" spans="1:8" x14ac:dyDescent="0.35">
      <c r="D210" s="1"/>
      <c r="G210" s="7"/>
    </row>
    <row r="211" spans="1:8" x14ac:dyDescent="0.35">
      <c r="D211" s="1"/>
      <c r="G211" s="7"/>
    </row>
    <row r="213" spans="1:8" x14ac:dyDescent="0.35">
      <c r="A213" s="2" t="s">
        <v>44</v>
      </c>
      <c r="B213" s="2">
        <f>SUM(B202:B212)</f>
        <v>125.19</v>
      </c>
      <c r="C213" s="2">
        <f>SUM(C201:C212)</f>
        <v>1131.5900000000001</v>
      </c>
    </row>
    <row r="214" spans="1:8" x14ac:dyDescent="0.35">
      <c r="A214" s="2" t="s">
        <v>194</v>
      </c>
      <c r="C214" s="2">
        <f>+C200+B213-C213</f>
        <v>-1006.4000000000001</v>
      </c>
    </row>
    <row r="217" spans="1:8" x14ac:dyDescent="0.35">
      <c r="C217" s="2" t="s">
        <v>195</v>
      </c>
    </row>
    <row r="218" spans="1:8" x14ac:dyDescent="0.35">
      <c r="C218" s="2" t="s">
        <v>25</v>
      </c>
      <c r="D218" s="2"/>
    </row>
    <row r="219" spans="1:8" x14ac:dyDescent="0.35">
      <c r="A219" s="2"/>
      <c r="B219" s="2"/>
      <c r="C219" s="2"/>
      <c r="D219" s="2"/>
      <c r="E219" s="2"/>
      <c r="F219" s="2"/>
      <c r="G219" s="2"/>
      <c r="H219" s="2"/>
    </row>
    <row r="220" spans="1:8" x14ac:dyDescent="0.35">
      <c r="A220" s="2"/>
      <c r="B220" s="2"/>
      <c r="C220" s="2" t="s">
        <v>16</v>
      </c>
      <c r="D220" s="2" t="s">
        <v>57</v>
      </c>
      <c r="E220" s="2" t="s">
        <v>56</v>
      </c>
      <c r="F220" s="2" t="s">
        <v>53</v>
      </c>
      <c r="G220" s="2" t="s">
        <v>54</v>
      </c>
      <c r="H220" s="2" t="s">
        <v>55</v>
      </c>
    </row>
    <row r="221" spans="1:8" x14ac:dyDescent="0.35">
      <c r="C221">
        <f>+C5</f>
        <v>22101</v>
      </c>
      <c r="D221" t="str">
        <f>+D5</f>
        <v>Bankové účty</v>
      </c>
      <c r="E221" s="9">
        <f>+A8</f>
        <v>84.920000000000073</v>
      </c>
      <c r="F221" s="9">
        <f>+B37</f>
        <v>975.67000000000007</v>
      </c>
      <c r="G221" s="9">
        <f>+C37</f>
        <v>1006.4</v>
      </c>
      <c r="H221" s="9">
        <f>+E221+F221-G221</f>
        <v>54.190000000000168</v>
      </c>
    </row>
    <row r="222" spans="1:8" x14ac:dyDescent="0.35">
      <c r="C222">
        <f>+C55</f>
        <v>32501</v>
      </c>
      <c r="D222" t="str">
        <f>+D55</f>
        <v>Ostatné záväzky</v>
      </c>
      <c r="E222" s="9">
        <f>-C58</f>
        <v>0</v>
      </c>
      <c r="F222" s="9">
        <f>+B72</f>
        <v>922.4</v>
      </c>
      <c r="G222" s="9">
        <f>+C72</f>
        <v>922.40000000000009</v>
      </c>
      <c r="H222" s="9">
        <f t="shared" ref="H222:H234" si="0">+E222+F222-G222</f>
        <v>0</v>
      </c>
    </row>
    <row r="223" spans="1:8" x14ac:dyDescent="0.35">
      <c r="C223">
        <v>37801</v>
      </c>
      <c r="D223" t="s">
        <v>140</v>
      </c>
      <c r="E223" s="9">
        <f>B44</f>
        <v>71</v>
      </c>
      <c r="F223" s="9">
        <f>B47</f>
        <v>0</v>
      </c>
      <c r="G223" s="9">
        <f>C47</f>
        <v>0</v>
      </c>
      <c r="H223" s="9">
        <f t="shared" si="0"/>
        <v>71</v>
      </c>
    </row>
    <row r="224" spans="1:8" x14ac:dyDescent="0.35">
      <c r="C224">
        <v>38401</v>
      </c>
      <c r="D224" t="s">
        <v>120</v>
      </c>
      <c r="E224" s="9">
        <f>-C79</f>
        <v>-155.91999999999999</v>
      </c>
      <c r="F224" s="9">
        <f>+B85</f>
        <v>155.91999999999999</v>
      </c>
      <c r="G224" s="9">
        <f>+C85</f>
        <v>125.19</v>
      </c>
      <c r="H224" s="9">
        <f t="shared" si="0"/>
        <v>-125.19</v>
      </c>
    </row>
    <row r="225" spans="3:11" x14ac:dyDescent="0.35">
      <c r="C225">
        <v>38402</v>
      </c>
      <c r="D225" t="s">
        <v>121</v>
      </c>
      <c r="E225" s="9">
        <f>-C92</f>
        <v>0</v>
      </c>
      <c r="F225" s="9">
        <f>+B97</f>
        <v>0</v>
      </c>
      <c r="G225" s="9">
        <f>+C97</f>
        <v>0</v>
      </c>
      <c r="H225" s="9">
        <f t="shared" si="0"/>
        <v>0</v>
      </c>
    </row>
    <row r="226" spans="3:11" x14ac:dyDescent="0.35">
      <c r="C226">
        <f>+C100</f>
        <v>50101</v>
      </c>
      <c r="D226" t="str">
        <f>+D100</f>
        <v>Spotrebované nákupy - DHM</v>
      </c>
      <c r="E226" s="9">
        <f>+B103</f>
        <v>0</v>
      </c>
      <c r="F226" s="9">
        <f>+B108</f>
        <v>489</v>
      </c>
      <c r="G226" s="9">
        <f>+C108</f>
        <v>0</v>
      </c>
      <c r="H226" s="9">
        <f t="shared" si="0"/>
        <v>489</v>
      </c>
    </row>
    <row r="227" spans="3:11" x14ac:dyDescent="0.35">
      <c r="C227">
        <f>+C111</f>
        <v>50102</v>
      </c>
      <c r="D227" t="str">
        <f>+D111</f>
        <v>Spotrebované nákupy - tonery</v>
      </c>
      <c r="E227" s="9">
        <f>+B114</f>
        <v>0</v>
      </c>
      <c r="F227" s="9">
        <f>+B118</f>
        <v>430.72</v>
      </c>
      <c r="G227" s="9">
        <f>+C118</f>
        <v>0</v>
      </c>
      <c r="H227" s="9">
        <f t="shared" si="0"/>
        <v>430.72</v>
      </c>
    </row>
    <row r="228" spans="3:11" x14ac:dyDescent="0.35">
      <c r="C228">
        <f>+C123</f>
        <v>51801</v>
      </c>
      <c r="D228" t="str">
        <f>+D123</f>
        <v>Spotrebované služby - poštovné, doručovateľké služby</v>
      </c>
      <c r="E228" s="9">
        <f>+B126</f>
        <v>0</v>
      </c>
      <c r="F228" s="9">
        <f>+B129</f>
        <v>2.68</v>
      </c>
      <c r="G228" s="9">
        <f>+C129</f>
        <v>0</v>
      </c>
      <c r="H228" s="9">
        <f t="shared" si="0"/>
        <v>2.68</v>
      </c>
    </row>
    <row r="229" spans="3:11" x14ac:dyDescent="0.35">
      <c r="C229">
        <v>53801</v>
      </c>
      <c r="D229" t="s">
        <v>117</v>
      </c>
      <c r="E229" s="9">
        <v>0</v>
      </c>
      <c r="F229" s="9">
        <f>+B149</f>
        <v>0</v>
      </c>
      <c r="G229" s="9">
        <f>+C149</f>
        <v>0</v>
      </c>
      <c r="H229" s="9">
        <f t="shared" si="0"/>
        <v>0</v>
      </c>
    </row>
    <row r="230" spans="3:11" x14ac:dyDescent="0.35">
      <c r="C230">
        <v>54201</v>
      </c>
      <c r="D230" t="s">
        <v>139</v>
      </c>
      <c r="E230" s="9">
        <f>C135</f>
        <v>0</v>
      </c>
      <c r="F230" s="9">
        <f>B139</f>
        <v>0</v>
      </c>
      <c r="G230" s="9">
        <f>C139</f>
        <v>0</v>
      </c>
      <c r="H230" s="9">
        <f>+E230+F230-G230</f>
        <v>0</v>
      </c>
    </row>
    <row r="231" spans="3:11" x14ac:dyDescent="0.35">
      <c r="C231">
        <v>54401</v>
      </c>
      <c r="D231" t="s">
        <v>96</v>
      </c>
      <c r="E231" s="9">
        <v>0</v>
      </c>
      <c r="F231" s="9">
        <f>+B159</f>
        <v>0</v>
      </c>
      <c r="G231" s="9">
        <f>+C159</f>
        <v>0</v>
      </c>
      <c r="H231" s="9">
        <f t="shared" si="0"/>
        <v>0</v>
      </c>
    </row>
    <row r="232" spans="3:11" x14ac:dyDescent="0.35">
      <c r="C232">
        <v>54901</v>
      </c>
      <c r="D232" t="s">
        <v>78</v>
      </c>
      <c r="E232" s="9">
        <v>0</v>
      </c>
      <c r="F232" s="9">
        <f>+B182</f>
        <v>84</v>
      </c>
      <c r="G232" s="9">
        <f>+C182</f>
        <v>0</v>
      </c>
      <c r="H232" s="9">
        <f>+F232-G232</f>
        <v>84</v>
      </c>
    </row>
    <row r="233" spans="3:11" x14ac:dyDescent="0.35">
      <c r="C233">
        <v>66301</v>
      </c>
      <c r="D233" t="s">
        <v>79</v>
      </c>
      <c r="E233" s="9">
        <v>0</v>
      </c>
      <c r="F233" s="9">
        <f>+B194</f>
        <v>0</v>
      </c>
      <c r="G233" s="9">
        <f>+C194</f>
        <v>0</v>
      </c>
      <c r="H233" s="9">
        <f>+F233-G233</f>
        <v>0</v>
      </c>
      <c r="K233" s="9"/>
    </row>
    <row r="234" spans="3:11" x14ac:dyDescent="0.35">
      <c r="C234">
        <f>+C197</f>
        <v>66501</v>
      </c>
      <c r="D234" t="str">
        <f>+D197</f>
        <v>Príspevky z podielu zaplatenej dane</v>
      </c>
      <c r="E234" s="9">
        <f>-C200</f>
        <v>0</v>
      </c>
      <c r="F234" s="9">
        <f>+B213</f>
        <v>125.19</v>
      </c>
      <c r="G234" s="9">
        <f>+C213</f>
        <v>1131.5900000000001</v>
      </c>
      <c r="H234" s="9">
        <f t="shared" si="0"/>
        <v>-1006.4000000000001</v>
      </c>
    </row>
    <row r="235" spans="3:11" x14ac:dyDescent="0.35">
      <c r="E235" s="9"/>
      <c r="F235" s="9"/>
      <c r="G235" s="9"/>
      <c r="H235" s="9"/>
    </row>
    <row r="236" spans="3:11" x14ac:dyDescent="0.35">
      <c r="D236" s="8" t="s">
        <v>58</v>
      </c>
      <c r="E236" s="10">
        <f>SUM(E221:E235)</f>
        <v>8.5265128291212022E-14</v>
      </c>
      <c r="F236" s="10">
        <f>SUM(F221:F235)</f>
        <v>3185.58</v>
      </c>
      <c r="G236" s="10">
        <f>SUM(G221:G234)</f>
        <v>3185.5800000000004</v>
      </c>
      <c r="H236" s="10">
        <f>SUM(H221:H234)</f>
        <v>0</v>
      </c>
    </row>
    <row r="237" spans="3:11" x14ac:dyDescent="0.35">
      <c r="E237" s="8"/>
      <c r="F237" s="8"/>
      <c r="G237" s="8"/>
      <c r="H237" s="8"/>
    </row>
    <row r="238" spans="3:11" x14ac:dyDescent="0.35">
      <c r="D238" t="s">
        <v>125</v>
      </c>
      <c r="H238" s="9">
        <f>SUM(H226:H232)</f>
        <v>1006.4</v>
      </c>
    </row>
    <row r="239" spans="3:11" x14ac:dyDescent="0.35">
      <c r="D239" t="s">
        <v>126</v>
      </c>
      <c r="H239" s="9">
        <f>SUM(H233:H234)</f>
        <v>-1006.4000000000001</v>
      </c>
    </row>
    <row r="240" spans="3:11" x14ac:dyDescent="0.35">
      <c r="D240" t="s">
        <v>197</v>
      </c>
      <c r="H240" s="9">
        <f>SUM(H226:H234)</f>
        <v>0</v>
      </c>
    </row>
    <row r="243" spans="4:8" x14ac:dyDescent="0.35">
      <c r="H243" s="9">
        <f>+H226+H227</f>
        <v>919.72</v>
      </c>
    </row>
    <row r="244" spans="4:8" x14ac:dyDescent="0.35">
      <c r="D244" t="s">
        <v>200</v>
      </c>
      <c r="H244" s="9">
        <f>H221+H223</f>
        <v>125.19000000000017</v>
      </c>
    </row>
    <row r="245" spans="4:8" x14ac:dyDescent="0.35">
      <c r="H245" s="9">
        <f>+H243-H244</f>
        <v>794.52999999999986</v>
      </c>
    </row>
    <row r="246" spans="4:8" x14ac:dyDescent="0.35">
      <c r="H246">
        <v>80</v>
      </c>
    </row>
    <row r="247" spans="4:8" x14ac:dyDescent="0.35">
      <c r="H247">
        <v>100</v>
      </c>
    </row>
    <row r="248" spans="4:8" x14ac:dyDescent="0.35">
      <c r="H248">
        <v>4</v>
      </c>
    </row>
    <row r="249" spans="4:8" x14ac:dyDescent="0.35">
      <c r="H249">
        <v>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0FFE8-B257-41E8-B517-F5496C92CA55}">
  <dimension ref="B1:O62"/>
  <sheetViews>
    <sheetView topLeftCell="B1" zoomScale="88" zoomScaleNormal="88" workbookViewId="0">
      <selection activeCell="AA4" sqref="AA4"/>
    </sheetView>
  </sheetViews>
  <sheetFormatPr defaultRowHeight="14.5" x14ac:dyDescent="0.35"/>
  <sheetData>
    <row r="1" spans="2:15" x14ac:dyDescent="0.35">
      <c r="B1" s="2"/>
      <c r="M1" s="2"/>
    </row>
    <row r="2" spans="2:15" x14ac:dyDescent="0.35">
      <c r="B2" t="s">
        <v>210</v>
      </c>
      <c r="O2" t="s">
        <v>211</v>
      </c>
    </row>
    <row r="62" spans="2:15" x14ac:dyDescent="0.35">
      <c r="B62" s="2" t="s">
        <v>137</v>
      </c>
      <c r="O62" s="2" t="s">
        <v>136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CB7F1-2297-498B-B6C6-6FD550366C9E}">
  <dimension ref="A1:C38"/>
  <sheetViews>
    <sheetView workbookViewId="0">
      <selection activeCell="E35" sqref="E35"/>
    </sheetView>
  </sheetViews>
  <sheetFormatPr defaultRowHeight="14.5" x14ac:dyDescent="0.35"/>
  <cols>
    <col min="3" max="3" width="53.26953125" customWidth="1"/>
  </cols>
  <sheetData>
    <row r="1" spans="1:3" x14ac:dyDescent="0.35">
      <c r="A1" s="2" t="s">
        <v>142</v>
      </c>
    </row>
    <row r="2" spans="1:3" x14ac:dyDescent="0.35">
      <c r="A2" s="2" t="s">
        <v>25</v>
      </c>
    </row>
    <row r="3" spans="1:3" x14ac:dyDescent="0.35">
      <c r="A3" s="2"/>
    </row>
    <row r="4" spans="1:3" x14ac:dyDescent="0.35">
      <c r="A4" s="2"/>
      <c r="B4" s="2" t="s">
        <v>63</v>
      </c>
      <c r="C4" s="2" t="s">
        <v>57</v>
      </c>
    </row>
    <row r="5" spans="1:3" x14ac:dyDescent="0.35">
      <c r="B5">
        <f>+'Hlavná kniha 2023'!C5</f>
        <v>22101</v>
      </c>
      <c r="C5" t="str">
        <f>+'Hlavná kniha 2023'!D5</f>
        <v>Bankové účty</v>
      </c>
    </row>
    <row r="6" spans="1:3" x14ac:dyDescent="0.35">
      <c r="B6">
        <f>+'Hlavná kniha 2023'!C38</f>
        <v>32501</v>
      </c>
      <c r="C6" t="str">
        <f>+'Hlavná kniha 2023'!D38</f>
        <v>Ostatné záväzky</v>
      </c>
    </row>
    <row r="7" spans="1:3" x14ac:dyDescent="0.35">
      <c r="B7">
        <v>38401</v>
      </c>
      <c r="C7" t="s">
        <v>120</v>
      </c>
    </row>
    <row r="8" spans="1:3" x14ac:dyDescent="0.35">
      <c r="B8">
        <v>38402</v>
      </c>
      <c r="C8" t="s">
        <v>121</v>
      </c>
    </row>
    <row r="9" spans="1:3" x14ac:dyDescent="0.35">
      <c r="B9">
        <v>43101</v>
      </c>
      <c r="C9" t="s">
        <v>92</v>
      </c>
    </row>
    <row r="10" spans="1:3" x14ac:dyDescent="0.35">
      <c r="B10">
        <f>+'Hlavná kniha 2023'!C78</f>
        <v>50101</v>
      </c>
      <c r="C10" t="str">
        <f>+'Hlavná kniha 2023'!D78</f>
        <v>Spotrebované nákupy - DHM</v>
      </c>
    </row>
    <row r="11" spans="1:3" x14ac:dyDescent="0.35">
      <c r="B11">
        <f>+'Hlavná kniha 2023'!C89</f>
        <v>50102</v>
      </c>
      <c r="C11" t="str">
        <f>+'Hlavná kniha 2023'!D89</f>
        <v>Spotrebované nákupy - tonery</v>
      </c>
    </row>
    <row r="12" spans="1:3" x14ac:dyDescent="0.35">
      <c r="B12">
        <f>+'Hlavná kniha 2023'!C100</f>
        <v>51801</v>
      </c>
      <c r="C12" t="str">
        <f>+'Hlavná kniha 2023'!D100</f>
        <v>Spotrebované služby - poštovné, doručovateľké služby</v>
      </c>
    </row>
    <row r="13" spans="1:3" x14ac:dyDescent="0.35">
      <c r="B13">
        <v>54401</v>
      </c>
      <c r="C13" t="s">
        <v>97</v>
      </c>
    </row>
    <row r="14" spans="1:3" x14ac:dyDescent="0.35">
      <c r="B14">
        <v>54901</v>
      </c>
      <c r="C14" t="s">
        <v>78</v>
      </c>
    </row>
    <row r="15" spans="1:3" x14ac:dyDescent="0.35">
      <c r="B15">
        <v>66301</v>
      </c>
      <c r="C15" t="s">
        <v>79</v>
      </c>
    </row>
    <row r="16" spans="1:3" x14ac:dyDescent="0.35">
      <c r="B16">
        <f>+'Hlavná kniha 2023'!C165</f>
        <v>66501</v>
      </c>
      <c r="C16" t="str">
        <f>+'Hlavná kniha 2023'!D165</f>
        <v>Príspevky z podielu zaplatenej dane</v>
      </c>
    </row>
    <row r="19" spans="1:3" x14ac:dyDescent="0.35">
      <c r="A19" s="2" t="s">
        <v>141</v>
      </c>
    </row>
    <row r="20" spans="1:3" x14ac:dyDescent="0.35">
      <c r="A20" s="2" t="s">
        <v>25</v>
      </c>
    </row>
    <row r="21" spans="1:3" x14ac:dyDescent="0.35">
      <c r="A21" s="2"/>
    </row>
    <row r="22" spans="1:3" x14ac:dyDescent="0.35">
      <c r="A22" s="2"/>
      <c r="B22" s="2" t="s">
        <v>63</v>
      </c>
      <c r="C22" s="2" t="s">
        <v>57</v>
      </c>
    </row>
    <row r="23" spans="1:3" x14ac:dyDescent="0.35">
      <c r="B23">
        <v>22101</v>
      </c>
      <c r="C23" t="s">
        <v>26</v>
      </c>
    </row>
    <row r="24" spans="1:3" x14ac:dyDescent="0.35">
      <c r="B24">
        <v>32501</v>
      </c>
      <c r="C24" t="s">
        <v>45</v>
      </c>
    </row>
    <row r="25" spans="1:3" x14ac:dyDescent="0.35">
      <c r="B25">
        <v>37801</v>
      </c>
      <c r="C25" t="s">
        <v>140</v>
      </c>
    </row>
    <row r="26" spans="1:3" x14ac:dyDescent="0.35">
      <c r="B26">
        <v>38401</v>
      </c>
      <c r="C26" t="s">
        <v>120</v>
      </c>
    </row>
    <row r="27" spans="1:3" x14ac:dyDescent="0.35">
      <c r="B27">
        <v>38402</v>
      </c>
      <c r="C27" t="s">
        <v>121</v>
      </c>
    </row>
    <row r="28" spans="1:3" x14ac:dyDescent="0.35">
      <c r="B28">
        <v>43101</v>
      </c>
      <c r="C28" t="s">
        <v>92</v>
      </c>
    </row>
    <row r="29" spans="1:3" x14ac:dyDescent="0.35">
      <c r="B29">
        <v>50101</v>
      </c>
      <c r="C29" t="s">
        <v>47</v>
      </c>
    </row>
    <row r="30" spans="1:3" x14ac:dyDescent="0.35">
      <c r="B30">
        <v>50102</v>
      </c>
      <c r="C30" t="s">
        <v>49</v>
      </c>
    </row>
    <row r="31" spans="1:3" x14ac:dyDescent="0.35">
      <c r="B31">
        <v>51201</v>
      </c>
      <c r="C31" t="s">
        <v>134</v>
      </c>
    </row>
    <row r="32" spans="1:3" x14ac:dyDescent="0.35">
      <c r="B32">
        <v>51801</v>
      </c>
      <c r="C32" t="s">
        <v>50</v>
      </c>
    </row>
    <row r="33" spans="2:3" x14ac:dyDescent="0.35">
      <c r="B33">
        <v>51802</v>
      </c>
      <c r="C33" t="s">
        <v>135</v>
      </c>
    </row>
    <row r="34" spans="2:3" x14ac:dyDescent="0.35">
      <c r="B34">
        <v>54201</v>
      </c>
      <c r="C34" t="s">
        <v>139</v>
      </c>
    </row>
    <row r="35" spans="2:3" x14ac:dyDescent="0.35">
      <c r="B35">
        <v>54401</v>
      </c>
      <c r="C35" t="s">
        <v>97</v>
      </c>
    </row>
    <row r="36" spans="2:3" x14ac:dyDescent="0.35">
      <c r="B36">
        <v>54901</v>
      </c>
      <c r="C36" t="s">
        <v>78</v>
      </c>
    </row>
    <row r="37" spans="2:3" x14ac:dyDescent="0.35">
      <c r="B37">
        <v>66301</v>
      </c>
      <c r="C37" t="s">
        <v>79</v>
      </c>
    </row>
    <row r="38" spans="2:3" x14ac:dyDescent="0.35">
      <c r="B38">
        <v>66501</v>
      </c>
      <c r="C38" t="s">
        <v>52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B4618-D95F-4BEB-8A66-9C5C9B9D3554}">
  <dimension ref="A2:H39"/>
  <sheetViews>
    <sheetView workbookViewId="0">
      <selection activeCell="H17" sqref="H17"/>
    </sheetView>
  </sheetViews>
  <sheetFormatPr defaultRowHeight="14.5" x14ac:dyDescent="0.35"/>
  <cols>
    <col min="1" max="1" width="15.26953125" customWidth="1"/>
    <col min="2" max="2" width="32.6328125" customWidth="1"/>
    <col min="3" max="3" width="39.26953125" customWidth="1"/>
    <col min="4" max="4" width="13.36328125" customWidth="1"/>
    <col min="5" max="5" width="28.08984375" customWidth="1"/>
    <col min="6" max="6" width="15.7265625" customWidth="1"/>
    <col min="7" max="7" width="15.36328125" customWidth="1"/>
    <col min="8" max="8" width="11" bestFit="1" customWidth="1"/>
  </cols>
  <sheetData>
    <row r="2" spans="1:8" x14ac:dyDescent="0.35">
      <c r="A2" s="2" t="s">
        <v>143</v>
      </c>
    </row>
    <row r="3" spans="1:8" x14ac:dyDescent="0.35">
      <c r="A3" s="2" t="s">
        <v>25</v>
      </c>
    </row>
    <row r="5" spans="1:8" x14ac:dyDescent="0.35">
      <c r="A5" s="2" t="s">
        <v>144</v>
      </c>
      <c r="B5" s="2" t="s">
        <v>145</v>
      </c>
      <c r="C5" s="2" t="s">
        <v>146</v>
      </c>
      <c r="D5" s="2" t="s">
        <v>149</v>
      </c>
      <c r="E5" s="2" t="s">
        <v>147</v>
      </c>
      <c r="F5" s="2" t="s">
        <v>148</v>
      </c>
      <c r="G5" s="2" t="s">
        <v>167</v>
      </c>
      <c r="H5" s="2" t="s">
        <v>173</v>
      </c>
    </row>
    <row r="6" spans="1:8" x14ac:dyDescent="0.35">
      <c r="A6" s="35" t="s">
        <v>150</v>
      </c>
      <c r="B6" t="s">
        <v>157</v>
      </c>
      <c r="C6" t="s">
        <v>159</v>
      </c>
      <c r="D6" t="s">
        <v>162</v>
      </c>
    </row>
    <row r="7" spans="1:8" x14ac:dyDescent="0.35">
      <c r="A7" s="36" t="s">
        <v>151</v>
      </c>
      <c r="B7" t="s">
        <v>158</v>
      </c>
      <c r="D7" t="s">
        <v>162</v>
      </c>
      <c r="E7" t="s">
        <v>160</v>
      </c>
    </row>
    <row r="8" spans="1:8" x14ac:dyDescent="0.35">
      <c r="A8" s="35" t="s">
        <v>152</v>
      </c>
      <c r="B8" t="s">
        <v>161</v>
      </c>
      <c r="D8" t="s">
        <v>162</v>
      </c>
      <c r="E8" t="s">
        <v>163</v>
      </c>
    </row>
    <row r="9" spans="1:8" x14ac:dyDescent="0.35">
      <c r="A9" s="35" t="s">
        <v>153</v>
      </c>
      <c r="B9" t="s">
        <v>20</v>
      </c>
      <c r="C9" t="s">
        <v>166</v>
      </c>
      <c r="D9" t="s">
        <v>164</v>
      </c>
      <c r="E9" t="s">
        <v>165</v>
      </c>
      <c r="F9">
        <v>28189647</v>
      </c>
      <c r="G9" t="s">
        <v>168</v>
      </c>
    </row>
    <row r="10" spans="1:8" x14ac:dyDescent="0.35">
      <c r="A10" s="35" t="s">
        <v>154</v>
      </c>
      <c r="B10" t="s">
        <v>2</v>
      </c>
      <c r="D10" t="s">
        <v>162</v>
      </c>
    </row>
    <row r="11" spans="1:8" x14ac:dyDescent="0.35">
      <c r="A11" s="35" t="s">
        <v>155</v>
      </c>
      <c r="B11" t="s">
        <v>169</v>
      </c>
      <c r="D11" t="s">
        <v>162</v>
      </c>
    </row>
    <row r="12" spans="1:8" x14ac:dyDescent="0.35">
      <c r="A12" s="35" t="s">
        <v>156</v>
      </c>
      <c r="B12" t="s">
        <v>170</v>
      </c>
      <c r="C12" t="s">
        <v>171</v>
      </c>
      <c r="D12" t="s">
        <v>162</v>
      </c>
      <c r="F12">
        <v>42304202</v>
      </c>
      <c r="G12" t="s">
        <v>172</v>
      </c>
      <c r="H12">
        <v>1082309910</v>
      </c>
    </row>
    <row r="13" spans="1:8" x14ac:dyDescent="0.35">
      <c r="A13" s="35" t="s">
        <v>174</v>
      </c>
      <c r="B13" t="s">
        <v>175</v>
      </c>
      <c r="C13" t="s">
        <v>179</v>
      </c>
      <c r="D13" t="s">
        <v>162</v>
      </c>
      <c r="F13">
        <v>36562939</v>
      </c>
      <c r="G13" t="s">
        <v>180</v>
      </c>
    </row>
    <row r="14" spans="1:8" x14ac:dyDescent="0.35">
      <c r="A14" s="35" t="s">
        <v>176</v>
      </c>
      <c r="B14" t="s">
        <v>138</v>
      </c>
      <c r="C14" t="s">
        <v>177</v>
      </c>
      <c r="D14" t="s">
        <v>162</v>
      </c>
      <c r="E14" t="s">
        <v>178</v>
      </c>
    </row>
    <row r="15" spans="1:8" x14ac:dyDescent="0.35">
      <c r="A15" s="35" t="s">
        <v>201</v>
      </c>
      <c r="B15" t="s">
        <v>202</v>
      </c>
    </row>
    <row r="16" spans="1:8" x14ac:dyDescent="0.35">
      <c r="A16" s="35" t="s">
        <v>204</v>
      </c>
      <c r="B16" t="s">
        <v>205</v>
      </c>
      <c r="C16" t="s">
        <v>206</v>
      </c>
      <c r="D16" t="s">
        <v>162</v>
      </c>
      <c r="E16" t="s">
        <v>207</v>
      </c>
      <c r="F16">
        <v>50462164</v>
      </c>
      <c r="G16" t="s">
        <v>208</v>
      </c>
      <c r="H16">
        <v>2120333556</v>
      </c>
    </row>
    <row r="19" spans="1:4" x14ac:dyDescent="0.35">
      <c r="A19" s="2" t="s">
        <v>181</v>
      </c>
    </row>
    <row r="20" spans="1:4" x14ac:dyDescent="0.35">
      <c r="A20" s="2" t="s">
        <v>25</v>
      </c>
    </row>
    <row r="22" spans="1:4" x14ac:dyDescent="0.35">
      <c r="A22" s="37">
        <v>2023</v>
      </c>
    </row>
    <row r="23" spans="1:4" x14ac:dyDescent="0.35">
      <c r="A23" s="2" t="s">
        <v>183</v>
      </c>
      <c r="B23" s="2" t="s">
        <v>184</v>
      </c>
      <c r="C23" s="2" t="s">
        <v>185</v>
      </c>
      <c r="D23" s="2" t="s">
        <v>186</v>
      </c>
    </row>
    <row r="24" spans="1:4" x14ac:dyDescent="0.35">
      <c r="A24" t="s">
        <v>187</v>
      </c>
      <c r="B24" t="s">
        <v>182</v>
      </c>
      <c r="C24">
        <v>1</v>
      </c>
      <c r="D24">
        <v>23</v>
      </c>
    </row>
    <row r="25" spans="1:4" x14ac:dyDescent="0.35">
      <c r="A25" t="s">
        <v>188</v>
      </c>
      <c r="B25" t="s">
        <v>190</v>
      </c>
      <c r="C25">
        <v>1</v>
      </c>
      <c r="D25">
        <v>3</v>
      </c>
    </row>
    <row r="26" spans="1:4" x14ac:dyDescent="0.35">
      <c r="A26" t="s">
        <v>189</v>
      </c>
      <c r="B26" t="s">
        <v>191</v>
      </c>
      <c r="C26">
        <v>1</v>
      </c>
      <c r="D26">
        <v>2</v>
      </c>
    </row>
    <row r="29" spans="1:4" x14ac:dyDescent="0.35">
      <c r="A29" s="37">
        <v>2024</v>
      </c>
    </row>
    <row r="30" spans="1:4" x14ac:dyDescent="0.35">
      <c r="A30" s="2" t="s">
        <v>183</v>
      </c>
      <c r="B30" s="2" t="s">
        <v>184</v>
      </c>
      <c r="C30" s="2" t="s">
        <v>185</v>
      </c>
      <c r="D30" s="2" t="s">
        <v>186</v>
      </c>
    </row>
    <row r="31" spans="1:4" x14ac:dyDescent="0.35">
      <c r="A31" t="s">
        <v>187</v>
      </c>
      <c r="B31" t="s">
        <v>182</v>
      </c>
      <c r="C31">
        <v>1</v>
      </c>
      <c r="D31">
        <v>27</v>
      </c>
    </row>
    <row r="32" spans="1:4" x14ac:dyDescent="0.35">
      <c r="A32" t="s">
        <v>188</v>
      </c>
      <c r="B32" t="s">
        <v>190</v>
      </c>
      <c r="C32">
        <v>1</v>
      </c>
      <c r="D32">
        <v>4</v>
      </c>
    </row>
    <row r="33" spans="1:4" x14ac:dyDescent="0.35">
      <c r="A33" t="s">
        <v>189</v>
      </c>
      <c r="B33" t="s">
        <v>191</v>
      </c>
      <c r="C33">
        <v>1</v>
      </c>
      <c r="D33">
        <v>2</v>
      </c>
    </row>
    <row r="35" spans="1:4" x14ac:dyDescent="0.35">
      <c r="A35" s="37">
        <v>2025</v>
      </c>
    </row>
    <row r="36" spans="1:4" x14ac:dyDescent="0.35">
      <c r="A36" s="2" t="s">
        <v>183</v>
      </c>
      <c r="B36" s="2" t="s">
        <v>184</v>
      </c>
      <c r="C36" s="2" t="s">
        <v>185</v>
      </c>
      <c r="D36" s="2" t="s">
        <v>186</v>
      </c>
    </row>
    <row r="37" spans="1:4" x14ac:dyDescent="0.35">
      <c r="A37" t="s">
        <v>187</v>
      </c>
      <c r="B37" t="s">
        <v>182</v>
      </c>
      <c r="C37">
        <v>1</v>
      </c>
      <c r="D37">
        <v>20</v>
      </c>
    </row>
    <row r="38" spans="1:4" x14ac:dyDescent="0.35">
      <c r="A38" t="s">
        <v>188</v>
      </c>
      <c r="B38" t="s">
        <v>190</v>
      </c>
      <c r="C38">
        <v>1</v>
      </c>
      <c r="D38">
        <v>2</v>
      </c>
    </row>
    <row r="39" spans="1:4" x14ac:dyDescent="0.35">
      <c r="A39" t="s">
        <v>189</v>
      </c>
      <c r="B39" t="s">
        <v>191</v>
      </c>
      <c r="C39">
        <v>1</v>
      </c>
      <c r="D39">
        <v>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98B41-E366-40B8-A9FD-176739DDFC15}">
  <dimension ref="A1:U34"/>
  <sheetViews>
    <sheetView zoomScale="98" zoomScaleNormal="98" workbookViewId="0">
      <selection activeCell="A34" sqref="A34:XFD34"/>
    </sheetView>
  </sheetViews>
  <sheetFormatPr defaultRowHeight="14.5" x14ac:dyDescent="0.35"/>
  <cols>
    <col min="1" max="1" width="7.81640625" customWidth="1"/>
    <col min="2" max="2" width="13.81640625" customWidth="1"/>
    <col min="5" max="8" width="13" customWidth="1"/>
    <col min="9" max="9" width="13" style="4" customWidth="1"/>
    <col min="10" max="15" width="21.81640625" customWidth="1"/>
    <col min="16" max="16" width="13.6328125" customWidth="1"/>
    <col min="17" max="17" width="15.6328125" customWidth="1"/>
    <col min="18" max="18" width="13" customWidth="1"/>
    <col min="19" max="19" width="71.6328125" customWidth="1"/>
  </cols>
  <sheetData>
    <row r="1" spans="1:21" ht="22.5" x14ac:dyDescent="0.45">
      <c r="A1" s="44" t="s">
        <v>93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31"/>
      <c r="U1" s="31"/>
    </row>
    <row r="2" spans="1:21" x14ac:dyDescent="0.35">
      <c r="G2" s="2"/>
      <c r="H2" s="2"/>
    </row>
    <row r="4" spans="1:21" s="3" customFormat="1" ht="29" x14ac:dyDescent="0.35">
      <c r="A4" s="26" t="s">
        <v>1</v>
      </c>
      <c r="B4" s="27" t="s">
        <v>0</v>
      </c>
      <c r="C4" s="27" t="s">
        <v>12</v>
      </c>
      <c r="D4" s="26" t="s">
        <v>82</v>
      </c>
      <c r="E4" s="27" t="s">
        <v>4</v>
      </c>
      <c r="F4" s="27" t="s">
        <v>14</v>
      </c>
      <c r="G4" s="27" t="s">
        <v>15</v>
      </c>
      <c r="H4" s="28" t="s">
        <v>59</v>
      </c>
      <c r="I4" s="28" t="s">
        <v>60</v>
      </c>
      <c r="J4" s="27" t="s">
        <v>27</v>
      </c>
      <c r="K4" s="27" t="s">
        <v>4</v>
      </c>
      <c r="L4" s="27" t="s">
        <v>5</v>
      </c>
      <c r="M4" s="26" t="s">
        <v>17</v>
      </c>
      <c r="N4" s="27" t="s">
        <v>19</v>
      </c>
      <c r="O4" s="27" t="s">
        <v>18</v>
      </c>
      <c r="P4" s="27" t="s">
        <v>3</v>
      </c>
      <c r="Q4" s="27" t="s">
        <v>8</v>
      </c>
      <c r="R4" s="27" t="s">
        <v>9</v>
      </c>
      <c r="S4" s="27" t="s">
        <v>10</v>
      </c>
    </row>
    <row r="5" spans="1:21" s="3" customFormat="1" x14ac:dyDescent="0.35">
      <c r="A5" s="16">
        <v>1</v>
      </c>
      <c r="B5" s="22">
        <v>44957</v>
      </c>
      <c r="C5" s="21" t="s">
        <v>77</v>
      </c>
      <c r="D5" s="21" t="s">
        <v>31</v>
      </c>
      <c r="E5" s="17"/>
      <c r="F5" s="17"/>
      <c r="G5" s="16">
        <v>10</v>
      </c>
      <c r="H5" s="18">
        <v>22101</v>
      </c>
      <c r="I5" s="18">
        <v>66301</v>
      </c>
      <c r="J5" s="21" t="s">
        <v>66</v>
      </c>
      <c r="K5" s="17"/>
      <c r="L5" s="17"/>
      <c r="M5" s="22">
        <f>+B5</f>
        <v>44957</v>
      </c>
      <c r="N5" s="17"/>
      <c r="O5" s="17"/>
      <c r="P5" s="17"/>
      <c r="Q5" s="17"/>
      <c r="R5" s="17"/>
      <c r="S5" s="21" t="s">
        <v>80</v>
      </c>
    </row>
    <row r="6" spans="1:21" s="3" customFormat="1" x14ac:dyDescent="0.35">
      <c r="A6" s="16">
        <v>2</v>
      </c>
      <c r="B6" s="22">
        <v>44957</v>
      </c>
      <c r="C6" s="21" t="s">
        <v>77</v>
      </c>
      <c r="D6" s="21" t="s">
        <v>32</v>
      </c>
      <c r="E6" s="17"/>
      <c r="F6" s="17"/>
      <c r="G6" s="21">
        <v>7</v>
      </c>
      <c r="H6" s="18">
        <v>54901</v>
      </c>
      <c r="I6" s="18">
        <v>22101</v>
      </c>
      <c r="J6" s="21"/>
      <c r="K6" s="17"/>
      <c r="L6" s="17"/>
      <c r="M6" s="22">
        <f>+B6</f>
        <v>44957</v>
      </c>
      <c r="N6" s="17"/>
      <c r="O6" s="17"/>
      <c r="P6" s="17"/>
      <c r="Q6" s="17"/>
      <c r="R6" s="17"/>
      <c r="S6" s="20" t="s">
        <v>65</v>
      </c>
    </row>
    <row r="7" spans="1:21" s="3" customFormat="1" x14ac:dyDescent="0.35">
      <c r="A7" s="16">
        <v>3</v>
      </c>
      <c r="B7" s="22">
        <v>44957</v>
      </c>
      <c r="C7" s="21"/>
      <c r="D7" s="21" t="s">
        <v>122</v>
      </c>
      <c r="E7" s="17"/>
      <c r="F7" s="17"/>
      <c r="G7" s="21">
        <v>5</v>
      </c>
      <c r="H7" s="18">
        <v>38402</v>
      </c>
      <c r="I7" s="18">
        <v>66301</v>
      </c>
      <c r="J7" s="21"/>
      <c r="K7" s="17"/>
      <c r="L7" s="17"/>
      <c r="M7" s="22">
        <f>+B7</f>
        <v>44957</v>
      </c>
      <c r="N7" s="17"/>
      <c r="O7" s="17"/>
      <c r="P7" s="17"/>
      <c r="Q7" s="17"/>
      <c r="R7" s="17"/>
      <c r="S7" s="20" t="s">
        <v>123</v>
      </c>
    </row>
    <row r="8" spans="1:21" s="3" customFormat="1" ht="15.75" customHeight="1" x14ac:dyDescent="0.35">
      <c r="A8" s="16">
        <v>4</v>
      </c>
      <c r="B8" s="22">
        <v>44957</v>
      </c>
      <c r="C8" s="21" t="s">
        <v>77</v>
      </c>
      <c r="D8" s="21" t="s">
        <v>33</v>
      </c>
      <c r="E8" s="17"/>
      <c r="F8" s="17"/>
      <c r="G8" s="21">
        <v>7</v>
      </c>
      <c r="H8" s="18">
        <v>54901</v>
      </c>
      <c r="I8" s="18">
        <v>22101</v>
      </c>
      <c r="J8" s="21"/>
      <c r="K8" s="17"/>
      <c r="L8" s="17"/>
      <c r="M8" s="22">
        <v>44985</v>
      </c>
      <c r="N8" s="29"/>
      <c r="O8" s="29"/>
      <c r="P8" s="29"/>
      <c r="Q8" s="29"/>
      <c r="R8" s="29"/>
      <c r="S8" s="20" t="s">
        <v>64</v>
      </c>
    </row>
    <row r="9" spans="1:21" s="3" customFormat="1" x14ac:dyDescent="0.35">
      <c r="A9" s="16">
        <v>5</v>
      </c>
      <c r="B9" s="22">
        <v>45007</v>
      </c>
      <c r="C9" s="21" t="s">
        <v>77</v>
      </c>
      <c r="D9" s="21" t="s">
        <v>34</v>
      </c>
      <c r="E9" s="17"/>
      <c r="F9" s="17"/>
      <c r="G9" s="16">
        <v>10</v>
      </c>
      <c r="H9" s="18">
        <v>22101</v>
      </c>
      <c r="I9" s="18">
        <v>66301</v>
      </c>
      <c r="J9" s="21" t="s">
        <v>66</v>
      </c>
      <c r="K9" s="17"/>
      <c r="L9" s="17"/>
      <c r="M9" s="22">
        <v>45007</v>
      </c>
      <c r="N9" s="17"/>
      <c r="O9" s="17"/>
      <c r="P9" s="17"/>
      <c r="Q9" s="17"/>
      <c r="R9" s="17"/>
      <c r="S9" s="21" t="s">
        <v>80</v>
      </c>
    </row>
    <row r="10" spans="1:21" s="3" customFormat="1" x14ac:dyDescent="0.35">
      <c r="A10" s="16">
        <v>6</v>
      </c>
      <c r="B10" s="22">
        <v>45016</v>
      </c>
      <c r="C10" s="21" t="s">
        <v>77</v>
      </c>
      <c r="D10" s="21" t="s">
        <v>83</v>
      </c>
      <c r="E10" s="17"/>
      <c r="F10" s="17"/>
      <c r="G10" s="21">
        <v>7</v>
      </c>
      <c r="H10" s="18">
        <v>54901</v>
      </c>
      <c r="I10" s="18">
        <v>22101</v>
      </c>
      <c r="J10" s="21"/>
      <c r="K10" s="17"/>
      <c r="L10" s="17"/>
      <c r="M10" s="22">
        <v>45016</v>
      </c>
      <c r="N10" s="29"/>
      <c r="O10" s="29"/>
      <c r="P10" s="29"/>
      <c r="Q10" s="29"/>
      <c r="R10" s="29"/>
      <c r="S10" s="20" t="s">
        <v>67</v>
      </c>
    </row>
    <row r="11" spans="1:21" s="3" customFormat="1" x14ac:dyDescent="0.35">
      <c r="A11" s="16">
        <v>7</v>
      </c>
      <c r="B11" s="22">
        <v>45046</v>
      </c>
      <c r="C11" s="21" t="s">
        <v>77</v>
      </c>
      <c r="D11" s="21" t="s">
        <v>84</v>
      </c>
      <c r="E11" s="17"/>
      <c r="F11" s="17"/>
      <c r="G11" s="21">
        <v>7</v>
      </c>
      <c r="H11" s="18">
        <v>54901</v>
      </c>
      <c r="I11" s="18">
        <v>22101</v>
      </c>
      <c r="J11" s="21"/>
      <c r="K11" s="17"/>
      <c r="L11" s="17"/>
      <c r="M11" s="22">
        <v>45046</v>
      </c>
      <c r="N11" s="29"/>
      <c r="O11" s="29"/>
      <c r="P11" s="29"/>
      <c r="Q11" s="29"/>
      <c r="R11" s="29"/>
      <c r="S11" s="20" t="s">
        <v>68</v>
      </c>
    </row>
    <row r="12" spans="1:21" s="3" customFormat="1" x14ac:dyDescent="0.35">
      <c r="A12" s="16">
        <v>8</v>
      </c>
      <c r="B12" s="22">
        <v>45051</v>
      </c>
      <c r="C12" s="21" t="s">
        <v>77</v>
      </c>
      <c r="D12" s="21" t="s">
        <v>85</v>
      </c>
      <c r="E12" s="17"/>
      <c r="F12" s="17"/>
      <c r="G12" s="16">
        <v>50</v>
      </c>
      <c r="H12" s="18">
        <v>22101</v>
      </c>
      <c r="I12" s="18">
        <v>66301</v>
      </c>
      <c r="J12" s="21" t="s">
        <v>86</v>
      </c>
      <c r="K12" s="17"/>
      <c r="L12" s="17"/>
      <c r="M12" s="22">
        <v>45051</v>
      </c>
      <c r="N12" s="17"/>
      <c r="O12" s="17"/>
      <c r="P12" s="17"/>
      <c r="Q12" s="17"/>
      <c r="R12" s="17"/>
      <c r="S12" s="21" t="s">
        <v>87</v>
      </c>
    </row>
    <row r="13" spans="1:21" s="3" customFormat="1" x14ac:dyDescent="0.35">
      <c r="A13" s="16">
        <v>9</v>
      </c>
      <c r="B13" s="22">
        <v>45069</v>
      </c>
      <c r="C13" s="21" t="s">
        <v>77</v>
      </c>
      <c r="D13" s="21" t="s">
        <v>88</v>
      </c>
      <c r="E13" s="17"/>
      <c r="F13" s="17"/>
      <c r="G13" s="16">
        <v>67.66</v>
      </c>
      <c r="H13" s="18">
        <v>22101</v>
      </c>
      <c r="I13" s="18">
        <v>66501</v>
      </c>
      <c r="J13" s="21" t="s">
        <v>90</v>
      </c>
      <c r="K13" s="17"/>
      <c r="L13" s="17"/>
      <c r="M13" s="22">
        <v>45069</v>
      </c>
      <c r="N13" s="17"/>
      <c r="O13" s="17"/>
      <c r="P13" s="17"/>
      <c r="Q13" s="17"/>
      <c r="R13" s="17"/>
      <c r="S13" s="21" t="s">
        <v>89</v>
      </c>
    </row>
    <row r="14" spans="1:21" s="3" customFormat="1" x14ac:dyDescent="0.35">
      <c r="A14" s="16">
        <v>10</v>
      </c>
      <c r="B14" s="22">
        <v>45077</v>
      </c>
      <c r="C14" s="21" t="s">
        <v>77</v>
      </c>
      <c r="D14" s="21" t="s">
        <v>91</v>
      </c>
      <c r="E14" s="17"/>
      <c r="F14" s="17"/>
      <c r="G14" s="21">
        <v>7</v>
      </c>
      <c r="H14" s="18">
        <v>54901</v>
      </c>
      <c r="I14" s="18">
        <v>22101</v>
      </c>
      <c r="J14" s="21"/>
      <c r="K14" s="17"/>
      <c r="L14" s="17"/>
      <c r="M14" s="22">
        <v>45077</v>
      </c>
      <c r="N14" s="29"/>
      <c r="O14" s="29"/>
      <c r="P14" s="29"/>
      <c r="Q14" s="29"/>
      <c r="R14" s="29"/>
      <c r="S14" s="20" t="s">
        <v>69</v>
      </c>
    </row>
    <row r="15" spans="1:21" s="3" customFormat="1" x14ac:dyDescent="0.35">
      <c r="A15" s="16">
        <v>11</v>
      </c>
      <c r="B15" s="22">
        <v>45077</v>
      </c>
      <c r="C15" s="21" t="s">
        <v>77</v>
      </c>
      <c r="D15" s="21" t="s">
        <v>94</v>
      </c>
      <c r="E15" s="17"/>
      <c r="F15" s="17"/>
      <c r="G15" s="21">
        <v>0.01</v>
      </c>
      <c r="H15" s="18">
        <v>54401</v>
      </c>
      <c r="I15" s="18">
        <v>22101</v>
      </c>
      <c r="J15" s="21"/>
      <c r="K15" s="17"/>
      <c r="L15" s="17"/>
      <c r="M15" s="22">
        <v>45077</v>
      </c>
      <c r="N15" s="29"/>
      <c r="O15" s="29"/>
      <c r="P15" s="29"/>
      <c r="Q15" s="29"/>
      <c r="R15" s="29"/>
      <c r="S15" s="20" t="s">
        <v>95</v>
      </c>
    </row>
    <row r="16" spans="1:21" s="3" customFormat="1" x14ac:dyDescent="0.35">
      <c r="A16" s="16">
        <v>12</v>
      </c>
      <c r="B16" s="22">
        <v>45093</v>
      </c>
      <c r="C16" s="21" t="s">
        <v>77</v>
      </c>
      <c r="D16" s="21" t="s">
        <v>98</v>
      </c>
      <c r="E16" s="17"/>
      <c r="F16" s="17"/>
      <c r="G16" s="16">
        <v>886.03</v>
      </c>
      <c r="H16" s="18">
        <v>22101</v>
      </c>
      <c r="I16" s="18">
        <v>66501</v>
      </c>
      <c r="J16" s="21" t="s">
        <v>90</v>
      </c>
      <c r="K16" s="17"/>
      <c r="L16" s="17"/>
      <c r="M16" s="22">
        <v>45093</v>
      </c>
      <c r="N16" s="17"/>
      <c r="O16" s="17"/>
      <c r="P16" s="17"/>
      <c r="Q16" s="17"/>
      <c r="R16" s="17"/>
      <c r="S16" s="21" t="s">
        <v>89</v>
      </c>
    </row>
    <row r="17" spans="1:19" s="3" customFormat="1" x14ac:dyDescent="0.35">
      <c r="A17" s="16">
        <v>13</v>
      </c>
      <c r="B17" s="22">
        <v>45107</v>
      </c>
      <c r="C17" s="21" t="s">
        <v>77</v>
      </c>
      <c r="D17" s="21" t="s">
        <v>99</v>
      </c>
      <c r="E17" s="17"/>
      <c r="F17" s="17"/>
      <c r="G17" s="21">
        <v>7</v>
      </c>
      <c r="H17" s="18">
        <v>54901</v>
      </c>
      <c r="I17" s="18">
        <v>22101</v>
      </c>
      <c r="J17" s="21"/>
      <c r="K17" s="17"/>
      <c r="L17" s="17"/>
      <c r="M17" s="22">
        <v>45107</v>
      </c>
      <c r="N17" s="29"/>
      <c r="O17" s="29"/>
      <c r="P17" s="29"/>
      <c r="Q17" s="29"/>
      <c r="R17" s="29"/>
      <c r="S17" s="20" t="s">
        <v>70</v>
      </c>
    </row>
    <row r="18" spans="1:19" s="3" customFormat="1" x14ac:dyDescent="0.35">
      <c r="A18" s="16">
        <v>14</v>
      </c>
      <c r="B18" s="22">
        <v>45121</v>
      </c>
      <c r="C18" s="21" t="s">
        <v>77</v>
      </c>
      <c r="D18" s="21" t="s">
        <v>101</v>
      </c>
      <c r="E18" s="17"/>
      <c r="F18" s="17"/>
      <c r="G18" s="16">
        <v>124.54</v>
      </c>
      <c r="H18" s="18">
        <v>22101</v>
      </c>
      <c r="I18" s="18">
        <v>66501</v>
      </c>
      <c r="J18" s="21" t="s">
        <v>90</v>
      </c>
      <c r="K18" s="17"/>
      <c r="L18" s="17"/>
      <c r="M18" s="22">
        <v>45121</v>
      </c>
      <c r="N18" s="17"/>
      <c r="O18" s="17"/>
      <c r="P18" s="17"/>
      <c r="Q18" s="17"/>
      <c r="R18" s="17"/>
      <c r="S18" s="21" t="s">
        <v>89</v>
      </c>
    </row>
    <row r="19" spans="1:19" s="3" customFormat="1" x14ac:dyDescent="0.35">
      <c r="A19" s="16">
        <v>15</v>
      </c>
      <c r="B19" s="22">
        <v>45132</v>
      </c>
      <c r="C19" s="21" t="s">
        <v>77</v>
      </c>
      <c r="D19" s="21" t="s">
        <v>102</v>
      </c>
      <c r="E19" s="17"/>
      <c r="F19" s="17"/>
      <c r="G19" s="16">
        <v>91.96</v>
      </c>
      <c r="H19" s="18">
        <v>22101</v>
      </c>
      <c r="I19" s="18">
        <v>66501</v>
      </c>
      <c r="J19" s="21" t="s">
        <v>90</v>
      </c>
      <c r="K19" s="17"/>
      <c r="L19" s="17"/>
      <c r="M19" s="22">
        <v>45132</v>
      </c>
      <c r="N19" s="17"/>
      <c r="O19" s="17"/>
      <c r="P19" s="17"/>
      <c r="Q19" s="17"/>
      <c r="R19" s="17"/>
      <c r="S19" s="21" t="s">
        <v>89</v>
      </c>
    </row>
    <row r="20" spans="1:19" s="3" customFormat="1" x14ac:dyDescent="0.35">
      <c r="A20" s="16">
        <v>16</v>
      </c>
      <c r="B20" s="22">
        <v>45135</v>
      </c>
      <c r="C20" s="21" t="s">
        <v>77</v>
      </c>
      <c r="D20" s="21" t="s">
        <v>103</v>
      </c>
      <c r="E20" s="17"/>
      <c r="F20" s="17"/>
      <c r="G20" s="16">
        <v>211.39</v>
      </c>
      <c r="H20" s="18">
        <v>22101</v>
      </c>
      <c r="I20" s="18">
        <v>66501</v>
      </c>
      <c r="J20" s="21" t="s">
        <v>90</v>
      </c>
      <c r="K20" s="17"/>
      <c r="L20" s="17"/>
      <c r="M20" s="22">
        <v>45135</v>
      </c>
      <c r="N20" s="17"/>
      <c r="O20" s="17"/>
      <c r="P20" s="17"/>
      <c r="Q20" s="17"/>
      <c r="R20" s="17"/>
      <c r="S20" s="21" t="s">
        <v>89</v>
      </c>
    </row>
    <row r="21" spans="1:19" s="3" customFormat="1" x14ac:dyDescent="0.35">
      <c r="A21" s="16">
        <v>17</v>
      </c>
      <c r="B21" s="22">
        <v>45138</v>
      </c>
      <c r="C21" s="21" t="s">
        <v>77</v>
      </c>
      <c r="D21" s="21" t="s">
        <v>104</v>
      </c>
      <c r="E21" s="17"/>
      <c r="F21" s="17"/>
      <c r="G21" s="21">
        <v>7</v>
      </c>
      <c r="H21" s="18">
        <v>54901</v>
      </c>
      <c r="I21" s="18">
        <v>22101</v>
      </c>
      <c r="J21" s="21"/>
      <c r="K21" s="17"/>
      <c r="L21" s="17"/>
      <c r="M21" s="22">
        <v>45138</v>
      </c>
      <c r="N21" s="29"/>
      <c r="O21" s="29"/>
      <c r="P21" s="29"/>
      <c r="Q21" s="29"/>
      <c r="R21" s="29"/>
      <c r="S21" s="20" t="s">
        <v>71</v>
      </c>
    </row>
    <row r="22" spans="1:19" s="3" customFormat="1" x14ac:dyDescent="0.35">
      <c r="A22" s="16">
        <v>18</v>
      </c>
      <c r="B22" s="22">
        <v>45169</v>
      </c>
      <c r="C22" s="21" t="s">
        <v>77</v>
      </c>
      <c r="D22" s="21" t="s">
        <v>105</v>
      </c>
      <c r="E22" s="17"/>
      <c r="F22" s="17"/>
      <c r="G22" s="21">
        <v>7</v>
      </c>
      <c r="H22" s="18">
        <v>54901</v>
      </c>
      <c r="I22" s="18">
        <v>22101</v>
      </c>
      <c r="J22" s="21"/>
      <c r="K22" s="17"/>
      <c r="L22" s="17"/>
      <c r="M22" s="22">
        <v>45169</v>
      </c>
      <c r="N22" s="29"/>
      <c r="O22" s="29"/>
      <c r="P22" s="29"/>
      <c r="Q22" s="29"/>
      <c r="R22" s="29"/>
      <c r="S22" s="20" t="s">
        <v>72</v>
      </c>
    </row>
    <row r="23" spans="1:19" s="3" customFormat="1" x14ac:dyDescent="0.35">
      <c r="A23" s="16">
        <v>19</v>
      </c>
      <c r="B23" s="22">
        <v>45199</v>
      </c>
      <c r="C23" s="21" t="s">
        <v>77</v>
      </c>
      <c r="D23" s="21" t="s">
        <v>106</v>
      </c>
      <c r="E23" s="17"/>
      <c r="F23" s="17"/>
      <c r="G23" s="21">
        <v>7</v>
      </c>
      <c r="H23" s="18">
        <v>54901</v>
      </c>
      <c r="I23" s="18">
        <v>22101</v>
      </c>
      <c r="J23" s="21"/>
      <c r="K23" s="17"/>
      <c r="L23" s="17"/>
      <c r="M23" s="22">
        <v>45199</v>
      </c>
      <c r="N23" s="29"/>
      <c r="O23" s="29"/>
      <c r="P23" s="29"/>
      <c r="Q23" s="29"/>
      <c r="R23" s="29"/>
      <c r="S23" s="20" t="s">
        <v>73</v>
      </c>
    </row>
    <row r="24" spans="1:19" s="3" customFormat="1" x14ac:dyDescent="0.35">
      <c r="A24">
        <v>20</v>
      </c>
      <c r="B24" s="22">
        <v>45230</v>
      </c>
      <c r="C24" s="21" t="s">
        <v>77</v>
      </c>
      <c r="D24" s="21" t="s">
        <v>107</v>
      </c>
      <c r="E24" s="17"/>
      <c r="F24" s="17"/>
      <c r="G24" s="21">
        <v>7</v>
      </c>
      <c r="H24" s="18">
        <v>54901</v>
      </c>
      <c r="I24" s="18">
        <v>22101</v>
      </c>
      <c r="J24" s="21"/>
      <c r="K24" s="17"/>
      <c r="L24" s="17"/>
      <c r="M24" s="22">
        <v>45230</v>
      </c>
      <c r="N24" s="29"/>
      <c r="O24" s="29"/>
      <c r="P24" s="29"/>
      <c r="Q24" s="29"/>
      <c r="R24" s="29"/>
      <c r="S24" s="20" t="s">
        <v>74</v>
      </c>
    </row>
    <row r="25" spans="1:19" s="3" customFormat="1" x14ac:dyDescent="0.35">
      <c r="A25">
        <v>21</v>
      </c>
      <c r="B25" s="1">
        <v>45251</v>
      </c>
      <c r="D25" s="30" t="s">
        <v>37</v>
      </c>
      <c r="G25" s="30"/>
      <c r="H25" s="4">
        <v>50101</v>
      </c>
      <c r="I25" s="4">
        <v>32501</v>
      </c>
      <c r="J25" t="s">
        <v>20</v>
      </c>
      <c r="K25" t="s">
        <v>6</v>
      </c>
      <c r="L25" s="5">
        <v>1230283254</v>
      </c>
      <c r="M25" s="1">
        <v>45251</v>
      </c>
      <c r="N25" s="1">
        <v>45251</v>
      </c>
      <c r="O25" s="1">
        <v>45266</v>
      </c>
      <c r="P25">
        <v>482.05</v>
      </c>
      <c r="Q25">
        <v>398.39</v>
      </c>
      <c r="R25">
        <v>83.66</v>
      </c>
      <c r="S25" t="s">
        <v>21</v>
      </c>
    </row>
    <row r="26" spans="1:19" s="3" customFormat="1" x14ac:dyDescent="0.35">
      <c r="A26" s="16"/>
      <c r="B26" s="19"/>
      <c r="C26" s="17"/>
      <c r="D26" s="17"/>
      <c r="E26" s="17"/>
      <c r="F26" s="17"/>
      <c r="G26" s="16"/>
      <c r="H26" s="18">
        <v>51801</v>
      </c>
      <c r="I26" s="18"/>
      <c r="J26" s="16"/>
      <c r="K26" s="16"/>
      <c r="L26" s="20"/>
      <c r="M26" s="19"/>
      <c r="N26" s="19"/>
      <c r="O26" s="19"/>
      <c r="P26" s="16"/>
      <c r="Q26" s="16"/>
      <c r="R26" s="16"/>
      <c r="S26" s="16"/>
    </row>
    <row r="27" spans="1:19" x14ac:dyDescent="0.35">
      <c r="A27" s="21">
        <v>22</v>
      </c>
      <c r="B27" s="22">
        <v>45253</v>
      </c>
      <c r="C27" s="21" t="s">
        <v>13</v>
      </c>
      <c r="D27" s="21" t="s">
        <v>108</v>
      </c>
      <c r="E27" s="21">
        <v>7399219004</v>
      </c>
      <c r="F27" s="21">
        <v>99253896</v>
      </c>
      <c r="G27" s="21">
        <v>482.05</v>
      </c>
      <c r="H27" s="23">
        <v>32501</v>
      </c>
      <c r="I27" s="23">
        <v>22101</v>
      </c>
      <c r="J27" s="21"/>
      <c r="K27" s="21"/>
      <c r="L27" s="21"/>
      <c r="M27" s="22">
        <v>45253</v>
      </c>
      <c r="N27" s="21"/>
      <c r="O27" s="21"/>
      <c r="P27" s="21"/>
      <c r="Q27" s="21"/>
      <c r="R27" s="21"/>
      <c r="S27" s="21" t="s">
        <v>115</v>
      </c>
    </row>
    <row r="28" spans="1:19" x14ac:dyDescent="0.35">
      <c r="A28" s="16">
        <v>23</v>
      </c>
      <c r="B28" s="22">
        <v>45258</v>
      </c>
      <c r="C28" s="21"/>
      <c r="D28" s="21" t="s">
        <v>41</v>
      </c>
      <c r="E28" s="21"/>
      <c r="F28" s="21"/>
      <c r="G28" s="21">
        <v>475.35</v>
      </c>
      <c r="H28" s="23">
        <v>50102</v>
      </c>
      <c r="I28" s="23">
        <v>32501</v>
      </c>
      <c r="J28" s="21" t="s">
        <v>2</v>
      </c>
      <c r="K28" s="21" t="s">
        <v>6</v>
      </c>
      <c r="L28" s="21" t="s">
        <v>7</v>
      </c>
      <c r="M28" s="22">
        <v>45258</v>
      </c>
      <c r="N28" s="22">
        <v>45258</v>
      </c>
      <c r="O28" s="22">
        <v>45272</v>
      </c>
      <c r="P28" s="21">
        <v>475.35</v>
      </c>
      <c r="Q28" s="21">
        <v>396.13</v>
      </c>
      <c r="R28" s="21">
        <v>79.22</v>
      </c>
      <c r="S28" s="21" t="s">
        <v>11</v>
      </c>
    </row>
    <row r="29" spans="1:19" s="3" customFormat="1" x14ac:dyDescent="0.35">
      <c r="A29" s="21">
        <v>24</v>
      </c>
      <c r="B29" s="22">
        <v>45260</v>
      </c>
      <c r="C29" s="21" t="s">
        <v>77</v>
      </c>
      <c r="D29" s="21" t="s">
        <v>109</v>
      </c>
      <c r="E29" s="17"/>
      <c r="F29" s="17"/>
      <c r="G29" s="21">
        <v>7</v>
      </c>
      <c r="H29" s="18">
        <v>54901</v>
      </c>
      <c r="I29" s="18">
        <v>22101</v>
      </c>
      <c r="J29" s="21"/>
      <c r="K29" s="17"/>
      <c r="L29" s="17"/>
      <c r="M29" s="22">
        <v>45260</v>
      </c>
      <c r="N29" s="29"/>
      <c r="O29" s="29"/>
      <c r="P29" s="29"/>
      <c r="Q29" s="29"/>
      <c r="R29" s="29"/>
      <c r="S29" s="20" t="s">
        <v>75</v>
      </c>
    </row>
    <row r="30" spans="1:19" x14ac:dyDescent="0.35">
      <c r="A30" s="21">
        <v>25</v>
      </c>
      <c r="B30" s="22">
        <v>45261</v>
      </c>
      <c r="C30" s="21" t="s">
        <v>13</v>
      </c>
      <c r="D30" s="21" t="s">
        <v>110</v>
      </c>
      <c r="E30" s="21">
        <v>5</v>
      </c>
      <c r="F30" s="21">
        <v>10067028</v>
      </c>
      <c r="G30" s="21">
        <v>475.35</v>
      </c>
      <c r="H30" s="18">
        <v>32501</v>
      </c>
      <c r="I30" s="23">
        <v>22101</v>
      </c>
      <c r="J30" s="21"/>
      <c r="K30" s="21"/>
      <c r="L30" s="21"/>
      <c r="M30" s="22">
        <v>45261</v>
      </c>
      <c r="N30" s="21"/>
      <c r="O30" s="21"/>
      <c r="P30" s="21"/>
      <c r="Q30" s="21"/>
      <c r="R30" s="21"/>
      <c r="S30" s="21" t="s">
        <v>114</v>
      </c>
    </row>
    <row r="31" spans="1:19" x14ac:dyDescent="0.35">
      <c r="A31" s="21">
        <v>26</v>
      </c>
      <c r="B31" s="22">
        <v>45268</v>
      </c>
      <c r="C31" s="21" t="s">
        <v>13</v>
      </c>
      <c r="D31" s="21" t="s">
        <v>111</v>
      </c>
      <c r="E31" s="21"/>
      <c r="F31" s="21"/>
      <c r="G31" s="21">
        <v>75</v>
      </c>
      <c r="H31" s="18">
        <v>53801</v>
      </c>
      <c r="I31" s="23">
        <v>22101</v>
      </c>
      <c r="J31" s="21" t="s">
        <v>112</v>
      </c>
      <c r="K31" s="21"/>
      <c r="L31" s="21"/>
      <c r="M31" s="22">
        <v>45268</v>
      </c>
      <c r="N31" s="21"/>
      <c r="O31" s="21"/>
      <c r="P31" s="21"/>
      <c r="Q31" s="21"/>
      <c r="R31" s="21"/>
      <c r="S31" s="21" t="s">
        <v>113</v>
      </c>
    </row>
    <row r="32" spans="1:19" x14ac:dyDescent="0.35">
      <c r="A32" s="21">
        <v>27</v>
      </c>
      <c r="B32" s="22">
        <v>45289</v>
      </c>
      <c r="C32" s="21"/>
      <c r="D32" s="21" t="s">
        <v>118</v>
      </c>
      <c r="E32" s="21"/>
      <c r="F32" s="21"/>
      <c r="G32" s="21">
        <v>32.5</v>
      </c>
      <c r="H32" s="23">
        <v>50101</v>
      </c>
      <c r="I32" s="23">
        <v>32501</v>
      </c>
      <c r="J32" s="21" t="s">
        <v>22</v>
      </c>
      <c r="K32" s="21" t="s">
        <v>23</v>
      </c>
      <c r="L32" s="24">
        <v>2890</v>
      </c>
      <c r="M32" s="22">
        <v>45289</v>
      </c>
      <c r="N32" s="22">
        <v>45289</v>
      </c>
      <c r="O32" s="22">
        <v>45289</v>
      </c>
      <c r="P32" s="21">
        <v>32.5</v>
      </c>
      <c r="Q32" s="21">
        <v>27.08</v>
      </c>
      <c r="R32" s="21">
        <v>4.42</v>
      </c>
      <c r="S32" s="21" t="s">
        <v>24</v>
      </c>
    </row>
    <row r="33" spans="1:19" x14ac:dyDescent="0.35">
      <c r="A33" s="21">
        <v>28</v>
      </c>
      <c r="B33" s="22">
        <v>45290</v>
      </c>
      <c r="C33" s="21" t="s">
        <v>13</v>
      </c>
      <c r="D33" s="21"/>
      <c r="E33" s="25"/>
      <c r="F33" s="21"/>
      <c r="G33" s="21">
        <v>7</v>
      </c>
      <c r="H33" s="18">
        <v>54901</v>
      </c>
      <c r="I33" s="23">
        <v>22101</v>
      </c>
      <c r="J33" s="21"/>
      <c r="K33" s="21"/>
      <c r="L33" s="21"/>
      <c r="M33" s="22">
        <v>45290</v>
      </c>
      <c r="N33" s="22"/>
      <c r="O33" s="22"/>
      <c r="P33" s="21"/>
      <c r="Q33" s="21"/>
      <c r="R33" s="21"/>
      <c r="S33" s="20" t="s">
        <v>76</v>
      </c>
    </row>
    <row r="34" spans="1:19" x14ac:dyDescent="0.35">
      <c r="A34" s="21">
        <v>29</v>
      </c>
      <c r="B34" s="22">
        <v>45291</v>
      </c>
      <c r="C34" s="21" t="s">
        <v>13</v>
      </c>
      <c r="D34" s="21" t="s">
        <v>124</v>
      </c>
      <c r="E34" s="25"/>
      <c r="F34" s="21"/>
      <c r="G34" s="21">
        <v>307.67</v>
      </c>
      <c r="H34" s="23">
        <v>66501</v>
      </c>
      <c r="I34" s="23">
        <v>38401</v>
      </c>
      <c r="J34" s="21"/>
      <c r="K34" s="21"/>
      <c r="L34" s="21"/>
      <c r="M34" s="22">
        <v>45291</v>
      </c>
      <c r="N34" s="22"/>
      <c r="O34" s="22"/>
      <c r="P34" s="21"/>
      <c r="Q34" s="21"/>
      <c r="R34" s="21"/>
      <c r="S34" s="20" t="s">
        <v>128</v>
      </c>
    </row>
  </sheetData>
  <mergeCells count="1">
    <mergeCell ref="A1:S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43FCC-4892-4EAD-9FDD-AB65D686F085}">
  <dimension ref="A1:P202"/>
  <sheetViews>
    <sheetView topLeftCell="A169" workbookViewId="0">
      <selection activeCell="H189" sqref="H189:H194"/>
    </sheetView>
  </sheetViews>
  <sheetFormatPr defaultRowHeight="14.5" x14ac:dyDescent="0.35"/>
  <cols>
    <col min="1" max="2" width="16.08984375" customWidth="1"/>
    <col min="3" max="3" width="18" customWidth="1"/>
    <col min="4" max="4" width="49.6328125" customWidth="1"/>
    <col min="5" max="5" width="17.36328125" customWidth="1"/>
    <col min="6" max="6" width="19.26953125" customWidth="1"/>
    <col min="7" max="7" width="20.7265625" customWidth="1"/>
    <col min="8" max="8" width="21.6328125" customWidth="1"/>
    <col min="10" max="10" width="21.6328125" customWidth="1"/>
    <col min="13" max="13" width="19.36328125" customWidth="1"/>
    <col min="15" max="15" width="15.26953125" customWidth="1"/>
  </cols>
  <sheetData>
    <row r="1" spans="1:8" x14ac:dyDescent="0.35">
      <c r="A1" s="2" t="s">
        <v>62</v>
      </c>
    </row>
    <row r="2" spans="1:8" x14ac:dyDescent="0.35">
      <c r="A2" s="2" t="s">
        <v>25</v>
      </c>
    </row>
    <row r="5" spans="1:8" x14ac:dyDescent="0.35">
      <c r="A5" s="14" t="s">
        <v>16</v>
      </c>
      <c r="B5" s="14"/>
      <c r="C5" s="14">
        <v>22101</v>
      </c>
      <c r="D5" s="14" t="s">
        <v>26</v>
      </c>
      <c r="E5" s="14" t="s">
        <v>36</v>
      </c>
      <c r="F5" s="13"/>
      <c r="G5" s="13"/>
      <c r="H5" s="13"/>
    </row>
    <row r="6" spans="1:8" x14ac:dyDescent="0.35">
      <c r="A6" s="13"/>
      <c r="B6" s="13"/>
      <c r="C6" s="13"/>
      <c r="D6" s="13"/>
      <c r="E6" s="13"/>
      <c r="F6" s="13"/>
      <c r="G6" s="13"/>
      <c r="H6" s="13"/>
    </row>
    <row r="7" spans="1:8" x14ac:dyDescent="0.35">
      <c r="A7" s="11" t="s">
        <v>35</v>
      </c>
      <c r="B7" s="11" t="s">
        <v>29</v>
      </c>
      <c r="C7" s="11" t="s">
        <v>30</v>
      </c>
      <c r="D7" s="11" t="s">
        <v>0</v>
      </c>
      <c r="E7" s="11" t="s">
        <v>4</v>
      </c>
      <c r="F7" s="11" t="s">
        <v>27</v>
      </c>
      <c r="G7" s="12" t="s">
        <v>39</v>
      </c>
      <c r="H7" s="11" t="s">
        <v>28</v>
      </c>
    </row>
    <row r="8" spans="1:8" x14ac:dyDescent="0.35">
      <c r="A8">
        <v>5</v>
      </c>
      <c r="B8" s="2"/>
      <c r="C8" s="2"/>
      <c r="D8" s="2"/>
      <c r="E8" s="2"/>
      <c r="F8" s="2"/>
      <c r="G8" s="7"/>
      <c r="H8" s="2"/>
    </row>
    <row r="9" spans="1:8" x14ac:dyDescent="0.35">
      <c r="B9">
        <v>10</v>
      </c>
      <c r="D9" s="1">
        <v>44957</v>
      </c>
      <c r="E9" t="s">
        <v>31</v>
      </c>
      <c r="F9" t="s">
        <v>66</v>
      </c>
      <c r="G9" s="7"/>
      <c r="H9" t="s">
        <v>81</v>
      </c>
    </row>
    <row r="10" spans="1:8" x14ac:dyDescent="0.35">
      <c r="C10">
        <v>7</v>
      </c>
      <c r="D10" s="1">
        <v>44957</v>
      </c>
      <c r="E10" t="s">
        <v>32</v>
      </c>
      <c r="G10" s="7"/>
      <c r="H10" t="s">
        <v>65</v>
      </c>
    </row>
    <row r="11" spans="1:8" x14ac:dyDescent="0.35">
      <c r="C11">
        <v>7</v>
      </c>
      <c r="D11" s="1">
        <v>44985</v>
      </c>
      <c r="E11" t="s">
        <v>33</v>
      </c>
      <c r="G11" s="7"/>
      <c r="H11" t="s">
        <v>64</v>
      </c>
    </row>
    <row r="12" spans="1:8" x14ac:dyDescent="0.35">
      <c r="B12">
        <v>10</v>
      </c>
      <c r="D12" s="1">
        <v>45007</v>
      </c>
      <c r="E12" t="s">
        <v>34</v>
      </c>
      <c r="F12" t="s">
        <v>66</v>
      </c>
      <c r="G12" s="7"/>
      <c r="H12" t="s">
        <v>81</v>
      </c>
    </row>
    <row r="13" spans="1:8" x14ac:dyDescent="0.35">
      <c r="C13">
        <v>7</v>
      </c>
      <c r="D13" s="1">
        <v>45016</v>
      </c>
      <c r="E13" t="s">
        <v>83</v>
      </c>
      <c r="G13" s="7"/>
      <c r="H13" t="s">
        <v>67</v>
      </c>
    </row>
    <row r="14" spans="1:8" x14ac:dyDescent="0.35">
      <c r="C14">
        <v>7</v>
      </c>
      <c r="D14" s="1">
        <v>45107</v>
      </c>
      <c r="E14" t="s">
        <v>84</v>
      </c>
      <c r="G14" s="7"/>
      <c r="H14" t="s">
        <v>68</v>
      </c>
    </row>
    <row r="15" spans="1:8" x14ac:dyDescent="0.35">
      <c r="B15">
        <v>50</v>
      </c>
      <c r="D15" s="1">
        <v>45051</v>
      </c>
      <c r="E15" t="s">
        <v>85</v>
      </c>
      <c r="F15" t="s">
        <v>86</v>
      </c>
      <c r="G15" s="7"/>
      <c r="H15" t="s">
        <v>81</v>
      </c>
    </row>
    <row r="16" spans="1:8" x14ac:dyDescent="0.35">
      <c r="B16">
        <v>67.66</v>
      </c>
      <c r="D16" s="1">
        <v>45069</v>
      </c>
      <c r="E16" t="s">
        <v>88</v>
      </c>
      <c r="F16" t="s">
        <v>90</v>
      </c>
      <c r="G16" s="7"/>
      <c r="H16" t="s">
        <v>89</v>
      </c>
    </row>
    <row r="17" spans="2:8" x14ac:dyDescent="0.35">
      <c r="C17">
        <v>7</v>
      </c>
      <c r="D17" s="1">
        <v>45077</v>
      </c>
      <c r="E17" t="s">
        <v>91</v>
      </c>
      <c r="G17" s="7"/>
      <c r="H17" t="s">
        <v>69</v>
      </c>
    </row>
    <row r="18" spans="2:8" x14ac:dyDescent="0.35">
      <c r="C18">
        <v>0.01</v>
      </c>
      <c r="D18" s="1">
        <v>45077</v>
      </c>
      <c r="E18" t="s">
        <v>94</v>
      </c>
      <c r="G18" s="7"/>
      <c r="H18" t="s">
        <v>95</v>
      </c>
    </row>
    <row r="19" spans="2:8" x14ac:dyDescent="0.35">
      <c r="B19">
        <v>886.03</v>
      </c>
      <c r="D19" s="1">
        <v>45093</v>
      </c>
      <c r="E19" t="s">
        <v>98</v>
      </c>
      <c r="G19" s="7"/>
      <c r="H19" t="s">
        <v>89</v>
      </c>
    </row>
    <row r="20" spans="2:8" x14ac:dyDescent="0.35">
      <c r="C20">
        <v>7</v>
      </c>
      <c r="D20" s="1">
        <v>45107</v>
      </c>
      <c r="E20" t="s">
        <v>99</v>
      </c>
      <c r="G20" s="7"/>
      <c r="H20" t="s">
        <v>70</v>
      </c>
    </row>
    <row r="21" spans="2:8" x14ac:dyDescent="0.35">
      <c r="B21">
        <v>124.54</v>
      </c>
      <c r="D21" s="1">
        <v>45121</v>
      </c>
      <c r="E21" t="s">
        <v>101</v>
      </c>
      <c r="F21" t="s">
        <v>90</v>
      </c>
      <c r="G21" s="7"/>
      <c r="H21" t="s">
        <v>89</v>
      </c>
    </row>
    <row r="22" spans="2:8" x14ac:dyDescent="0.35">
      <c r="B22">
        <v>91.96</v>
      </c>
      <c r="D22" s="1">
        <v>45132</v>
      </c>
      <c r="E22" t="s">
        <v>102</v>
      </c>
      <c r="F22" t="s">
        <v>90</v>
      </c>
      <c r="G22" s="7"/>
      <c r="H22" t="s">
        <v>89</v>
      </c>
    </row>
    <row r="23" spans="2:8" x14ac:dyDescent="0.35">
      <c r="B23">
        <v>211.39</v>
      </c>
      <c r="D23" s="1">
        <v>45135</v>
      </c>
      <c r="E23" t="s">
        <v>103</v>
      </c>
      <c r="F23" t="s">
        <v>90</v>
      </c>
      <c r="G23" s="7"/>
      <c r="H23" t="s">
        <v>89</v>
      </c>
    </row>
    <row r="24" spans="2:8" x14ac:dyDescent="0.35">
      <c r="C24">
        <v>7</v>
      </c>
      <c r="D24" s="1">
        <v>45138</v>
      </c>
      <c r="E24" t="s">
        <v>104</v>
      </c>
      <c r="G24" s="7"/>
      <c r="H24" t="s">
        <v>71</v>
      </c>
    </row>
    <row r="25" spans="2:8" x14ac:dyDescent="0.35">
      <c r="C25">
        <v>7</v>
      </c>
      <c r="D25" s="1">
        <v>45169</v>
      </c>
      <c r="E25" t="s">
        <v>105</v>
      </c>
      <c r="G25" s="7"/>
      <c r="H25" t="s">
        <v>72</v>
      </c>
    </row>
    <row r="26" spans="2:8" x14ac:dyDescent="0.35">
      <c r="C26">
        <v>7</v>
      </c>
      <c r="D26" s="1">
        <v>45199</v>
      </c>
      <c r="E26" t="s">
        <v>106</v>
      </c>
      <c r="G26" s="7"/>
      <c r="H26" t="s">
        <v>73</v>
      </c>
    </row>
    <row r="27" spans="2:8" x14ac:dyDescent="0.35">
      <c r="C27">
        <v>7</v>
      </c>
      <c r="D27" s="1">
        <v>45230</v>
      </c>
      <c r="E27" t="s">
        <v>107</v>
      </c>
      <c r="G27" s="7"/>
      <c r="H27" t="s">
        <v>74</v>
      </c>
    </row>
    <row r="28" spans="2:8" x14ac:dyDescent="0.35">
      <c r="C28">
        <f>+'účtovný  denník denník 2023'!G27</f>
        <v>482.05</v>
      </c>
      <c r="D28" s="1">
        <f>+'účtovný  denník denník 2023'!B27</f>
        <v>45253</v>
      </c>
      <c r="E28" t="s">
        <v>108</v>
      </c>
      <c r="F28" t="s">
        <v>40</v>
      </c>
      <c r="G28" s="7">
        <v>1230283254</v>
      </c>
      <c r="H28" t="s">
        <v>38</v>
      </c>
    </row>
    <row r="29" spans="2:8" x14ac:dyDescent="0.35">
      <c r="C29">
        <v>7</v>
      </c>
      <c r="D29" s="1">
        <v>45260</v>
      </c>
      <c r="E29" t="s">
        <v>109</v>
      </c>
      <c r="G29" s="7"/>
      <c r="H29" t="s">
        <v>75</v>
      </c>
    </row>
    <row r="30" spans="2:8" x14ac:dyDescent="0.35">
      <c r="C30">
        <f>+'účtovný  denník denník 2023'!G30</f>
        <v>475.35</v>
      </c>
      <c r="D30" s="1">
        <f>+'účtovný  denník denník 2023'!B30</f>
        <v>45261</v>
      </c>
      <c r="E30" t="s">
        <v>110</v>
      </c>
      <c r="F30" t="s">
        <v>42</v>
      </c>
      <c r="G30" s="7" t="s">
        <v>7</v>
      </c>
      <c r="H30" t="s">
        <v>38</v>
      </c>
    </row>
    <row r="31" spans="2:8" x14ac:dyDescent="0.35">
      <c r="C31">
        <v>75</v>
      </c>
      <c r="D31" s="1">
        <v>45268</v>
      </c>
      <c r="E31" t="s">
        <v>111</v>
      </c>
      <c r="F31" t="s">
        <v>112</v>
      </c>
      <c r="G31" s="7"/>
      <c r="H31" t="s">
        <v>113</v>
      </c>
    </row>
    <row r="32" spans="2:8" x14ac:dyDescent="0.35">
      <c r="C32">
        <f>+'účtovný  denník denník 2023'!G33</f>
        <v>7</v>
      </c>
      <c r="D32" s="1">
        <f>+'účtovný  denník denník 2023'!B33</f>
        <v>45290</v>
      </c>
      <c r="E32" t="s">
        <v>119</v>
      </c>
      <c r="G32" s="7"/>
      <c r="H32" t="s">
        <v>76</v>
      </c>
    </row>
    <row r="33" spans="1:16" x14ac:dyDescent="0.35">
      <c r="G33" s="7"/>
    </row>
    <row r="34" spans="1:16" x14ac:dyDescent="0.35">
      <c r="A34" s="2" t="s">
        <v>44</v>
      </c>
      <c r="B34" s="2">
        <f>SUM(B9:B33)</f>
        <v>1451.58</v>
      </c>
      <c r="C34" s="2">
        <f>SUM(C9:C33)</f>
        <v>1116.4099999999999</v>
      </c>
      <c r="G34" s="7"/>
    </row>
    <row r="35" spans="1:16" x14ac:dyDescent="0.35">
      <c r="A35" s="2" t="s">
        <v>43</v>
      </c>
      <c r="C35" s="2">
        <f>+A8+B34-C34</f>
        <v>340.17000000000007</v>
      </c>
      <c r="G35" s="7"/>
    </row>
    <row r="36" spans="1:16" x14ac:dyDescent="0.35">
      <c r="G36" s="7"/>
    </row>
    <row r="37" spans="1:16" x14ac:dyDescent="0.35">
      <c r="G37" s="7"/>
    </row>
    <row r="38" spans="1:16" x14ac:dyDescent="0.35">
      <c r="A38" s="14" t="s">
        <v>16</v>
      </c>
      <c r="B38" s="14"/>
      <c r="C38" s="14">
        <v>32501</v>
      </c>
      <c r="D38" s="14" t="s">
        <v>45</v>
      </c>
      <c r="E38" s="14" t="s">
        <v>36</v>
      </c>
      <c r="F38" s="13"/>
      <c r="G38" s="15"/>
      <c r="H38" s="13"/>
      <c r="J38" s="6"/>
      <c r="K38" s="6"/>
      <c r="L38" s="6"/>
      <c r="M38" s="6"/>
      <c r="N38" s="6"/>
      <c r="P38" s="7"/>
    </row>
    <row r="39" spans="1:16" x14ac:dyDescent="0.35">
      <c r="A39" s="13"/>
      <c r="B39" s="13"/>
      <c r="C39" s="13"/>
      <c r="D39" s="13"/>
      <c r="E39" s="13"/>
      <c r="F39" s="13"/>
      <c r="G39" s="15"/>
      <c r="H39" s="13"/>
      <c r="P39" s="7"/>
    </row>
    <row r="40" spans="1:16" x14ac:dyDescent="0.35">
      <c r="A40" s="13"/>
      <c r="B40" s="11" t="s">
        <v>29</v>
      </c>
      <c r="C40" s="11" t="s">
        <v>30</v>
      </c>
      <c r="D40" s="11" t="s">
        <v>0</v>
      </c>
      <c r="E40" s="11" t="s">
        <v>4</v>
      </c>
      <c r="F40" s="11" t="s">
        <v>27</v>
      </c>
      <c r="G40" s="12" t="s">
        <v>39</v>
      </c>
      <c r="H40" s="13"/>
      <c r="K40" s="2"/>
      <c r="L40" s="2"/>
      <c r="M40" s="2"/>
      <c r="N40" s="2"/>
      <c r="O40" s="2"/>
      <c r="P40" s="3"/>
    </row>
    <row r="41" spans="1:16" x14ac:dyDescent="0.35">
      <c r="A41" s="2" t="s">
        <v>35</v>
      </c>
      <c r="B41" s="2"/>
      <c r="C41" s="2">
        <v>0</v>
      </c>
      <c r="D41" s="2"/>
      <c r="E41" s="2"/>
      <c r="F41" s="2"/>
      <c r="G41" s="3"/>
      <c r="J41" s="2"/>
      <c r="K41" s="2"/>
      <c r="L41" s="2"/>
      <c r="M41" s="2"/>
      <c r="N41" s="2"/>
      <c r="O41" s="2"/>
      <c r="P41" s="3"/>
    </row>
    <row r="42" spans="1:16" x14ac:dyDescent="0.35">
      <c r="G42" s="7"/>
      <c r="P42" s="7"/>
    </row>
    <row r="43" spans="1:16" x14ac:dyDescent="0.35">
      <c r="C43">
        <f>+'účtovný  denník denník 2023'!P25</f>
        <v>482.05</v>
      </c>
      <c r="D43" s="1">
        <f>+'účtovný  denník denník 2023'!B25</f>
        <v>45251</v>
      </c>
      <c r="E43" t="s">
        <v>37</v>
      </c>
      <c r="F43" t="str">
        <f>+'účtovný  denník denník 2023'!J25</f>
        <v>Mironet CZ a.s.</v>
      </c>
      <c r="G43" s="7">
        <v>1230283254</v>
      </c>
      <c r="M43" s="1"/>
      <c r="P43" s="7"/>
    </row>
    <row r="44" spans="1:16" x14ac:dyDescent="0.35">
      <c r="B44">
        <f>+C28</f>
        <v>482.05</v>
      </c>
      <c r="D44" s="1">
        <f>+D28</f>
        <v>45253</v>
      </c>
      <c r="E44" t="s">
        <v>108</v>
      </c>
      <c r="F44" t="str">
        <f>+F28</f>
        <v>D27 GLS</v>
      </c>
      <c r="G44" s="7">
        <f>+G28</f>
        <v>1230283254</v>
      </c>
      <c r="M44" s="1"/>
      <c r="P44" s="7"/>
    </row>
    <row r="45" spans="1:16" x14ac:dyDescent="0.35">
      <c r="C45">
        <f>+'účtovný  denník denník 2023'!P28</f>
        <v>475.35</v>
      </c>
      <c r="D45" s="1">
        <f>+'účtovný  denník denník 2023'!N28</f>
        <v>45258</v>
      </c>
      <c r="E45" t="s">
        <v>41</v>
      </c>
      <c r="F45" t="str">
        <f>+'účtovný  denník denník 2023'!J28</f>
        <v>EKO TONER s.r.o.</v>
      </c>
      <c r="G45" s="7" t="str">
        <f>+'účtovný  denník denník 2023'!L28</f>
        <v>FA2311400</v>
      </c>
      <c r="M45" s="1"/>
      <c r="P45" s="7"/>
    </row>
    <row r="46" spans="1:16" x14ac:dyDescent="0.35">
      <c r="B46">
        <f>+C45</f>
        <v>475.35</v>
      </c>
      <c r="D46" s="1">
        <f>+D30</f>
        <v>45261</v>
      </c>
      <c r="E46" t="str">
        <f>+E30</f>
        <v>B22</v>
      </c>
      <c r="F46" t="str">
        <f>+F30</f>
        <v>DPD SK</v>
      </c>
      <c r="G46" s="7" t="str">
        <f>+G30</f>
        <v>FA2311400</v>
      </c>
      <c r="M46" s="1"/>
      <c r="P46" s="7"/>
    </row>
    <row r="47" spans="1:16" x14ac:dyDescent="0.35">
      <c r="C47">
        <f>+'účtovný  denník denník 2023'!P32</f>
        <v>32.5</v>
      </c>
      <c r="D47" s="1">
        <f>+'účtovný  denník denník 2023'!B33</f>
        <v>45290</v>
      </c>
      <c r="E47" t="s">
        <v>46</v>
      </c>
      <c r="F47" t="str">
        <f>+'účtovný  denník denník 2023'!J32</f>
        <v>DATACOM s.r.o.</v>
      </c>
      <c r="G47" s="7">
        <f>+'účtovný  denník denník 2023'!L32</f>
        <v>2890</v>
      </c>
      <c r="M47" s="1"/>
      <c r="P47" s="7"/>
    </row>
    <row r="48" spans="1:16" x14ac:dyDescent="0.35">
      <c r="D48" s="1"/>
      <c r="G48" s="7"/>
      <c r="M48" s="1"/>
      <c r="P48" s="7"/>
    </row>
    <row r="49" spans="1:16" x14ac:dyDescent="0.35">
      <c r="D49" s="1"/>
      <c r="G49" s="7"/>
      <c r="M49" s="1"/>
      <c r="P49" s="7"/>
    </row>
    <row r="51" spans="1:16" x14ac:dyDescent="0.35">
      <c r="A51" s="2" t="s">
        <v>44</v>
      </c>
      <c r="B51" s="2">
        <f>SUM(B43:B50)</f>
        <v>957.40000000000009</v>
      </c>
      <c r="C51" s="2">
        <f>SUM(C43:C50)</f>
        <v>989.90000000000009</v>
      </c>
      <c r="J51" s="2"/>
      <c r="K51" s="2"/>
      <c r="L51" s="2"/>
    </row>
    <row r="52" spans="1:16" x14ac:dyDescent="0.35">
      <c r="A52" s="2" t="s">
        <v>43</v>
      </c>
      <c r="C52" s="2">
        <f>+C41+B51-C51</f>
        <v>-32.5</v>
      </c>
      <c r="J52" s="2"/>
      <c r="L52" s="2"/>
    </row>
    <row r="55" spans="1:16" x14ac:dyDescent="0.35">
      <c r="A55" s="14" t="s">
        <v>16</v>
      </c>
      <c r="B55" s="14"/>
      <c r="C55" s="14">
        <v>38401</v>
      </c>
      <c r="D55" s="14" t="s">
        <v>120</v>
      </c>
      <c r="E55" s="14" t="s">
        <v>36</v>
      </c>
      <c r="F55" s="13"/>
      <c r="G55" s="15"/>
      <c r="H55" s="13"/>
    </row>
    <row r="56" spans="1:16" x14ac:dyDescent="0.35">
      <c r="A56" s="13"/>
      <c r="B56" s="13"/>
      <c r="C56" s="13"/>
      <c r="D56" s="13"/>
      <c r="E56" s="13"/>
      <c r="F56" s="13"/>
      <c r="G56" s="15"/>
      <c r="H56" s="13"/>
    </row>
    <row r="57" spans="1:16" x14ac:dyDescent="0.35">
      <c r="A57" s="13"/>
      <c r="B57" s="11" t="s">
        <v>29</v>
      </c>
      <c r="C57" s="11" t="s">
        <v>30</v>
      </c>
      <c r="D57" s="11" t="s">
        <v>0</v>
      </c>
      <c r="E57" s="11" t="s">
        <v>4</v>
      </c>
      <c r="F57" s="11" t="s">
        <v>27</v>
      </c>
      <c r="G57" s="12" t="s">
        <v>39</v>
      </c>
      <c r="H57" s="11" t="s">
        <v>48</v>
      </c>
    </row>
    <row r="58" spans="1:16" x14ac:dyDescent="0.35">
      <c r="A58" s="2" t="s">
        <v>35</v>
      </c>
      <c r="B58" s="2"/>
      <c r="C58" s="2">
        <v>0</v>
      </c>
      <c r="D58" s="2"/>
      <c r="E58" s="2"/>
      <c r="F58" s="2"/>
      <c r="G58" s="3"/>
    </row>
    <row r="59" spans="1:16" x14ac:dyDescent="0.35">
      <c r="A59" s="1">
        <v>45291</v>
      </c>
      <c r="C59">
        <f>+'účtovný  denník denník 2023'!G34</f>
        <v>307.67</v>
      </c>
      <c r="G59" s="7"/>
      <c r="H59" t="s">
        <v>128</v>
      </c>
    </row>
    <row r="60" spans="1:16" x14ac:dyDescent="0.35">
      <c r="D60" s="1"/>
      <c r="G60" s="7"/>
    </row>
    <row r="61" spans="1:16" x14ac:dyDescent="0.35">
      <c r="D61" s="1"/>
      <c r="G61" s="7"/>
    </row>
    <row r="63" spans="1:16" x14ac:dyDescent="0.35">
      <c r="A63" s="2" t="s">
        <v>44</v>
      </c>
      <c r="B63" s="2">
        <f>SUM(B59:B62)</f>
        <v>0</v>
      </c>
      <c r="C63" s="2">
        <f>SUM(C59:C62)</f>
        <v>307.67</v>
      </c>
    </row>
    <row r="64" spans="1:16" x14ac:dyDescent="0.35">
      <c r="A64" s="2" t="s">
        <v>43</v>
      </c>
      <c r="C64" s="2">
        <f>+C58+B63-C63</f>
        <v>-307.67</v>
      </c>
    </row>
    <row r="67" spans="1:8" x14ac:dyDescent="0.35">
      <c r="A67" s="14" t="s">
        <v>16</v>
      </c>
      <c r="B67" s="14"/>
      <c r="C67" s="14">
        <v>38402</v>
      </c>
      <c r="D67" s="14" t="s">
        <v>121</v>
      </c>
      <c r="E67" s="14" t="s">
        <v>36</v>
      </c>
      <c r="F67" s="13"/>
      <c r="G67" s="15"/>
      <c r="H67" s="13"/>
    </row>
    <row r="68" spans="1:8" x14ac:dyDescent="0.35">
      <c r="A68" s="13"/>
      <c r="B68" s="13"/>
      <c r="C68" s="13"/>
      <c r="D68" s="13"/>
      <c r="E68" s="13"/>
      <c r="F68" s="13"/>
      <c r="G68" s="15"/>
      <c r="H68" s="13"/>
    </row>
    <row r="69" spans="1:8" x14ac:dyDescent="0.35">
      <c r="A69" s="13"/>
      <c r="B69" s="11" t="s">
        <v>29</v>
      </c>
      <c r="C69" s="11" t="s">
        <v>30</v>
      </c>
      <c r="D69" s="11" t="s">
        <v>0</v>
      </c>
      <c r="E69" s="11" t="s">
        <v>4</v>
      </c>
      <c r="F69" s="11" t="s">
        <v>27</v>
      </c>
      <c r="G69" s="12" t="s">
        <v>39</v>
      </c>
      <c r="H69" s="11" t="s">
        <v>48</v>
      </c>
    </row>
    <row r="70" spans="1:8" x14ac:dyDescent="0.35">
      <c r="A70" s="2" t="s">
        <v>35</v>
      </c>
      <c r="B70" s="2"/>
      <c r="C70" s="2">
        <v>5</v>
      </c>
      <c r="D70" s="2"/>
      <c r="E70" s="2"/>
      <c r="F70" s="2"/>
      <c r="G70" s="3"/>
    </row>
    <row r="71" spans="1:8" x14ac:dyDescent="0.35">
      <c r="A71" s="1">
        <v>44957</v>
      </c>
      <c r="B71">
        <v>5</v>
      </c>
      <c r="E71" t="s">
        <v>122</v>
      </c>
      <c r="G71" s="7"/>
      <c r="H71" t="s">
        <v>123</v>
      </c>
    </row>
    <row r="72" spans="1:8" x14ac:dyDescent="0.35">
      <c r="D72" s="1"/>
      <c r="G72" s="7"/>
    </row>
    <row r="73" spans="1:8" x14ac:dyDescent="0.35">
      <c r="D73" s="1"/>
      <c r="G73" s="7"/>
    </row>
    <row r="75" spans="1:8" x14ac:dyDescent="0.35">
      <c r="A75" s="2" t="s">
        <v>44</v>
      </c>
      <c r="B75" s="2">
        <f>SUM(B71:B74)</f>
        <v>5</v>
      </c>
      <c r="C75" s="2">
        <f>SUM(C71:C74)</f>
        <v>0</v>
      </c>
    </row>
    <row r="76" spans="1:8" x14ac:dyDescent="0.35">
      <c r="A76" s="2" t="s">
        <v>43</v>
      </c>
      <c r="C76" s="2">
        <f>+C70+B75-C75</f>
        <v>10</v>
      </c>
    </row>
    <row r="77" spans="1:8" x14ac:dyDescent="0.35">
      <c r="A77" s="2"/>
      <c r="C77" s="2"/>
    </row>
    <row r="78" spans="1:8" x14ac:dyDescent="0.35">
      <c r="A78" s="14" t="s">
        <v>16</v>
      </c>
      <c r="B78" s="14"/>
      <c r="C78" s="14">
        <v>50101</v>
      </c>
      <c r="D78" s="14" t="s">
        <v>47</v>
      </c>
      <c r="E78" s="14" t="s">
        <v>36</v>
      </c>
      <c r="F78" s="13"/>
      <c r="G78" s="15"/>
      <c r="H78" s="13"/>
    </row>
    <row r="79" spans="1:8" x14ac:dyDescent="0.35">
      <c r="A79" s="13"/>
      <c r="B79" s="13"/>
      <c r="C79" s="13"/>
      <c r="D79" s="13"/>
      <c r="E79" s="13"/>
      <c r="F79" s="13"/>
      <c r="G79" s="15"/>
      <c r="H79" s="13"/>
    </row>
    <row r="80" spans="1:8" x14ac:dyDescent="0.35">
      <c r="A80" s="13"/>
      <c r="B80" s="11" t="s">
        <v>29</v>
      </c>
      <c r="C80" s="11" t="s">
        <v>30</v>
      </c>
      <c r="D80" s="11" t="s">
        <v>0</v>
      </c>
      <c r="E80" s="11" t="s">
        <v>4</v>
      </c>
      <c r="F80" s="11" t="s">
        <v>27</v>
      </c>
      <c r="G80" s="12" t="s">
        <v>39</v>
      </c>
      <c r="H80" s="11" t="s">
        <v>48</v>
      </c>
    </row>
    <row r="81" spans="1:8" x14ac:dyDescent="0.35">
      <c r="A81" s="2" t="s">
        <v>35</v>
      </c>
      <c r="B81" s="2"/>
      <c r="C81" s="2">
        <v>0</v>
      </c>
      <c r="D81" s="2"/>
      <c r="E81" s="2"/>
      <c r="F81" s="2"/>
      <c r="G81" s="3"/>
    </row>
    <row r="82" spans="1:8" x14ac:dyDescent="0.35">
      <c r="G82" s="7"/>
    </row>
    <row r="83" spans="1:8" x14ac:dyDescent="0.35">
      <c r="B83">
        <v>477.05</v>
      </c>
      <c r="D83" s="1">
        <f>+'účtovný  denník denník 2023'!B25</f>
        <v>45251</v>
      </c>
      <c r="E83" t="s">
        <v>37</v>
      </c>
      <c r="F83" t="str">
        <f>+'účtovný  denník denník 2023'!J25</f>
        <v>Mironet CZ a.s.</v>
      </c>
      <c r="G83" s="7">
        <v>1230283254</v>
      </c>
      <c r="H83" t="str">
        <f>+'účtovný  denník denník 2023'!S25</f>
        <v>Tlačiareň OKI C650dn ( farebná / A4 / USB + LAN / duplex  + doručenie</v>
      </c>
    </row>
    <row r="84" spans="1:8" x14ac:dyDescent="0.35">
      <c r="B84">
        <f>+'účtovný  denník denník 2023'!P32</f>
        <v>32.5</v>
      </c>
      <c r="D84" s="1">
        <f>+'účtovný  denník denník 2023'!M32</f>
        <v>45289</v>
      </c>
      <c r="E84" t="s">
        <v>46</v>
      </c>
      <c r="F84" t="str">
        <f>+'účtovný  denník denník 2023'!J32</f>
        <v>DATACOM s.r.o.</v>
      </c>
      <c r="G84" s="7">
        <f>+'účtovný  denník denník 2023'!L32</f>
        <v>2890</v>
      </c>
      <c r="H84" t="str">
        <f>+'účtovný  denník denník 2023'!S32</f>
        <v>USB kľúč Samsung BAR Plus 32 GB</v>
      </c>
    </row>
    <row r="86" spans="1:8" x14ac:dyDescent="0.35">
      <c r="A86" s="2" t="s">
        <v>44</v>
      </c>
      <c r="B86" s="2">
        <f>SUM(B83:B85)</f>
        <v>509.55</v>
      </c>
      <c r="C86" s="2">
        <f>SUM(C83:C85)</f>
        <v>0</v>
      </c>
    </row>
    <row r="87" spans="1:8" x14ac:dyDescent="0.35">
      <c r="A87" s="2" t="s">
        <v>43</v>
      </c>
      <c r="C87" s="2">
        <f>+C81+B86-C86</f>
        <v>509.55</v>
      </c>
    </row>
    <row r="89" spans="1:8" x14ac:dyDescent="0.35">
      <c r="A89" s="14" t="s">
        <v>16</v>
      </c>
      <c r="B89" s="14"/>
      <c r="C89" s="14">
        <v>50102</v>
      </c>
      <c r="D89" s="14" t="s">
        <v>49</v>
      </c>
      <c r="E89" s="14" t="s">
        <v>36</v>
      </c>
      <c r="F89" s="13"/>
      <c r="G89" s="15"/>
      <c r="H89" s="13"/>
    </row>
    <row r="90" spans="1:8" x14ac:dyDescent="0.35">
      <c r="A90" s="13"/>
      <c r="B90" s="13"/>
      <c r="C90" s="13"/>
      <c r="D90" s="13"/>
      <c r="E90" s="13"/>
      <c r="F90" s="13"/>
      <c r="G90" s="15"/>
      <c r="H90" s="13"/>
    </row>
    <row r="91" spans="1:8" x14ac:dyDescent="0.35">
      <c r="A91" s="13"/>
      <c r="B91" s="11" t="s">
        <v>29</v>
      </c>
      <c r="C91" s="11" t="s">
        <v>30</v>
      </c>
      <c r="D91" s="11" t="s">
        <v>0</v>
      </c>
      <c r="E91" s="11" t="s">
        <v>4</v>
      </c>
      <c r="F91" s="11" t="s">
        <v>27</v>
      </c>
      <c r="G91" s="12" t="s">
        <v>39</v>
      </c>
      <c r="H91" s="11" t="s">
        <v>48</v>
      </c>
    </row>
    <row r="92" spans="1:8" x14ac:dyDescent="0.35">
      <c r="A92" s="2" t="s">
        <v>35</v>
      </c>
      <c r="B92" s="2"/>
      <c r="C92" s="2">
        <v>0</v>
      </c>
      <c r="D92" s="2"/>
      <c r="E92" s="2"/>
      <c r="F92" s="2"/>
      <c r="G92" s="3"/>
    </row>
    <row r="93" spans="1:8" x14ac:dyDescent="0.35">
      <c r="G93" s="7"/>
    </row>
    <row r="94" spans="1:8" x14ac:dyDescent="0.35">
      <c r="B94">
        <f>+'účtovný  denník denník 2023'!P28</f>
        <v>475.35</v>
      </c>
      <c r="D94" s="1">
        <f>+'účtovný  denník denník 2023'!N28</f>
        <v>45258</v>
      </c>
      <c r="E94" t="s">
        <v>41</v>
      </c>
      <c r="F94" t="str">
        <f>+'účtovný  denník denník 2023'!J28</f>
        <v>EKO TONER s.r.o.</v>
      </c>
      <c r="G94" s="7" t="str">
        <f>+'účtovný  denník denník 2023'!L28</f>
        <v>FA2311400</v>
      </c>
      <c r="H94" t="str">
        <f>+'účtovný  denník denník 2023'!S28</f>
        <v>Azúrový toner, Čierny toner, Purpurový toner, Žltý toner,</v>
      </c>
    </row>
    <row r="96" spans="1:8" x14ac:dyDescent="0.35">
      <c r="A96" s="2" t="s">
        <v>44</v>
      </c>
      <c r="B96" s="2">
        <f>SUM(B94:B95)</f>
        <v>475.35</v>
      </c>
      <c r="C96" s="2">
        <f>SUM(C94:C95)</f>
        <v>0</v>
      </c>
    </row>
    <row r="97" spans="1:8" x14ac:dyDescent="0.35">
      <c r="A97" s="2" t="s">
        <v>43</v>
      </c>
      <c r="C97" s="2">
        <f>+C92+B96-C96</f>
        <v>475.35</v>
      </c>
    </row>
    <row r="99" spans="1:8" ht="15.75" customHeight="1" x14ac:dyDescent="0.35"/>
    <row r="100" spans="1:8" x14ac:dyDescent="0.35">
      <c r="A100" s="14" t="s">
        <v>16</v>
      </c>
      <c r="B100" s="14"/>
      <c r="C100" s="14">
        <v>51801</v>
      </c>
      <c r="D100" s="14" t="s">
        <v>50</v>
      </c>
      <c r="E100" s="14" t="s">
        <v>36</v>
      </c>
      <c r="F100" s="13"/>
      <c r="G100" s="15"/>
      <c r="H100" s="13"/>
    </row>
    <row r="101" spans="1:8" x14ac:dyDescent="0.35">
      <c r="A101" s="13"/>
      <c r="B101" s="13"/>
      <c r="C101" s="13"/>
      <c r="D101" s="13"/>
      <c r="E101" s="13"/>
      <c r="F101" s="13"/>
      <c r="G101" s="15"/>
      <c r="H101" s="13"/>
    </row>
    <row r="102" spans="1:8" x14ac:dyDescent="0.35">
      <c r="A102" s="13"/>
      <c r="B102" s="11" t="s">
        <v>29</v>
      </c>
      <c r="C102" s="11" t="s">
        <v>30</v>
      </c>
      <c r="D102" s="11" t="s">
        <v>0</v>
      </c>
      <c r="E102" s="11" t="s">
        <v>4</v>
      </c>
      <c r="F102" s="11" t="s">
        <v>27</v>
      </c>
      <c r="G102" s="12" t="s">
        <v>39</v>
      </c>
      <c r="H102" s="11" t="s">
        <v>48</v>
      </c>
    </row>
    <row r="103" spans="1:8" x14ac:dyDescent="0.35">
      <c r="A103" s="2" t="s">
        <v>35</v>
      </c>
      <c r="B103" s="2"/>
      <c r="C103" s="2">
        <v>0</v>
      </c>
      <c r="D103" s="2"/>
      <c r="E103" s="2"/>
      <c r="F103" s="2"/>
      <c r="G103" s="3"/>
    </row>
    <row r="104" spans="1:8" x14ac:dyDescent="0.35">
      <c r="G104" s="7"/>
    </row>
    <row r="105" spans="1:8" x14ac:dyDescent="0.35">
      <c r="B105">
        <v>5</v>
      </c>
      <c r="D105" s="1">
        <f>+'účtovný  denník denník 2023'!N25</f>
        <v>45251</v>
      </c>
      <c r="E105" t="str">
        <f>+E83</f>
        <v>FA1</v>
      </c>
      <c r="F105" t="str">
        <f>+'účtovný  denník denník 2023'!J25</f>
        <v>Mironet CZ a.s.</v>
      </c>
      <c r="G105" s="7">
        <f>+'účtovný  denník denník 2023'!L25</f>
        <v>1230283254</v>
      </c>
      <c r="H105" t="s">
        <v>51</v>
      </c>
    </row>
    <row r="107" spans="1:8" x14ac:dyDescent="0.35">
      <c r="A107" s="2" t="s">
        <v>44</v>
      </c>
      <c r="B107" s="2">
        <f>SUM(B105:B106)</f>
        <v>5</v>
      </c>
      <c r="C107" s="2">
        <f>SUM(C105:C106)</f>
        <v>0</v>
      </c>
    </row>
    <row r="108" spans="1:8" x14ac:dyDescent="0.35">
      <c r="A108" s="2" t="s">
        <v>43</v>
      </c>
      <c r="C108" s="2">
        <f>+C103+B107-C107</f>
        <v>5</v>
      </c>
    </row>
    <row r="110" spans="1:8" x14ac:dyDescent="0.35">
      <c r="A110" s="14" t="s">
        <v>16</v>
      </c>
      <c r="B110" s="14"/>
      <c r="C110" s="14">
        <v>53801</v>
      </c>
      <c r="D110" s="14" t="s">
        <v>116</v>
      </c>
      <c r="E110" s="14" t="s">
        <v>36</v>
      </c>
      <c r="F110" s="13"/>
      <c r="G110" s="15"/>
      <c r="H110" s="13"/>
    </row>
    <row r="111" spans="1:8" x14ac:dyDescent="0.35">
      <c r="A111" s="13"/>
      <c r="B111" s="13"/>
      <c r="C111" s="13"/>
      <c r="D111" s="13"/>
      <c r="E111" s="13"/>
      <c r="F111" s="13"/>
      <c r="G111" s="15"/>
      <c r="H111" s="13"/>
    </row>
    <row r="112" spans="1:8" x14ac:dyDescent="0.35">
      <c r="A112" s="13"/>
      <c r="B112" s="11" t="s">
        <v>29</v>
      </c>
      <c r="C112" s="11" t="s">
        <v>30</v>
      </c>
      <c r="D112" s="11" t="s">
        <v>0</v>
      </c>
      <c r="E112" s="11" t="s">
        <v>4</v>
      </c>
      <c r="F112" s="11" t="s">
        <v>27</v>
      </c>
      <c r="G112" s="12" t="s">
        <v>39</v>
      </c>
      <c r="H112" s="11" t="s">
        <v>48</v>
      </c>
    </row>
    <row r="113" spans="1:8" x14ac:dyDescent="0.35">
      <c r="A113" s="2" t="s">
        <v>35</v>
      </c>
      <c r="B113" s="2"/>
      <c r="C113" s="2">
        <v>0</v>
      </c>
      <c r="D113" s="2"/>
      <c r="E113" s="2"/>
      <c r="F113" s="2"/>
      <c r="G113" s="3"/>
    </row>
    <row r="114" spans="1:8" x14ac:dyDescent="0.35">
      <c r="G114" s="7"/>
    </row>
    <row r="115" spans="1:8" x14ac:dyDescent="0.35">
      <c r="B115">
        <v>75</v>
      </c>
      <c r="D115" s="1">
        <v>45268</v>
      </c>
      <c r="E115" t="s">
        <v>111</v>
      </c>
      <c r="F115" s="21" t="s">
        <v>112</v>
      </c>
      <c r="G115" s="7"/>
      <c r="H115" t="s">
        <v>117</v>
      </c>
    </row>
    <row r="117" spans="1:8" x14ac:dyDescent="0.35">
      <c r="A117" s="2" t="s">
        <v>44</v>
      </c>
      <c r="B117" s="2">
        <f>SUM(B115:B116)</f>
        <v>75</v>
      </c>
      <c r="C117" s="2">
        <f>SUM(C115:C116)</f>
        <v>0</v>
      </c>
    </row>
    <row r="118" spans="1:8" x14ac:dyDescent="0.35">
      <c r="A118" s="2" t="s">
        <v>43</v>
      </c>
      <c r="C118" s="2">
        <f>+C113+B117-C117</f>
        <v>75</v>
      </c>
    </row>
    <row r="119" spans="1:8" x14ac:dyDescent="0.35">
      <c r="A119" s="2"/>
      <c r="C119" s="2"/>
    </row>
    <row r="120" spans="1:8" x14ac:dyDescent="0.35">
      <c r="A120" s="14" t="s">
        <v>16</v>
      </c>
      <c r="B120" s="14"/>
      <c r="C120" s="14">
        <v>54401</v>
      </c>
      <c r="D120" s="14" t="s">
        <v>97</v>
      </c>
      <c r="E120" s="14" t="s">
        <v>36</v>
      </c>
      <c r="F120" s="13"/>
      <c r="G120" s="15"/>
      <c r="H120" s="13"/>
    </row>
    <row r="121" spans="1:8" x14ac:dyDescent="0.35">
      <c r="A121" s="13"/>
      <c r="B121" s="13"/>
      <c r="C121" s="13"/>
      <c r="D121" s="13"/>
      <c r="E121" s="13"/>
      <c r="F121" s="13"/>
      <c r="G121" s="15"/>
      <c r="H121" s="13"/>
    </row>
    <row r="122" spans="1:8" x14ac:dyDescent="0.35">
      <c r="A122" s="13"/>
      <c r="B122" s="11" t="s">
        <v>29</v>
      </c>
      <c r="C122" s="11" t="s">
        <v>30</v>
      </c>
      <c r="D122" s="11" t="s">
        <v>0</v>
      </c>
      <c r="E122" s="11" t="s">
        <v>4</v>
      </c>
      <c r="F122" s="11" t="s">
        <v>27</v>
      </c>
      <c r="G122" s="12" t="s">
        <v>39</v>
      </c>
      <c r="H122" s="11" t="s">
        <v>48</v>
      </c>
    </row>
    <row r="123" spans="1:8" x14ac:dyDescent="0.35">
      <c r="A123" s="2" t="s">
        <v>35</v>
      </c>
      <c r="B123" s="2"/>
      <c r="C123" s="2">
        <v>0</v>
      </c>
      <c r="D123" s="2"/>
      <c r="E123" s="2"/>
      <c r="F123" s="2"/>
      <c r="G123" s="3"/>
    </row>
    <row r="124" spans="1:8" x14ac:dyDescent="0.35">
      <c r="G124" s="7"/>
    </row>
    <row r="125" spans="1:8" x14ac:dyDescent="0.35">
      <c r="B125">
        <v>0.01</v>
      </c>
      <c r="D125" s="1">
        <v>45077</v>
      </c>
      <c r="E125" t="s">
        <v>94</v>
      </c>
      <c r="G125" s="7"/>
      <c r="H125" t="s">
        <v>95</v>
      </c>
    </row>
    <row r="127" spans="1:8" x14ac:dyDescent="0.35">
      <c r="A127" s="2" t="s">
        <v>44</v>
      </c>
      <c r="B127" s="2">
        <f>SUM(B125:B126)</f>
        <v>0.01</v>
      </c>
      <c r="C127" s="2">
        <f>SUM(C125:C126)</f>
        <v>0</v>
      </c>
    </row>
    <row r="128" spans="1:8" x14ac:dyDescent="0.35">
      <c r="A128" s="2" t="s">
        <v>43</v>
      </c>
      <c r="C128" s="2">
        <f>+C123+B127-C127</f>
        <v>0.01</v>
      </c>
    </row>
    <row r="132" spans="1:8" x14ac:dyDescent="0.35">
      <c r="A132" s="14" t="s">
        <v>16</v>
      </c>
      <c r="B132" s="14"/>
      <c r="C132" s="14">
        <v>54901</v>
      </c>
      <c r="D132" s="14" t="s">
        <v>78</v>
      </c>
      <c r="E132" s="14" t="s">
        <v>36</v>
      </c>
      <c r="F132" s="13"/>
      <c r="G132" s="15"/>
      <c r="H132" s="13"/>
    </row>
    <row r="133" spans="1:8" x14ac:dyDescent="0.35">
      <c r="A133" s="13"/>
      <c r="B133" s="13"/>
      <c r="C133" s="13"/>
      <c r="D133" s="13"/>
      <c r="E133" s="13"/>
      <c r="F133" s="13"/>
      <c r="G133" s="15"/>
      <c r="H133" s="13"/>
    </row>
    <row r="134" spans="1:8" x14ac:dyDescent="0.35">
      <c r="A134" s="13"/>
      <c r="B134" s="11" t="s">
        <v>29</v>
      </c>
      <c r="C134" s="11" t="s">
        <v>30</v>
      </c>
      <c r="D134" s="11" t="s">
        <v>0</v>
      </c>
      <c r="E134" s="11" t="s">
        <v>4</v>
      </c>
      <c r="F134" s="11" t="s">
        <v>27</v>
      </c>
      <c r="G134" s="12" t="s">
        <v>39</v>
      </c>
      <c r="H134" s="11" t="s">
        <v>48</v>
      </c>
    </row>
    <row r="135" spans="1:8" x14ac:dyDescent="0.35">
      <c r="A135" s="2" t="s">
        <v>35</v>
      </c>
      <c r="B135" s="2"/>
      <c r="C135" s="2">
        <v>0</v>
      </c>
      <c r="D135" s="2"/>
      <c r="E135" s="2"/>
      <c r="F135" s="2"/>
      <c r="G135" s="3"/>
    </row>
    <row r="136" spans="1:8" ht="15.75" customHeight="1" x14ac:dyDescent="0.35">
      <c r="B136">
        <v>7</v>
      </c>
      <c r="D136" s="1">
        <v>44957</v>
      </c>
      <c r="E136" t="s">
        <v>32</v>
      </c>
      <c r="G136" s="7"/>
      <c r="H136" t="e">
        <f>+#REF!</f>
        <v>#REF!</v>
      </c>
    </row>
    <row r="137" spans="1:8" x14ac:dyDescent="0.35">
      <c r="B137">
        <v>7</v>
      </c>
      <c r="D137" s="1">
        <v>44985</v>
      </c>
      <c r="E137" t="s">
        <v>33</v>
      </c>
      <c r="G137" s="7"/>
      <c r="H137" t="s">
        <v>64</v>
      </c>
    </row>
    <row r="138" spans="1:8" x14ac:dyDescent="0.35">
      <c r="B138">
        <v>7</v>
      </c>
      <c r="D138" s="1">
        <v>45016</v>
      </c>
      <c r="E138" t="s">
        <v>83</v>
      </c>
      <c r="G138" s="7"/>
      <c r="H138" t="s">
        <v>67</v>
      </c>
    </row>
    <row r="139" spans="1:8" x14ac:dyDescent="0.35">
      <c r="B139">
        <v>7</v>
      </c>
      <c r="D139" s="1">
        <v>45046</v>
      </c>
      <c r="E139" t="s">
        <v>84</v>
      </c>
      <c r="G139" s="7"/>
      <c r="H139" t="s">
        <v>68</v>
      </c>
    </row>
    <row r="140" spans="1:8" x14ac:dyDescent="0.35">
      <c r="B140">
        <v>7</v>
      </c>
      <c r="D140" s="1">
        <v>45077</v>
      </c>
      <c r="E140" t="s">
        <v>91</v>
      </c>
      <c r="G140" s="7"/>
      <c r="H140" t="s">
        <v>100</v>
      </c>
    </row>
    <row r="141" spans="1:8" x14ac:dyDescent="0.35">
      <c r="B141">
        <v>7</v>
      </c>
      <c r="D141" s="1">
        <v>45107</v>
      </c>
      <c r="E141" t="s">
        <v>99</v>
      </c>
      <c r="G141" s="7"/>
      <c r="H141" t="s">
        <v>70</v>
      </c>
    </row>
    <row r="142" spans="1:8" x14ac:dyDescent="0.35">
      <c r="B142">
        <v>7</v>
      </c>
      <c r="D142" s="1">
        <v>45138</v>
      </c>
      <c r="E142" t="s">
        <v>104</v>
      </c>
      <c r="G142" s="7"/>
      <c r="H142" t="s">
        <v>71</v>
      </c>
    </row>
    <row r="143" spans="1:8" x14ac:dyDescent="0.35">
      <c r="B143">
        <v>7</v>
      </c>
      <c r="D143" s="1">
        <v>45169</v>
      </c>
      <c r="E143" t="s">
        <v>105</v>
      </c>
      <c r="G143" s="7"/>
      <c r="H143" t="s">
        <v>72</v>
      </c>
    </row>
    <row r="144" spans="1:8" x14ac:dyDescent="0.35">
      <c r="B144">
        <v>7</v>
      </c>
      <c r="D144" s="1">
        <v>45199</v>
      </c>
      <c r="E144" t="s">
        <v>106</v>
      </c>
      <c r="G144" s="7"/>
      <c r="H144" t="s">
        <v>73</v>
      </c>
    </row>
    <row r="145" spans="1:8" x14ac:dyDescent="0.35">
      <c r="B145">
        <v>7</v>
      </c>
      <c r="D145" s="1">
        <v>45230</v>
      </c>
      <c r="E145" t="s">
        <v>107</v>
      </c>
      <c r="G145" s="7"/>
      <c r="H145" t="s">
        <v>74</v>
      </c>
    </row>
    <row r="146" spans="1:8" x14ac:dyDescent="0.35">
      <c r="B146">
        <v>7</v>
      </c>
      <c r="D146" s="1">
        <v>45260</v>
      </c>
      <c r="E146" t="s">
        <v>109</v>
      </c>
      <c r="G146" s="7"/>
      <c r="H146" t="s">
        <v>75</v>
      </c>
    </row>
    <row r="147" spans="1:8" x14ac:dyDescent="0.35">
      <c r="B147">
        <v>7</v>
      </c>
      <c r="D147" s="1">
        <v>45290</v>
      </c>
      <c r="E147" t="s">
        <v>119</v>
      </c>
      <c r="G147" s="7"/>
      <c r="H147" t="s">
        <v>76</v>
      </c>
    </row>
    <row r="148" spans="1:8" x14ac:dyDescent="0.35">
      <c r="D148" s="1"/>
      <c r="G148" s="7"/>
    </row>
    <row r="150" spans="1:8" x14ac:dyDescent="0.35">
      <c r="A150" s="2" t="s">
        <v>44</v>
      </c>
      <c r="B150" s="2">
        <f>SUM(B136:B149)</f>
        <v>84</v>
      </c>
      <c r="C150" s="2">
        <f>SUM(C137:C149)</f>
        <v>0</v>
      </c>
    </row>
    <row r="151" spans="1:8" x14ac:dyDescent="0.35">
      <c r="A151" s="2" t="s">
        <v>43</v>
      </c>
      <c r="C151" s="2">
        <f>+C135+B150-C150</f>
        <v>84</v>
      </c>
    </row>
    <row r="153" spans="1:8" x14ac:dyDescent="0.35">
      <c r="A153" s="14" t="s">
        <v>16</v>
      </c>
      <c r="B153" s="14"/>
      <c r="C153" s="14">
        <v>66301</v>
      </c>
      <c r="D153" s="14" t="s">
        <v>79</v>
      </c>
      <c r="E153" s="14" t="s">
        <v>36</v>
      </c>
      <c r="F153" s="13"/>
      <c r="G153" s="15"/>
      <c r="H153" s="13"/>
    </row>
    <row r="154" spans="1:8" x14ac:dyDescent="0.35">
      <c r="A154" s="13"/>
      <c r="B154" s="13"/>
      <c r="C154" s="13"/>
      <c r="D154" s="13"/>
      <c r="E154" s="13"/>
      <c r="F154" s="13"/>
      <c r="G154" s="15"/>
      <c r="H154" s="13"/>
    </row>
    <row r="155" spans="1:8" x14ac:dyDescent="0.35">
      <c r="A155" s="13"/>
      <c r="B155" s="11" t="s">
        <v>29</v>
      </c>
      <c r="C155" s="11" t="s">
        <v>30</v>
      </c>
      <c r="D155" s="11" t="s">
        <v>0</v>
      </c>
      <c r="E155" s="11" t="s">
        <v>4</v>
      </c>
      <c r="F155" s="11" t="s">
        <v>27</v>
      </c>
      <c r="G155" s="12" t="s">
        <v>39</v>
      </c>
      <c r="H155" s="11" t="s">
        <v>48</v>
      </c>
    </row>
    <row r="156" spans="1:8" x14ac:dyDescent="0.35">
      <c r="A156" s="2" t="s">
        <v>35</v>
      </c>
      <c r="B156" s="2"/>
      <c r="C156" s="2">
        <v>0</v>
      </c>
      <c r="D156" s="2"/>
      <c r="E156" s="2"/>
      <c r="F156" s="2"/>
      <c r="G156" s="3"/>
    </row>
    <row r="157" spans="1:8" x14ac:dyDescent="0.35">
      <c r="C157">
        <v>10</v>
      </c>
      <c r="D157" s="1">
        <v>44957</v>
      </c>
      <c r="E157" t="s">
        <v>31</v>
      </c>
      <c r="F157" t="s">
        <v>66</v>
      </c>
      <c r="G157" s="7"/>
      <c r="H157" t="s">
        <v>80</v>
      </c>
    </row>
    <row r="158" spans="1:8" x14ac:dyDescent="0.35">
      <c r="C158">
        <v>5</v>
      </c>
      <c r="D158" s="1">
        <v>44957</v>
      </c>
      <c r="E158" t="s">
        <v>124</v>
      </c>
      <c r="G158" s="7"/>
      <c r="H158" t="s">
        <v>123</v>
      </c>
    </row>
    <row r="159" spans="1:8" x14ac:dyDescent="0.35">
      <c r="C159">
        <v>10</v>
      </c>
      <c r="D159" s="1">
        <v>45007</v>
      </c>
      <c r="E159" t="s">
        <v>34</v>
      </c>
      <c r="F159" t="s">
        <v>66</v>
      </c>
      <c r="G159" s="7"/>
      <c r="H159" t="s">
        <v>80</v>
      </c>
    </row>
    <row r="160" spans="1:8" x14ac:dyDescent="0.35">
      <c r="C160">
        <v>50</v>
      </c>
      <c r="D160" s="1">
        <v>45051</v>
      </c>
      <c r="E160" t="s">
        <v>85</v>
      </c>
      <c r="F160" t="s">
        <v>86</v>
      </c>
      <c r="G160" s="7"/>
      <c r="H160" t="s">
        <v>87</v>
      </c>
    </row>
    <row r="162" spans="1:8" x14ac:dyDescent="0.35">
      <c r="A162" s="2" t="s">
        <v>44</v>
      </c>
      <c r="B162" s="2">
        <f>SUM(B159:B161)</f>
        <v>0</v>
      </c>
      <c r="C162" s="2">
        <f>SUM(C157:C161)</f>
        <v>75</v>
      </c>
    </row>
    <row r="163" spans="1:8" x14ac:dyDescent="0.35">
      <c r="A163" s="2" t="s">
        <v>43</v>
      </c>
      <c r="C163" s="2">
        <f>+C156+B162-C162</f>
        <v>-75</v>
      </c>
    </row>
    <row r="165" spans="1:8" x14ac:dyDescent="0.35">
      <c r="A165" s="14" t="s">
        <v>16</v>
      </c>
      <c r="B165" s="14"/>
      <c r="C165" s="14">
        <v>66501</v>
      </c>
      <c r="D165" s="14" t="s">
        <v>52</v>
      </c>
      <c r="E165" s="14" t="s">
        <v>36</v>
      </c>
      <c r="F165" s="13"/>
      <c r="G165" s="15"/>
      <c r="H165" s="13"/>
    </row>
    <row r="166" spans="1:8" x14ac:dyDescent="0.35">
      <c r="A166" s="13"/>
      <c r="B166" s="13"/>
      <c r="C166" s="13"/>
      <c r="D166" s="13"/>
      <c r="E166" s="13"/>
      <c r="F166" s="13"/>
      <c r="G166" s="15"/>
      <c r="H166" s="13"/>
    </row>
    <row r="167" spans="1:8" x14ac:dyDescent="0.35">
      <c r="A167" s="13"/>
      <c r="B167" s="11" t="s">
        <v>29</v>
      </c>
      <c r="C167" s="11" t="s">
        <v>30</v>
      </c>
      <c r="D167" s="11" t="s">
        <v>0</v>
      </c>
      <c r="E167" s="11" t="s">
        <v>4</v>
      </c>
      <c r="F167" s="11" t="s">
        <v>27</v>
      </c>
      <c r="G167" s="12" t="s">
        <v>39</v>
      </c>
      <c r="H167" s="11" t="s">
        <v>48</v>
      </c>
    </row>
    <row r="168" spans="1:8" x14ac:dyDescent="0.35">
      <c r="A168" s="2" t="s">
        <v>35</v>
      </c>
      <c r="B168" s="2"/>
      <c r="C168" s="2">
        <v>0</v>
      </c>
      <c r="D168" s="2"/>
      <c r="E168" s="2"/>
      <c r="F168" s="2"/>
      <c r="G168" s="3"/>
    </row>
    <row r="169" spans="1:8" x14ac:dyDescent="0.35">
      <c r="G169" s="7"/>
    </row>
    <row r="170" spans="1:8" x14ac:dyDescent="0.35">
      <c r="C170">
        <v>67.66</v>
      </c>
      <c r="D170" s="1">
        <v>45069</v>
      </c>
      <c r="E170" t="s">
        <v>88</v>
      </c>
      <c r="F170" t="s">
        <v>90</v>
      </c>
      <c r="G170" s="7"/>
      <c r="H170" t="s">
        <v>89</v>
      </c>
    </row>
    <row r="171" spans="1:8" x14ac:dyDescent="0.35">
      <c r="C171">
        <v>886.03</v>
      </c>
      <c r="D171" s="1">
        <v>45093</v>
      </c>
      <c r="E171" t="s">
        <v>98</v>
      </c>
      <c r="F171" t="s">
        <v>90</v>
      </c>
      <c r="G171" s="7"/>
      <c r="H171" t="s">
        <v>89</v>
      </c>
    </row>
    <row r="172" spans="1:8" x14ac:dyDescent="0.35">
      <c r="C172">
        <v>124.54</v>
      </c>
      <c r="D172" s="1">
        <v>45121</v>
      </c>
      <c r="E172" t="s">
        <v>101</v>
      </c>
      <c r="F172" t="s">
        <v>90</v>
      </c>
      <c r="G172" s="7"/>
      <c r="H172" t="s">
        <v>89</v>
      </c>
    </row>
    <row r="173" spans="1:8" x14ac:dyDescent="0.35">
      <c r="C173">
        <v>91.96</v>
      </c>
      <c r="D173" s="1">
        <v>45132</v>
      </c>
      <c r="E173" t="s">
        <v>102</v>
      </c>
      <c r="F173" t="s">
        <v>90</v>
      </c>
      <c r="G173" s="7"/>
      <c r="H173" t="s">
        <v>89</v>
      </c>
    </row>
    <row r="174" spans="1:8" x14ac:dyDescent="0.35">
      <c r="C174">
        <v>211.39</v>
      </c>
      <c r="D174" s="1">
        <v>45135</v>
      </c>
      <c r="E174" t="s">
        <v>103</v>
      </c>
      <c r="F174" t="s">
        <v>90</v>
      </c>
      <c r="G174" s="7"/>
      <c r="H174" t="s">
        <v>89</v>
      </c>
    </row>
    <row r="175" spans="1:8" x14ac:dyDescent="0.35">
      <c r="B175">
        <f>+'účtovný  denník denník 2023'!G34</f>
        <v>307.67</v>
      </c>
      <c r="D175" s="1">
        <v>45291</v>
      </c>
      <c r="E175" t="s">
        <v>124</v>
      </c>
      <c r="G175" s="7"/>
      <c r="H175" t="s">
        <v>128</v>
      </c>
    </row>
    <row r="177" spans="1:8" x14ac:dyDescent="0.35">
      <c r="A177" s="2" t="s">
        <v>44</v>
      </c>
      <c r="B177" s="2">
        <f>SUM(B170:B176)</f>
        <v>307.67</v>
      </c>
      <c r="C177" s="2">
        <f>SUM(C170:C176)</f>
        <v>1381.58</v>
      </c>
    </row>
    <row r="178" spans="1:8" x14ac:dyDescent="0.35">
      <c r="A178" s="2" t="s">
        <v>43</v>
      </c>
      <c r="C178" s="2">
        <f>+C168+B177-C177</f>
        <v>-1073.9099999999999</v>
      </c>
    </row>
    <row r="181" spans="1:8" x14ac:dyDescent="0.35">
      <c r="C181" s="2" t="s">
        <v>61</v>
      </c>
    </row>
    <row r="182" spans="1:8" x14ac:dyDescent="0.35">
      <c r="C182" s="2" t="s">
        <v>25</v>
      </c>
      <c r="D182" s="2"/>
    </row>
    <row r="183" spans="1:8" x14ac:dyDescent="0.35">
      <c r="A183" s="2"/>
      <c r="B183" s="2"/>
      <c r="C183" s="2"/>
      <c r="D183" s="2"/>
      <c r="E183" s="2"/>
      <c r="F183" s="2"/>
      <c r="G183" s="2"/>
      <c r="H183" s="2"/>
    </row>
    <row r="184" spans="1:8" x14ac:dyDescent="0.35">
      <c r="A184" s="2"/>
      <c r="B184" s="2"/>
      <c r="C184" s="2" t="s">
        <v>16</v>
      </c>
      <c r="D184" s="2" t="s">
        <v>57</v>
      </c>
      <c r="E184" s="2" t="s">
        <v>56</v>
      </c>
      <c r="F184" s="2" t="s">
        <v>53</v>
      </c>
      <c r="G184" s="2" t="s">
        <v>54</v>
      </c>
      <c r="H184" s="2" t="s">
        <v>55</v>
      </c>
    </row>
    <row r="185" spans="1:8" x14ac:dyDescent="0.35">
      <c r="C185">
        <f>+C5</f>
        <v>22101</v>
      </c>
      <c r="D185" t="str">
        <f>+D5</f>
        <v>Bankové účty</v>
      </c>
      <c r="E185" s="9">
        <f>+A8</f>
        <v>5</v>
      </c>
      <c r="F185" s="9">
        <f>+B34</f>
        <v>1451.58</v>
      </c>
      <c r="G185" s="9">
        <f>+C34</f>
        <v>1116.4099999999999</v>
      </c>
      <c r="H185" s="9">
        <f>+E185+F185-G185</f>
        <v>340.17000000000007</v>
      </c>
    </row>
    <row r="186" spans="1:8" x14ac:dyDescent="0.35">
      <c r="C186">
        <f>+C38</f>
        <v>32501</v>
      </c>
      <c r="D186" t="str">
        <f>+D38</f>
        <v>Ostatné záväzky</v>
      </c>
      <c r="E186" s="9">
        <f>-C41</f>
        <v>0</v>
      </c>
      <c r="F186" s="9">
        <f>+B51</f>
        <v>957.40000000000009</v>
      </c>
      <c r="G186" s="9">
        <f>+C51</f>
        <v>989.90000000000009</v>
      </c>
      <c r="H186" s="9">
        <f t="shared" ref="H186:H196" si="0">+E186+F186-G186</f>
        <v>-32.5</v>
      </c>
    </row>
    <row r="187" spans="1:8" x14ac:dyDescent="0.35">
      <c r="C187">
        <v>38401</v>
      </c>
      <c r="D187" t="s">
        <v>120</v>
      </c>
      <c r="E187" s="9">
        <f>-C58</f>
        <v>0</v>
      </c>
      <c r="F187" s="9">
        <f>+B63</f>
        <v>0</v>
      </c>
      <c r="G187" s="9">
        <f>+C63</f>
        <v>307.67</v>
      </c>
      <c r="H187" s="9">
        <f t="shared" si="0"/>
        <v>-307.67</v>
      </c>
    </row>
    <row r="188" spans="1:8" x14ac:dyDescent="0.35">
      <c r="C188">
        <v>38402</v>
      </c>
      <c r="D188" t="s">
        <v>121</v>
      </c>
      <c r="E188" s="9">
        <f>-C70</f>
        <v>-5</v>
      </c>
      <c r="F188" s="9">
        <f>+B75</f>
        <v>5</v>
      </c>
      <c r="G188" s="9">
        <f>+C75</f>
        <v>0</v>
      </c>
      <c r="H188" s="9">
        <f t="shared" si="0"/>
        <v>0</v>
      </c>
    </row>
    <row r="189" spans="1:8" x14ac:dyDescent="0.35">
      <c r="C189">
        <f>+C78</f>
        <v>50101</v>
      </c>
      <c r="D189" t="str">
        <f>+D78</f>
        <v>Spotrebované nákupy - DHM</v>
      </c>
      <c r="E189" s="9">
        <f>+B81</f>
        <v>0</v>
      </c>
      <c r="F189" s="9">
        <f>+B86</f>
        <v>509.55</v>
      </c>
      <c r="G189" s="9">
        <f>+C86</f>
        <v>0</v>
      </c>
      <c r="H189" s="9">
        <f t="shared" si="0"/>
        <v>509.55</v>
      </c>
    </row>
    <row r="190" spans="1:8" x14ac:dyDescent="0.35">
      <c r="C190">
        <f>+C89</f>
        <v>50102</v>
      </c>
      <c r="D190" t="str">
        <f>+D89</f>
        <v>Spotrebované nákupy - tonery</v>
      </c>
      <c r="E190" s="9">
        <f>+B92</f>
        <v>0</v>
      </c>
      <c r="F190" s="9">
        <f>+B96</f>
        <v>475.35</v>
      </c>
      <c r="G190" s="9">
        <f>+C96</f>
        <v>0</v>
      </c>
      <c r="H190" s="9">
        <f t="shared" si="0"/>
        <v>475.35</v>
      </c>
    </row>
    <row r="191" spans="1:8" x14ac:dyDescent="0.35">
      <c r="C191">
        <f>+C100</f>
        <v>51801</v>
      </c>
      <c r="D191" t="str">
        <f>+D100</f>
        <v>Spotrebované služby - poštovné, doručovateľké služby</v>
      </c>
      <c r="E191" s="9">
        <f>+B103</f>
        <v>0</v>
      </c>
      <c r="F191" s="9">
        <f>+B107</f>
        <v>5</v>
      </c>
      <c r="G191" s="9">
        <f>+C107</f>
        <v>0</v>
      </c>
      <c r="H191" s="9">
        <f t="shared" si="0"/>
        <v>5</v>
      </c>
    </row>
    <row r="192" spans="1:8" x14ac:dyDescent="0.35">
      <c r="C192">
        <v>53801</v>
      </c>
      <c r="D192" t="s">
        <v>117</v>
      </c>
      <c r="E192" s="9">
        <v>0</v>
      </c>
      <c r="F192" s="9">
        <f>+B117</f>
        <v>75</v>
      </c>
      <c r="G192" s="9">
        <f>+C117</f>
        <v>0</v>
      </c>
      <c r="H192" s="9">
        <f t="shared" si="0"/>
        <v>75</v>
      </c>
    </row>
    <row r="193" spans="3:11" x14ac:dyDescent="0.35">
      <c r="C193">
        <v>54401</v>
      </c>
      <c r="D193" t="s">
        <v>96</v>
      </c>
      <c r="E193" s="9">
        <v>0</v>
      </c>
      <c r="F193" s="9">
        <f>+B127</f>
        <v>0.01</v>
      </c>
      <c r="G193" s="9">
        <f>+C127</f>
        <v>0</v>
      </c>
      <c r="H193" s="9">
        <f t="shared" si="0"/>
        <v>0.01</v>
      </c>
    </row>
    <row r="194" spans="3:11" x14ac:dyDescent="0.35">
      <c r="C194">
        <v>54901</v>
      </c>
      <c r="D194" t="s">
        <v>78</v>
      </c>
      <c r="E194" s="9">
        <v>0</v>
      </c>
      <c r="F194" s="9">
        <f>+B150</f>
        <v>84</v>
      </c>
      <c r="G194" s="9">
        <f>+C150</f>
        <v>0</v>
      </c>
      <c r="H194" s="9">
        <f>+F194-G194</f>
        <v>84</v>
      </c>
    </row>
    <row r="195" spans="3:11" x14ac:dyDescent="0.35">
      <c r="C195">
        <v>66301</v>
      </c>
      <c r="D195" t="s">
        <v>79</v>
      </c>
      <c r="E195" s="9">
        <v>0</v>
      </c>
      <c r="F195" s="9">
        <f>+B162</f>
        <v>0</v>
      </c>
      <c r="G195" s="9">
        <f>+C162</f>
        <v>75</v>
      </c>
      <c r="H195" s="9">
        <f>+F195-G195</f>
        <v>-75</v>
      </c>
      <c r="K195" s="9"/>
    </row>
    <row r="196" spans="3:11" x14ac:dyDescent="0.35">
      <c r="C196">
        <f>+C165</f>
        <v>66501</v>
      </c>
      <c r="D196" t="str">
        <f>+D165</f>
        <v>Príspevky z podielu zaplatenej dane</v>
      </c>
      <c r="E196" s="9">
        <f>-C168</f>
        <v>0</v>
      </c>
      <c r="F196" s="9">
        <f>+B177</f>
        <v>307.67</v>
      </c>
      <c r="G196" s="9">
        <f>+C177</f>
        <v>1381.58</v>
      </c>
      <c r="H196" s="9">
        <f t="shared" si="0"/>
        <v>-1073.9099999999999</v>
      </c>
    </row>
    <row r="197" spans="3:11" x14ac:dyDescent="0.35">
      <c r="E197" s="9"/>
      <c r="F197" s="9"/>
      <c r="G197" s="9"/>
      <c r="H197" s="9"/>
    </row>
    <row r="198" spans="3:11" x14ac:dyDescent="0.35">
      <c r="D198" s="8" t="s">
        <v>58</v>
      </c>
      <c r="E198" s="10">
        <f>SUM(E185:E197)</f>
        <v>0</v>
      </c>
      <c r="F198" s="10">
        <f>SUM(F185:F197)</f>
        <v>3870.5600000000004</v>
      </c>
      <c r="G198" s="10">
        <f>SUM(G185:G196)</f>
        <v>3870.56</v>
      </c>
      <c r="H198" s="10">
        <f>SUM(H185:H196)</f>
        <v>0</v>
      </c>
    </row>
    <row r="199" spans="3:11" x14ac:dyDescent="0.35">
      <c r="E199" s="8"/>
      <c r="F199" s="8"/>
      <c r="G199" s="8"/>
      <c r="H199" s="8"/>
    </row>
    <row r="200" spans="3:11" x14ac:dyDescent="0.35">
      <c r="D200" t="s">
        <v>125</v>
      </c>
      <c r="H200" s="9">
        <f>SUM(H189:H194)</f>
        <v>1148.9100000000001</v>
      </c>
    </row>
    <row r="201" spans="3:11" x14ac:dyDescent="0.35">
      <c r="D201" t="s">
        <v>126</v>
      </c>
      <c r="H201" s="9">
        <f>SUM(H195:H196)</f>
        <v>-1148.9099999999999</v>
      </c>
    </row>
    <row r="202" spans="3:11" x14ac:dyDescent="0.35">
      <c r="D202" t="s">
        <v>127</v>
      </c>
      <c r="H202" s="9">
        <f>SUM(H189:H196)</f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B3D21-D7C6-413E-9564-C2FB5F67D824}">
  <dimension ref="B176:B360"/>
  <sheetViews>
    <sheetView topLeftCell="J181" zoomScale="172" zoomScaleNormal="172" workbookViewId="0">
      <selection activeCell="B5" sqref="B5"/>
    </sheetView>
  </sheetViews>
  <sheetFormatPr defaultRowHeight="14.5" x14ac:dyDescent="0.35"/>
  <sheetData>
    <row r="176" spans="2:2" x14ac:dyDescent="0.35">
      <c r="B176">
        <v>55</v>
      </c>
    </row>
    <row r="320" customFormat="1" x14ac:dyDescent="0.35"/>
    <row r="360" customFormat="1" x14ac:dyDescent="0.35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10</vt:i4>
      </vt:variant>
    </vt:vector>
  </HeadingPairs>
  <TitlesOfParts>
    <vt:vector size="10" baseType="lpstr">
      <vt:lpstr>účtovná závierka podv. úč 2025</vt:lpstr>
      <vt:lpstr>účtovný denník 2025</vt:lpstr>
      <vt:lpstr>Hlavná kniha 2025</vt:lpstr>
      <vt:lpstr>scany dokladov 2025</vt:lpstr>
      <vt:lpstr>účtovný rozvrh 2023-2025</vt:lpstr>
      <vt:lpstr>Číselníky</vt:lpstr>
      <vt:lpstr>účtovný  denník denník 2023</vt:lpstr>
      <vt:lpstr>Hlavná kniha 2023</vt:lpstr>
      <vt:lpstr>úč závierka podvojné účt 2023</vt:lpstr>
      <vt:lpstr>usmernenia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Noro</dc:creator>
  <cp:lastModifiedBy>Holod Rastislav</cp:lastModifiedBy>
  <dcterms:created xsi:type="dcterms:W3CDTF">2024-06-02T13:28:15Z</dcterms:created>
  <dcterms:modified xsi:type="dcterms:W3CDTF">2026-07-14T17:02:27Z</dcterms:modified>
</cp:coreProperties>
</file>