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comments3.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codeName="ThisWorkbook" defaultThemeVersion="124226"/>
  <bookViews>
    <workbookView xWindow="120" yWindow="300" windowWidth="20730" windowHeight="9315" tabRatio="949" firstSheet="3" activeTab="3"/>
  </bookViews>
  <sheets>
    <sheet name="Input data" sheetId="69" r:id="rId1"/>
    <sheet name="VYSVETLIVKY" sheetId="51" r:id="rId2"/>
    <sheet name="Notes-SK Cover sheet" sheetId="85" r:id="rId3"/>
    <sheet name="Notes Template" sheetId="71" r:id="rId4"/>
    <sheet name="Cash Flow" sheetId="62" r:id="rId5"/>
    <sheet name="1" sheetId="1" state="hidden" r:id="rId6"/>
    <sheet name="2" sheetId="4" state="hidden" r:id="rId7"/>
    <sheet name="2_tabulka 2" sheetId="52" state="hidden" r:id="rId8"/>
    <sheet name="3" sheetId="5" state="hidden" r:id="rId9"/>
    <sheet name="4" sheetId="6" state="hidden" r:id="rId10"/>
    <sheet name="5" sheetId="7" state="hidden" r:id="rId11"/>
    <sheet name="6" sheetId="8" state="hidden" r:id="rId12"/>
    <sheet name="7" sheetId="9" state="hidden" r:id="rId13"/>
    <sheet name="8" sheetId="10" state="hidden" r:id="rId14"/>
    <sheet name="9" sheetId="11" state="hidden" r:id="rId15"/>
    <sheet name="10" sheetId="12" state="hidden" r:id="rId16"/>
    <sheet name="11" sheetId="13" state="hidden" r:id="rId17"/>
    <sheet name="12" sheetId="14" state="hidden" r:id="rId18"/>
    <sheet name="12_tabulka c.2" sheetId="53" state="hidden" r:id="rId19"/>
    <sheet name="13" sheetId="15" state="hidden" r:id="rId20"/>
    <sheet name="14_tabulka 1 a 3" sheetId="56" state="hidden" r:id="rId21"/>
    <sheet name="14_tabulka 2 a 4" sheetId="57" state="hidden" r:id="rId22"/>
    <sheet name="15" sheetId="17" state="hidden" r:id="rId23"/>
    <sheet name="16" sheetId="18" state="hidden" r:id="rId24"/>
    <sheet name="16_tabulka c.2" sheetId="54" state="hidden" r:id="rId25"/>
    <sheet name="17" sheetId="19" state="hidden" r:id="rId26"/>
    <sheet name="18" sheetId="20" state="hidden" r:id="rId27"/>
    <sheet name="18_tabulka c.2" sheetId="55" state="hidden" r:id="rId28"/>
    <sheet name="19" sheetId="21" state="hidden" r:id="rId29"/>
    <sheet name="20" sheetId="22" state="hidden" r:id="rId30"/>
    <sheet name="21" sheetId="23" state="hidden" r:id="rId31"/>
    <sheet name="22" sheetId="24" state="hidden" r:id="rId32"/>
    <sheet name="23" sheetId="25" state="hidden" r:id="rId33"/>
    <sheet name="24" sheetId="26" state="hidden" r:id="rId34"/>
    <sheet name="24_tabulky 3 a 4" sheetId="50" state="hidden" r:id="rId35"/>
    <sheet name="25" sheetId="27" state="hidden" r:id="rId36"/>
    <sheet name="26" sheetId="28" state="hidden" r:id="rId37"/>
    <sheet name="27" sheetId="30" state="hidden" r:id="rId38"/>
    <sheet name="28" sheetId="31" state="hidden" r:id="rId39"/>
    <sheet name="29" sheetId="32" state="hidden" r:id="rId40"/>
    <sheet name="30" sheetId="29" state="hidden" r:id="rId41"/>
    <sheet name="31" sheetId="33" state="hidden" r:id="rId42"/>
    <sheet name="32" sheetId="34" state="hidden" r:id="rId43"/>
    <sheet name="32_tabulka 2" sheetId="59" state="hidden" r:id="rId44"/>
    <sheet name="33" sheetId="35" state="hidden" r:id="rId45"/>
    <sheet name="34" sheetId="36" state="hidden" r:id="rId46"/>
    <sheet name="42" sheetId="44" state="hidden" r:id="rId47"/>
    <sheet name="43" sheetId="45" state="hidden" r:id="rId48"/>
    <sheet name="44" sheetId="46" state="hidden" r:id="rId49"/>
    <sheet name="35" sheetId="37" state="hidden" r:id="rId50"/>
    <sheet name="36" sheetId="38" state="hidden" r:id="rId51"/>
    <sheet name="37" sheetId="39" state="hidden" r:id="rId52"/>
    <sheet name="38" sheetId="40" state="hidden" r:id="rId53"/>
    <sheet name="39" sheetId="41" state="hidden" r:id="rId54"/>
    <sheet name="40" sheetId="42" state="hidden" r:id="rId55"/>
    <sheet name="41" sheetId="43" state="hidden" r:id="rId56"/>
    <sheet name="45" sheetId="47" state="hidden" r:id="rId57"/>
    <sheet name="46" sheetId="48" state="hidden" r:id="rId58"/>
  </sheets>
  <externalReferences>
    <externalReference r:id="rId59"/>
    <externalReference r:id="rId60"/>
  </externalReferences>
  <definedNames>
    <definedName name="_Fill" localSheetId="0" hidden="1">#REF!</definedName>
    <definedName name="_Fill" localSheetId="2" hidden="1">#REF!</definedName>
    <definedName name="_Fill" hidden="1">#REF!</definedName>
    <definedName name="_Toc474124192" localSheetId="3">'Notes Template'!$D$98</definedName>
    <definedName name="cisla2lo">[1]Sheet1!$D$4:$E$66</definedName>
    <definedName name="cislalo">[1]Sheet1!$E$5:$J$45,[1]Sheet1!$E$50:$J$69,[1]Sheet1!$G$75:$J$88,[1]Sheet1!$G$92:$J$128</definedName>
    <definedName name="ClientName">[1]Sheet2!$F$5</definedName>
    <definedName name="_xlnm.Print_Area" localSheetId="4">'Cash Flow'!$A$1:$G$96</definedName>
    <definedName name="_xlnm.Print_Area" localSheetId="3">'Notes Template'!$B$2:$AH$1446</definedName>
    <definedName name="_xlnm.Print_Area" localSheetId="2">'Notes-SK Cover sheet'!$A$1:$AM$55</definedName>
    <definedName name="_xlnm.Print_Area">#REF!</definedName>
    <definedName name="Print" localSheetId="2">#REF!</definedName>
    <definedName name="Print">#REF!</definedName>
    <definedName name="Účty">[1]Sheet3!$A$4:$BF$371</definedName>
    <definedName name="VER_CF_BALANCES" localSheetId="0">#REF!</definedName>
    <definedName name="VER_CF_BALANCES" localSheetId="2">#REF!</definedName>
    <definedName name="VER_CF_BALANCES">#REF!</definedName>
    <definedName name="VER_SH_RATIOS" localSheetId="0">#REF!</definedName>
    <definedName name="VER_SH_RATIOS" localSheetId="2">#REF!</definedName>
    <definedName name="VER_SH_RATIOS">#REF!</definedName>
    <definedName name="VER_SCH_10" localSheetId="0">#REF!</definedName>
    <definedName name="VER_SCH_10" localSheetId="2">#REF!</definedName>
    <definedName name="VER_SCH_10">#REF!</definedName>
    <definedName name="VER_SCH_14" localSheetId="2">#REF!</definedName>
    <definedName name="VER_SCH_14">#REF!</definedName>
    <definedName name="VER_SCH_2" localSheetId="2">#REF!</definedName>
    <definedName name="VER_SCH_2">#REF!</definedName>
    <definedName name="VER_SCH_7" localSheetId="2">#REF!</definedName>
    <definedName name="VER_SCH_7">#REF!</definedName>
    <definedName name="Visit">[1]Sheet2!$I$3</definedName>
    <definedName name="YearEnd">[1]Sheet2!$I$2</definedName>
  </definedNames>
  <calcPr calcId="125725"/>
</workbook>
</file>

<file path=xl/calcChain.xml><?xml version="1.0" encoding="utf-8"?>
<calcChain xmlns="http://schemas.openxmlformats.org/spreadsheetml/2006/main">
  <c r="AD1368" i="71"/>
  <c r="AD1369"/>
  <c r="AD1370"/>
  <c r="AD1371"/>
  <c r="AD1372"/>
  <c r="AD1373"/>
  <c r="AM1251" l="1"/>
  <c r="AP1264" l="1"/>
  <c r="AO1264"/>
  <c r="AM1264"/>
  <c r="AL1264"/>
  <c r="X1235"/>
  <c r="AM1235" s="1"/>
  <c r="N1235"/>
  <c r="AO1235" s="1"/>
  <c r="AL1235" l="1"/>
  <c r="AO1181"/>
  <c r="N888" l="1"/>
  <c r="X888" l="1"/>
  <c r="AM888" s="1"/>
  <c r="S869"/>
  <c r="N869"/>
  <c r="I869"/>
  <c r="S852"/>
  <c r="N852"/>
  <c r="I852"/>
  <c r="AL888" l="1"/>
  <c r="AC515"/>
  <c r="Z515"/>
  <c r="W515"/>
  <c r="T515"/>
  <c r="Q515"/>
  <c r="N515"/>
  <c r="K515"/>
  <c r="H515"/>
  <c r="AC513"/>
  <c r="Z513"/>
  <c r="W513"/>
  <c r="T513"/>
  <c r="Q513"/>
  <c r="N513"/>
  <c r="K513"/>
  <c r="H513"/>
  <c r="AF512"/>
  <c r="AF511"/>
  <c r="AF510"/>
  <c r="AC508"/>
  <c r="Z508"/>
  <c r="W508"/>
  <c r="T508"/>
  <c r="Q508"/>
  <c r="N508"/>
  <c r="K508"/>
  <c r="H508"/>
  <c r="AF507"/>
  <c r="AF506"/>
  <c r="AF505"/>
  <c r="AC503"/>
  <c r="Z503"/>
  <c r="W503"/>
  <c r="T503"/>
  <c r="Q503"/>
  <c r="N503"/>
  <c r="K503"/>
  <c r="H503"/>
  <c r="AF502"/>
  <c r="AF501"/>
  <c r="AF500"/>
  <c r="AF499"/>
  <c r="AC492"/>
  <c r="Z492"/>
  <c r="W492"/>
  <c r="T492"/>
  <c r="Q492"/>
  <c r="N492"/>
  <c r="K492"/>
  <c r="H492"/>
  <c r="AC490"/>
  <c r="Z490"/>
  <c r="W490"/>
  <c r="T490"/>
  <c r="Q490"/>
  <c r="N490"/>
  <c r="K490"/>
  <c r="H490"/>
  <c r="AF489"/>
  <c r="AF488"/>
  <c r="AF487"/>
  <c r="AC485"/>
  <c r="Z485"/>
  <c r="W485"/>
  <c r="T485"/>
  <c r="Q485"/>
  <c r="N485"/>
  <c r="K485"/>
  <c r="H485"/>
  <c r="AF484"/>
  <c r="AF483"/>
  <c r="AF482"/>
  <c r="AC480"/>
  <c r="Z480"/>
  <c r="W480"/>
  <c r="T480"/>
  <c r="Q480"/>
  <c r="N480"/>
  <c r="K480"/>
  <c r="H480"/>
  <c r="AF479"/>
  <c r="AF478"/>
  <c r="AF477"/>
  <c r="AF476"/>
  <c r="AB440"/>
  <c r="Y440"/>
  <c r="V440"/>
  <c r="S440"/>
  <c r="P440"/>
  <c r="M440"/>
  <c r="J440"/>
  <c r="AB438"/>
  <c r="Y438"/>
  <c r="V438"/>
  <c r="S438"/>
  <c r="P438"/>
  <c r="M438"/>
  <c r="J438"/>
  <c r="AE437"/>
  <c r="AE436"/>
  <c r="AE435"/>
  <c r="AB433"/>
  <c r="Y433"/>
  <c r="V433"/>
  <c r="S433"/>
  <c r="P433"/>
  <c r="M433"/>
  <c r="J433"/>
  <c r="AE432"/>
  <c r="AE431"/>
  <c r="AE430"/>
  <c r="AB428"/>
  <c r="Y428"/>
  <c r="V428"/>
  <c r="V441" s="1"/>
  <c r="S428"/>
  <c r="P428"/>
  <c r="M428"/>
  <c r="J428"/>
  <c r="J441" s="1"/>
  <c r="AE427"/>
  <c r="AE426"/>
  <c r="AE425"/>
  <c r="AE424"/>
  <c r="AB417"/>
  <c r="Y417"/>
  <c r="V417"/>
  <c r="S417"/>
  <c r="P417"/>
  <c r="M417"/>
  <c r="J417"/>
  <c r="AB415"/>
  <c r="Y415"/>
  <c r="V415"/>
  <c r="S415"/>
  <c r="P415"/>
  <c r="M415"/>
  <c r="J415"/>
  <c r="AE414"/>
  <c r="AE413"/>
  <c r="AE412"/>
  <c r="AB410"/>
  <c r="Y410"/>
  <c r="V410"/>
  <c r="S410"/>
  <c r="P410"/>
  <c r="M410"/>
  <c r="J410"/>
  <c r="AE409"/>
  <c r="AE408"/>
  <c r="AE407"/>
  <c r="AB405"/>
  <c r="AB418" s="1"/>
  <c r="Y405"/>
  <c r="V405"/>
  <c r="S405"/>
  <c r="P405"/>
  <c r="P418" s="1"/>
  <c r="M405"/>
  <c r="J405"/>
  <c r="AE404"/>
  <c r="AE403"/>
  <c r="AE402"/>
  <c r="AE401"/>
  <c r="AE440" l="1"/>
  <c r="Z493"/>
  <c r="AF515"/>
  <c r="H516"/>
  <c r="S418"/>
  <c r="M441"/>
  <c r="Y441"/>
  <c r="N493"/>
  <c r="T516"/>
  <c r="AF508"/>
  <c r="M418"/>
  <c r="Y418"/>
  <c r="S441"/>
  <c r="AE417"/>
  <c r="AF492"/>
  <c r="AE415"/>
  <c r="AE433"/>
  <c r="K493"/>
  <c r="W493"/>
  <c r="Q516"/>
  <c r="AC516"/>
  <c r="AF513"/>
  <c r="AE410"/>
  <c r="AE438"/>
  <c r="Q493"/>
  <c r="AC493"/>
  <c r="AF490"/>
  <c r="K516"/>
  <c r="W516"/>
  <c r="J418"/>
  <c r="V418"/>
  <c r="P441"/>
  <c r="AB441"/>
  <c r="H493"/>
  <c r="T493"/>
  <c r="AF485"/>
  <c r="N516"/>
  <c r="Z516"/>
  <c r="AF503"/>
  <c r="AF480"/>
  <c r="AE405"/>
  <c r="AE428"/>
  <c r="AF493" l="1"/>
  <c r="AE418"/>
  <c r="AE441"/>
  <c r="AF516"/>
  <c r="AC36"/>
  <c r="X36"/>
  <c r="S36"/>
  <c r="N36"/>
  <c r="AC46"/>
  <c r="Y46"/>
  <c r="U46"/>
  <c r="P46"/>
  <c r="AO974" l="1"/>
  <c r="AO963"/>
  <c r="AO959"/>
  <c r="AC578"/>
  <c r="Z578"/>
  <c r="W578"/>
  <c r="T578"/>
  <c r="Q578"/>
  <c r="N578"/>
  <c r="K578"/>
  <c r="H578"/>
  <c r="AF577"/>
  <c r="AF576"/>
  <c r="AF575"/>
  <c r="AF574"/>
  <c r="AO562"/>
  <c r="AN562"/>
  <c r="AL562"/>
  <c r="AK562"/>
  <c r="AO561"/>
  <c r="AN561"/>
  <c r="AL561"/>
  <c r="AK561"/>
  <c r="AC561"/>
  <c r="Z561"/>
  <c r="W561"/>
  <c r="T561"/>
  <c r="Q561"/>
  <c r="AP561" s="1"/>
  <c r="N561"/>
  <c r="AM561" s="1"/>
  <c r="K561"/>
  <c r="AJ561" s="1"/>
  <c r="H561"/>
  <c r="AI561" s="1"/>
  <c r="AC559"/>
  <c r="Z559"/>
  <c r="W559"/>
  <c r="T559"/>
  <c r="Q559"/>
  <c r="N559"/>
  <c r="K559"/>
  <c r="H559"/>
  <c r="AF557"/>
  <c r="AO581"/>
  <c r="AN581"/>
  <c r="AL581"/>
  <c r="AK581"/>
  <c r="AP580"/>
  <c r="AN580"/>
  <c r="AM580"/>
  <c r="AK580"/>
  <c r="AJ580"/>
  <c r="AC580"/>
  <c r="Z580"/>
  <c r="W580"/>
  <c r="T580"/>
  <c r="Q580"/>
  <c r="N580"/>
  <c r="AO580" s="1"/>
  <c r="K580"/>
  <c r="AL580" s="1"/>
  <c r="H580"/>
  <c r="AI580" s="1"/>
  <c r="AF578" l="1"/>
  <c r="AC38" i="85"/>
  <c r="U38"/>
  <c r="L38"/>
  <c r="J37"/>
  <c r="I37"/>
  <c r="H37"/>
  <c r="G37"/>
  <c r="E37"/>
  <c r="D37"/>
  <c r="B37"/>
  <c r="A37"/>
  <c r="J34"/>
  <c r="I34"/>
  <c r="H34"/>
  <c r="G34"/>
  <c r="E34"/>
  <c r="D34"/>
  <c r="B34"/>
  <c r="A34"/>
  <c r="AK31"/>
  <c r="AJ31"/>
  <c r="AI31"/>
  <c r="AH31"/>
  <c r="AG31"/>
  <c r="AF31"/>
  <c r="AE31"/>
  <c r="AD31"/>
  <c r="AC31"/>
  <c r="AB31"/>
  <c r="AA31"/>
  <c r="Z31"/>
  <c r="Y31"/>
  <c r="X31"/>
  <c r="W31"/>
  <c r="V31"/>
  <c r="U31"/>
  <c r="T31"/>
  <c r="S31"/>
  <c r="R31"/>
  <c r="Q31"/>
  <c r="P31"/>
  <c r="O31"/>
  <c r="N31"/>
  <c r="M31"/>
  <c r="L31"/>
  <c r="K31"/>
  <c r="J31"/>
  <c r="I31"/>
  <c r="H31"/>
  <c r="G31"/>
  <c r="F31"/>
  <c r="E31"/>
  <c r="D31"/>
  <c r="C31"/>
  <c r="B31"/>
  <c r="A31"/>
  <c r="AA29"/>
  <c r="Z29"/>
  <c r="Y29"/>
  <c r="X29"/>
  <c r="W29"/>
  <c r="V29"/>
  <c r="U29"/>
  <c r="T29"/>
  <c r="R29"/>
  <c r="Q29"/>
  <c r="P29"/>
  <c r="M29"/>
  <c r="L29"/>
  <c r="K29"/>
  <c r="J29"/>
  <c r="I29"/>
  <c r="H29"/>
  <c r="G29"/>
  <c r="F29"/>
  <c r="D29"/>
  <c r="C29"/>
  <c r="B29"/>
  <c r="AK27"/>
  <c r="AJ27"/>
  <c r="AI27"/>
  <c r="AH27"/>
  <c r="AG27"/>
  <c r="AF27"/>
  <c r="AE27"/>
  <c r="AD27"/>
  <c r="AC27"/>
  <c r="AB27"/>
  <c r="AA27"/>
  <c r="Z27"/>
  <c r="Y27"/>
  <c r="X27"/>
  <c r="W27"/>
  <c r="V27"/>
  <c r="U27"/>
  <c r="T27"/>
  <c r="S27"/>
  <c r="R27"/>
  <c r="Q27"/>
  <c r="P27"/>
  <c r="O27"/>
  <c r="N27"/>
  <c r="M27"/>
  <c r="L27"/>
  <c r="K27"/>
  <c r="J27"/>
  <c r="I27"/>
  <c r="H27"/>
  <c r="G27"/>
  <c r="E27"/>
  <c r="D27"/>
  <c r="C27"/>
  <c r="B27"/>
  <c r="A27"/>
  <c r="AK25"/>
  <c r="AJ25"/>
  <c r="AI25"/>
  <c r="AH25"/>
  <c r="AG25"/>
  <c r="AF25"/>
  <c r="AE25"/>
  <c r="AD25"/>
  <c r="AB25"/>
  <c r="AA25"/>
  <c r="Z25"/>
  <c r="Y25"/>
  <c r="X25"/>
  <c r="W25"/>
  <c r="V25"/>
  <c r="U25"/>
  <c r="T25"/>
  <c r="S25"/>
  <c r="R25"/>
  <c r="Q25"/>
  <c r="P25"/>
  <c r="O25"/>
  <c r="N25"/>
  <c r="M25"/>
  <c r="L25"/>
  <c r="K25"/>
  <c r="J25"/>
  <c r="I25"/>
  <c r="H25"/>
  <c r="G25"/>
  <c r="F25"/>
  <c r="E25"/>
  <c r="D25"/>
  <c r="C25"/>
  <c r="B25"/>
  <c r="A25"/>
  <c r="AK22"/>
  <c r="AJ22"/>
  <c r="AI22"/>
  <c r="AH22"/>
  <c r="AG22"/>
  <c r="AF22"/>
  <c r="AE22"/>
  <c r="AD22"/>
  <c r="AC22"/>
  <c r="AB22"/>
  <c r="AA22"/>
  <c r="Z22"/>
  <c r="Y22"/>
  <c r="X22"/>
  <c r="W22"/>
  <c r="V22"/>
  <c r="U22"/>
  <c r="T22"/>
  <c r="S22"/>
  <c r="R22"/>
  <c r="Q22"/>
  <c r="P22"/>
  <c r="O22"/>
  <c r="N22"/>
  <c r="M22"/>
  <c r="L22"/>
  <c r="K22"/>
  <c r="J22"/>
  <c r="I22"/>
  <c r="H22"/>
  <c r="G22"/>
  <c r="AK20"/>
  <c r="AJ20"/>
  <c r="AI20"/>
  <c r="AH20"/>
  <c r="AG20"/>
  <c r="AF20"/>
  <c r="AE20"/>
  <c r="AD20"/>
  <c r="AC20"/>
  <c r="AB20"/>
  <c r="AA20"/>
  <c r="Z20"/>
  <c r="Y20"/>
  <c r="X20"/>
  <c r="W20"/>
  <c r="V20"/>
  <c r="U20"/>
  <c r="T20"/>
  <c r="S20"/>
  <c r="R20"/>
  <c r="Q20"/>
  <c r="P20"/>
  <c r="O20"/>
  <c r="N20"/>
  <c r="M20"/>
  <c r="L20"/>
  <c r="K20"/>
  <c r="J20"/>
  <c r="I20"/>
  <c r="H20"/>
  <c r="G20"/>
  <c r="F20"/>
  <c r="E20"/>
  <c r="D20"/>
  <c r="C20"/>
  <c r="B20"/>
  <c r="A20"/>
  <c r="AK19"/>
  <c r="AJ19"/>
  <c r="AI19"/>
  <c r="AH19"/>
  <c r="AG19"/>
  <c r="AF19"/>
  <c r="AE19"/>
  <c r="AD19"/>
  <c r="AC19"/>
  <c r="AB19"/>
  <c r="AA19"/>
  <c r="Z19"/>
  <c r="Y19"/>
  <c r="X19"/>
  <c r="W19"/>
  <c r="V19"/>
  <c r="U19"/>
  <c r="T19"/>
  <c r="S19"/>
  <c r="R19"/>
  <c r="Q19"/>
  <c r="P19"/>
  <c r="O19"/>
  <c r="N19"/>
  <c r="M19"/>
  <c r="L19"/>
  <c r="K19"/>
  <c r="J19"/>
  <c r="I19"/>
  <c r="H19"/>
  <c r="G19"/>
  <c r="F19"/>
  <c r="E19"/>
  <c r="D19"/>
  <c r="C19"/>
  <c r="B19"/>
  <c r="A19"/>
  <c r="G15"/>
  <c r="E15"/>
  <c r="D15"/>
  <c r="B15"/>
  <c r="A15"/>
  <c r="R12"/>
  <c r="L12"/>
  <c r="H13"/>
  <c r="G13"/>
  <c r="F13"/>
  <c r="E13"/>
  <c r="D13"/>
  <c r="C13"/>
  <c r="B13"/>
  <c r="A13"/>
  <c r="R11"/>
  <c r="L11"/>
  <c r="J11"/>
  <c r="I11"/>
  <c r="H11"/>
  <c r="G11"/>
  <c r="F11"/>
  <c r="E11"/>
  <c r="D11"/>
  <c r="C11"/>
  <c r="B11"/>
  <c r="A11"/>
  <c r="B22" i="69" l="1"/>
  <c r="B21"/>
  <c r="B19"/>
  <c r="B18"/>
  <c r="B16"/>
  <c r="B14"/>
  <c r="B13"/>
  <c r="B12"/>
  <c r="B11"/>
  <c r="B9"/>
  <c r="B8"/>
  <c r="B6"/>
  <c r="F12" i="43"/>
  <c r="C12"/>
  <c r="K11"/>
  <c r="J11"/>
  <c r="K10"/>
  <c r="J10"/>
  <c r="I25" i="41"/>
  <c r="H25"/>
  <c r="F25"/>
  <c r="E25"/>
  <c r="F22"/>
  <c r="E22"/>
  <c r="I20"/>
  <c r="H20"/>
  <c r="I19"/>
  <c r="H19"/>
  <c r="F19"/>
  <c r="E19"/>
  <c r="F14"/>
  <c r="E14"/>
  <c r="F10"/>
  <c r="E10"/>
  <c r="F4"/>
  <c r="E4"/>
  <c r="I3"/>
  <c r="H3"/>
  <c r="F3"/>
  <c r="E3"/>
  <c r="F9" i="40"/>
  <c r="E9"/>
  <c r="C9"/>
  <c r="B9"/>
  <c r="I7"/>
  <c r="H7"/>
  <c r="I5"/>
  <c r="H5"/>
  <c r="I3"/>
  <c r="I4" s="1"/>
  <c r="H3"/>
  <c r="H4" s="1"/>
  <c r="F17" i="39"/>
  <c r="E17"/>
  <c r="F11"/>
  <c r="E11"/>
  <c r="R12" i="38"/>
  <c r="Q12"/>
  <c r="K12"/>
  <c r="F7"/>
  <c r="L12" s="1"/>
  <c r="E7"/>
  <c r="D7"/>
  <c r="J7" s="1"/>
  <c r="C7"/>
  <c r="L7" s="1"/>
  <c r="B7"/>
  <c r="O6"/>
  <c r="N6"/>
  <c r="L6"/>
  <c r="K6"/>
  <c r="O5"/>
  <c r="N5"/>
  <c r="L5"/>
  <c r="K5"/>
  <c r="O4"/>
  <c r="N4"/>
  <c r="L4"/>
  <c r="K4"/>
  <c r="G8" i="37"/>
  <c r="F8"/>
  <c r="E8"/>
  <c r="D8"/>
  <c r="C8"/>
  <c r="B8"/>
  <c r="M7" i="36"/>
  <c r="G7"/>
  <c r="O7" s="1"/>
  <c r="F7"/>
  <c r="N7" s="1"/>
  <c r="E7"/>
  <c r="D7"/>
  <c r="L7" s="1"/>
  <c r="C7"/>
  <c r="K7" s="1"/>
  <c r="B7"/>
  <c r="J7" s="1"/>
  <c r="C8" i="35"/>
  <c r="B8"/>
  <c r="H13" i="33"/>
  <c r="C13"/>
  <c r="B13"/>
  <c r="E13" s="1"/>
  <c r="C9"/>
  <c r="B9"/>
  <c r="E9" s="1"/>
  <c r="C6"/>
  <c r="B6"/>
  <c r="C3"/>
  <c r="I3" s="1"/>
  <c r="B3"/>
  <c r="H19" i="32"/>
  <c r="I8"/>
  <c r="H8"/>
  <c r="I4"/>
  <c r="H4"/>
  <c r="C7" i="30"/>
  <c r="C9" s="1"/>
  <c r="B7"/>
  <c r="E7" s="1"/>
  <c r="C8" i="28"/>
  <c r="B8"/>
  <c r="E8" s="1"/>
  <c r="F5"/>
  <c r="C5"/>
  <c r="B5"/>
  <c r="E5" s="1"/>
  <c r="F35" i="27"/>
  <c r="F34"/>
  <c r="L34" s="1"/>
  <c r="F33"/>
  <c r="F32"/>
  <c r="L32" s="1"/>
  <c r="L31"/>
  <c r="F31"/>
  <c r="F30"/>
  <c r="L30" s="1"/>
  <c r="E29"/>
  <c r="K29" s="1"/>
  <c r="D29"/>
  <c r="J29" s="1"/>
  <c r="C29"/>
  <c r="I29" s="1"/>
  <c r="B29"/>
  <c r="H29" s="1"/>
  <c r="L28"/>
  <c r="F28"/>
  <c r="N10" s="1"/>
  <c r="F27"/>
  <c r="L27" s="1"/>
  <c r="L26"/>
  <c r="F26"/>
  <c r="F25"/>
  <c r="L25" s="1"/>
  <c r="L24"/>
  <c r="F24"/>
  <c r="N6" s="1"/>
  <c r="E23"/>
  <c r="K23" s="1"/>
  <c r="D23"/>
  <c r="J23" s="1"/>
  <c r="C23"/>
  <c r="I23" s="1"/>
  <c r="B23"/>
  <c r="H23" s="1"/>
  <c r="F17"/>
  <c r="L17" s="1"/>
  <c r="N16"/>
  <c r="F16"/>
  <c r="L16" s="1"/>
  <c r="F15"/>
  <c r="L15" s="1"/>
  <c r="F14"/>
  <c r="L14" s="1"/>
  <c r="N13"/>
  <c r="L13"/>
  <c r="F13"/>
  <c r="N12"/>
  <c r="F12"/>
  <c r="L12" s="1"/>
  <c r="K11"/>
  <c r="E11"/>
  <c r="D11"/>
  <c r="J11" s="1"/>
  <c r="C11"/>
  <c r="I11" s="1"/>
  <c r="B11"/>
  <c r="H11" s="1"/>
  <c r="F10"/>
  <c r="L10" s="1"/>
  <c r="F9"/>
  <c r="L9" s="1"/>
  <c r="N8"/>
  <c r="L8"/>
  <c r="F8"/>
  <c r="N7"/>
  <c r="F7"/>
  <c r="L7" s="1"/>
  <c r="L6"/>
  <c r="F6"/>
  <c r="K5"/>
  <c r="J5"/>
  <c r="E5"/>
  <c r="D5"/>
  <c r="C5"/>
  <c r="I5" s="1"/>
  <c r="B5"/>
  <c r="I44" i="50"/>
  <c r="F44"/>
  <c r="F43"/>
  <c r="I42"/>
  <c r="F42"/>
  <c r="K20" s="1"/>
  <c r="F41"/>
  <c r="I41" s="1"/>
  <c r="I40"/>
  <c r="F40"/>
  <c r="F39"/>
  <c r="M39" s="1"/>
  <c r="M38"/>
  <c r="I38"/>
  <c r="F38"/>
  <c r="M37"/>
  <c r="I37"/>
  <c r="F37"/>
  <c r="K15" s="1"/>
  <c r="F36"/>
  <c r="I36" s="1"/>
  <c r="M35"/>
  <c r="F35"/>
  <c r="F34"/>
  <c r="F33"/>
  <c r="F32"/>
  <c r="M32" s="1"/>
  <c r="F31"/>
  <c r="F30"/>
  <c r="I30" s="1"/>
  <c r="M29"/>
  <c r="I29"/>
  <c r="F29"/>
  <c r="F28"/>
  <c r="M27"/>
  <c r="F27"/>
  <c r="I27" s="1"/>
  <c r="K22"/>
  <c r="F22"/>
  <c r="I22" s="1"/>
  <c r="F21"/>
  <c r="I21" s="1"/>
  <c r="F20"/>
  <c r="I20" s="1"/>
  <c r="I19"/>
  <c r="F19"/>
  <c r="F18"/>
  <c r="F17"/>
  <c r="K16"/>
  <c r="F16"/>
  <c r="M16" s="1"/>
  <c r="F15"/>
  <c r="F14"/>
  <c r="I14" s="1"/>
  <c r="M13"/>
  <c r="I13"/>
  <c r="F13"/>
  <c r="I12"/>
  <c r="F12"/>
  <c r="M12" s="1"/>
  <c r="F11"/>
  <c r="K10"/>
  <c r="I10"/>
  <c r="F10"/>
  <c r="M10" s="1"/>
  <c r="F9"/>
  <c r="M9" s="1"/>
  <c r="K8"/>
  <c r="F8"/>
  <c r="K7"/>
  <c r="F7"/>
  <c r="I6"/>
  <c r="F6"/>
  <c r="M6" s="1"/>
  <c r="F5"/>
  <c r="B26" i="26"/>
  <c r="D26" s="1"/>
  <c r="B14"/>
  <c r="D14" s="1"/>
  <c r="N7" i="25"/>
  <c r="M7"/>
  <c r="J7"/>
  <c r="G7"/>
  <c r="O7" s="1"/>
  <c r="F7"/>
  <c r="E7"/>
  <c r="D7"/>
  <c r="L7" s="1"/>
  <c r="C7"/>
  <c r="K7" s="1"/>
  <c r="B7"/>
  <c r="C12" i="24"/>
  <c r="I12" s="1"/>
  <c r="B12"/>
  <c r="I9"/>
  <c r="C9"/>
  <c r="F9" s="1"/>
  <c r="B9"/>
  <c r="F6"/>
  <c r="C6"/>
  <c r="I6" s="1"/>
  <c r="B6"/>
  <c r="H6" s="1"/>
  <c r="I3"/>
  <c r="C3"/>
  <c r="F3" s="1"/>
  <c r="B3"/>
  <c r="L5" i="21"/>
  <c r="K5"/>
  <c r="E5"/>
  <c r="D5"/>
  <c r="C5"/>
  <c r="J5" s="1"/>
  <c r="B5"/>
  <c r="I5" s="1"/>
  <c r="F4"/>
  <c r="M4" s="1"/>
  <c r="F3"/>
  <c r="M3" s="1"/>
  <c r="D13" i="55"/>
  <c r="I13" s="1"/>
  <c r="C13"/>
  <c r="H13" s="1"/>
  <c r="B13"/>
  <c r="G13" s="1"/>
  <c r="J12"/>
  <c r="E12"/>
  <c r="E11"/>
  <c r="J11" s="1"/>
  <c r="J10"/>
  <c r="E10"/>
  <c r="E9"/>
  <c r="J9" s="1"/>
  <c r="J8"/>
  <c r="E8"/>
  <c r="E7"/>
  <c r="C8" i="20"/>
  <c r="I8" s="1"/>
  <c r="B8"/>
  <c r="I6"/>
  <c r="H6"/>
  <c r="I5"/>
  <c r="H5"/>
  <c r="I4"/>
  <c r="I7" s="1"/>
  <c r="H4"/>
  <c r="H7" s="1"/>
  <c r="C10" i="54"/>
  <c r="B10"/>
  <c r="C7"/>
  <c r="F7" s="1"/>
  <c r="B7"/>
  <c r="C19" i="18"/>
  <c r="G19" s="1"/>
  <c r="B19"/>
  <c r="F19" s="1"/>
  <c r="D18"/>
  <c r="D17"/>
  <c r="D16"/>
  <c r="H16" s="1"/>
  <c r="J15"/>
  <c r="H15"/>
  <c r="D15"/>
  <c r="D14"/>
  <c r="D13"/>
  <c r="D12"/>
  <c r="C10"/>
  <c r="G10" s="1"/>
  <c r="B10"/>
  <c r="F10" s="1"/>
  <c r="D9"/>
  <c r="D8"/>
  <c r="D7"/>
  <c r="J6"/>
  <c r="H6"/>
  <c r="D6"/>
  <c r="H5"/>
  <c r="D5"/>
  <c r="J5" s="1"/>
  <c r="E9" i="17"/>
  <c r="D9"/>
  <c r="C9"/>
  <c r="B9"/>
  <c r="N8"/>
  <c r="F8"/>
  <c r="L8" s="1"/>
  <c r="N7"/>
  <c r="L7"/>
  <c r="F7"/>
  <c r="F6"/>
  <c r="N6" s="1"/>
  <c r="F5"/>
  <c r="L4"/>
  <c r="F4"/>
  <c r="N4" s="1"/>
  <c r="J13" i="56"/>
  <c r="D13"/>
  <c r="C13"/>
  <c r="I13" s="1"/>
  <c r="B13"/>
  <c r="H13" s="1"/>
  <c r="D6"/>
  <c r="J6" s="1"/>
  <c r="C6"/>
  <c r="I6" s="1"/>
  <c r="B6"/>
  <c r="H6" s="1"/>
  <c r="E12" i="14"/>
  <c r="K12" s="1"/>
  <c r="D12"/>
  <c r="J12" s="1"/>
  <c r="C12"/>
  <c r="I12" s="1"/>
  <c r="B12"/>
  <c r="H12" s="1"/>
  <c r="L11"/>
  <c r="F11"/>
  <c r="N11" s="1"/>
  <c r="F10"/>
  <c r="L10" s="1"/>
  <c r="N9"/>
  <c r="L9"/>
  <c r="F9"/>
  <c r="L8"/>
  <c r="F8"/>
  <c r="N8" s="1"/>
  <c r="F7"/>
  <c r="F6"/>
  <c r="N6" s="1"/>
  <c r="F5"/>
  <c r="N5" s="1"/>
  <c r="I7" i="13"/>
  <c r="E7"/>
  <c r="K7" s="1"/>
  <c r="D7"/>
  <c r="J7" s="1"/>
  <c r="C7"/>
  <c r="B7"/>
  <c r="H7" s="1"/>
  <c r="F6"/>
  <c r="L6" s="1"/>
  <c r="F5"/>
  <c r="L5" s="1"/>
  <c r="F4"/>
  <c r="L4" s="1"/>
  <c r="F3"/>
  <c r="L7" i="12"/>
  <c r="F7"/>
  <c r="E7"/>
  <c r="K7" s="1"/>
  <c r="D7"/>
  <c r="J7" s="1"/>
  <c r="C7"/>
  <c r="I7" s="1"/>
  <c r="G6"/>
  <c r="M6" s="1"/>
  <c r="M5"/>
  <c r="G5"/>
  <c r="G4"/>
  <c r="M4" s="1"/>
  <c r="G3"/>
  <c r="G7" s="1"/>
  <c r="M7" s="1"/>
  <c r="F19" i="11"/>
  <c r="S46" i="9"/>
  <c r="I46"/>
  <c r="H46"/>
  <c r="R46" s="1"/>
  <c r="G46"/>
  <c r="Q46" s="1"/>
  <c r="F46"/>
  <c r="P46" s="1"/>
  <c r="E46"/>
  <c r="O46" s="1"/>
  <c r="D46"/>
  <c r="N46" s="1"/>
  <c r="C46"/>
  <c r="M46" s="1"/>
  <c r="B46"/>
  <c r="L46" s="1"/>
  <c r="P44"/>
  <c r="O44"/>
  <c r="I44"/>
  <c r="S44" s="1"/>
  <c r="H44"/>
  <c r="R44" s="1"/>
  <c r="G44"/>
  <c r="F44"/>
  <c r="E44"/>
  <c r="D44"/>
  <c r="N44" s="1"/>
  <c r="C44"/>
  <c r="W17" s="1"/>
  <c r="B44"/>
  <c r="L44" s="1"/>
  <c r="J43"/>
  <c r="T43" s="1"/>
  <c r="T42"/>
  <c r="J42"/>
  <c r="J41"/>
  <c r="P39"/>
  <c r="O39"/>
  <c r="I39"/>
  <c r="S39" s="1"/>
  <c r="H39"/>
  <c r="G39"/>
  <c r="Q39" s="1"/>
  <c r="F39"/>
  <c r="E39"/>
  <c r="Y12" s="1"/>
  <c r="D39"/>
  <c r="C39"/>
  <c r="M39" s="1"/>
  <c r="B39"/>
  <c r="L39" s="1"/>
  <c r="J38"/>
  <c r="T38" s="1"/>
  <c r="J37"/>
  <c r="T37" s="1"/>
  <c r="J36"/>
  <c r="P34"/>
  <c r="O34"/>
  <c r="I34"/>
  <c r="S34" s="1"/>
  <c r="H34"/>
  <c r="G34"/>
  <c r="Q34" s="1"/>
  <c r="F34"/>
  <c r="E34"/>
  <c r="Y6" s="1"/>
  <c r="D34"/>
  <c r="C34"/>
  <c r="B34"/>
  <c r="J33"/>
  <c r="T33" s="1"/>
  <c r="J32"/>
  <c r="T32" s="1"/>
  <c r="J31"/>
  <c r="T31" s="1"/>
  <c r="T30"/>
  <c r="J30"/>
  <c r="I22"/>
  <c r="S22" s="1"/>
  <c r="H22"/>
  <c r="R22" s="1"/>
  <c r="G22"/>
  <c r="Q22" s="1"/>
  <c r="F22"/>
  <c r="E22"/>
  <c r="D22"/>
  <c r="N22" s="1"/>
  <c r="C22"/>
  <c r="M22" s="1"/>
  <c r="B22"/>
  <c r="Q20"/>
  <c r="P20"/>
  <c r="I20"/>
  <c r="S20" s="1"/>
  <c r="H20"/>
  <c r="R20" s="1"/>
  <c r="G20"/>
  <c r="F20"/>
  <c r="E20"/>
  <c r="O20" s="1"/>
  <c r="D20"/>
  <c r="N20" s="1"/>
  <c r="C20"/>
  <c r="B20"/>
  <c r="L20" s="1"/>
  <c r="J19"/>
  <c r="T19" s="1"/>
  <c r="T18"/>
  <c r="J18"/>
  <c r="AC17"/>
  <c r="Z17"/>
  <c r="Y17"/>
  <c r="V17"/>
  <c r="J17"/>
  <c r="Q15"/>
  <c r="M15"/>
  <c r="I15"/>
  <c r="H15"/>
  <c r="G15"/>
  <c r="F15"/>
  <c r="F23" s="1"/>
  <c r="AJ23" s="1"/>
  <c r="E15"/>
  <c r="D15"/>
  <c r="N15" s="1"/>
  <c r="C15"/>
  <c r="B15"/>
  <c r="T14"/>
  <c r="J14"/>
  <c r="J13"/>
  <c r="T13" s="1"/>
  <c r="AC12"/>
  <c r="Z12"/>
  <c r="V12"/>
  <c r="T12"/>
  <c r="J12"/>
  <c r="AM10"/>
  <c r="AJ10"/>
  <c r="P10"/>
  <c r="O10"/>
  <c r="I10"/>
  <c r="S10" s="1"/>
  <c r="H10"/>
  <c r="G10"/>
  <c r="Q10" s="1"/>
  <c r="F10"/>
  <c r="E10"/>
  <c r="AI10" s="1"/>
  <c r="D10"/>
  <c r="C10"/>
  <c r="B10"/>
  <c r="AF10" s="1"/>
  <c r="J9"/>
  <c r="T9" s="1"/>
  <c r="J8"/>
  <c r="T8" s="1"/>
  <c r="J7"/>
  <c r="AC6"/>
  <c r="AA6"/>
  <c r="Z6"/>
  <c r="W6"/>
  <c r="V6"/>
  <c r="T6"/>
  <c r="J6"/>
  <c r="G47" i="7"/>
  <c r="I46"/>
  <c r="S46" s="1"/>
  <c r="H46"/>
  <c r="R46" s="1"/>
  <c r="G46"/>
  <c r="Q46" s="1"/>
  <c r="F46"/>
  <c r="P46" s="1"/>
  <c r="E46"/>
  <c r="O46" s="1"/>
  <c r="D46"/>
  <c r="N46" s="1"/>
  <c r="C46"/>
  <c r="M46" s="1"/>
  <c r="B46"/>
  <c r="L46" s="1"/>
  <c r="I44"/>
  <c r="AC17" s="1"/>
  <c r="H44"/>
  <c r="R44" s="1"/>
  <c r="G44"/>
  <c r="Q44" s="1"/>
  <c r="F44"/>
  <c r="Z17" s="1"/>
  <c r="E44"/>
  <c r="Y17" s="1"/>
  <c r="D44"/>
  <c r="D47" s="1"/>
  <c r="AH47" s="1"/>
  <c r="C44"/>
  <c r="B44"/>
  <c r="V17" s="1"/>
  <c r="J43"/>
  <c r="T43" s="1"/>
  <c r="J42"/>
  <c r="J41"/>
  <c r="T41" s="1"/>
  <c r="S39"/>
  <c r="R39"/>
  <c r="N39"/>
  <c r="J39"/>
  <c r="AD12" s="1"/>
  <c r="I39"/>
  <c r="H39"/>
  <c r="G39"/>
  <c r="F39"/>
  <c r="Z12" s="1"/>
  <c r="E39"/>
  <c r="O39" s="1"/>
  <c r="D39"/>
  <c r="C39"/>
  <c r="B39"/>
  <c r="L39" s="1"/>
  <c r="T38"/>
  <c r="J38"/>
  <c r="J37"/>
  <c r="T37" s="1"/>
  <c r="T36"/>
  <c r="J36"/>
  <c r="O34"/>
  <c r="N34"/>
  <c r="I34"/>
  <c r="S34" s="1"/>
  <c r="H34"/>
  <c r="AB6" s="1"/>
  <c r="G34"/>
  <c r="F34"/>
  <c r="E34"/>
  <c r="D34"/>
  <c r="C34"/>
  <c r="B34"/>
  <c r="T33"/>
  <c r="J33"/>
  <c r="T32"/>
  <c r="J32"/>
  <c r="T31"/>
  <c r="J31"/>
  <c r="T30"/>
  <c r="J30"/>
  <c r="R22"/>
  <c r="Q22"/>
  <c r="I22"/>
  <c r="H22"/>
  <c r="G22"/>
  <c r="F22"/>
  <c r="P22" s="1"/>
  <c r="E22"/>
  <c r="D22"/>
  <c r="C22"/>
  <c r="M22" s="1"/>
  <c r="B22"/>
  <c r="L22" s="1"/>
  <c r="R20"/>
  <c r="N20"/>
  <c r="I20"/>
  <c r="S20" s="1"/>
  <c r="H20"/>
  <c r="G20"/>
  <c r="Q20" s="1"/>
  <c r="F20"/>
  <c r="P20" s="1"/>
  <c r="E20"/>
  <c r="O20" s="1"/>
  <c r="D20"/>
  <c r="C20"/>
  <c r="B20"/>
  <c r="L20" s="1"/>
  <c r="T19"/>
  <c r="J19"/>
  <c r="J18"/>
  <c r="J20" s="1"/>
  <c r="AB17"/>
  <c r="J17"/>
  <c r="AK15"/>
  <c r="R15"/>
  <c r="Q15"/>
  <c r="I15"/>
  <c r="H15"/>
  <c r="G15"/>
  <c r="F15"/>
  <c r="P15" s="1"/>
  <c r="E15"/>
  <c r="D15"/>
  <c r="C15"/>
  <c r="M15" s="1"/>
  <c r="B15"/>
  <c r="AF15" s="1"/>
  <c r="J14"/>
  <c r="T14" s="1"/>
  <c r="T13"/>
  <c r="J13"/>
  <c r="AC12"/>
  <c r="AB12"/>
  <c r="Y12"/>
  <c r="X12"/>
  <c r="T12"/>
  <c r="J12"/>
  <c r="AH10"/>
  <c r="N10"/>
  <c r="I10"/>
  <c r="H10"/>
  <c r="AL10" s="1"/>
  <c r="G10"/>
  <c r="F10"/>
  <c r="E10"/>
  <c r="E23" s="1"/>
  <c r="AI23" s="1"/>
  <c r="D10"/>
  <c r="C10"/>
  <c r="B10"/>
  <c r="L10" s="1"/>
  <c r="T9"/>
  <c r="J9"/>
  <c r="T8"/>
  <c r="J8"/>
  <c r="T7"/>
  <c r="J7"/>
  <c r="Z6"/>
  <c r="Y6"/>
  <c r="X6"/>
  <c r="V6"/>
  <c r="J6"/>
  <c r="J22" s="1"/>
  <c r="M47" i="5"/>
  <c r="H47"/>
  <c r="Q47" s="1"/>
  <c r="G47"/>
  <c r="P47" s="1"/>
  <c r="F47"/>
  <c r="O47" s="1"/>
  <c r="E47"/>
  <c r="N47" s="1"/>
  <c r="D47"/>
  <c r="C47"/>
  <c r="L47" s="1"/>
  <c r="B47"/>
  <c r="K47" s="1"/>
  <c r="M45"/>
  <c r="H45"/>
  <c r="Q45" s="1"/>
  <c r="G45"/>
  <c r="P45" s="1"/>
  <c r="F45"/>
  <c r="O45" s="1"/>
  <c r="E45"/>
  <c r="N45" s="1"/>
  <c r="D45"/>
  <c r="V17" s="1"/>
  <c r="C45"/>
  <c r="L45" s="1"/>
  <c r="B45"/>
  <c r="K45" s="1"/>
  <c r="I44"/>
  <c r="R44" s="1"/>
  <c r="R43"/>
  <c r="I43"/>
  <c r="I42"/>
  <c r="I40"/>
  <c r="AA12" s="1"/>
  <c r="H40"/>
  <c r="Q40" s="1"/>
  <c r="G40"/>
  <c r="P40" s="1"/>
  <c r="F40"/>
  <c r="O40" s="1"/>
  <c r="E40"/>
  <c r="D40"/>
  <c r="M40" s="1"/>
  <c r="C40"/>
  <c r="L40" s="1"/>
  <c r="B40"/>
  <c r="T12" s="1"/>
  <c r="R39"/>
  <c r="I39"/>
  <c r="I38"/>
  <c r="R38" s="1"/>
  <c r="I37"/>
  <c r="M35"/>
  <c r="H35"/>
  <c r="Q35" s="1"/>
  <c r="G35"/>
  <c r="F35"/>
  <c r="X6" s="1"/>
  <c r="E35"/>
  <c r="W6" s="1"/>
  <c r="D35"/>
  <c r="V6" s="1"/>
  <c r="C35"/>
  <c r="U6" s="1"/>
  <c r="B35"/>
  <c r="T6" s="1"/>
  <c r="I34"/>
  <c r="R34" s="1"/>
  <c r="I33"/>
  <c r="R33" s="1"/>
  <c r="I32"/>
  <c r="R32" s="1"/>
  <c r="R31"/>
  <c r="I31"/>
  <c r="H22"/>
  <c r="G22"/>
  <c r="P22" s="1"/>
  <c r="F22"/>
  <c r="E22"/>
  <c r="D22"/>
  <c r="M22" s="1"/>
  <c r="C22"/>
  <c r="B22"/>
  <c r="K22" s="1"/>
  <c r="P20"/>
  <c r="O20"/>
  <c r="H20"/>
  <c r="Q20" s="1"/>
  <c r="G20"/>
  <c r="F20"/>
  <c r="E20"/>
  <c r="N20" s="1"/>
  <c r="D20"/>
  <c r="M20" s="1"/>
  <c r="C20"/>
  <c r="L20" s="1"/>
  <c r="B20"/>
  <c r="K20" s="1"/>
  <c r="I19"/>
  <c r="R19" s="1"/>
  <c r="R18"/>
  <c r="I18"/>
  <c r="Y17"/>
  <c r="X17"/>
  <c r="W17"/>
  <c r="U17"/>
  <c r="T17"/>
  <c r="I17"/>
  <c r="H15"/>
  <c r="G15"/>
  <c r="AH15" s="1"/>
  <c r="F15"/>
  <c r="O15" s="1"/>
  <c r="E15"/>
  <c r="AF15" s="1"/>
  <c r="D15"/>
  <c r="AE15" s="1"/>
  <c r="C15"/>
  <c r="AD15" s="1"/>
  <c r="B15"/>
  <c r="K15" s="1"/>
  <c r="I14"/>
  <c r="R14" s="1"/>
  <c r="I13"/>
  <c r="Y12"/>
  <c r="V12"/>
  <c r="U12"/>
  <c r="I12"/>
  <c r="R12" s="1"/>
  <c r="H10"/>
  <c r="G10"/>
  <c r="F10"/>
  <c r="O10" s="1"/>
  <c r="E10"/>
  <c r="D10"/>
  <c r="C10"/>
  <c r="B10"/>
  <c r="K10" s="1"/>
  <c r="I9"/>
  <c r="R9" s="1"/>
  <c r="I8"/>
  <c r="R8" s="1"/>
  <c r="I7"/>
  <c r="R7" s="1"/>
  <c r="Z6"/>
  <c r="R6"/>
  <c r="I6"/>
  <c r="F9" i="52"/>
  <c r="E9"/>
  <c r="D9"/>
  <c r="C9"/>
  <c r="E10" i="4"/>
  <c r="D10"/>
  <c r="C10"/>
  <c r="B10"/>
  <c r="E71" i="62"/>
  <c r="E88" s="1"/>
  <c r="E61"/>
  <c r="D61"/>
  <c r="E29"/>
  <c r="E15"/>
  <c r="B6"/>
  <c r="Z1303" i="71"/>
  <c r="AP1302" s="1"/>
  <c r="N1303"/>
  <c r="AO1302" s="1"/>
  <c r="AP1301"/>
  <c r="AO1301"/>
  <c r="AP1300"/>
  <c r="AO1300"/>
  <c r="AP1257"/>
  <c r="AO1257"/>
  <c r="AM1257"/>
  <c r="AL1257"/>
  <c r="AM1254"/>
  <c r="AL1254"/>
  <c r="AP1252"/>
  <c r="AO1252"/>
  <c r="AP1251"/>
  <c r="AO1251"/>
  <c r="AL1251"/>
  <c r="AM1246"/>
  <c r="AL1246"/>
  <c r="AP1235"/>
  <c r="X1226"/>
  <c r="N1226"/>
  <c r="AP1222"/>
  <c r="AO1222"/>
  <c r="AP1220"/>
  <c r="AP1221" s="1"/>
  <c r="AO1220"/>
  <c r="AO1221" s="1"/>
  <c r="AP1212"/>
  <c r="AO1212"/>
  <c r="AP1206"/>
  <c r="AO1206"/>
  <c r="AP1205"/>
  <c r="AO1205"/>
  <c r="AS1188"/>
  <c r="AR1188"/>
  <c r="AD1183"/>
  <c r="AM1188" s="1"/>
  <c r="Z1183"/>
  <c r="AL1188" s="1"/>
  <c r="V1183"/>
  <c r="AK1183" s="1"/>
  <c r="R1183"/>
  <c r="AJ1183" s="1"/>
  <c r="N1183"/>
  <c r="AI1183" s="1"/>
  <c r="AP1182"/>
  <c r="AO1182"/>
  <c r="AM1182"/>
  <c r="AL1182"/>
  <c r="AP1181"/>
  <c r="AM1181"/>
  <c r="AL1181"/>
  <c r="AP1180"/>
  <c r="AO1180"/>
  <c r="AM1180"/>
  <c r="AL1180"/>
  <c r="AD1169"/>
  <c r="Z1169"/>
  <c r="V1169"/>
  <c r="R1169"/>
  <c r="N1169"/>
  <c r="J1169"/>
  <c r="AD1082"/>
  <c r="AN1082" s="1"/>
  <c r="Z1082"/>
  <c r="AM1082" s="1"/>
  <c r="V1082"/>
  <c r="AL1082" s="1"/>
  <c r="R1082"/>
  <c r="AK1082" s="1"/>
  <c r="N1082"/>
  <c r="AJ1082" s="1"/>
  <c r="J1082"/>
  <c r="AI1082" s="1"/>
  <c r="X1070"/>
  <c r="N1070"/>
  <c r="AP1016"/>
  <c r="AO1016"/>
  <c r="AM1016"/>
  <c r="AL1016"/>
  <c r="AP1012"/>
  <c r="AO1012"/>
  <c r="AM1012"/>
  <c r="AL1012"/>
  <c r="AP1009"/>
  <c r="AO1009"/>
  <c r="AM1009"/>
  <c r="AL1009"/>
  <c r="AP1006"/>
  <c r="AO1006"/>
  <c r="AM1006"/>
  <c r="AL1006"/>
  <c r="AP963"/>
  <c r="AP959"/>
  <c r="X940"/>
  <c r="X942" s="1"/>
  <c r="AP942" s="1"/>
  <c r="N940"/>
  <c r="N942" s="1"/>
  <c r="AO942" s="1"/>
  <c r="X885"/>
  <c r="AM885" s="1"/>
  <c r="N885"/>
  <c r="AO885" s="1"/>
  <c r="AP888"/>
  <c r="AC875"/>
  <c r="AC874"/>
  <c r="AM874" s="1"/>
  <c r="AC873"/>
  <c r="AM873" s="1"/>
  <c r="AC872"/>
  <c r="AC871"/>
  <c r="AM871" s="1"/>
  <c r="AC870"/>
  <c r="AM870" s="1"/>
  <c r="AC869"/>
  <c r="AC868"/>
  <c r="AM868" s="1"/>
  <c r="AC867"/>
  <c r="AM867" s="1"/>
  <c r="AC866"/>
  <c r="AC865"/>
  <c r="AM865" s="1"/>
  <c r="AC864"/>
  <c r="AC863"/>
  <c r="AL846" s="1"/>
  <c r="AC858"/>
  <c r="AM858" s="1"/>
  <c r="AC857"/>
  <c r="AM857" s="1"/>
  <c r="AC856"/>
  <c r="AM856" s="1"/>
  <c r="AC855"/>
  <c r="AM855" s="1"/>
  <c r="AC854"/>
  <c r="AM854" s="1"/>
  <c r="AC853"/>
  <c r="AM853" s="1"/>
  <c r="AC852"/>
  <c r="AO852" s="1"/>
  <c r="AC851"/>
  <c r="AM851" s="1"/>
  <c r="AC850"/>
  <c r="AM850" s="1"/>
  <c r="AC849"/>
  <c r="AM849" s="1"/>
  <c r="AC848"/>
  <c r="AM848" s="1"/>
  <c r="AC847"/>
  <c r="AM847" s="1"/>
  <c r="AC846"/>
  <c r="AD1407"/>
  <c r="AM1404" s="1"/>
  <c r="AD1406"/>
  <c r="AM1403" s="1"/>
  <c r="AD1405"/>
  <c r="AM1402" s="1"/>
  <c r="AD1404"/>
  <c r="AM1401" s="1"/>
  <c r="AD1403"/>
  <c r="AO1400" s="1"/>
  <c r="AD1402"/>
  <c r="AL1377" s="1"/>
  <c r="AD1401"/>
  <c r="AO1398" s="1"/>
  <c r="AD1400"/>
  <c r="AO1397" s="1"/>
  <c r="AD1399"/>
  <c r="AO1396" s="1"/>
  <c r="AD1398"/>
  <c r="AD1397"/>
  <c r="AM1394" s="1"/>
  <c r="AD1396"/>
  <c r="AO1393" s="1"/>
  <c r="AD1395"/>
  <c r="AO1392" s="1"/>
  <c r="AD1394"/>
  <c r="AD1393"/>
  <c r="AM1390" s="1"/>
  <c r="AD1392"/>
  <c r="AL1367" s="1"/>
  <c r="AD1391"/>
  <c r="AL1366" s="1"/>
  <c r="AD1390"/>
  <c r="AD1385"/>
  <c r="AM1382" s="1"/>
  <c r="AD1384"/>
  <c r="AM1381" s="1"/>
  <c r="AD1383"/>
  <c r="AM1380" s="1"/>
  <c r="AD1382"/>
  <c r="AD1381"/>
  <c r="AD1380"/>
  <c r="AD1379"/>
  <c r="AD1378"/>
  <c r="AD1377"/>
  <c r="AD1376"/>
  <c r="AD1375"/>
  <c r="AD1374"/>
  <c r="AM838"/>
  <c r="R827"/>
  <c r="AM827" s="1"/>
  <c r="AD803"/>
  <c r="AN803" s="1"/>
  <c r="Z803"/>
  <c r="AM803" s="1"/>
  <c r="V803"/>
  <c r="AL803" s="1"/>
  <c r="R803"/>
  <c r="AK803" s="1"/>
  <c r="N803"/>
  <c r="AJ803" s="1"/>
  <c r="J803"/>
  <c r="AI803" s="1"/>
  <c r="AP789"/>
  <c r="AO789"/>
  <c r="AM789"/>
  <c r="AL789"/>
  <c r="AP786"/>
  <c r="AO786"/>
  <c r="AM786"/>
  <c r="AL786"/>
  <c r="AP783"/>
  <c r="AO783"/>
  <c r="AM783"/>
  <c r="AL783"/>
  <c r="AP780"/>
  <c r="AO780"/>
  <c r="AM780"/>
  <c r="AL780"/>
  <c r="Z772"/>
  <c r="S772"/>
  <c r="L772"/>
  <c r="AD754"/>
  <c r="AM754" s="1"/>
  <c r="Z754"/>
  <c r="AL754" s="1"/>
  <c r="V754"/>
  <c r="AK754" s="1"/>
  <c r="R754"/>
  <c r="AJ754" s="1"/>
  <c r="N754"/>
  <c r="AI754" s="1"/>
  <c r="AM753"/>
  <c r="AM752"/>
  <c r="AM746"/>
  <c r="AL746"/>
  <c r="AK746"/>
  <c r="AC746"/>
  <c r="AO746" s="1"/>
  <c r="X746"/>
  <c r="S746"/>
  <c r="N746"/>
  <c r="AJ746" s="1"/>
  <c r="AM745"/>
  <c r="AM744"/>
  <c r="AM743"/>
  <c r="AM742"/>
  <c r="AM741"/>
  <c r="AM740"/>
  <c r="X731"/>
  <c r="N731"/>
  <c r="AO731" s="1"/>
  <c r="AP729"/>
  <c r="AO729"/>
  <c r="AP728"/>
  <c r="AO728"/>
  <c r="AP727"/>
  <c r="AP730" s="1"/>
  <c r="AO727"/>
  <c r="AO730" s="1"/>
  <c r="T711"/>
  <c r="AL711" s="1"/>
  <c r="M711"/>
  <c r="AK711" s="1"/>
  <c r="AA710"/>
  <c r="AA709"/>
  <c r="AM709" s="1"/>
  <c r="AA708"/>
  <c r="AM708" s="1"/>
  <c r="AA707"/>
  <c r="AO707" s="1"/>
  <c r="AA706"/>
  <c r="AA705"/>
  <c r="AM705" s="1"/>
  <c r="AA704"/>
  <c r="AO704" s="1"/>
  <c r="T702"/>
  <c r="AL702" s="1"/>
  <c r="M702"/>
  <c r="AK702" s="1"/>
  <c r="AA701"/>
  <c r="AA700"/>
  <c r="AA699"/>
  <c r="AM699" s="1"/>
  <c r="AA698"/>
  <c r="AO698" s="1"/>
  <c r="AA697"/>
  <c r="X680"/>
  <c r="AL680" s="1"/>
  <c r="S680"/>
  <c r="AK680" s="1"/>
  <c r="N680"/>
  <c r="AJ680" s="1"/>
  <c r="I680"/>
  <c r="AI680" s="1"/>
  <c r="AC679"/>
  <c r="AM679" s="1"/>
  <c r="AC678"/>
  <c r="AC677"/>
  <c r="AC676"/>
  <c r="AC675"/>
  <c r="AM675" s="1"/>
  <c r="Z660"/>
  <c r="AK660" s="1"/>
  <c r="S660"/>
  <c r="AJ660" s="1"/>
  <c r="L660"/>
  <c r="AI660" s="1"/>
  <c r="Z649"/>
  <c r="AK649" s="1"/>
  <c r="S649"/>
  <c r="AJ649" s="1"/>
  <c r="L649"/>
  <c r="AI649" s="1"/>
  <c r="X624"/>
  <c r="AL624" s="1"/>
  <c r="S624"/>
  <c r="AK624" s="1"/>
  <c r="N624"/>
  <c r="AJ624" s="1"/>
  <c r="I624"/>
  <c r="AI624" s="1"/>
  <c r="AC623"/>
  <c r="AC622"/>
  <c r="AM622" s="1"/>
  <c r="AC621"/>
  <c r="AC620"/>
  <c r="AC619"/>
  <c r="AC618"/>
  <c r="AM618" s="1"/>
  <c r="AC617"/>
  <c r="Y602"/>
  <c r="AL602" s="1"/>
  <c r="Q602"/>
  <c r="AJ602" s="1"/>
  <c r="L602"/>
  <c r="AI602" s="1"/>
  <c r="AC601"/>
  <c r="AM601" s="1"/>
  <c r="AC599"/>
  <c r="AM599" s="1"/>
  <c r="AC598"/>
  <c r="AM598" s="1"/>
  <c r="AY555"/>
  <c r="AN578"/>
  <c r="AW555"/>
  <c r="AK578"/>
  <c r="AJ578"/>
  <c r="AQ577"/>
  <c r="AQ575"/>
  <c r="AM572"/>
  <c r="AC572"/>
  <c r="Z572"/>
  <c r="W572"/>
  <c r="T572"/>
  <c r="T581" s="1"/>
  <c r="Q572"/>
  <c r="N572"/>
  <c r="K572"/>
  <c r="H572"/>
  <c r="AF571"/>
  <c r="AQ571" s="1"/>
  <c r="AF570"/>
  <c r="AQ570" s="1"/>
  <c r="AF569"/>
  <c r="AQ569" s="1"/>
  <c r="AF568"/>
  <c r="AF580" s="1"/>
  <c r="AP559"/>
  <c r="AO559"/>
  <c r="AN559"/>
  <c r="AM559"/>
  <c r="AL559"/>
  <c r="AK559"/>
  <c r="AJ559"/>
  <c r="AF558"/>
  <c r="AQ558" s="1"/>
  <c r="AF556"/>
  <c r="AQ556" s="1"/>
  <c r="AF555"/>
  <c r="AM553"/>
  <c r="AC553"/>
  <c r="Z553"/>
  <c r="W553"/>
  <c r="W562" s="1"/>
  <c r="T553"/>
  <c r="T562" s="1"/>
  <c r="Q553"/>
  <c r="N553"/>
  <c r="K553"/>
  <c r="H553"/>
  <c r="AF552"/>
  <c r="AQ552" s="1"/>
  <c r="AF551"/>
  <c r="AQ551" s="1"/>
  <c r="AF550"/>
  <c r="AQ550" s="1"/>
  <c r="AF549"/>
  <c r="AP515"/>
  <c r="AO515"/>
  <c r="AN515"/>
  <c r="AM515"/>
  <c r="AL515"/>
  <c r="AK515"/>
  <c r="AJ515"/>
  <c r="AI515"/>
  <c r="AZ487"/>
  <c r="AY487"/>
  <c r="AN513"/>
  <c r="AV487"/>
  <c r="AU487"/>
  <c r="AJ513"/>
  <c r="AQ512"/>
  <c r="AQ511"/>
  <c r="AQ510"/>
  <c r="AP508"/>
  <c r="AO508"/>
  <c r="AM508"/>
  <c r="AV482"/>
  <c r="AK508"/>
  <c r="AI508"/>
  <c r="AQ507"/>
  <c r="AQ506"/>
  <c r="AQ505"/>
  <c r="AM503"/>
  <c r="AP503"/>
  <c r="AV476"/>
  <c r="AQ502"/>
  <c r="AQ501"/>
  <c r="AQ500"/>
  <c r="AN492"/>
  <c r="AM492"/>
  <c r="AJ492"/>
  <c r="AI492"/>
  <c r="AP490"/>
  <c r="AO490"/>
  <c r="AN490"/>
  <c r="AM490"/>
  <c r="AL490"/>
  <c r="AK490"/>
  <c r="AJ490"/>
  <c r="AQ489"/>
  <c r="AQ488"/>
  <c r="AO485"/>
  <c r="AM485"/>
  <c r="AJ485"/>
  <c r="AI485"/>
  <c r="AQ484"/>
  <c r="AQ483"/>
  <c r="AU482"/>
  <c r="AQ482"/>
  <c r="AM480"/>
  <c r="BJ480"/>
  <c r="AO480"/>
  <c r="BE480"/>
  <c r="AQ479"/>
  <c r="AQ477"/>
  <c r="AQ476"/>
  <c r="AO440"/>
  <c r="AN440"/>
  <c r="AM440"/>
  <c r="AL440"/>
  <c r="AK440"/>
  <c r="AJ440"/>
  <c r="AI440"/>
  <c r="AX412"/>
  <c r="AN438"/>
  <c r="AM438"/>
  <c r="AJ438"/>
  <c r="AI438"/>
  <c r="AP437"/>
  <c r="AP436"/>
  <c r="AO433"/>
  <c r="AN433"/>
  <c r="AM433"/>
  <c r="AJ433"/>
  <c r="AR407"/>
  <c r="AP432"/>
  <c r="AP431"/>
  <c r="AP430"/>
  <c r="AO428"/>
  <c r="AW401"/>
  <c r="AM428"/>
  <c r="AU401"/>
  <c r="AT401"/>
  <c r="AI428"/>
  <c r="AP427"/>
  <c r="AP426"/>
  <c r="AP425"/>
  <c r="AO417"/>
  <c r="AN417"/>
  <c r="AM417"/>
  <c r="AJ417"/>
  <c r="AI417"/>
  <c r="AO415"/>
  <c r="AN415"/>
  <c r="AM415"/>
  <c r="AL415"/>
  <c r="AK415"/>
  <c r="AJ415"/>
  <c r="AP414"/>
  <c r="AP413"/>
  <c r="AO410"/>
  <c r="AI410"/>
  <c r="AP409"/>
  <c r="AP408"/>
  <c r="BG405"/>
  <c r="BB405"/>
  <c r="AI405"/>
  <c r="AP404"/>
  <c r="AP403"/>
  <c r="AP402"/>
  <c r="AP401"/>
  <c r="AO869" l="1"/>
  <c r="AL852"/>
  <c r="H8" i="20"/>
  <c r="E8"/>
  <c r="AH12" i="85"/>
  <c r="AG12"/>
  <c r="U4"/>
  <c r="AJ12"/>
  <c r="X4"/>
  <c r="AI12"/>
  <c r="W4"/>
  <c r="V4"/>
  <c r="AG15" i="5"/>
  <c r="L35"/>
  <c r="R10" i="7"/>
  <c r="X22"/>
  <c r="O23"/>
  <c r="T39"/>
  <c r="J44"/>
  <c r="T42"/>
  <c r="O44"/>
  <c r="AA12" i="9"/>
  <c r="AH15"/>
  <c r="L3" i="13"/>
  <c r="F7"/>
  <c r="L7" s="1"/>
  <c r="L6" i="17"/>
  <c r="J12" i="18"/>
  <c r="H12"/>
  <c r="M34" i="50"/>
  <c r="I34"/>
  <c r="K12"/>
  <c r="H3" i="33"/>
  <c r="E3"/>
  <c r="I7" i="38"/>
  <c r="AE15" i="85"/>
  <c r="AD15"/>
  <c r="AC15" i="5"/>
  <c r="Y6"/>
  <c r="G48"/>
  <c r="R40"/>
  <c r="R37"/>
  <c r="C48"/>
  <c r="AD48" s="1"/>
  <c r="T6" i="7"/>
  <c r="AI10"/>
  <c r="V12"/>
  <c r="L15"/>
  <c r="AJ15"/>
  <c r="F23"/>
  <c r="AJ23" s="1"/>
  <c r="S44"/>
  <c r="W12" i="9"/>
  <c r="AB17"/>
  <c r="M3" i="12"/>
  <c r="L6" i="14"/>
  <c r="J14" i="18"/>
  <c r="H14"/>
  <c r="M17" i="50"/>
  <c r="I17"/>
  <c r="H6" i="33"/>
  <c r="E6"/>
  <c r="AC10" i="5"/>
  <c r="N15"/>
  <c r="AM10" i="7"/>
  <c r="S10"/>
  <c r="N44"/>
  <c r="X17"/>
  <c r="M5" i="50"/>
  <c r="I5"/>
  <c r="I9" i="33"/>
  <c r="F9"/>
  <c r="AH11" i="85"/>
  <c r="AG11"/>
  <c r="AJ11"/>
  <c r="AI11"/>
  <c r="Z12" i="5"/>
  <c r="D48"/>
  <c r="M48" s="1"/>
  <c r="AC6" i="7"/>
  <c r="O10"/>
  <c r="T18"/>
  <c r="I23"/>
  <c r="AM23" s="1"/>
  <c r="R34"/>
  <c r="P39"/>
  <c r="L44"/>
  <c r="AL15" i="9"/>
  <c r="R15"/>
  <c r="X17"/>
  <c r="F12" i="14"/>
  <c r="L5"/>
  <c r="H7" i="18"/>
  <c r="J7"/>
  <c r="H7" i="54"/>
  <c r="E7"/>
  <c r="E13" i="55"/>
  <c r="J13" s="1"/>
  <c r="J7"/>
  <c r="F13" i="33"/>
  <c r="I13"/>
  <c r="J16" i="18"/>
  <c r="F8" i="20"/>
  <c r="E6" i="24"/>
  <c r="M14" i="50"/>
  <c r="M30"/>
  <c r="N14" i="27"/>
  <c r="F3" i="33"/>
  <c r="AE11" i="85"/>
  <c r="AD11"/>
  <c r="AE12"/>
  <c r="S4"/>
  <c r="AD12"/>
  <c r="R4"/>
  <c r="AI14"/>
  <c r="AH14"/>
  <c r="AG14"/>
  <c r="AJ14"/>
  <c r="O4"/>
  <c r="P4"/>
  <c r="AG15"/>
  <c r="AJ15"/>
  <c r="AI15"/>
  <c r="AH15"/>
  <c r="J10" i="7"/>
  <c r="J46"/>
  <c r="B47"/>
  <c r="V22" s="1"/>
  <c r="L34"/>
  <c r="L10" i="9"/>
  <c r="AG15"/>
  <c r="B47"/>
  <c r="F47"/>
  <c r="AJ47" s="1"/>
  <c r="L34"/>
  <c r="F12" i="24"/>
  <c r="K5" i="50"/>
  <c r="I9"/>
  <c r="I16"/>
  <c r="I32"/>
  <c r="N9" i="27"/>
  <c r="F7" i="30"/>
  <c r="H9" i="33"/>
  <c r="AE14" i="85"/>
  <c r="AD14"/>
  <c r="AF559" i="71"/>
  <c r="AQ559" s="1"/>
  <c r="AL1376"/>
  <c r="AL848"/>
  <c r="AK553"/>
  <c r="N562"/>
  <c r="AM562" s="1"/>
  <c r="AF561"/>
  <c r="AQ561" s="1"/>
  <c r="H562"/>
  <c r="AI562" s="1"/>
  <c r="K562"/>
  <c r="BD562" s="1"/>
  <c r="BI553"/>
  <c r="Z562"/>
  <c r="BI562" s="1"/>
  <c r="BF553"/>
  <c r="Q562"/>
  <c r="BF562" s="1"/>
  <c r="BJ553"/>
  <c r="AC562"/>
  <c r="BJ562" s="1"/>
  <c r="W581"/>
  <c r="AK572"/>
  <c r="N581"/>
  <c r="AU561" s="1"/>
  <c r="AL572"/>
  <c r="Q581"/>
  <c r="AP581" s="1"/>
  <c r="AP572"/>
  <c r="AC581"/>
  <c r="AZ561" s="1"/>
  <c r="K581"/>
  <c r="AJ581" s="1"/>
  <c r="AO572"/>
  <c r="Z581"/>
  <c r="H581"/>
  <c r="AI581" s="1"/>
  <c r="AV401"/>
  <c r="AX407"/>
  <c r="AS412"/>
  <c r="AR401"/>
  <c r="AZ549"/>
  <c r="AO1390"/>
  <c r="AM1393"/>
  <c r="AL1368"/>
  <c r="AL1371"/>
  <c r="AL885"/>
  <c r="AL940"/>
  <c r="AO513"/>
  <c r="AU555"/>
  <c r="AL1381"/>
  <c r="AO888"/>
  <c r="AU549"/>
  <c r="AO1389"/>
  <c r="AM940"/>
  <c r="AL1374"/>
  <c r="AM1389"/>
  <c r="AS417"/>
  <c r="AW482"/>
  <c r="AV549"/>
  <c r="BA555"/>
  <c r="AO754"/>
  <c r="AL853"/>
  <c r="AL856"/>
  <c r="BF410"/>
  <c r="BG485"/>
  <c r="BC493"/>
  <c r="AK480"/>
  <c r="AS482"/>
  <c r="AO618"/>
  <c r="AO699"/>
  <c r="AL1380"/>
  <c r="AL850"/>
  <c r="BE553"/>
  <c r="BB410"/>
  <c r="BI480"/>
  <c r="AZ476"/>
  <c r="BF493"/>
  <c r="AP513"/>
  <c r="AT555"/>
  <c r="AO705"/>
  <c r="AL854"/>
  <c r="AO578"/>
  <c r="AL503"/>
  <c r="AM698"/>
  <c r="AM704"/>
  <c r="BE418"/>
  <c r="BA405"/>
  <c r="AW407"/>
  <c r="BE410"/>
  <c r="AR412"/>
  <c r="AN428"/>
  <c r="BD485"/>
  <c r="AK513"/>
  <c r="AY549"/>
  <c r="AM578"/>
  <c r="AL1382"/>
  <c r="AO1394"/>
  <c r="AP553"/>
  <c r="AV412"/>
  <c r="AO675"/>
  <c r="AO709"/>
  <c r="AM1398"/>
  <c r="AM869"/>
  <c r="AS407"/>
  <c r="AW412"/>
  <c r="AI433"/>
  <c r="AY482"/>
  <c r="AL553"/>
  <c r="AQ574"/>
  <c r="AO679"/>
  <c r="AL731"/>
  <c r="AL1370"/>
  <c r="AL1372"/>
  <c r="AM1396"/>
  <c r="AL857"/>
  <c r="BA418"/>
  <c r="AL433"/>
  <c r="AU407"/>
  <c r="AU492"/>
  <c r="AK503"/>
  <c r="AL849"/>
  <c r="AM866"/>
  <c r="AO492"/>
  <c r="AM619"/>
  <c r="AO619"/>
  <c r="AM864"/>
  <c r="AL847"/>
  <c r="AM875"/>
  <c r="AL858"/>
  <c r="BC418"/>
  <c r="BC405"/>
  <c r="AK405"/>
  <c r="AS401"/>
  <c r="AJ428"/>
  <c r="AL438"/>
  <c r="AU412"/>
  <c r="AU476"/>
  <c r="AZ482"/>
  <c r="AQ549"/>
  <c r="AV555"/>
  <c r="AL578"/>
  <c r="AZ555"/>
  <c r="AP578"/>
  <c r="AO617"/>
  <c r="AC624"/>
  <c r="AO624" s="1"/>
  <c r="AM700"/>
  <c r="AO700"/>
  <c r="AL1379"/>
  <c r="AM1397"/>
  <c r="AL851"/>
  <c r="BA410"/>
  <c r="AO516"/>
  <c r="AO503"/>
  <c r="AY476"/>
  <c r="AM731"/>
  <c r="AP731"/>
  <c r="AL480"/>
  <c r="BF480"/>
  <c r="AP480"/>
  <c r="AL508"/>
  <c r="AM410"/>
  <c r="AI415"/>
  <c r="AK433"/>
  <c r="AT407"/>
  <c r="BH485"/>
  <c r="AN485"/>
  <c r="AT487"/>
  <c r="AW487"/>
  <c r="AM513"/>
  <c r="AQ513"/>
  <c r="AO621"/>
  <c r="AM621"/>
  <c r="AM676"/>
  <c r="AO676"/>
  <c r="AL1375"/>
  <c r="AO1226"/>
  <c r="AL1226"/>
  <c r="BF418"/>
  <c r="AM405"/>
  <c r="BD410"/>
  <c r="AL410"/>
  <c r="BG410"/>
  <c r="AO553"/>
  <c r="AA711"/>
  <c r="AO711" s="1"/>
  <c r="AM707"/>
  <c r="AM852"/>
  <c r="AP433"/>
  <c r="BF516"/>
  <c r="AP516"/>
  <c r="AQ508"/>
  <c r="AL513"/>
  <c r="AP440"/>
  <c r="AP428"/>
  <c r="BG480"/>
  <c r="BG493"/>
  <c r="AQ487"/>
  <c r="AQ515"/>
  <c r="AQ499"/>
  <c r="AN508"/>
  <c r="AX482"/>
  <c r="AI559"/>
  <c r="AO677"/>
  <c r="AM677"/>
  <c r="AO1368"/>
  <c r="AM1368"/>
  <c r="I19" i="32"/>
  <c r="P10" i="5"/>
  <c r="G23"/>
  <c r="AH23" s="1"/>
  <c r="AH10"/>
  <c r="K40"/>
  <c r="AA17" i="9"/>
  <c r="Q44"/>
  <c r="G47"/>
  <c r="Q47" s="1"/>
  <c r="L12" i="14"/>
  <c r="N12"/>
  <c r="AQ478" i="71"/>
  <c r="BH480"/>
  <c r="BH493"/>
  <c r="AN480"/>
  <c r="AL492"/>
  <c r="AS487"/>
  <c r="AI513"/>
  <c r="BC553"/>
  <c r="AQ555"/>
  <c r="AQ580"/>
  <c r="AQ568"/>
  <c r="AL942"/>
  <c r="AE10" i="5"/>
  <c r="D23"/>
  <c r="AE23" s="1"/>
  <c r="M10"/>
  <c r="I15"/>
  <c r="R15" s="1"/>
  <c r="M44" i="7"/>
  <c r="W17"/>
  <c r="BB418" i="71"/>
  <c r="AJ405"/>
  <c r="AV407"/>
  <c r="BC410"/>
  <c r="AK417"/>
  <c r="BG441"/>
  <c r="AI516"/>
  <c r="AS476"/>
  <c r="AI503"/>
  <c r="AW476"/>
  <c r="AQ503"/>
  <c r="AM516"/>
  <c r="BD553"/>
  <c r="AJ553"/>
  <c r="BH553"/>
  <c r="BH562"/>
  <c r="AN553"/>
  <c r="AI553"/>
  <c r="AS555"/>
  <c r="AI578"/>
  <c r="AO1374"/>
  <c r="AM1374"/>
  <c r="AO1376"/>
  <c r="AM1376"/>
  <c r="AO1378"/>
  <c r="AM1378"/>
  <c r="AO1387"/>
  <c r="AM1387"/>
  <c r="AL1365"/>
  <c r="AO1391"/>
  <c r="AM1391"/>
  <c r="AL1369"/>
  <c r="J12" i="43"/>
  <c r="U22" i="5"/>
  <c r="L22"/>
  <c r="M23"/>
  <c r="AN10" i="7"/>
  <c r="T10"/>
  <c r="M20"/>
  <c r="AG15"/>
  <c r="C47"/>
  <c r="M47" s="1"/>
  <c r="M34"/>
  <c r="W6"/>
  <c r="Q47"/>
  <c r="Q34"/>
  <c r="AA6"/>
  <c r="P23" i="9"/>
  <c r="H9" i="24"/>
  <c r="E9"/>
  <c r="M28" i="50"/>
  <c r="I28"/>
  <c r="K6"/>
  <c r="AK428" i="71"/>
  <c r="BC441"/>
  <c r="BC480"/>
  <c r="AJ508"/>
  <c r="AT482"/>
  <c r="AO1366"/>
  <c r="AM1366"/>
  <c r="AM1226"/>
  <c r="AP1226"/>
  <c r="C23" i="5"/>
  <c r="AD23" s="1"/>
  <c r="L10"/>
  <c r="AD10"/>
  <c r="R13"/>
  <c r="Q15"/>
  <c r="AI15"/>
  <c r="AK47" i="7"/>
  <c r="AA22"/>
  <c r="M44" i="9"/>
  <c r="AP407" i="71"/>
  <c r="AP424"/>
  <c r="BD480"/>
  <c r="BD493"/>
  <c r="AJ480"/>
  <c r="AI480"/>
  <c r="AP492"/>
  <c r="BG553"/>
  <c r="BG562"/>
  <c r="AF553"/>
  <c r="AO678"/>
  <c r="AM678"/>
  <c r="AM1400"/>
  <c r="Q10" i="5"/>
  <c r="Q23"/>
  <c r="H23"/>
  <c r="AI23" s="1"/>
  <c r="AI10"/>
  <c r="X12"/>
  <c r="M15"/>
  <c r="AX401" i="71"/>
  <c r="BG418"/>
  <c r="AO405"/>
  <c r="AN405"/>
  <c r="BF405"/>
  <c r="AK410"/>
  <c r="AK438"/>
  <c r="AT412"/>
  <c r="AO438"/>
  <c r="BF485"/>
  <c r="AL485"/>
  <c r="BJ485"/>
  <c r="AP485"/>
  <c r="BC485"/>
  <c r="AI490"/>
  <c r="AQ490"/>
  <c r="AS549"/>
  <c r="AI572"/>
  <c r="AW549"/>
  <c r="AF572"/>
  <c r="AO1370"/>
  <c r="AM1370"/>
  <c r="AO1372"/>
  <c r="AM1372"/>
  <c r="AL1378"/>
  <c r="AO1388"/>
  <c r="AM1388"/>
  <c r="AP974"/>
  <c r="Q22" i="5"/>
  <c r="P23"/>
  <c r="AA17" i="7"/>
  <c r="AK15" i="9"/>
  <c r="G23"/>
  <c r="AK23" s="1"/>
  <c r="M20"/>
  <c r="E10" i="54"/>
  <c r="H10"/>
  <c r="BE441" i="71"/>
  <c r="AP438"/>
  <c r="AP435"/>
  <c r="AJ503"/>
  <c r="AT476"/>
  <c r="AN503"/>
  <c r="AX476"/>
  <c r="AN516"/>
  <c r="AJ572"/>
  <c r="AT549"/>
  <c r="AN572"/>
  <c r="AX549"/>
  <c r="AO620"/>
  <c r="AM620"/>
  <c r="AC680"/>
  <c r="AO697"/>
  <c r="AA702"/>
  <c r="AM697"/>
  <c r="AO706"/>
  <c r="AM706"/>
  <c r="AO1365"/>
  <c r="AM1365"/>
  <c r="AO1367"/>
  <c r="AM1367"/>
  <c r="AO1369"/>
  <c r="AM1369"/>
  <c r="AO1371"/>
  <c r="AM1371"/>
  <c r="AO1373"/>
  <c r="AM1373"/>
  <c r="AO1375"/>
  <c r="AM1375"/>
  <c r="AO1377"/>
  <c r="AM1377"/>
  <c r="AM1379"/>
  <c r="AO1395"/>
  <c r="AM1395"/>
  <c r="AO863"/>
  <c r="AM863"/>
  <c r="AM942"/>
  <c r="I45" i="5"/>
  <c r="R45" s="1"/>
  <c r="R42"/>
  <c r="N22" i="7"/>
  <c r="J18" i="18"/>
  <c r="H18"/>
  <c r="I7" i="54"/>
  <c r="F10"/>
  <c r="I10"/>
  <c r="AI441" i="71"/>
  <c r="AP405"/>
  <c r="BE405"/>
  <c r="AP415"/>
  <c r="AP412"/>
  <c r="BE485"/>
  <c r="BI493"/>
  <c r="BI485"/>
  <c r="AK485"/>
  <c r="AX487"/>
  <c r="AK492"/>
  <c r="AX555"/>
  <c r="AM617"/>
  <c r="AO623"/>
  <c r="AM623"/>
  <c r="AO701"/>
  <c r="AM701"/>
  <c r="AO708"/>
  <c r="AO710"/>
  <c r="AM710"/>
  <c r="AL1373"/>
  <c r="AM1392"/>
  <c r="AO1399"/>
  <c r="AM1399"/>
  <c r="AO846"/>
  <c r="AM846"/>
  <c r="AM872"/>
  <c r="AL855"/>
  <c r="AM1183"/>
  <c r="W12" i="5"/>
  <c r="N40"/>
  <c r="D23" i="7"/>
  <c r="AH23" s="1"/>
  <c r="AH15"/>
  <c r="N23"/>
  <c r="H23"/>
  <c r="AL15"/>
  <c r="N15"/>
  <c r="F47"/>
  <c r="AI15" i="9"/>
  <c r="O15"/>
  <c r="AM15"/>
  <c r="S15"/>
  <c r="E12" i="24"/>
  <c r="H12"/>
  <c r="I15" i="50"/>
  <c r="M15"/>
  <c r="I31"/>
  <c r="M31"/>
  <c r="K9"/>
  <c r="F11" i="27"/>
  <c r="I9" i="30"/>
  <c r="F9"/>
  <c r="AL405" i="71"/>
  <c r="BD405"/>
  <c r="AJ410"/>
  <c r="AN410"/>
  <c r="AL417"/>
  <c r="BD418"/>
  <c r="AL428"/>
  <c r="BD441"/>
  <c r="AP885"/>
  <c r="AL1183"/>
  <c r="E10" i="39"/>
  <c r="Z17" i="5"/>
  <c r="P35"/>
  <c r="H48"/>
  <c r="AI48" s="1"/>
  <c r="AF10" i="7"/>
  <c r="P23"/>
  <c r="AJ10"/>
  <c r="P10"/>
  <c r="AI15"/>
  <c r="O15"/>
  <c r="AM15"/>
  <c r="S15"/>
  <c r="AD17"/>
  <c r="T17"/>
  <c r="T20"/>
  <c r="O22"/>
  <c r="S22"/>
  <c r="B23"/>
  <c r="AF23" s="1"/>
  <c r="M39"/>
  <c r="W12"/>
  <c r="Q39"/>
  <c r="AA12"/>
  <c r="T44"/>
  <c r="N23" i="9"/>
  <c r="AH10"/>
  <c r="D23"/>
  <c r="AH23" s="1"/>
  <c r="N10"/>
  <c r="R23"/>
  <c r="AL10"/>
  <c r="H23"/>
  <c r="AL23" s="1"/>
  <c r="R10"/>
  <c r="J20"/>
  <c r="T20" s="1"/>
  <c r="AD17"/>
  <c r="J22"/>
  <c r="T17"/>
  <c r="M47"/>
  <c r="J39"/>
  <c r="AD12" s="1"/>
  <c r="T36"/>
  <c r="J46"/>
  <c r="T46" s="1"/>
  <c r="T39"/>
  <c r="J8" i="18"/>
  <c r="H8"/>
  <c r="D10"/>
  <c r="L13" i="55"/>
  <c r="F5" i="21"/>
  <c r="E3" i="24"/>
  <c r="H3"/>
  <c r="F10" i="39"/>
  <c r="I22" i="5"/>
  <c r="I10"/>
  <c r="K23"/>
  <c r="B23"/>
  <c r="AC23" s="1"/>
  <c r="F23"/>
  <c r="AG23" s="1"/>
  <c r="AG10"/>
  <c r="I20"/>
  <c r="R20" s="1"/>
  <c r="AA17"/>
  <c r="R17"/>
  <c r="O22"/>
  <c r="I47"/>
  <c r="R47" s="1"/>
  <c r="L48"/>
  <c r="T22" i="7"/>
  <c r="M23"/>
  <c r="AG10"/>
  <c r="C23"/>
  <c r="AG23" s="1"/>
  <c r="M10"/>
  <c r="Q23"/>
  <c r="AK10"/>
  <c r="G23"/>
  <c r="AK23" s="1"/>
  <c r="Q10"/>
  <c r="T46"/>
  <c r="J34"/>
  <c r="T34" s="1"/>
  <c r="P34"/>
  <c r="P44"/>
  <c r="E23" i="9"/>
  <c r="AI23" s="1"/>
  <c r="I23"/>
  <c r="AM23" s="1"/>
  <c r="J34"/>
  <c r="T34" s="1"/>
  <c r="N47"/>
  <c r="N34"/>
  <c r="X6"/>
  <c r="D47"/>
  <c r="R47"/>
  <c r="R34"/>
  <c r="AB6"/>
  <c r="J44"/>
  <c r="T44" s="1"/>
  <c r="T41"/>
  <c r="H47"/>
  <c r="J9" i="18"/>
  <c r="H9"/>
  <c r="J17"/>
  <c r="H17"/>
  <c r="D19"/>
  <c r="M8" i="50"/>
  <c r="I8"/>
  <c r="M33"/>
  <c r="K11"/>
  <c r="I33"/>
  <c r="N17" i="27"/>
  <c r="L35"/>
  <c r="K12" i="43"/>
  <c r="N10" i="5"/>
  <c r="AF10"/>
  <c r="L15"/>
  <c r="P15"/>
  <c r="N22"/>
  <c r="E23"/>
  <c r="AF23" s="1"/>
  <c r="I35"/>
  <c r="AA6" s="1"/>
  <c r="N35"/>
  <c r="E48"/>
  <c r="AF48" s="1"/>
  <c r="J15" i="7"/>
  <c r="AN15" s="1"/>
  <c r="N47"/>
  <c r="H47"/>
  <c r="AL47" s="1"/>
  <c r="J10" i="9"/>
  <c r="T7"/>
  <c r="AF15"/>
  <c r="L15"/>
  <c r="AJ15"/>
  <c r="P15"/>
  <c r="J15"/>
  <c r="O22"/>
  <c r="B23"/>
  <c r="C47"/>
  <c r="N5" i="17"/>
  <c r="L5"/>
  <c r="M11" i="50"/>
  <c r="I11"/>
  <c r="M18"/>
  <c r="I18"/>
  <c r="F23" i="27"/>
  <c r="N5" s="1"/>
  <c r="I5" i="28"/>
  <c r="F8"/>
  <c r="I8"/>
  <c r="F6" i="33"/>
  <c r="I6"/>
  <c r="K35" i="5"/>
  <c r="O35"/>
  <c r="B48"/>
  <c r="AC48" s="1"/>
  <c r="F48"/>
  <c r="AG48" s="1"/>
  <c r="E47" i="7"/>
  <c r="AI47" s="1"/>
  <c r="I47"/>
  <c r="AM47" s="1"/>
  <c r="AG10" i="9"/>
  <c r="Q23"/>
  <c r="AK10"/>
  <c r="M10"/>
  <c r="V22"/>
  <c r="L22"/>
  <c r="Z22"/>
  <c r="P22"/>
  <c r="C23"/>
  <c r="AG23" s="1"/>
  <c r="M34"/>
  <c r="N39"/>
  <c r="X12"/>
  <c r="R39"/>
  <c r="AB12"/>
  <c r="N7" i="14"/>
  <c r="L7"/>
  <c r="F9" i="17"/>
  <c r="J13" i="18"/>
  <c r="H13"/>
  <c r="M7" i="50"/>
  <c r="I7"/>
  <c r="E47" i="9"/>
  <c r="AI47" s="1"/>
  <c r="I47"/>
  <c r="AM47" s="1"/>
  <c r="H5" i="27"/>
  <c r="F5"/>
  <c r="B9" i="30"/>
  <c r="H9" s="1"/>
  <c r="M36" i="50"/>
  <c r="K14"/>
  <c r="I39"/>
  <c r="K17"/>
  <c r="K19"/>
  <c r="I43"/>
  <c r="K21"/>
  <c r="F29" i="27"/>
  <c r="N15"/>
  <c r="L33"/>
  <c r="H5" i="28"/>
  <c r="H8"/>
  <c r="E9" i="30"/>
  <c r="H7" i="38"/>
  <c r="K7"/>
  <c r="I35" i="50"/>
  <c r="K13"/>
  <c r="M40"/>
  <c r="K18"/>
  <c r="AF562" i="71" l="1"/>
  <c r="L47" i="9"/>
  <c r="AF47"/>
  <c r="AH48" i="5"/>
  <c r="Y22"/>
  <c r="S47" i="7"/>
  <c r="X22" i="5"/>
  <c r="AF47" i="7"/>
  <c r="Y22" i="9"/>
  <c r="R35" i="5"/>
  <c r="T15" i="7"/>
  <c r="AE48" i="5"/>
  <c r="S47" i="9"/>
  <c r="V22" i="5"/>
  <c r="P48"/>
  <c r="AN15" i="9"/>
  <c r="L47" i="7"/>
  <c r="S23"/>
  <c r="P47" i="9"/>
  <c r="BC562" i="71"/>
  <c r="AP562"/>
  <c r="AJ562"/>
  <c r="AV561"/>
  <c r="BD581"/>
  <c r="AF581"/>
  <c r="AM581"/>
  <c r="BA487"/>
  <c r="AJ418"/>
  <c r="AZ492"/>
  <c r="AI493"/>
  <c r="AQ578"/>
  <c r="BJ516"/>
  <c r="BK485"/>
  <c r="AT561"/>
  <c r="AJ441"/>
  <c r="BB441"/>
  <c r="AI418"/>
  <c r="AM418"/>
  <c r="AL493"/>
  <c r="AY561"/>
  <c r="BI581"/>
  <c r="AK418"/>
  <c r="AL516"/>
  <c r="BI516"/>
  <c r="AM711"/>
  <c r="AM624"/>
  <c r="AV492"/>
  <c r="AM493"/>
  <c r="AY492"/>
  <c r="AJ493"/>
  <c r="AY407"/>
  <c r="BA482"/>
  <c r="AN418"/>
  <c r="BH410"/>
  <c r="BJ581"/>
  <c r="AM441"/>
  <c r="AQ485"/>
  <c r="AN493"/>
  <c r="BE581"/>
  <c r="BF581"/>
  <c r="AK516"/>
  <c r="BE516"/>
  <c r="L23" i="27"/>
  <c r="P23"/>
  <c r="AO702" i="71"/>
  <c r="AM702"/>
  <c r="BA549"/>
  <c r="T15" i="9"/>
  <c r="R47" i="7"/>
  <c r="J19" i="18"/>
  <c r="H19"/>
  <c r="BE562" i="71"/>
  <c r="AQ492"/>
  <c r="AL441"/>
  <c r="AK441"/>
  <c r="BG516"/>
  <c r="AW492"/>
  <c r="P5" i="27"/>
  <c r="L5"/>
  <c r="M23" i="9"/>
  <c r="O47" i="7"/>
  <c r="AC22" i="9"/>
  <c r="AL47"/>
  <c r="AB22"/>
  <c r="J47" i="7"/>
  <c r="AD6"/>
  <c r="T22" i="5"/>
  <c r="R22"/>
  <c r="L23" i="7"/>
  <c r="W22" i="5"/>
  <c r="P11" i="27"/>
  <c r="L11"/>
  <c r="O23" i="9"/>
  <c r="BE493" i="71"/>
  <c r="AK493"/>
  <c r="AY412"/>
  <c r="BH405"/>
  <c r="AB22" i="7"/>
  <c r="O48" i="5"/>
  <c r="AM680" i="71"/>
  <c r="AO680"/>
  <c r="BH581"/>
  <c r="AX561"/>
  <c r="Z22" i="5"/>
  <c r="BJ493" i="71"/>
  <c r="AP493"/>
  <c r="AX417"/>
  <c r="AQ572"/>
  <c r="L23" i="5"/>
  <c r="BA492" i="71"/>
  <c r="BA476"/>
  <c r="AV417"/>
  <c r="N48" i="5"/>
  <c r="O47" i="9"/>
  <c r="BK480" i="71"/>
  <c r="AQ480"/>
  <c r="AT417"/>
  <c r="AF23" i="9"/>
  <c r="L23"/>
  <c r="I23" i="5"/>
  <c r="AJ10"/>
  <c r="N23"/>
  <c r="AJ47" i="7"/>
  <c r="Z22"/>
  <c r="BF441" i="71"/>
  <c r="AW417"/>
  <c r="AP417"/>
  <c r="BD516"/>
  <c r="AT492"/>
  <c r="P29" i="27"/>
  <c r="L29"/>
  <c r="N11"/>
  <c r="N9" i="17"/>
  <c r="L9"/>
  <c r="AH47" i="9"/>
  <c r="X22"/>
  <c r="J47"/>
  <c r="AD22" s="1"/>
  <c r="AD6"/>
  <c r="O23" i="5"/>
  <c r="R10"/>
  <c r="J10" i="18"/>
  <c r="H10"/>
  <c r="Y22" i="7"/>
  <c r="BA441" i="71"/>
  <c r="AR417"/>
  <c r="BH516"/>
  <c r="AX492"/>
  <c r="BC581"/>
  <c r="AS561"/>
  <c r="P47" i="7"/>
  <c r="AG47" i="9"/>
  <c r="W22"/>
  <c r="J23"/>
  <c r="T10"/>
  <c r="AN10"/>
  <c r="I48" i="5"/>
  <c r="O5" i="21"/>
  <c r="M5"/>
  <c r="T22" i="9"/>
  <c r="AC22" i="7"/>
  <c r="Q48" i="5"/>
  <c r="S23" i="9"/>
  <c r="AL23" i="7"/>
  <c r="R23"/>
  <c r="AO493" i="71"/>
  <c r="AN441"/>
  <c r="AU417"/>
  <c r="K48" i="5"/>
  <c r="AJ516" i="71"/>
  <c r="BG581"/>
  <c r="AW561"/>
  <c r="BK553"/>
  <c r="AQ553"/>
  <c r="AO418"/>
  <c r="AO441"/>
  <c r="AG47" i="7"/>
  <c r="W22"/>
  <c r="J23"/>
  <c r="BC516" i="71"/>
  <c r="AS492"/>
  <c r="AJ15" i="5"/>
  <c r="AK47" i="9"/>
  <c r="AA22"/>
  <c r="AY401" i="71"/>
  <c r="AL418"/>
  <c r="AP410"/>
  <c r="BH441" l="1"/>
  <c r="AP441"/>
  <c r="AN23" i="9"/>
  <c r="T23"/>
  <c r="AJ48" i="5"/>
  <c r="R48"/>
  <c r="BK516" i="71"/>
  <c r="AQ516"/>
  <c r="AA22" i="5"/>
  <c r="AJ23"/>
  <c r="R23"/>
  <c r="BH418" i="71"/>
  <c r="AP418"/>
  <c r="T47" i="7"/>
  <c r="AN47"/>
  <c r="AD22"/>
  <c r="AN23"/>
  <c r="T23"/>
  <c r="BK562" i="71"/>
  <c r="AQ562"/>
  <c r="AN47" i="9"/>
  <c r="T47"/>
  <c r="AY417" i="71"/>
  <c r="BK493"/>
  <c r="AQ493"/>
  <c r="BK581"/>
  <c r="AQ581"/>
  <c r="BA561"/>
  <c r="AO1291" l="1"/>
  <c r="D41" i="62"/>
  <c r="J4" i="43"/>
  <c r="K4"/>
  <c r="AP1291" i="71"/>
  <c r="E41" i="62"/>
  <c r="E89" s="1"/>
  <c r="E93" s="1"/>
  <c r="E99" s="1"/>
  <c r="D99" l="1"/>
  <c r="AO1401" i="71"/>
  <c r="M41" i="50"/>
  <c r="M19"/>
  <c r="AO1379" i="71"/>
  <c r="AC600" l="1"/>
  <c r="AM600" s="1"/>
  <c r="U602"/>
  <c r="AK602" s="1"/>
  <c r="AC602" l="1"/>
  <c r="AM602" s="1"/>
</calcChain>
</file>

<file path=xl/comments1.xml><?xml version="1.0" encoding="utf-8"?>
<comments xmlns="http://schemas.openxmlformats.org/spreadsheetml/2006/main">
  <authors>
    <author>Autor</author>
  </authors>
  <commentList>
    <comment ref="E6" author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D8, D9, D10</t>
        </r>
      </text>
    </comment>
    <comment ref="B7" authorId="0">
      <text>
        <r>
          <rPr>
            <sz val="8"/>
            <color indexed="81"/>
            <rFont val="Tahoma"/>
            <family val="2"/>
            <charset val="238"/>
          </rPr>
          <t xml:space="preserve">
Enter full date ONLY in this cell</t>
        </r>
      </text>
    </comment>
    <comment ref="B10" authorId="0">
      <text>
        <r>
          <rPr>
            <b/>
            <sz val="8"/>
            <color indexed="81"/>
            <rFont val="Tahoma"/>
            <family val="2"/>
            <charset val="238"/>
          </rPr>
          <t xml:space="preserve">
Enter full date ONLY in this cell</t>
        </r>
      </text>
    </comment>
    <comment ref="E12" author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E15" author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text>
        <r>
          <rPr>
            <b/>
            <sz val="8"/>
            <color indexed="81"/>
            <rFont val="Tahoma"/>
            <family val="2"/>
            <charset val="238"/>
          </rPr>
          <t xml:space="preserve">
Enter full date ONLY in this cell</t>
        </r>
      </text>
    </comment>
    <comment ref="B20" authorId="0">
      <text>
        <r>
          <rPr>
            <b/>
            <sz val="8"/>
            <color indexed="81"/>
            <rFont val="Tahoma"/>
            <family val="2"/>
            <charset val="238"/>
          </rPr>
          <t xml:space="preserve">
Enter full date ONLY in this cell</t>
        </r>
      </text>
    </comment>
    <comment ref="F25" authorId="0">
      <text>
        <r>
          <rPr>
            <b/>
            <sz val="8"/>
            <color indexed="81"/>
            <rFont val="Tahoma"/>
            <family val="2"/>
            <charset val="238"/>
          </rPr>
          <t>Autor:</t>
        </r>
        <r>
          <rPr>
            <sz val="8"/>
            <color indexed="81"/>
            <rFont val="Tahoma"/>
            <family val="2"/>
            <charset val="238"/>
          </rPr>
          <t xml:space="preserve">
date on which the FS are prepared </t>
        </r>
      </text>
    </comment>
    <comment ref="F27" author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AP1180" author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 ref="D1315" author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 ref="R1349" authorId="0">
      <text>
        <r>
          <rPr>
            <b/>
            <sz val="9"/>
            <color indexed="81"/>
            <rFont val="Tahoma"/>
            <family val="2"/>
            <charset val="238"/>
          </rPr>
          <t>Autor:</t>
        </r>
        <r>
          <rPr>
            <sz val="9"/>
            <color indexed="81"/>
            <rFont val="Tahoma"/>
            <family val="2"/>
            <charset val="238"/>
          </rPr>
          <t xml:space="preserve">
Upravit tabulku podla kodu obchodu predaj a nakup samostatne </t>
        </r>
      </text>
    </comment>
  </commentList>
</comments>
</file>

<file path=xl/comments3.xml><?xml version="1.0" encoding="utf-8"?>
<comments xmlns="http://schemas.openxmlformats.org/spreadsheetml/2006/main">
  <authors>
    <author>Autor</author>
  </authors>
  <commentList>
    <comment ref="O4" author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<sst xmlns="http://schemas.openxmlformats.org/spreadsheetml/2006/main" count="2925" uniqueCount="1143">
  <si>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</si>
  <si>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</si>
  <si>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</si>
  <si>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</si>
  <si>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</si>
  <si>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</si>
  <si>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</si>
  <si>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</si>
  <si>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</si>
  <si>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</si>
  <si>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</si>
  <si>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</si>
  <si>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</si>
  <si>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</si>
  <si>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</si>
  <si>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</si>
  <si>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</si>
  <si>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</si>
  <si>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</si>
  <si>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</si>
  <si>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</si>
  <si>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</si>
  <si>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</si>
  <si>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</si>
  <si>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</si>
  <si>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</si>
  <si>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</si>
  <si>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</si>
  <si>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</si>
  <si>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</si>
  <si>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</si>
  <si>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</si>
  <si>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</si>
  <si>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</si>
  <si>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</si>
  <si>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</si>
  <si>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</si>
  <si>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</si>
  <si>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</si>
  <si>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</si>
  <si>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</si>
  <si>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</si>
  <si>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</si>
  <si>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</si>
  <si>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</si>
  <si>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</si>
  <si>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</si>
  <si>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</si>
  <si>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</si>
  <si>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</si>
  <si>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</si>
  <si>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</si>
  <si>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</si>
  <si>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</si>
  <si>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</si>
  <si>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</si>
  <si>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</si>
  <si>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</si>
  <si>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</si>
  <si>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</si>
  <si>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</si>
  <si>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</si>
  <si>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</si>
  <si>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</si>
  <si>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</si>
  <si>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</si>
  <si>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</si>
  <si>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</si>
  <si>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</si>
  <si>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</si>
  <si>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</si>
  <si>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</si>
  <si>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</si>
  <si>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</si>
  <si>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</si>
  <si>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</si>
  <si>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</si>
  <si>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</si>
  <si>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</si>
  <si>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</si>
  <si>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</si>
  <si>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</si>
  <si>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</si>
  <si>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</si>
  <si>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</si>
  <si>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</si>
  <si>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</si>
  <si>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</si>
  <si>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</si>
  <si>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</si>
  <si>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</si>
  <si>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</si>
  <si>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</si>
  <si>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</si>
  <si>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</si>
  <si>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</si>
  <si>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</si>
  <si>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</si>
  <si>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</si>
  <si>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</si>
  <si>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</si>
  <si>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</si>
  <si>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</si>
  <si>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</si>
  <si>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</si>
  <si>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</si>
  <si>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</si>
  <si>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</si>
  <si>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</si>
  <si>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</si>
  <si>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</si>
  <si>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</si>
  <si>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</si>
  <si>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</si>
  <si>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</si>
  <si>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</si>
  <si>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</si>
  <si>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</si>
  <si>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</si>
  <si>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</si>
  <si>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</si>
  <si>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</si>
  <si>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</si>
  <si>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</si>
  <si>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</si>
  <si>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</si>
  <si>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</si>
  <si>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</si>
  <si>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</si>
  <si>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</si>
  <si>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</si>
  <si>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</si>
  <si>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</si>
  <si>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</si>
  <si>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</si>
  <si>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</si>
  <si>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</si>
  <si>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</si>
  <si>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</si>
  <si>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</si>
  <si>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</si>
  <si>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</si>
  <si>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</si>
  <si>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</si>
  <si>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</si>
  <si>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</si>
  <si>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</si>
  <si>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</si>
  <si>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</si>
  <si>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</si>
  <si>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</si>
  <si>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</si>
  <si>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</si>
  <si>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</si>
  <si>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</si>
  <si>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</si>
  <si>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</si>
  <si>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</si>
  <si>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</si>
  <si>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</si>
  <si>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</si>
  <si>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</si>
  <si>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</si>
  <si>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</si>
  <si>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</si>
  <si>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</si>
  <si>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</si>
  <si>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</si>
  <si>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</si>
  <si>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</si>
  <si>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</si>
  <si>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</si>
  <si>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</si>
  <si>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</si>
  <si>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</si>
  <si>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</si>
  <si>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</si>
  <si>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</si>
  <si>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</si>
  <si>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</si>
  <si>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</si>
  <si>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</si>
  <si>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</si>
  <si>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</si>
  <si>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</si>
  <si>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</si>
  <si>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</si>
  <si>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</si>
  <si>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</si>
  <si>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</si>
  <si>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</si>
  <si>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</si>
  <si>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</si>
  <si>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</si>
  <si>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</si>
  <si>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</si>
  <si>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</si>
  <si>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</si>
  <si>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</si>
  <si>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</si>
  <si>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</si>
  <si>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</si>
  <si>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</si>
  <si>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</si>
  <si>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</si>
  <si>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</si>
  <si>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</si>
  <si>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</si>
  <si>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</si>
  <si>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</si>
  <si>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</si>
  <si>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</si>
  <si>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</si>
  <si>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</si>
  <si>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</si>
  <si>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</si>
  <si>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</si>
  <si>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</si>
  <si>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</si>
  <si>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</si>
  <si>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</si>
  <si>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</si>
  <si>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</si>
  <si>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</si>
  <si>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</si>
  <si>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</si>
  <si>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</si>
  <si>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</si>
  <si>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</si>
  <si>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</si>
  <si>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</si>
  <si>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</si>
  <si>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</si>
  <si>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</si>
  <si>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</si>
  <si>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</si>
  <si>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</si>
  <si>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</si>
  <si>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</si>
  <si>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</si>
  <si>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</si>
  <si>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</si>
  <si>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</si>
  <si>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</si>
  <si>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</si>
  <si>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</si>
  <si>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</si>
  <si>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</si>
  <si>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</si>
  <si>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</si>
  <si>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</si>
  <si>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</si>
  <si>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</si>
  <si>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</si>
  <si>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</si>
  <si>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</si>
  <si>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</si>
  <si>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</si>
  <si>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</si>
  <si>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</si>
  <si>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</si>
  <si>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</si>
  <si>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</si>
  <si>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</si>
  <si>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</si>
  <si>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</si>
  <si>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</si>
  <si>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</si>
  <si>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</si>
  <si>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</si>
  <si>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</si>
  <si>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</si>
  <si>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</si>
  <si>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</si>
  <si>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</si>
  <si>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</si>
  <si>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</si>
  <si>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</si>
  <si>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</si>
  <si>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</si>
  <si>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</si>
  <si>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</si>
  <si>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</si>
  <si>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</si>
  <si>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</si>
  <si>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</si>
  <si>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</si>
  <si>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</si>
  <si>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</si>
  <si>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</si>
  <si>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</si>
  <si>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</si>
  <si>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</si>
  <si>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</si>
  <si>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</si>
  <si>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</si>
  <si>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</si>
  <si>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</si>
  <si>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</si>
  <si>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</si>
  <si>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</si>
  <si>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</si>
  <si>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</si>
  <si>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</si>
  <si>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</si>
  <si>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</si>
  <si>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</si>
  <si>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</si>
  <si>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</si>
  <si>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</si>
  <si>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</si>
  <si>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</si>
  <si>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</si>
  <si>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</si>
  <si>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</si>
  <si>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</si>
  <si>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</si>
  <si>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</si>
  <si>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</si>
  <si>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</si>
  <si>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</si>
  <si>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</si>
  <si>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</si>
  <si>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</si>
  <si>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</si>
  <si>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</si>
  <si>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</si>
  <si>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</si>
  <si>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</si>
  <si>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</si>
  <si>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</si>
  <si>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</si>
  <si>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</si>
  <si>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</si>
  <si>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</si>
  <si>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</si>
  <si>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</si>
  <si>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</si>
  <si>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</si>
  <si>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</si>
  <si>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</si>
  <si>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</si>
  <si>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</si>
  <si>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</si>
  <si>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</si>
  <si>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</si>
  <si>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</si>
  <si>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</si>
  <si>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</si>
  <si>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</si>
  <si>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</si>
  <si>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</si>
  <si>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</si>
  <si>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</si>
  <si>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</si>
  <si>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</si>
  <si>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</si>
  <si>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</si>
  <si>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</si>
  <si>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</si>
  <si>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</si>
  <si>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</si>
  <si>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</si>
  <si>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</si>
  <si>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</si>
  <si>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</si>
  <si>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</si>
  <si>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</si>
  <si>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</si>
  <si>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</si>
  <si>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</si>
  <si>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</si>
  <si>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</si>
  <si>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</si>
  <si>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</si>
  <si>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</si>
  <si>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</si>
  <si>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</si>
  <si>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</si>
  <si>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</si>
  <si>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</si>
  <si>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</si>
  <si>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</si>
  <si>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</si>
  <si>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</si>
  <si>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</si>
  <si>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</si>
  <si>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</si>
  <si>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</si>
  <si>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</si>
  <si>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</si>
  <si>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</si>
  <si>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</si>
  <si>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</si>
  <si>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</si>
  <si>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</si>
  <si>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</si>
  <si>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</si>
  <si>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</si>
  <si>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</si>
  <si>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</si>
  <si>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</si>
  <si>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</si>
  <si>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</si>
  <si>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</si>
  <si>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</si>
  <si>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</si>
  <si>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</si>
  <si>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</si>
  <si>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</si>
  <si>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</si>
  <si>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</si>
  <si>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</si>
  <si>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</si>
  <si>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</si>
  <si>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</si>
  <si>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</si>
  <si>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</si>
  <si>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</si>
  <si>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</si>
  <si>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</si>
  <si>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</si>
  <si>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</si>
  <si>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</si>
  <si>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</si>
  <si>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</si>
  <si>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</si>
  <si>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</si>
  <si>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</si>
  <si>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</si>
  <si>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</si>
  <si>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</si>
  <si>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</si>
  <si>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</si>
  <si>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</si>
  <si>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</si>
  <si>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</si>
  <si>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</si>
  <si>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</si>
  <si>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</si>
  <si>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</si>
  <si>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</si>
  <si>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</si>
  <si>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</si>
  <si>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</si>
  <si>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</si>
  <si>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</si>
  <si>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</si>
  <si>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</si>
  <si>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</si>
  <si>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</si>
  <si>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</si>
  <si>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</si>
  <si>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</si>
  <si>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</si>
  <si>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</si>
  <si>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</si>
  <si>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</si>
  <si>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</si>
  <si>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</si>
  <si>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</si>
  <si>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</si>
  <si>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</si>
  <si>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</si>
  <si>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</si>
  <si>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</si>
  <si>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</si>
  <si>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</si>
  <si>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</si>
  <si>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</si>
  <si>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</si>
  <si>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</si>
  <si>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</si>
  <si>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</si>
  <si>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</si>
  <si>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</si>
  <si>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</si>
  <si>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</si>
  <si>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</si>
  <si>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</si>
  <si>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</si>
  <si>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</si>
  <si>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</si>
  <si>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</si>
  <si>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</si>
  <si>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</si>
  <si>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</si>
  <si>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</si>
  <si>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</si>
  <si>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</si>
  <si>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</si>
  <si>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</si>
  <si>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</si>
  <si>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</si>
  <si>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</si>
  <si>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</si>
  <si>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a</t>
  </si>
  <si>
    <t>b</t>
  </si>
  <si>
    <t>c</t>
  </si>
  <si>
    <t>A.</t>
  </si>
  <si>
    <t>2.</t>
  </si>
  <si>
    <t>3.</t>
  </si>
  <si>
    <t>4.</t>
  </si>
  <si>
    <t>5.</t>
  </si>
  <si>
    <t>6.</t>
  </si>
  <si>
    <t>B.</t>
  </si>
  <si>
    <t>C.</t>
  </si>
  <si>
    <t>C.1.</t>
  </si>
  <si>
    <t>B.1.</t>
  </si>
  <si>
    <t>D.</t>
  </si>
  <si>
    <t>E.</t>
  </si>
  <si>
    <t>F.</t>
  </si>
  <si>
    <t>G.</t>
  </si>
  <si>
    <t>H.</t>
  </si>
  <si>
    <t>Prehľad o peňažných tokoch</t>
  </si>
  <si>
    <t>(v EUR)</t>
  </si>
  <si>
    <t>Označe-nie</t>
  </si>
  <si>
    <t>Text</t>
  </si>
  <si>
    <t>Účtovné obdobie</t>
  </si>
  <si>
    <t>bežné</t>
  </si>
  <si>
    <t>predchádzajúce</t>
  </si>
  <si>
    <t>Z/S</t>
  </si>
  <si>
    <t>Výsledok hospodárenia z bežnej činnosti pred zdanením daňou z príjmov</t>
  </si>
  <si>
    <t>A.1.</t>
  </si>
  <si>
    <t>Nepeňažné operácie ovplyvňujúce hospodársky výsledok z bežnej činnosti</t>
  </si>
  <si>
    <t>A.1.1.</t>
  </si>
  <si>
    <t>Odpisy dlhodobého nehmotného majetku a dlhodobého hmotného majetku</t>
  </si>
  <si>
    <t>A.1.2.</t>
  </si>
  <si>
    <t>Zostatková hodnota dlhodobého nehmotného a hmotného majetku účtovaná pri vyradení (s výnimkou predaja)</t>
  </si>
  <si>
    <t>A.1.3.</t>
  </si>
  <si>
    <t>Odpis opravnej položky k nadobutnutému majetku</t>
  </si>
  <si>
    <t>A.1.4.</t>
  </si>
  <si>
    <t>Zmena stavu dlhodobých rezerv</t>
  </si>
  <si>
    <t>A.1.5.</t>
  </si>
  <si>
    <t>Zmena stavu opravných položiek</t>
  </si>
  <si>
    <t>A.1.6.</t>
  </si>
  <si>
    <t>Zmena stavu položiek časového rozlíšenia nákladov a výnosov</t>
  </si>
  <si>
    <t>A.1.7.</t>
  </si>
  <si>
    <t>Dividendy a iné podiely na zisku účtované do výnosov</t>
  </si>
  <si>
    <t>A.1.8.</t>
  </si>
  <si>
    <t>Úroky účtované do nákladov</t>
  </si>
  <si>
    <t>A.1.9.</t>
  </si>
  <si>
    <t>Úroky účtované do výnosov</t>
  </si>
  <si>
    <t>A.1.10.</t>
  </si>
  <si>
    <t>Kurzový zisk vyčíslený k peňažným prostriedkom a peňažným ekvivalentom ku dňu účt. závierky</t>
  </si>
  <si>
    <t>A.1.11.</t>
  </si>
  <si>
    <t>Kurzová strata vyčíslená k peňažným prostriedkom a peňažným ekvivalentom ku dňu účt. závierky</t>
  </si>
  <si>
    <t>A.1.12.</t>
  </si>
  <si>
    <t>Výsledok z predaja dlhodobého majetku s výnimkou majetku, ktorý sa považuje za peňažný ekvivalent</t>
  </si>
  <si>
    <t>A.1.13.</t>
  </si>
  <si>
    <t>Ostatné položky nepeňažného charakteru</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</si>
  <si>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</si>
  <si>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</si>
  <si>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</si>
  <si>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</si>
  <si>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</si>
  <si>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</si>
  <si>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</si>
  <si>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</si>
  <si>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</si>
  <si>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 prostriedkov</t>
  </si>
  <si>
    <t>A.3.</t>
  </si>
  <si>
    <t>Prijaté úroky, s výnimkou tých, ktoré sa začleňujú do investičných činností</t>
  </si>
  <si>
    <t>A.4.</t>
  </si>
  <si>
    <t>Výdavky na zaplatené úroky, s výnimkou tých, ktoré sa začleňujú do finančných činností</t>
  </si>
  <si>
    <t>A.5.</t>
  </si>
  <si>
    <t>Príjmy z dividend a iných podielov na zisku, s výnimkou tých, ktoré sa začleňujú do investičných činností</t>
  </si>
  <si>
    <t>A.6.</t>
  </si>
  <si>
    <t>Výdavky na vyplatené dividendy a iné podiely na zisku, s výnimkou tých, ktoré sa začleňujú do fin.činností</t>
  </si>
  <si>
    <t>A.7.</t>
  </si>
  <si>
    <t>Výdavky na daň z príjmov účtovnej jednotky, s výnimkou tých, ktoré sa začleňujú do inv.alebo fin.činností</t>
  </si>
  <si>
    <t>A.8.</t>
  </si>
  <si>
    <t>Príjmy mimoriadneho charakteru vzťahujúce sa na prevádzkovú činnosť</t>
  </si>
  <si>
    <t>A.9.</t>
  </si>
  <si>
    <t>Výdavky mimoriadneho charakteru vzťahujúce sa na prevádzkovú činnosť</t>
  </si>
  <si>
    <t>Čisté peňažné toky z prevádzkovej činnosti</t>
  </si>
  <si>
    <t>Výdavky na obstaranie dlhodobého nehmotného majetku</t>
  </si>
  <si>
    <t>B.2.</t>
  </si>
  <si>
    <t>Výdavky na obstaranie dlhodobého hmotného majetku</t>
  </si>
  <si>
    <t>B.3.</t>
  </si>
  <si>
    <t>Výdavky na obstaranie dlhodobých cenných papierov a podielov v iných účtovných jednotkách</t>
  </si>
  <si>
    <t>B.4.</t>
  </si>
  <si>
    <t>Príjmy z predaja dlhodobého nehmotného majetku</t>
  </si>
  <si>
    <t>B.5.</t>
  </si>
  <si>
    <t>Príjmy z predaja dlhodobého hmotného majetku</t>
  </si>
  <si>
    <t>B.6.</t>
  </si>
  <si>
    <t>Príjmy z predaja dlhodobých cenných papierov a podielov v iných účtovných jednotkách</t>
  </si>
  <si>
    <t>B.7.</t>
  </si>
  <si>
    <t>Výdavky na dlhodobé pôžičky poskytnuté účtovnou jednotkou inej účtovnej jednotke v skupine</t>
  </si>
  <si>
    <t xml:space="preserve">B.8. </t>
  </si>
  <si>
    <t>Príjmy zo splácania dlhodobých pôžičiek poskytnutých účtovnou jednotkou inej účtovnej jednotke v skupine</t>
  </si>
  <si>
    <t>B.9.</t>
  </si>
  <si>
    <t>Výdavky na dlhodobé pôžičky poskytnuté účtovnou jednotkou tretím osobám</t>
  </si>
  <si>
    <t>B.10.</t>
  </si>
  <si>
    <t>Príjmy zo splácania dlhodobých pôžičiek poskytnutých účtovnou jednotkou tretím osobám</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</si>
  <si>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</si>
  <si>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</si>
  <si>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</si>
  <si>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</si>
  <si>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</si>
  <si>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na predaj alebo na obchodovanie</t>
  </si>
  <si>
    <t>B.14.</t>
  </si>
  <si>
    <t>Príjmy súvisiace s derivátmi s výnimkou, ak sú určené na predaj alebo na obchodovanie</t>
  </si>
  <si>
    <t>B.15.</t>
  </si>
  <si>
    <r>
      <t>Výdavky na daň z príjmov účtovnej jednotky, ak je ju</t>
    </r>
    <r>
      <rPr>
        <sz val="14"/>
        <color indexed="12"/>
        <rFont val="Arial CE"/>
        <family val="2"/>
        <charset val="238"/>
      </rPr>
      <t xml:space="preserve"> </t>
    </r>
    <r>
      <rPr>
        <sz val="14"/>
        <rFont val="Arial CE"/>
        <family val="2"/>
        <charset val="238"/>
      </rPr>
      <t>možné začleniť do investičných činností</t>
    </r>
  </si>
  <si>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</si>
  <si>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</si>
  <si>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</si>
  <si>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</si>
  <si>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</si>
  <si>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</si>
  <si>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</si>
  <si>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</si>
  <si>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Čisté peňažné toky z investičnej činnosti</t>
  </si>
  <si>
    <t>Peňažné toky vo vlastnom imaní</t>
  </si>
  <si>
    <t>C.1.1.</t>
  </si>
  <si>
    <t>Príjmy z upísaných akcií a obchodných podielov</t>
  </si>
  <si>
    <t>C.1.2.</t>
  </si>
  <si>
    <t>Príjmy z ďalších vkladov do vlastného imania spoločníkmi alebo fyzickou osobou</t>
  </si>
  <si>
    <t>C.1.3.</t>
  </si>
  <si>
    <t>Prijaté peňažné dary</t>
  </si>
  <si>
    <t>C.1.4.</t>
  </si>
  <si>
    <t>Príjmy z úhrady straty spoločníkmi</t>
  </si>
  <si>
    <t>C.1.5</t>
  </si>
  <si>
    <t>Výdavky na obstaranie alebo spätné odkúpenie vlastných akcií a vlastných podielov</t>
  </si>
  <si>
    <t>C.1.6.</t>
  </si>
  <si>
    <t>Výdavky spojené so znížením fondov vytvorených účtovnou jednotkou</t>
  </si>
  <si>
    <t>C.1.7.</t>
  </si>
  <si>
    <t>Výdavky na vyplatenie podielu na vlastnom imaní spoločníkmi účtovnej jednotky a fyzickou osobou</t>
  </si>
  <si>
    <t>C.1.8.</t>
  </si>
  <si>
    <t>Výdavky z iných dôvodov, ktoré súvisia so znížením vlastného imania</t>
  </si>
  <si>
    <t>C.2.</t>
  </si>
  <si>
    <t>Peňažné toky vznikajúce z dlhodobých záväzkov a krátkodobých záväzkov z finančnej činnosti</t>
  </si>
  <si>
    <t>C.2.1.</t>
  </si>
  <si>
    <t>Príjmy z emisie dlhodobých cenných papierov</t>
  </si>
  <si>
    <t>C.2.2.</t>
  </si>
  <si>
    <t>Výdavky na úhradu záväzkov z dlhodobých cenných papierov</t>
  </si>
  <si>
    <t>C.2.3.</t>
  </si>
  <si>
    <t>Príjmy z úverov, ktoré účtovnej jednotke poskytla banka s výnimkou úverov poskytnutých na hlavnú činnosť</t>
  </si>
  <si>
    <t>C.2.4.</t>
  </si>
  <si>
    <t>Výdavky na splácanie úverov s výnimkou úverov poskytnutých na hlavnú činnosť</t>
  </si>
  <si>
    <t>C.2.5.</t>
  </si>
  <si>
    <t>Príjmy z prijatých pôžičiek</t>
  </si>
  <si>
    <t>C.2.6.</t>
  </si>
  <si>
    <t>Výdavky na splácanie pôžičiek</t>
  </si>
  <si>
    <t>C.2.7.</t>
  </si>
  <si>
    <t>Výdavky na úhradu záväzkov z používania majetku, ktorý je predmetom zmluvy o kúpe prenajatej veci</t>
  </si>
  <si>
    <t>C.2.8.</t>
  </si>
  <si>
    <t>Príjmy z ostatných dlhodobých a krátkodobých záväzkov vyplývajúcich z finančnej činnosti</t>
  </si>
  <si>
    <t>C.2.9.</t>
  </si>
  <si>
    <t>Výdavky na splácanie ostatných dlhodobých a krátkodobých záväzkov z finančnej činnosti</t>
  </si>
  <si>
    <t>C.3.</t>
  </si>
  <si>
    <t>Výdavky na zaplatené úroky, s výnimkou tých, ktoré sa začleňujú do prevádzkových činností</t>
  </si>
  <si>
    <t>C.4.</t>
  </si>
  <si>
    <t>Výdavky na vyplatené dividendy a iné podiely na zisku, s výnimkou tých, ktoré sa začleňujú do prev.činností</t>
  </si>
  <si>
    <t>C.5.</t>
  </si>
  <si>
    <t>Výdavky súvisiace s derivátmi s výnimkou, ak sú určené na predaj alebo na obchodovanie alebo na inv.činnosť</t>
  </si>
  <si>
    <t>C.6.</t>
  </si>
  <si>
    <t>Príjmy súvisiace s derivátmi s výnimkou, ak sú určené na predaj alebo na obchodovanie alebo na inv.činnosť</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</si>
  <si>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</si>
  <si>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</si>
  <si>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</si>
  <si>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</si>
  <si>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</si>
  <si>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</si>
  <si>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Čisté peňažné toky z finančnej činnosti</t>
  </si>
  <si>
    <t>Čisté zvýšenie alebo čisté zníženie peňažných prostriedkov</t>
  </si>
  <si>
    <t>Stav peňažných prostriedkov a peňažných ekvivalentov na začiatku účtovného obdobia</t>
  </si>
  <si>
    <t>Stav peňažných prostriedkov a peňažných ekvivalentov na konci účtovného obdobia</t>
  </si>
  <si>
    <t>Kurzové rozdiely vyčíslené k peňažným prostriedkom a peňažným ekvivalentom ku dňu účtovnej závierke</t>
  </si>
  <si>
    <t>Zostatok peňažných prostriedkov a peňažných ekvivalentov na konci účtovného obdobia</t>
  </si>
  <si>
    <t>Musi byt NULA</t>
  </si>
  <si>
    <t>KONTROLA SUCTOV</t>
  </si>
  <si>
    <t>KONTROLA Opening balances</t>
  </si>
  <si>
    <t>KONTROLA na vykazy</t>
  </si>
  <si>
    <t>OPRAVKY + OPRAVNE POLOZKY - KOREKCIA Z BS</t>
  </si>
  <si>
    <t>KONTROLA opening balances</t>
  </si>
  <si>
    <t>.</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</si>
  <si>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</si>
  <si>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</si>
  <si>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</si>
  <si>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</si>
  <si>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</si>
  <si>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</si>
  <si>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</si>
  <si>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</si>
  <si>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</si>
  <si>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</si>
  <si>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</si>
  <si>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</si>
  <si>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</si>
  <si>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</si>
  <si>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</si>
  <si>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</si>
  <si>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</si>
  <si>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</si>
  <si>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</si>
  <si>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</si>
  <si>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</si>
  <si>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</si>
  <si>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</si>
  <si>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</si>
  <si>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</si>
  <si>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</si>
  <si>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</si>
  <si>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</si>
  <si>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</si>
  <si>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</si>
  <si>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</si>
  <si>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osoby zodpovednej za zostavenie účtovnej závierky:</t>
  </si>
  <si>
    <t>Schválená dňa:</t>
  </si>
  <si>
    <t>Záznamy daňového úradu</t>
  </si>
  <si>
    <t>Miesto pre evidenčné číslo</t>
  </si>
  <si>
    <t>Odtlačok prezentačnej pečiatky daňového úradu</t>
  </si>
  <si>
    <t>e-mail :</t>
  </si>
  <si>
    <t>Fax number :</t>
  </si>
  <si>
    <t>Name :</t>
  </si>
  <si>
    <t>or a person that is the accounting entity :</t>
  </si>
  <si>
    <t>Phone number :</t>
  </si>
  <si>
    <t>Name of statutory representative</t>
  </si>
  <si>
    <t>Phone area code :</t>
  </si>
  <si>
    <t>for preparing of financial statements :</t>
  </si>
  <si>
    <t>City</t>
  </si>
  <si>
    <t>Person responsible</t>
  </si>
  <si>
    <t>ZIP</t>
  </si>
  <si>
    <t>for accounting :</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</si>
  <si>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</si>
  <si>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</si>
  <si>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</si>
  <si>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</si>
  <si>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</si>
  <si>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</si>
  <si>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</si>
  <si>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</si>
  <si>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</si>
  <si>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</si>
  <si>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</si>
  <si>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</si>
  <si>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</si>
  <si>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</si>
  <si>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</si>
  <si>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</si>
  <si>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</si>
  <si>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</si>
  <si>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</si>
  <si>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</si>
  <si>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</si>
  <si>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</si>
  <si>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</si>
  <si>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</si>
  <si>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</si>
  <si>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</si>
  <si>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t>Členovia štatutárnych orgánov k 31. decembru 2012:</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</si>
  <si>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</si>
  <si>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</si>
  <si>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</si>
  <si>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</si>
  <si>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</si>
  <si>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</si>
  <si>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</si>
  <si>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</si>
  <si>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</si>
  <si>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</si>
  <si>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</si>
  <si>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</si>
  <si>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</si>
  <si>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</si>
  <si>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Metóda     odpisovania</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</si>
  <si>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</si>
  <si>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</si>
  <si>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</si>
  <si>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</si>
  <si>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</si>
  <si>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</si>
  <si>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</si>
  <si>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</si>
  <si>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</si>
  <si>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</si>
  <si>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</si>
  <si>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</si>
  <si>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</si>
  <si>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</si>
  <si>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</si>
  <si>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</si>
  <si>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</si>
  <si>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</si>
  <si>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</si>
  <si>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</si>
  <si>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</si>
  <si>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</si>
  <si>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</si>
  <si>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 xml:space="preserve">Zásoby obstarané iným spôsobom sa oceňujú spôsob oceňovania </t>
  </si>
  <si>
    <t xml:space="preserve">V prípade prechodného zníženia úžitkovej hodnoty zásob sa tvorí  opravná položka. </t>
  </si>
  <si>
    <t xml:space="preserve">e)    Zákazková výroba </t>
  </si>
  <si>
    <t>d)    Zásoby</t>
  </si>
  <si>
    <t>c)    Finančný majetok</t>
  </si>
  <si>
    <t>Zákazková výroba sa oceňuje metódou percenta dokončenia, pričom stupeň dokončenia zákazky sa zisťuje ako (vyber relevantné):</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</si>
  <si>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</si>
  <si>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</si>
  <si>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</si>
  <si>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Zákazková výstavba nehnuteľnosti určenej na predaj sa oceňuje metódou percenta dokončenia alebo metódou nulového zisku.</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</si>
  <si>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</si>
  <si>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</si>
  <si>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</si>
  <si>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</si>
  <si>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</si>
  <si>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</si>
  <si>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</si>
  <si>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</si>
  <si>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</si>
  <si>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</si>
  <si>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</si>
  <si>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</si>
  <si>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</si>
  <si>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</si>
  <si>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</si>
  <si>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</si>
  <si>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</si>
  <si>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</si>
  <si>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</si>
  <si>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</si>
  <si>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</si>
  <si>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</si>
  <si>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</si>
  <si>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</si>
  <si>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</si>
  <si>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</si>
  <si>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</si>
  <si>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</si>
  <si>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</si>
  <si>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</si>
  <si>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</si>
  <si>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</si>
  <si>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</si>
  <si>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</si>
  <si>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</si>
  <si>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</si>
  <si>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t>Pokiaľ existujú, popísať druh a podmienky.</t>
  </si>
  <si>
    <r>
      <t>4.</t>
    </r>
    <r>
      <rPr>
        <b/>
        <sz val="7"/>
        <color theme="1"/>
        <rFont val="Times New Roman"/>
        <family val="1"/>
        <charset val="238"/>
      </rPr>
      <t>      </t>
    </r>
    <r>
      <rPr>
        <b/>
        <u/>
        <sz val="10"/>
        <color theme="1"/>
        <rFont val="Arial"/>
        <family val="2"/>
        <charset val="238"/>
      </rPr>
      <t>DLHODOBÝ MAJETOK</t>
    </r>
  </si>
  <si>
    <t>Informácie o výskumnej a vývojovej činnosti účtovnej jednotky za bežné účtovné obdobie v členení na:</t>
  </si>
  <si>
    <t>Oceňovací rozdiel k nadobudnutému majetku vo výške _______________ EUR vznikol nadobudnutím _______ v roku ____. Do nákladov, resp. výnosov bol v roku 2012 a 2011 zaúčtovaný odpis oceňovacieho rozdielu k nadobudnutému  majetku vo výške ______ EUR a ______ EUR.</t>
  </si>
  <si>
    <t>Z dlhodobého hmotného majetku spoločnosti k 31. decembru 2012 a 31. decembru 2011 sa určité položky (____, atď.) v obstarávacej cene (v prípade, že je významné, uviesť spôsob stanovenia reprodukčnej obstarávacej ceny) ___ EUR a ___  EUR a s oprávkami v hodnote ___  EUR a ___  EUR nepoužívali alebo boli určené  na predaj alebo na rekonštrukciu.</t>
  </si>
  <si>
    <t>Poistenie majetku</t>
  </si>
  <si>
    <t>Informácie o poskytnutých dlhodobých pôžičkách</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</si>
  <si>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</si>
  <si>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</si>
  <si>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</si>
  <si>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</si>
  <si>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</si>
  <si>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r>
      <t xml:space="preserve">6.      </t>
    </r>
    <r>
      <rPr>
        <b/>
        <u/>
        <sz val="10"/>
        <color theme="1"/>
        <rFont val="Arial"/>
        <family val="2"/>
        <charset val="238"/>
      </rPr>
      <t>ZÁKAZKOVÁ VÝROBA</t>
    </r>
  </si>
  <si>
    <t>Informácie o zákazkovej výrobe a o zákazkovej výstavbe nehnuteľnosti určenej na predaj</t>
  </si>
  <si>
    <t>12.2</t>
  </si>
  <si>
    <t>14.1</t>
  </si>
  <si>
    <t>14.2</t>
  </si>
  <si>
    <t>14.3</t>
  </si>
  <si>
    <t>14.4</t>
  </si>
  <si>
    <t>Informácie o vývoji opravnej položky k pohľadávkam</t>
  </si>
  <si>
    <t>Iné pohľadávky tvoria kladné reálne hodnoty otvorených derivátov (poznámka doplniť číslo).</t>
  </si>
  <si>
    <t>Pohľadávky voči spriazneným osobám (poznámka doplniť číslo).</t>
  </si>
  <si>
    <t>Informácie o vekovej štruktúre pohľadávok</t>
  </si>
  <si>
    <t>Informácie o pohľadávkach zabezpečených záložným právom alebo inou formou zabezpečenia</t>
  </si>
  <si>
    <t>Hodnota predmetu</t>
  </si>
  <si>
    <t>Hodnota pohľadávky
na predaj až do konca bežného účtovného obdobia</t>
  </si>
  <si>
    <r>
      <t xml:space="preserve">7.      </t>
    </r>
    <r>
      <rPr>
        <b/>
        <u/>
        <sz val="10"/>
        <color theme="1"/>
        <rFont val="Arial"/>
        <family val="2"/>
        <charset val="238"/>
      </rPr>
      <t>POHĽADÁVKY</t>
    </r>
  </si>
  <si>
    <t>Informácie o krátkodobom finančnom majetku</t>
  </si>
  <si>
    <t>18.2</t>
  </si>
  <si>
    <t>Informácie o vývoji opravnej položky ku krátkodobému finančnému majetku</t>
  </si>
  <si>
    <t>Informácie o krátkodobom finančnom majetku, na ktorý bolo zriadené záložné právo a o krátkodobom finančnom majetku, pri ktorom má účtovná jednotka obmedzené právo s ním nakladať</t>
  </si>
  <si>
    <t>Informácie o ocenení krátkodobého finančného majetku, ku dňu ku ktorému sa zostavuje účtovná závierka reálnou hodnotou</t>
  </si>
  <si>
    <t xml:space="preserve">Zvýšenie/ zníženie hodnoty (+/-) </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</si>
  <si>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</si>
  <si>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</si>
  <si>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</si>
  <si>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r>
      <t xml:space="preserve">10.      </t>
    </r>
    <r>
      <rPr>
        <b/>
        <u/>
        <sz val="10"/>
        <color theme="1"/>
        <rFont val="Arial"/>
        <family val="2"/>
        <charset val="238"/>
      </rPr>
      <t>MAJETOK PRENAJATÝ FORMOU FINANČNÉHO PRENÁJMU (SPOLOČNOSŤ JE PRENAJÍMATEĽOM)</t>
    </r>
  </si>
  <si>
    <t>Informácie o majetku prenajatom formou finančného prenájmu</t>
  </si>
  <si>
    <r>
      <t xml:space="preserve">11.      </t>
    </r>
    <r>
      <rPr>
        <b/>
        <u/>
        <sz val="10"/>
        <color theme="1"/>
        <rFont val="Arial"/>
        <family val="2"/>
        <charset val="238"/>
      </rPr>
      <t>VLASTNÉ IMANIE</t>
    </r>
  </si>
  <si>
    <t xml:space="preserve">Základné imanie spoločnosti je zložené z ____________ akcií (uviesť druh)/podielov plne upísaných a splatených, s nominálnou hodnotou ________. </t>
  </si>
  <si>
    <t xml:space="preserve">K 31. decembru 2012 a 31. decembru 2011 spoločnosť nadobudla/vlastnila  ________ ks vlastných akcií v cene ____ EUR a ____ ks v cene _____ EUR za účelom / z dôvodu (popis dôvodu.) </t>
  </si>
  <si>
    <t>Informácie o rozdelení účtovného zisku alebo o vysporiadaní účtovnej straty</t>
  </si>
  <si>
    <t>24.1</t>
  </si>
  <si>
    <t>24.2.</t>
  </si>
  <si>
    <t>Valné zhromaždenie spoločnosti rozhodlo o zvýšení základného imania v čiastke________ EUR k _________. Ostatné pohľadávky z upísaného základného imania k 31. decembru 2012 a 31. decembru 2011 sú vykázané v súvahe ako aktívum a sú splatné ___________________.</t>
  </si>
  <si>
    <t>Emisné ážio      (popis prečo existuje a ako vzniklo)</t>
  </si>
  <si>
    <t xml:space="preserve">Ostatné kapitálové fondy sú tvorené z (popis ostatných kapitálových fondov) </t>
  </si>
  <si>
    <t>Oceňovacie rozdiely z precenenia majetku a záväzkov vznikli z dôvodov ___________ (poznámka 4c a X).</t>
  </si>
  <si>
    <t xml:space="preserve">Oceňovacie rozdiely z kapitálových účastín </t>
  </si>
  <si>
    <t>Fondy zo zisku predstavujú (popis prečo existujú a čo predstavujú)</t>
  </si>
  <si>
    <t xml:space="preserve">Valné zhromaždenie spoločnosti konané dňa DD/MM/2012 a  DD/MM/2011 schválilo rozdelenie zisku/vyrovnanie straty za rok 2011 a 2010. </t>
  </si>
  <si>
    <t>Na základe rozhodnutia Valného zhromaždenia vyplatila spoločnosť dividendy  vo výške ______ EUR na akciu, v celkovej výške _________ EUR za rok 2011 a  ______ EUR na akciu v celkovej výške _____ EUR za rok 2010. /Valné zhromaždenie spoločnosti rozhodlo nevyplácať dividendy zo zisku za rok 2011, v roku 2010 vyplatila spoločnosť dividendy v čiastke______ EUR na akciu v celkovej výške _____ EUR /Valné zhromaždenie spoločnosti rozhodlo nevyplácať dividendy zo zisku za rok 2011 a 2010.</t>
  </si>
  <si>
    <r>
      <t xml:space="preserve">12.      </t>
    </r>
    <r>
      <rPr>
        <b/>
        <u/>
        <sz val="10"/>
        <color theme="1"/>
        <rFont val="Arial"/>
        <family val="2"/>
        <charset val="238"/>
      </rPr>
      <t>REZERVY</t>
    </r>
  </si>
  <si>
    <t>Informácie o rezervách</t>
  </si>
  <si>
    <t>25.1</t>
  </si>
  <si>
    <t>25.2</t>
  </si>
  <si>
    <r>
      <t xml:space="preserve">13.      </t>
    </r>
    <r>
      <rPr>
        <b/>
        <u/>
        <sz val="10"/>
        <color theme="1"/>
        <rFont val="Arial"/>
        <family val="2"/>
        <charset val="238"/>
      </rPr>
      <t>ZÁVÄZKY</t>
    </r>
  </si>
  <si>
    <t>Informácie o záväzkoch</t>
  </si>
  <si>
    <t>Záväzky zabezpečené záložným právom / zárukou v prospech veriteľa:</t>
  </si>
  <si>
    <t>Záväzok</t>
  </si>
  <si>
    <t>(EUR)</t>
  </si>
  <si>
    <t>Popis zaistenia</t>
  </si>
  <si>
    <t>Zostatok v roku 2012 (EUR)</t>
  </si>
  <si>
    <t>Iné dlhodobé záväzky tvoria záporné reálne hodnoty otvorených derivátov (poznámka doplniť číslo).</t>
  </si>
  <si>
    <t>Informácie o vydaných dlhopisoch</t>
  </si>
  <si>
    <t>Informácie o bankových úveroch, pôžičkách a krátkodobých finančných výpomociach</t>
  </si>
  <si>
    <t>Krátkodobé pôžičky</t>
  </si>
  <si>
    <t>Krátkodobé finančné výpomoci</t>
  </si>
  <si>
    <t>29.2</t>
  </si>
  <si>
    <t>29.1</t>
  </si>
  <si>
    <t xml:space="preserve">1. </t>
  </si>
  <si>
    <t xml:space="preserve">2. </t>
  </si>
  <si>
    <t xml:space="preserve">3. </t>
  </si>
  <si>
    <t>Prehľad splatnosti bankových úverov a finančných výpomocí:</t>
  </si>
  <si>
    <t>Bankové úvery</t>
  </si>
  <si>
    <t>Kontokorentné účty</t>
  </si>
  <si>
    <t>Finančné výpomoci</t>
  </si>
  <si>
    <t xml:space="preserve">Informácie o odloženej daňovej pohľadávke alebo o odloženom daňovom záväzku </t>
  </si>
  <si>
    <t>Informácie o významných položkách časového rozlíšenia na strane pasív</t>
  </si>
  <si>
    <t>Výdavky budúcich období dlhodobé, z toho:</t>
  </si>
  <si>
    <t>Výdavky budúcich období krátkodobé, z toho:</t>
  </si>
  <si>
    <t xml:space="preserve">Výnosy budúcich období dlhodobé, 
z toho:
</t>
  </si>
  <si>
    <t xml:space="preserve">Výnosy budúcich období krátkodobé, 
z toho:
</t>
  </si>
  <si>
    <t xml:space="preserve">Spoločnosť má uzavreté zmluvy o derivátoch, ktoré člení na deriváty určené na obchodovanie a zabezpečovacie deriváty. K  31.decembru 2012 a 2011 spoločnosť precenila deriváty na reálnu hodnotu a kladné, resp. záporné reálne hodnoty derivátov sú vykázané v iných pohľadávkach, resp. v iných záväzkoch. </t>
  </si>
  <si>
    <t>Informácie o významných položkách derivátov za bežné účtovné obdobie</t>
  </si>
  <si>
    <t>32.1</t>
  </si>
  <si>
    <t>32.2</t>
  </si>
  <si>
    <t>Deriváty nespĺňajúce podmienky pre zabezpečenie sú zahrnuté v derivátoch určených na obchodovanie. (Pokiaľ zahrňujú aj iné deriváty, uviesť dôvod ich uzavretia.)</t>
  </si>
  <si>
    <t>Informácie o položkách zabezpečených derivátmi</t>
  </si>
  <si>
    <t xml:space="preserve">Spoločnosť poskytla záruky popis záruk </t>
  </si>
  <si>
    <t>Spoločnosť vedie súdne spory popis súdnych sporov</t>
  </si>
  <si>
    <t>Budúce práva a povinnosti z devízových termínovaných obchodov, opčných obchodov, derivátových obchodov, servisných zmlúv, poistných zmlúv atď.</t>
  </si>
  <si>
    <t>Spoločnosť uzavrela zmluvu na výstavbu ________ v čiastke ______ EUR, ktorá bude financovaná z vlastných / z cudzích zdrojov (31. decembra 2011: ____ EUR)</t>
  </si>
  <si>
    <t>Spoločnosť nemá poistený majetok v hodnote ____ EUR, ani poistenie zodpovednosti za škody.</t>
  </si>
  <si>
    <t>Popíšte ďalší významný majetok a záväzky, ktoré nie sú uvedené v súvahe, napr. záväzky vyplývajúce z nájomných zmlúv (okrem lízingu v poznámke uviest cislo)</t>
  </si>
  <si>
    <t xml:space="preserve">Informácie o podmienených záväzkoch </t>
  </si>
  <si>
    <t>Hodnota voči spriazneným osobám</t>
  </si>
  <si>
    <t>43.1</t>
  </si>
  <si>
    <t>Informácie o podmienenom majetku</t>
  </si>
  <si>
    <t>43.2</t>
  </si>
  <si>
    <t>Tržby</t>
  </si>
  <si>
    <t>Informácie o tržbách</t>
  </si>
  <si>
    <t>Vo výnosoch ďalej spoločnosť eviduje dotácie na prevádzkové účely prijaté zo štátneho rozpočtu vo výške ________ EUR v roku 2012 a_________ EUR v roku 2011.</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</si>
  <si>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</si>
  <si>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</si>
  <si>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</si>
  <si>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</si>
  <si>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</si>
  <si>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</si>
  <si>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</si>
  <si>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</si>
  <si>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</si>
  <si>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</si>
  <si>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</si>
  <si>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Informácie o príjmoch a výhodách členov štatutárnych orgánov, dozorných orgánov a iných orgánov</t>
  </si>
  <si>
    <t xml:space="preserve">Hodnota príjmu, výhody bývalých členov orgánov      </t>
  </si>
  <si>
    <t>Hodnota príjmu, výhody súčasných členov orgánov</t>
  </si>
  <si>
    <r>
      <t>21.     </t>
    </r>
    <r>
      <rPr>
        <b/>
        <u/>
        <sz val="10"/>
        <color theme="1"/>
        <rFont val="Arial"/>
        <family val="2"/>
        <charset val="238"/>
      </rPr>
      <t>INFORMÁCIE O SPRIAZNENÝCH OSOBÁCH</t>
    </r>
  </si>
  <si>
    <t>46.1</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</si>
  <si>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</si>
  <si>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</si>
  <si>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</si>
  <si>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</si>
  <si>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</si>
  <si>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</si>
  <si>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</si>
  <si>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</si>
  <si>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</si>
  <si>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</si>
  <si>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</si>
  <si>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</si>
  <si>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V aktivovaných nákladoch na vývoj sú zahrnuté výdaje na vývoj, ktorého výsledky sú určené na predaj alebo na obchodovanie, a sú rozdelené do jednotlivých položiek podľa projektov. Vedenie spoločnosti zároveň predpokladá technický úspech a ziskovosť týchto projektov. Tieto náklady zahŕňajú (stručný popis).</t>
  </si>
  <si>
    <t>V roku 2012 a 2011 spoločnosť získala bezplatne dlhodobý nehmotný majetok vo výške ____ EUR a ___ EUR.</t>
  </si>
  <si>
    <t>Spoločnosť vykazuje v majetku goodwill ktorý vznikol v roku YYYY z (stručný popis).</t>
  </si>
  <si>
    <t>Popis iného dlhodobého nehmotného majetku, ak je to potrebné.</t>
  </si>
  <si>
    <t>b)   Dlhodobý hmotný majetok</t>
  </si>
  <si>
    <t>Informácie o dlhodobom hmotnom majetku</t>
  </si>
  <si>
    <t>5.1</t>
  </si>
  <si>
    <t>Pestovateľ-  ské celky 
trvalých porastov</t>
  </si>
  <si>
    <t>5.2</t>
  </si>
  <si>
    <t>V roku 2012 a 2011 spoločnosť získala bezodplatne dlhodobý hmotný majetok vo výške __ EUR a _______ EUR.</t>
  </si>
  <si>
    <t>c)   Dlhodobý finančný majetok</t>
  </si>
  <si>
    <t>Informácie o dlhodobom finančnom majetku</t>
  </si>
  <si>
    <t>7.1</t>
  </si>
  <si>
    <t>7.2</t>
  </si>
  <si>
    <t>Pôžičky ÚJ 
v kons. Celku</t>
  </si>
  <si>
    <t>POZNÁMKY</t>
  </si>
  <si>
    <t>priebežná</t>
  </si>
  <si>
    <t>dokončenie niektorých častí zákazky, napr. dokončenie poschodia domu k celkovému počtu poschodí domu.</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</si>
  <si>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</si>
  <si>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</si>
  <si>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</si>
  <si>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</si>
  <si>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</si>
  <si>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</si>
  <si>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</si>
  <si>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</si>
  <si>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</si>
  <si>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pomer skutočne vynaložených nákladov na zákazku k celkovým nákladom na zákazku podľa rozpočtu,</t>
  </si>
  <si>
    <t>posúdenie, zhodnotenie vykonanej práce, napr. odpracované hodiny, počet ukončených operácií,</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</si>
  <si>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</si>
  <si>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</si>
  <si>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</si>
  <si>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</si>
  <si>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s)   Opravy chýb minulých účtovných období</t>
  </si>
  <si>
    <t>Výška priznaných odmien</t>
  </si>
  <si>
    <t>Poskytnuté pôžičky</t>
  </si>
  <si>
    <t>Použité finančné prostriedky alebo iné plnenia na súkromné účely</t>
  </si>
  <si>
    <t>Splatené pôžičky</t>
  </si>
  <si>
    <t>Odpustené a odpísané pôžičky</t>
  </si>
  <si>
    <t>Spoločnosť poskytla členom štatutárneho orgánu, dozorného orgánu a iného orgánu pôžičky, zákuky alebo iné zabezpečenie za nasledujúcich podmienok:</t>
  </si>
  <si>
    <t xml:space="preserve"> - </t>
  </si>
  <si>
    <t>xxxxxx</t>
  </si>
  <si>
    <t>pri úrokovej sadzbe x% p.a.</t>
  </si>
  <si>
    <t>náklady na výskum vo výške ____ EUR,</t>
  </si>
  <si>
    <t>neaktivované náklady na vývoj vo výške ____ EUR,</t>
  </si>
  <si>
    <t>aktivované náklady na vývoj vo výške ____ EUR.</t>
  </si>
  <si>
    <t>Do splatnosti viac ako tri roky a najviac päť rokov vrátane</t>
  </si>
  <si>
    <t>Do splatnosti viac ako jeden rok a najviac tri roky vrátane</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</si>
  <si>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</si>
  <si>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</si>
  <si>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</si>
  <si>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</si>
  <si>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</si>
  <si>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</si>
  <si>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22.     INFORMÁCIE O ZMENÁCH VLASTNÉHO IMANIA</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</si>
  <si>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</si>
  <si>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</si>
  <si>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</si>
  <si>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t>Suma istiny v eurách za bežné účtovné obdobie</t>
  </si>
  <si>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</si>
  <si>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</si>
  <si>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</si>
  <si>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</si>
  <si>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</si>
  <si>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</si>
  <si>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</si>
  <si>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2.1</t>
  </si>
  <si>
    <t>2.2</t>
  </si>
  <si>
    <t>Náklady voči audítorovi, audítorskej spoločnosti, z toho:</t>
  </si>
  <si>
    <t>Náklady voči audítorovi, audítorskej spoločnosti</t>
  </si>
  <si>
    <t>Informácie o ekonomických vzťahoch  medzi účtovnou jednotkou a spriaznenými osobami</t>
  </si>
  <si>
    <t>Aktivácia nákladov a výnosy z hospodárskej činnosti, finančnej činnosti a mimoriadnej činnosti</t>
  </si>
  <si>
    <t>MASTER PLAST  s.r.o.</t>
  </si>
  <si>
    <t>46.13.0</t>
  </si>
  <si>
    <t>35779136</t>
  </si>
  <si>
    <t>Veľkoúľanská cesta</t>
  </si>
  <si>
    <t>92521</t>
  </si>
  <si>
    <t>Sládkovičovo</t>
  </si>
  <si>
    <t>spostredkovateľká činnosť</t>
  </si>
  <si>
    <t>kúpa tovaru za účelom jeho predaja konečného spotrebiteľovi v rozsahu voľnej živnosti</t>
  </si>
  <si>
    <t>Informácie o štruktúre spoločníkov ku dňu, ku ktorému sa zostavuje účtovná závierka a o štruktúre spoločníkov do dňa jej zmeny v priebehu účtovného obdobia</t>
  </si>
  <si>
    <t>MASTERPLAST Nyrt.</t>
  </si>
  <si>
    <t>Spoločnosť je oslobodená od povinnosti zostaviť konsolidovanú účtovnú závierku a konsolidovanú výročnú správu podľa a) § 22 zákona ods. 9 zákona, nakoľko obchodné meno a sídlo materskej účtovnej jednotky zostavuje konsolidovanú účtovnú závierku podľa právnych predpisov EU, do ktorej je zahrnovaná účtovná jednotka a všetky jej dcérske účtovné jednotky.</t>
  </si>
  <si>
    <t>Kontelia:</t>
  </si>
  <si>
    <t xml:space="preserve">Dávid Tibor </t>
  </si>
  <si>
    <t>Ľudovít Fišter</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</si>
  <si>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</si>
  <si>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účtovná závierka.</t>
    </r>
  </si>
  <si>
    <t xml:space="preserve">Účtovné zásady a metódy, ktoré spoločnosť používala pri zostavení účtovnej závierky za rok 2013 a 2012 sú nasledovné: </t>
  </si>
  <si>
    <t>LIN</t>
  </si>
  <si>
    <t xml:space="preserve">Spoločnosť vytvára rezervný fond.  </t>
  </si>
  <si>
    <t>Výnosy Spoločnosti tvoria najmä tržby z predaja tovaru.</t>
  </si>
  <si>
    <t>Ocenenie nadbytočných, zastaraných a nízkoobrátkových zásob sa znižuje na nižšiu úžitkovú hodnotu prostredníctvom opravných položiek. Opravnú položku stanovilo vedenie spoločnosti na základe interného  predpisu vo výške 50%.</t>
  </si>
  <si>
    <t>Predplatné náklady a poistné</t>
  </si>
  <si>
    <t>Mzdy za dovolenku a prémie vrátane sociálnaho poistenia</t>
  </si>
  <si>
    <t>Audit</t>
  </si>
  <si>
    <t>Obratový bonus</t>
  </si>
  <si>
    <t>Rezervana odmenu manažm.</t>
  </si>
  <si>
    <t>Rezervy sú vytvorené z dôvodu: nevyčerpanej dovolenky za rok 2013 (rok použitia r. 2014) a z dôvodu výkonu auditu účtovnej závierky za rok 2013 (použitie v roku 2014).</t>
  </si>
  <si>
    <t>kontokorentný úver</t>
  </si>
  <si>
    <t>EUR</t>
  </si>
  <si>
    <t xml:space="preserve">strednodobý  splátkový úver </t>
  </si>
  <si>
    <t>3.2% p.a.+6M EURIBOR</t>
  </si>
  <si>
    <t>2.8% p.a.+1M EURIBOR</t>
  </si>
  <si>
    <t>Hodnota úrokového krytia je vyššia alebo sa rovná 1,50.</t>
  </si>
  <si>
    <t>Doba obratu pohľadávok a zásob je nižšia alebo sa rovná 131 dní</t>
  </si>
  <si>
    <t>Hodnota likvidity 3. stupňa je vyššia alebo sa rovná 1,00.</t>
  </si>
  <si>
    <t>Zmluva o  kontokorentnom aj splátkovom úvere  obsahuje nasledujúce špecifické podmienky, ktoré musí spoločnosť dodržiavať:</t>
  </si>
  <si>
    <t>Informácie o majetku prenajatom formou operatívneho prenájmu k 31. decembru 2013 a 31. decembru 2012</t>
  </si>
  <si>
    <t>Predaj tovaru</t>
  </si>
  <si>
    <t>Predaj služieb</t>
  </si>
  <si>
    <t>Predaj vlastných výrobkov</t>
  </si>
  <si>
    <t>Slovensko</t>
  </si>
  <si>
    <t>Česko</t>
  </si>
  <si>
    <t>Maďarsko</t>
  </si>
  <si>
    <t>Rakúsko</t>
  </si>
  <si>
    <t>Tržby z predaja DHM</t>
  </si>
  <si>
    <t>Zmluvné pokuty a penále</t>
  </si>
  <si>
    <t>Náhrady škôd od poisťovne</t>
  </si>
  <si>
    <t>Opravy a udržiavanie</t>
  </si>
  <si>
    <t>Cestovné náhrady</t>
  </si>
  <si>
    <t>Výdavky na reprezentáciu</t>
  </si>
  <si>
    <t>Právne služby a konzultačné služby</t>
  </si>
  <si>
    <t>Telekomunikačné poplatky</t>
  </si>
  <si>
    <t>Prepravné</t>
  </si>
  <si>
    <t>Sprostredkovanie</t>
  </si>
  <si>
    <t>Nájomné</t>
  </si>
  <si>
    <t xml:space="preserve">Ostatné              </t>
  </si>
  <si>
    <t>Poistenie</t>
  </si>
  <si>
    <t>Manká a škody</t>
  </si>
  <si>
    <t>Tvorba a zúčtovanie opravných položiek k pohľadávkam</t>
  </si>
  <si>
    <t xml:space="preserve">Ostatné </t>
  </si>
  <si>
    <t>Nákladové úroky</t>
  </si>
  <si>
    <t>Ostatné náklady na finančnú činnosť</t>
  </si>
  <si>
    <t>Masteplast Nyrt.</t>
  </si>
  <si>
    <t>Masteplast Gyártó és Ker. Kft.</t>
  </si>
  <si>
    <t>Masterprofil Kft.</t>
  </si>
  <si>
    <t>MasterFoaam Kft.</t>
  </si>
  <si>
    <t>Spoločnosť je súčasťou skupiny Masterplast Group. Materskou spoločnosťou Spoločnosti je MASTERPLAST Nyrt. Konsolidovanú účtovnú závierku  zostavuje  materská spoločnosť celej skupiny. Táto účtovná závierka je k nahliadnutiu v sídle uvedenej spoločnosti,  Árpád utca I/A, Sárszetmihály,  PSČ 8143, Maďarsko.</t>
  </si>
  <si>
    <t>Účtovná závierka spoločnosti za predchádzajúce účtovné obdobie k 31. decembru 2012 bola schválená rozhodnutím jediného spoločníka dňa 30.04.2013.</t>
  </si>
  <si>
    <t>Strata sa zaúčtuje na účet neuhradenej straty minulých rokov</t>
  </si>
  <si>
    <t xml:space="preserve">MASTER PLAST s.r.o. (ďalej len „Spoločnosť”) je spoločnosť s ručením obmedzeným, ktorá bola založená dňa 04.11.1999. Dňa 28.12.1999 bola zapísaná do Obchodného registra vedenom na Okresnom súde Trnava oddiel Sro, vložka 21349/T. Spoločnosť sídli  na adrese Veľkoúľanská cesta 1339, 925 21 Sládkovičovo, Slovenská republika, identifikačné číslo IČO 35779136 </t>
  </si>
  <si>
    <t xml:space="preserve">V roku 2013 neboli uskutočnené žiadne významné zmeny v zápise do Obchodného registra. </t>
  </si>
  <si>
    <t>Spoločnosť v bežnom účtovnom období neúčtovala o oprave významných chýb minulých období.</t>
  </si>
  <si>
    <t>Zriadené záložné právo na majetok č. LV 2446, ktorý je predmetom ručenia na kontokorentný úver (250 000 EUR) od OTP Banky Slovensko, a.s. a strednodobý splátkový úver v sume 245 000 EUR od OTP Banky Slovensko, a.s..</t>
  </si>
  <si>
    <t xml:space="preserve">Prehľad o peňažných tokoch bol spracovaný nepriamou metódou. </t>
  </si>
  <si>
    <t>Vedenie spoločnosti navrhuje vyrovnať stratu za rok 2013 nasledovne:</t>
  </si>
  <si>
    <t>Dlhodobý majetok je poistený v poisťovni KOOPERATÍVA poisťovňa, a.s.. Majetkové poistenie zahŕňa predovšetkým živelné poistenie (poistná suma 1 063 955 EUR), poistenie pre prípad odcudzenia (46 400 EUR) a poistenie zodpovednosti za škodu (36 000 EUR).</t>
  </si>
  <si>
    <t>Spoločnosť má otvorený kontokorentný účet v OTP Banke Slovensko a.s., ktorý jej umožňuje čerpať úver do výšky 250 000 EUR. K 31. decembru 2013 a 31. decembru 2012 bol debetný zostatok (v súlade s dohodnutým úverovým rámcom)                                   229 008 EUR a 195 625 EUR a v súvahe je vykázaný ako krátkodobý bankový úver.</t>
  </si>
  <si>
    <t>Záväzky voči spriazneným osobám: 120 976 EUR.</t>
  </si>
  <si>
    <t>Informácie o majetku prenajatom formou finančného prenájmu pred 1.1.2004 k 31. decembru 2013 a 31. decembru 2012</t>
  </si>
  <si>
    <t>kúpa tovaru za účelom jeho predaja iným prevádzkovateľom živnosti v rozsahu voľnej živnosti</t>
  </si>
  <si>
    <t>sprostredkovanie nákupu, predaja a prenájmu nehnuteľností </t>
  </si>
  <si>
    <t>obchodné poradenstvo v rozsahu voľnej živnosti</t>
  </si>
  <si>
    <t>reklamná a propagačná činnosť v rozsahu voľnej živnosti</t>
  </si>
  <si>
    <t>Rezervy sú záväzky s neurčitým časovým vymedzením alebo výškou, tvoria sa na krytie známych rizík alebo strát z podnikania. Oceňujú sa v očakávanej výške záväzku.</t>
  </si>
  <si>
    <t xml:space="preserve">Vlastné imanie sa skladá zo základného imania, emisného ážia,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</si>
  <si>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</si>
  <si>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t>Z dôvodov neistoty ohľadne budúcich zdaniteľných ziskov. Spoločnosť nezaúčtovala odloženú daňovú pohľadávku vo výške 87 895 EUR.</t>
  </si>
  <si>
    <t>Podľa zákona o daniach z príjmov môže spoločnosť previesť daňovú stratu vzniknutú v roku 199X/200X do nasledujúcich rokov. Výška daňovej straty z rokov 2010 - 2012, ktorá nebola v  roku 2012 uplatnená a bude prevedená do ďalších rokov, bola 361  813 EUR k 31. decembru 2012.</t>
  </si>
  <si>
    <t>Spoločnosť nemá žiadne podmienené záväzky a aktíva.</t>
  </si>
  <si>
    <t>Po 31. decembri 2013 nenastali také udalosti, ktoré majú významný vplyv na verné zobrazenie skutočností uvádzaných v tejto účtovnej závierke.</t>
  </si>
  <si>
    <t>Dlhodobý nehmotný majetok obstaraný iným spôsobom sa oceňuje reprodukčnou obstarávacou cenou.</t>
  </si>
  <si>
    <t xml:space="preserve">Dlhodobý hmotný majetok získaný bezodplatne sa oceňuje reprodukčnou obstarávacou cenou a účtuje sa v prospech účtu ostatných kapitálových fondov. </t>
  </si>
  <si>
    <t>Dlhodobý hmotný majetok obstaraný iným spôsobom sa oceňuje   reprodukčnou obstarávacou cenou.</t>
  </si>
  <si>
    <t xml:space="preserve">Zásoby vytvorené vlastnou činnosťou sa oceňujú vlastnými nákladmi. Vlastné náklady zahŕňajú priame materiálové a mzdové náklady a nepriame výrobné náklady. </t>
  </si>
  <si>
    <t xml:space="preserve">K pochybným pohľadávkam boli v roku 2013 a 2012 vytvorené opravné položky na základe interného predpisu:  Účtovná jednotka tvorí opravnú položku k pohľadávkam v takej výške, aby dostala reálnu výšku vymožiteľných pohľadávok:
Výška tvorby opravnej položky              Doba po splatnosti pohľadávky
             25 %                                                          nad 90 dní
            50 %                                                           nad 180 dní
          100 %                                                           nad  360 dní
</t>
  </si>
  <si>
    <t>MasterFoam Kft.</t>
  </si>
  <si>
    <t>61248,00 EUR</t>
  </si>
  <si>
    <t>61248.00 EUR</t>
  </si>
  <si>
    <t>2018 a ďalšie</t>
  </si>
  <si>
    <t>K 31. decembru 2013 spoločnosť dodržiavala iba podmienku doby obratu pohľadávok a zásob. Podmienky likvidity a úrokového krytia dodržané neboli.</t>
  </si>
  <si>
    <t>30632.00 EUR (30.6.2017)</t>
  </si>
  <si>
    <t>250000,00   EUR (18.6.2014)</t>
  </si>
  <si>
    <t>za rok končiaci: 31.12.2013</t>
  </si>
</sst>
</file>

<file path=xl/styles.xml><?xml version="1.0" encoding="utf-8"?>
<styleSheet xmlns="http://schemas.openxmlformats.org/spreadsheetml/2006/main">
  <numFmts count="7">
    <numFmt numFmtId="164" formatCode="_-* #,##0.00\ _S_k_-;\-* #,##0.00\ _S_k_-;_-* &quot;-&quot;??\ _S_k_-;_-@_-"/>
    <numFmt numFmtId="168" formatCode="#,##0;\-#,##0;&quot;&quot;"/>
    <numFmt numFmtId="169" formatCode="[&lt;=9999999]###\ ##\ ##;##\ ##\ ##\ ##"/>
    <numFmt numFmtId="170" formatCode="[$-41B]mmmmm;@"/>
    <numFmt numFmtId="173" formatCode="00"/>
    <numFmt numFmtId="174" formatCode="dd\.mm\.yyyy"/>
    <numFmt numFmtId="175" formatCode="#,##0\ [$EUR]"/>
  </numFmts>
  <fonts count="80">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sz val="8"/>
      <name val="Arial"/>
      <family val="2"/>
      <charset val="238"/>
    </font>
    <font>
      <sz val="12"/>
      <name val="Times New Roman"/>
      <family val="1"/>
    </font>
    <font>
      <sz val="12"/>
      <name val="Times New Roman"/>
      <family val="1"/>
      <charset val="238"/>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8"/>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sz val="9"/>
      <color indexed="81"/>
      <name val="Tahoma"/>
      <family val="2"/>
      <charset val="238"/>
    </font>
    <font>
      <b/>
      <sz val="9"/>
      <color indexed="81"/>
      <name val="Tahoma"/>
      <family val="2"/>
      <charset val="238"/>
    </font>
  </fonts>
  <fills count="10">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s>
  <borders count="143">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hair">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right/>
      <top/>
      <bottom style="thick">
        <color rgb="FF999999"/>
      </bottom>
      <diagonal/>
    </border>
  </borders>
  <cellStyleXfs count="16">
    <xf numFmtId="0" fontId="0" fillId="0" borderId="0"/>
    <xf numFmtId="9" fontId="10" fillId="0" borderId="0" applyFont="0" applyFill="0" applyBorder="0" applyAlignment="0" applyProtection="0"/>
    <xf numFmtId="0" fontId="17" fillId="0" borderId="0"/>
    <xf numFmtId="9" fontId="17" fillId="0" borderId="0" applyFont="0" applyFill="0" applyBorder="0" applyAlignment="0" applyProtection="0"/>
    <xf numFmtId="0" fontId="9" fillId="0" borderId="0"/>
    <xf numFmtId="0" fontId="21" fillId="0" borderId="0"/>
    <xf numFmtId="0" fontId="24" fillId="0" borderId="0"/>
    <xf numFmtId="0" fontId="25" fillId="0" borderId="0"/>
    <xf numFmtId="0" fontId="21" fillId="0" borderId="0"/>
    <xf numFmtId="0" fontId="63" fillId="0" borderId="0"/>
    <xf numFmtId="0" fontId="21" fillId="0" borderId="0"/>
    <xf numFmtId="0" fontId="64" fillId="0" borderId="0" applyNumberFormat="0" applyFill="0" applyBorder="0" applyAlignment="0" applyProtection="0">
      <alignment vertical="top"/>
      <protection locked="0"/>
    </xf>
    <xf numFmtId="0" fontId="2" fillId="0" borderId="0"/>
    <xf numFmtId="164" fontId="17" fillId="0" borderId="0" applyFont="0" applyFill="0" applyBorder="0" applyAlignment="0" applyProtection="0"/>
    <xf numFmtId="0" fontId="60" fillId="0" borderId="0"/>
    <xf numFmtId="0" fontId="77" fillId="0" borderId="0" applyNumberFormat="0" applyFill="0" applyBorder="0" applyAlignment="0" applyProtection="0">
      <alignment vertical="top"/>
      <protection locked="0"/>
    </xf>
  </cellStyleXfs>
  <cellXfs count="1227">
    <xf numFmtId="0" fontId="0" fillId="0" borderId="0" xfId="0"/>
    <xf numFmtId="0" fontId="11" fillId="0" borderId="0" xfId="0" applyFont="1" applyAlignment="1">
      <alignment horizontal="left"/>
    </xf>
    <xf numFmtId="0" fontId="12" fillId="0" borderId="0" xfId="0" applyFont="1"/>
    <xf numFmtId="0" fontId="11" fillId="0" borderId="0" xfId="0" applyFont="1" applyAlignment="1">
      <alignment horizontal="justify"/>
    </xf>
    <xf numFmtId="0" fontId="0" fillId="0" borderId="0" xfId="0" applyAlignment="1">
      <alignment wrapText="1"/>
    </xf>
    <xf numFmtId="0" fontId="12" fillId="0" borderId="0" xfId="0" applyFont="1" applyAlignment="1">
      <alignment horizontal="left"/>
    </xf>
    <xf numFmtId="0" fontId="12" fillId="0" borderId="0" xfId="0" applyFont="1" applyAlignment="1">
      <alignment horizontal="justify"/>
    </xf>
    <xf numFmtId="0" fontId="0" fillId="0" borderId="43" xfId="0" applyBorder="1" applyAlignment="1">
      <alignment horizontal="center"/>
    </xf>
    <xf numFmtId="0" fontId="0" fillId="0" borderId="43" xfId="0" applyBorder="1"/>
    <xf numFmtId="0" fontId="13" fillId="0" borderId="0" xfId="0" applyFont="1"/>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3" xfId="0" applyFont="1" applyBorder="1" applyAlignment="1">
      <alignment vertical="center" wrapText="1"/>
    </xf>
    <xf numFmtId="3" fontId="15" fillId="0" borderId="4" xfId="0" applyNumberFormat="1" applyFont="1" applyBorder="1" applyAlignment="1">
      <alignment horizontal="right" vertical="center" wrapText="1"/>
    </xf>
    <xf numFmtId="0" fontId="15" fillId="0" borderId="5" xfId="0" applyFont="1" applyBorder="1" applyAlignment="1">
      <alignment vertical="center" wrapText="1"/>
    </xf>
    <xf numFmtId="3" fontId="15" fillId="0" borderId="6" xfId="0" applyNumberFormat="1" applyFont="1" applyBorder="1" applyAlignment="1">
      <alignment horizontal="right" vertical="center" wrapText="1"/>
    </xf>
    <xf numFmtId="0" fontId="15" fillId="0" borderId="7" xfId="0" applyFont="1" applyBorder="1" applyAlignment="1">
      <alignment vertical="center" wrapText="1"/>
    </xf>
    <xf numFmtId="3" fontId="15" fillId="0" borderId="8" xfId="0" applyNumberFormat="1" applyFont="1" applyBorder="1" applyAlignment="1">
      <alignment horizontal="right" vertical="center" wrapText="1"/>
    </xf>
    <xf numFmtId="0" fontId="15" fillId="0" borderId="0" xfId="0" applyFont="1"/>
    <xf numFmtId="0" fontId="14" fillId="0" borderId="1" xfId="0" applyFont="1" applyBorder="1" applyAlignment="1">
      <alignment horizontal="center" vertical="center" wrapText="1"/>
    </xf>
    <xf numFmtId="0" fontId="15" fillId="0" borderId="0" xfId="0" applyFont="1" applyAlignment="1">
      <alignment vertical="center"/>
    </xf>
    <xf numFmtId="0" fontId="14" fillId="0" borderId="8" xfId="0" applyFont="1" applyBorder="1" applyAlignment="1">
      <alignment horizontal="center" vertical="center" wrapText="1"/>
    </xf>
    <xf numFmtId="3" fontId="15" fillId="0" borderId="13" xfId="0" applyNumberFormat="1" applyFont="1" applyBorder="1" applyAlignment="1">
      <alignment horizontal="right" vertical="center" wrapText="1"/>
    </xf>
    <xf numFmtId="9" fontId="15" fillId="0" borderId="13" xfId="1" applyFont="1" applyBorder="1" applyAlignment="1">
      <alignment horizontal="right" vertical="center" wrapText="1"/>
    </xf>
    <xf numFmtId="9" fontId="15" fillId="0" borderId="6" xfId="1" applyFont="1" applyBorder="1" applyAlignment="1">
      <alignment horizontal="right" vertical="center" wrapText="1"/>
    </xf>
    <xf numFmtId="0" fontId="14" fillId="0" borderId="7" xfId="0" applyFont="1" applyBorder="1" applyAlignment="1">
      <alignment vertical="center" wrapText="1"/>
    </xf>
    <xf numFmtId="3" fontId="15" fillId="0" borderId="14" xfId="0" applyNumberFormat="1" applyFont="1" applyBorder="1" applyAlignment="1">
      <alignment horizontal="right" vertical="center" wrapText="1"/>
    </xf>
    <xf numFmtId="9" fontId="15" fillId="0" borderId="14" xfId="0" applyNumberFormat="1" applyFont="1" applyBorder="1" applyAlignment="1">
      <alignment horizontal="right" vertical="center" wrapText="1"/>
    </xf>
    <xf numFmtId="9" fontId="15" fillId="0" borderId="14" xfId="1" applyFont="1" applyBorder="1" applyAlignment="1">
      <alignment horizontal="right" vertical="center" wrapText="1"/>
    </xf>
    <xf numFmtId="9" fontId="15" fillId="0" borderId="8" xfId="1" applyFont="1" applyBorder="1" applyAlignment="1">
      <alignment horizontal="right" vertical="center" wrapText="1"/>
    </xf>
    <xf numFmtId="0" fontId="14" fillId="0" borderId="7" xfId="0" applyFont="1" applyBorder="1" applyAlignment="1">
      <alignment horizontal="center" vertical="center" wrapText="1"/>
    </xf>
    <xf numFmtId="0" fontId="15" fillId="0" borderId="13" xfId="0" applyFont="1" applyBorder="1" applyAlignment="1">
      <alignment vertical="center" wrapText="1"/>
    </xf>
    <xf numFmtId="9" fontId="15" fillId="0" borderId="13" xfId="1" applyNumberFormat="1" applyFont="1" applyBorder="1" applyAlignment="1">
      <alignment horizontal="right" vertical="center" wrapText="1"/>
    </xf>
    <xf numFmtId="9" fontId="15" fillId="0" borderId="6" xfId="1" applyNumberFormat="1" applyFont="1" applyBorder="1" applyAlignment="1">
      <alignment horizontal="right" vertical="center" wrapText="1"/>
    </xf>
    <xf numFmtId="0" fontId="15" fillId="0" borderId="14" xfId="0" applyFont="1" applyBorder="1" applyAlignment="1">
      <alignment horizontal="center" vertical="center" wrapText="1"/>
    </xf>
    <xf numFmtId="9" fontId="15" fillId="0" borderId="14" xfId="1" applyNumberFormat="1" applyFont="1" applyBorder="1" applyAlignment="1">
      <alignment horizontal="right" vertical="center" wrapText="1"/>
    </xf>
    <xf numFmtId="9" fontId="15" fillId="0" borderId="8" xfId="1" applyNumberFormat="1" applyFont="1" applyBorder="1" applyAlignment="1">
      <alignment horizontal="right" vertical="center" wrapText="1"/>
    </xf>
    <xf numFmtId="0" fontId="0" fillId="0" borderId="0" xfId="0" applyAlignment="1">
      <alignment vertical="center"/>
    </xf>
    <xf numFmtId="0" fontId="14" fillId="0" borderId="10" xfId="0" applyFont="1" applyBorder="1" applyAlignment="1">
      <alignment horizontal="center" vertical="center" wrapText="1"/>
    </xf>
    <xf numFmtId="0" fontId="0" fillId="0" borderId="0" xfId="0" applyAlignment="1"/>
    <xf numFmtId="0" fontId="14" fillId="0" borderId="12" xfId="0" applyFont="1" applyBorder="1" applyAlignment="1">
      <alignment horizontal="center" vertical="center"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5" fillId="0" borderId="10" xfId="0" applyFont="1" applyBorder="1" applyAlignment="1">
      <alignment vertical="center" wrapText="1"/>
    </xf>
    <xf numFmtId="0" fontId="14" fillId="0" borderId="5" xfId="0" applyFont="1" applyBorder="1" applyAlignment="1">
      <alignment vertical="center" wrapText="1"/>
    </xf>
    <xf numFmtId="3" fontId="15" fillId="0" borderId="16" xfId="0" applyNumberFormat="1" applyFont="1" applyBorder="1" applyAlignment="1">
      <alignment horizontal="right" vertical="center" wrapText="1"/>
    </xf>
    <xf numFmtId="3" fontId="15" fillId="0" borderId="17" xfId="0" applyNumberFormat="1" applyFont="1" applyBorder="1" applyAlignment="1">
      <alignment horizontal="right" vertical="center" wrapText="1"/>
    </xf>
    <xf numFmtId="3" fontId="15" fillId="0" borderId="18" xfId="0" applyNumberFormat="1" applyFont="1" applyBorder="1" applyAlignment="1">
      <alignment horizontal="right" vertical="center" wrapText="1"/>
    </xf>
    <xf numFmtId="0" fontId="15" fillId="0" borderId="0" xfId="0" applyFont="1" applyAlignment="1">
      <alignment vertical="center" wrapText="1"/>
    </xf>
    <xf numFmtId="0" fontId="15" fillId="0" borderId="0" xfId="0" applyFont="1" applyAlignment="1">
      <alignment horizontal="left" vertical="center"/>
    </xf>
    <xf numFmtId="0" fontId="14" fillId="0" borderId="2" xfId="0" applyFont="1" applyBorder="1" applyAlignment="1">
      <alignment horizontal="center" vertical="center" wrapText="1"/>
    </xf>
    <xf numFmtId="0" fontId="14" fillId="0" borderId="10" xfId="0" applyFont="1" applyBorder="1" applyAlignment="1">
      <alignment horizontal="center" vertical="center"/>
    </xf>
    <xf numFmtId="0" fontId="14" fillId="0" borderId="15" xfId="0" applyFont="1" applyBorder="1" applyAlignment="1">
      <alignment vertical="center"/>
    </xf>
    <xf numFmtId="0" fontId="14" fillId="0" borderId="11" xfId="0" applyFont="1" applyBorder="1" applyAlignment="1">
      <alignment vertical="center" wrapText="1"/>
    </xf>
    <xf numFmtId="0" fontId="14" fillId="0" borderId="10" xfId="0" applyFont="1" applyBorder="1" applyAlignment="1">
      <alignment vertical="center" wrapText="1"/>
    </xf>
    <xf numFmtId="9" fontId="15" fillId="0" borderId="13" xfId="1" applyFont="1" applyBorder="1" applyAlignment="1">
      <alignment horizontal="center" vertical="center" wrapText="1"/>
    </xf>
    <xf numFmtId="9" fontId="15" fillId="0" borderId="14" xfId="1" applyFont="1" applyBorder="1" applyAlignment="1">
      <alignment horizontal="center" vertical="center" wrapText="1"/>
    </xf>
    <xf numFmtId="0" fontId="14" fillId="0" borderId="28" xfId="0" applyFont="1" applyBorder="1" applyAlignment="1">
      <alignment horizontal="center" vertical="center" wrapText="1"/>
    </xf>
    <xf numFmtId="3" fontId="14" fillId="0" borderId="14" xfId="0" applyNumberFormat="1" applyFont="1" applyBorder="1" applyAlignment="1">
      <alignment horizontal="right" vertical="center" wrapText="1"/>
    </xf>
    <xf numFmtId="0" fontId="14" fillId="0" borderId="32" xfId="0" applyFont="1" applyBorder="1" applyAlignment="1">
      <alignment horizontal="center" vertical="center" wrapText="1"/>
    </xf>
    <xf numFmtId="3" fontId="14" fillId="0" borderId="8" xfId="0" applyNumberFormat="1" applyFont="1" applyBorder="1" applyAlignment="1">
      <alignment horizontal="right" vertical="center" wrapText="1"/>
    </xf>
    <xf numFmtId="0" fontId="15" fillId="0" borderId="14" xfId="0" applyFont="1" applyBorder="1" applyAlignment="1">
      <alignment horizontal="right" vertical="center" wrapText="1"/>
    </xf>
    <xf numFmtId="0" fontId="15" fillId="0" borderId="13" xfId="0" applyFont="1" applyBorder="1" applyAlignment="1">
      <alignment horizontal="center" vertical="center" wrapText="1"/>
    </xf>
    <xf numFmtId="0" fontId="14" fillId="0" borderId="0" xfId="0" applyFont="1" applyAlignment="1">
      <alignment horizontal="justify"/>
    </xf>
    <xf numFmtId="0" fontId="14" fillId="0" borderId="15" xfId="0" applyFont="1" applyBorder="1" applyAlignment="1">
      <alignment vertical="center" wrapText="1"/>
    </xf>
    <xf numFmtId="3" fontId="15" fillId="0" borderId="13" xfId="0" applyNumberFormat="1" applyFont="1" applyBorder="1" applyAlignment="1">
      <alignment horizontal="right" vertical="center" wrapText="1" indent="1"/>
    </xf>
    <xf numFmtId="3" fontId="15" fillId="0" borderId="6" xfId="0" applyNumberFormat="1" applyFont="1" applyBorder="1" applyAlignment="1">
      <alignment horizontal="right" vertical="center" wrapText="1" indent="1"/>
    </xf>
    <xf numFmtId="3" fontId="14" fillId="0" borderId="14" xfId="0" applyNumberFormat="1" applyFont="1" applyBorder="1" applyAlignment="1">
      <alignment horizontal="right" vertical="center" wrapText="1" indent="1"/>
    </xf>
    <xf numFmtId="3" fontId="14" fillId="0" borderId="8" xfId="0" applyNumberFormat="1" applyFont="1" applyBorder="1" applyAlignment="1">
      <alignment horizontal="right" vertical="center" wrapText="1" indent="1"/>
    </xf>
    <xf numFmtId="0" fontId="14" fillId="0" borderId="15" xfId="0" applyFont="1" applyBorder="1" applyAlignment="1">
      <alignment horizontal="center" vertical="center" wrapText="1"/>
    </xf>
    <xf numFmtId="0" fontId="14" fillId="0" borderId="10" xfId="0" applyFont="1" applyBorder="1" applyAlignment="1">
      <alignment horizontal="center" vertical="center" wrapText="1"/>
    </xf>
    <xf numFmtId="0" fontId="15" fillId="0" borderId="5" xfId="0" applyFont="1" applyBorder="1" applyAlignment="1">
      <alignment vertical="center"/>
    </xf>
    <xf numFmtId="0" fontId="14" fillId="0" borderId="7" xfId="0" applyFont="1" applyBorder="1" applyAlignment="1">
      <alignment vertical="center"/>
    </xf>
    <xf numFmtId="0" fontId="14" fillId="0" borderId="32" xfId="0" applyFont="1" applyBorder="1" applyAlignment="1">
      <alignment vertical="center" wrapText="1"/>
    </xf>
    <xf numFmtId="0" fontId="15" fillId="0" borderId="3" xfId="0" applyFont="1" applyBorder="1" applyAlignment="1">
      <alignmen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3" fontId="15" fillId="0" borderId="4" xfId="0" applyNumberFormat="1" applyFont="1" applyBorder="1" applyAlignment="1">
      <alignment horizontal="right" vertical="center"/>
    </xf>
    <xf numFmtId="3" fontId="15" fillId="0" borderId="8" xfId="0" applyNumberFormat="1" applyFont="1" applyBorder="1" applyAlignment="1">
      <alignment horizontal="right" vertical="center"/>
    </xf>
    <xf numFmtId="3" fontId="15" fillId="0" borderId="13" xfId="0" applyNumberFormat="1" applyFont="1" applyBorder="1" applyAlignment="1">
      <alignment horizontal="right" vertical="center"/>
    </xf>
    <xf numFmtId="3" fontId="15" fillId="0" borderId="6" xfId="0" applyNumberFormat="1" applyFont="1" applyBorder="1" applyAlignment="1">
      <alignment horizontal="right" vertical="center"/>
    </xf>
    <xf numFmtId="3" fontId="14" fillId="0" borderId="14" xfId="0" applyNumberFormat="1" applyFont="1" applyBorder="1" applyAlignment="1">
      <alignment horizontal="right" vertical="center"/>
    </xf>
    <xf numFmtId="3" fontId="14" fillId="0" borderId="8" xfId="0" applyNumberFormat="1" applyFont="1" applyBorder="1" applyAlignment="1">
      <alignment horizontal="right" vertical="center"/>
    </xf>
    <xf numFmtId="0" fontId="14" fillId="0" borderId="10" xfId="0" applyFont="1" applyBorder="1" applyAlignment="1">
      <alignment vertical="center"/>
    </xf>
    <xf numFmtId="0" fontId="14" fillId="0" borderId="32" xfId="0" applyFont="1" applyBorder="1" applyAlignment="1">
      <alignment horizontal="center" vertical="center"/>
    </xf>
    <xf numFmtId="3" fontId="15" fillId="0" borderId="14" xfId="0" applyNumberFormat="1" applyFont="1" applyBorder="1" applyAlignment="1">
      <alignment horizontal="right" vertical="center"/>
    </xf>
    <xf numFmtId="0" fontId="14" fillId="0" borderId="7" xfId="0" applyFont="1" applyBorder="1" applyAlignment="1">
      <alignment horizontal="left" vertical="center" wrapText="1"/>
    </xf>
    <xf numFmtId="0" fontId="14" fillId="0" borderId="11" xfId="0" applyFont="1" applyBorder="1" applyAlignment="1">
      <alignment vertical="center"/>
    </xf>
    <xf numFmtId="0" fontId="14" fillId="0" borderId="8" xfId="0" applyFont="1" applyBorder="1" applyAlignment="1">
      <alignment horizontal="center" vertical="center"/>
    </xf>
    <xf numFmtId="0" fontId="15" fillId="0" borderId="8" xfId="0" applyFont="1" applyBorder="1" applyAlignment="1">
      <alignment horizontal="right" vertical="center"/>
    </xf>
    <xf numFmtId="0" fontId="15" fillId="0" borderId="30" xfId="0" applyFont="1" applyBorder="1" applyAlignment="1">
      <alignment vertical="center" wrapText="1"/>
    </xf>
    <xf numFmtId="0" fontId="15" fillId="0" borderId="46" xfId="0" applyFont="1" applyBorder="1" applyAlignment="1">
      <alignment vertical="center" wrapText="1"/>
    </xf>
    <xf numFmtId="0" fontId="14" fillId="0" borderId="14" xfId="0" applyFont="1" applyBorder="1" applyAlignment="1">
      <alignment horizontal="center" vertical="center" wrapText="1"/>
    </xf>
    <xf numFmtId="0" fontId="15" fillId="0" borderId="13" xfId="0" applyFont="1" applyBorder="1" applyAlignment="1">
      <alignment horizontal="right" vertical="center"/>
    </xf>
    <xf numFmtId="0" fontId="15" fillId="0" borderId="6" xfId="0" applyFont="1" applyBorder="1" applyAlignment="1">
      <alignment horizontal="right" vertical="center"/>
    </xf>
    <xf numFmtId="0" fontId="15" fillId="0" borderId="14" xfId="0" applyFont="1" applyBorder="1" applyAlignment="1">
      <alignment horizontal="right" vertical="center"/>
    </xf>
    <xf numFmtId="0" fontId="15" fillId="0" borderId="0" xfId="0" applyFont="1" applyBorder="1" applyAlignment="1">
      <alignment vertical="center" wrapText="1"/>
    </xf>
    <xf numFmtId="0" fontId="15" fillId="0" borderId="0" xfId="0" applyFont="1" applyBorder="1" applyAlignment="1">
      <alignment horizontal="right" vertical="center"/>
    </xf>
    <xf numFmtId="0" fontId="15" fillId="0" borderId="48" xfId="0" applyFont="1" applyBorder="1" applyAlignment="1">
      <alignment horizontal="right" vertical="center"/>
    </xf>
    <xf numFmtId="0" fontId="14" fillId="0" borderId="0" xfId="0" applyFont="1" applyAlignment="1">
      <alignment vertical="center"/>
    </xf>
    <xf numFmtId="0" fontId="14" fillId="0" borderId="25" xfId="0" applyFont="1" applyBorder="1" applyAlignment="1">
      <alignment vertical="center"/>
    </xf>
    <xf numFmtId="0" fontId="14" fillId="0" borderId="33" xfId="0" applyFont="1" applyBorder="1" applyAlignment="1">
      <alignment vertical="center"/>
    </xf>
    <xf numFmtId="0" fontId="14" fillId="0" borderId="20" xfId="0" applyFont="1" applyBorder="1" applyAlignment="1">
      <alignment horizontal="center" vertical="center" wrapText="1"/>
    </xf>
    <xf numFmtId="0" fontId="14" fillId="0" borderId="5" xfId="0" applyFont="1" applyBorder="1" applyAlignment="1">
      <alignment vertical="center"/>
    </xf>
    <xf numFmtId="0" fontId="14" fillId="0" borderId="9" xfId="0" applyFont="1" applyBorder="1" applyAlignment="1">
      <alignment vertical="center" wrapText="1"/>
    </xf>
    <xf numFmtId="0" fontId="14" fillId="0" borderId="34" xfId="0" applyFont="1" applyBorder="1" applyAlignment="1">
      <alignment vertical="center" wrapText="1"/>
    </xf>
    <xf numFmtId="3" fontId="15" fillId="0" borderId="13" xfId="0" applyNumberFormat="1" applyFont="1" applyBorder="1" applyAlignment="1">
      <alignment horizontal="center" vertical="center"/>
    </xf>
    <xf numFmtId="3" fontId="15" fillId="0" borderId="14" xfId="0" applyNumberFormat="1" applyFont="1" applyBorder="1" applyAlignment="1">
      <alignment horizontal="center" vertical="center"/>
    </xf>
    <xf numFmtId="0" fontId="15" fillId="0" borderId="5" xfId="0" applyFont="1" applyBorder="1" applyAlignment="1">
      <alignment horizontal="left" vertical="center"/>
    </xf>
    <xf numFmtId="0" fontId="15" fillId="0" borderId="7" xfId="0" applyFont="1" applyBorder="1" applyAlignment="1">
      <alignment horizontal="left" vertical="center"/>
    </xf>
    <xf numFmtId="0" fontId="15" fillId="0" borderId="13" xfId="0" applyFont="1" applyBorder="1" applyAlignment="1">
      <alignment horizontal="center" vertical="center"/>
    </xf>
    <xf numFmtId="0" fontId="14" fillId="0" borderId="27" xfId="0" applyFont="1" applyBorder="1" applyAlignment="1">
      <alignment horizontal="center" vertical="center"/>
    </xf>
    <xf numFmtId="0" fontId="15" fillId="0" borderId="14" xfId="0" applyFont="1" applyBorder="1" applyAlignment="1">
      <alignment horizontal="center" vertical="center"/>
    </xf>
    <xf numFmtId="9" fontId="15" fillId="0" borderId="13" xfId="1" applyFont="1" applyBorder="1" applyAlignment="1">
      <alignment horizontal="right" vertical="center"/>
    </xf>
    <xf numFmtId="0" fontId="14" fillId="0" borderId="27" xfId="0" applyFont="1" applyBorder="1" applyAlignment="1">
      <alignment horizontal="right" vertical="center"/>
    </xf>
    <xf numFmtId="0" fontId="14" fillId="0" borderId="26" xfId="0" applyFont="1" applyBorder="1" applyAlignment="1">
      <alignment horizontal="right" vertical="center"/>
    </xf>
    <xf numFmtId="9" fontId="15" fillId="0" borderId="14" xfId="1" applyFont="1" applyBorder="1" applyAlignment="1">
      <alignment horizontal="right" vertical="center"/>
    </xf>
    <xf numFmtId="14" fontId="15" fillId="0" borderId="13" xfId="0" applyNumberFormat="1" applyFont="1" applyBorder="1" applyAlignment="1">
      <alignment horizontal="right" vertical="center"/>
    </xf>
    <xf numFmtId="9" fontId="15" fillId="0" borderId="6" xfId="1" applyFont="1" applyBorder="1" applyAlignment="1">
      <alignment horizontal="right" vertical="center"/>
    </xf>
    <xf numFmtId="0" fontId="15" fillId="0" borderId="34" xfId="0" applyFont="1" applyBorder="1" applyAlignment="1">
      <alignment vertical="center" wrapText="1"/>
    </xf>
    <xf numFmtId="3" fontId="15" fillId="0" borderId="17" xfId="0" applyNumberFormat="1" applyFont="1" applyBorder="1" applyAlignment="1">
      <alignment horizontal="right" vertical="center"/>
    </xf>
    <xf numFmtId="3" fontId="15" fillId="0" borderId="24" xfId="0" applyNumberFormat="1" applyFont="1" applyBorder="1" applyAlignment="1">
      <alignment horizontal="right" vertical="center"/>
    </xf>
    <xf numFmtId="0" fontId="15" fillId="0" borderId="9" xfId="0" applyFont="1" applyBorder="1" applyAlignment="1">
      <alignment vertical="center" wrapText="1"/>
    </xf>
    <xf numFmtId="0" fontId="15" fillId="0" borderId="6" xfId="0" applyFont="1" applyBorder="1" applyAlignment="1">
      <alignment horizontal="center" vertical="center"/>
    </xf>
    <xf numFmtId="0" fontId="15" fillId="0" borderId="8" xfId="0" applyFont="1" applyBorder="1" applyAlignment="1">
      <alignment horizontal="center" vertical="center"/>
    </xf>
    <xf numFmtId="3" fontId="16" fillId="0" borderId="6" xfId="0" applyNumberFormat="1" applyFont="1" applyBorder="1" applyAlignment="1">
      <alignment horizontal="right" vertical="center"/>
    </xf>
    <xf numFmtId="3" fontId="15" fillId="0" borderId="12" xfId="0" applyNumberFormat="1" applyFont="1" applyBorder="1" applyAlignment="1">
      <alignment horizontal="right" vertical="center"/>
    </xf>
    <xf numFmtId="3" fontId="15" fillId="0" borderId="26" xfId="0" applyNumberFormat="1" applyFont="1" applyBorder="1" applyAlignment="1">
      <alignment horizontal="right" vertical="center"/>
    </xf>
    <xf numFmtId="0" fontId="16" fillId="0" borderId="5" xfId="0" applyFont="1" applyBorder="1" applyAlignment="1">
      <alignment vertical="center" wrapText="1"/>
    </xf>
    <xf numFmtId="0" fontId="15" fillId="0" borderId="28" xfId="0" applyFont="1" applyBorder="1" applyAlignment="1">
      <alignment vertical="center" wrapText="1"/>
    </xf>
    <xf numFmtId="0" fontId="15" fillId="0" borderId="33" xfId="0" applyFont="1" applyBorder="1" applyAlignment="1">
      <alignment vertical="center" wrapText="1"/>
    </xf>
    <xf numFmtId="0" fontId="0" fillId="0" borderId="0" xfId="0" applyAlignment="1">
      <alignment horizontal="center"/>
    </xf>
    <xf numFmtId="0" fontId="15" fillId="0" borderId="39" xfId="0" applyFont="1" applyBorder="1" applyAlignment="1">
      <alignment horizontal="left" vertical="center"/>
    </xf>
    <xf numFmtId="0" fontId="15" fillId="0" borderId="41" xfId="0" applyFont="1" applyBorder="1" applyAlignment="1">
      <alignment horizontal="left" vertical="center"/>
    </xf>
    <xf numFmtId="0" fontId="15" fillId="0" borderId="42" xfId="0" applyFont="1" applyBorder="1" applyAlignment="1">
      <alignment horizontal="left" vertical="center"/>
    </xf>
    <xf numFmtId="0" fontId="15" fillId="0" borderId="40" xfId="0"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5" xfId="0" applyFont="1" applyBorder="1" applyAlignment="1">
      <alignment horizontal="left" vertical="center"/>
    </xf>
    <xf numFmtId="0" fontId="15" fillId="0" borderId="5" xfId="0" applyFont="1" applyBorder="1" applyAlignment="1">
      <alignment horizontal="left" vertical="center" wrapText="1"/>
    </xf>
    <xf numFmtId="0" fontId="15" fillId="0" borderId="7" xfId="0" applyFont="1" applyBorder="1" applyAlignment="1">
      <alignment horizontal="left" vertical="center" wrapText="1"/>
    </xf>
    <xf numFmtId="0" fontId="14" fillId="0" borderId="5" xfId="0" applyFont="1" applyBorder="1" applyAlignment="1">
      <alignment horizontal="left" vertical="center" wrapText="1"/>
    </xf>
    <xf numFmtId="0" fontId="15" fillId="0" borderId="7" xfId="0" applyFont="1" applyBorder="1" applyAlignment="1">
      <alignment vertical="center"/>
    </xf>
    <xf numFmtId="3" fontId="15" fillId="0" borderId="49"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31" xfId="0" applyNumberFormat="1" applyFont="1" applyBorder="1" applyAlignment="1">
      <alignment horizontal="right" vertical="center"/>
    </xf>
    <xf numFmtId="3" fontId="15" fillId="0" borderId="18" xfId="0" applyNumberFormat="1" applyFont="1" applyBorder="1" applyAlignment="1">
      <alignment horizontal="right" vertical="center"/>
    </xf>
    <xf numFmtId="3" fontId="15" fillId="0" borderId="50" xfId="0" applyNumberFormat="1" applyFont="1" applyBorder="1" applyAlignment="1">
      <alignment horizontal="right" vertical="center"/>
    </xf>
    <xf numFmtId="3" fontId="14" fillId="0" borderId="18" xfId="0" applyNumberFormat="1" applyFont="1" applyBorder="1" applyAlignment="1">
      <alignment horizontal="right" vertical="center"/>
    </xf>
    <xf numFmtId="3" fontId="14" fillId="0" borderId="50" xfId="0" applyNumberFormat="1" applyFont="1" applyBorder="1" applyAlignment="1">
      <alignment horizontal="right" vertical="center"/>
    </xf>
    <xf numFmtId="0" fontId="14" fillId="0" borderId="7" xfId="0" applyFont="1" applyBorder="1" applyAlignment="1">
      <alignment horizontal="left" vertical="center"/>
    </xf>
    <xf numFmtId="3" fontId="14" fillId="0" borderId="13" xfId="0" applyNumberFormat="1" applyFont="1" applyBorder="1" applyAlignment="1">
      <alignment horizontal="right" vertical="center"/>
    </xf>
    <xf numFmtId="3" fontId="14" fillId="0" borderId="6" xfId="0" applyNumberFormat="1" applyFont="1" applyBorder="1" applyAlignment="1">
      <alignment horizontal="right" vertical="center"/>
    </xf>
    <xf numFmtId="3" fontId="15" fillId="0" borderId="29" xfId="0" applyNumberFormat="1" applyFont="1" applyBorder="1" applyAlignment="1">
      <alignment horizontal="right" vertical="center"/>
    </xf>
    <xf numFmtId="3" fontId="15" fillId="0" borderId="53" xfId="0" applyNumberFormat="1" applyFont="1" applyBorder="1" applyAlignment="1">
      <alignment horizontal="right" vertical="center"/>
    </xf>
    <xf numFmtId="0" fontId="15" fillId="0" borderId="9" xfId="0" applyFont="1" applyBorder="1" applyAlignment="1">
      <alignment vertical="center"/>
    </xf>
    <xf numFmtId="0" fontId="15" fillId="0" borderId="34" xfId="0" applyFont="1" applyBorder="1" applyAlignment="1">
      <alignment vertical="center"/>
    </xf>
    <xf numFmtId="0" fontId="15" fillId="0" borderId="28" xfId="0" applyFont="1" applyBorder="1" applyAlignment="1">
      <alignment vertical="center"/>
    </xf>
    <xf numFmtId="0" fontId="15" fillId="0" borderId="33" xfId="0" applyFont="1" applyBorder="1" applyAlignment="1">
      <alignment vertical="center"/>
    </xf>
    <xf numFmtId="0" fontId="14" fillId="0" borderId="26" xfId="0" applyFont="1" applyBorder="1" applyAlignment="1">
      <alignment horizontal="center" vertical="center" wrapText="1"/>
    </xf>
    <xf numFmtId="0" fontId="15" fillId="0" borderId="0" xfId="0" applyFont="1" applyAlignment="1">
      <alignment horizontal="left" vertical="center" wrapText="1"/>
    </xf>
    <xf numFmtId="3" fontId="15" fillId="0" borderId="45" xfId="0" applyNumberFormat="1" applyFont="1" applyBorder="1" applyAlignment="1">
      <alignment horizontal="right" vertical="center"/>
    </xf>
    <xf numFmtId="3" fontId="15" fillId="0" borderId="44" xfId="0" applyNumberFormat="1" applyFont="1" applyBorder="1" applyAlignment="1">
      <alignment horizontal="right" vertical="center"/>
    </xf>
    <xf numFmtId="3" fontId="15" fillId="0" borderId="52" xfId="0" applyNumberFormat="1" applyFont="1" applyBorder="1" applyAlignment="1">
      <alignment horizontal="right" vertical="center"/>
    </xf>
    <xf numFmtId="3" fontId="15" fillId="0" borderId="9" xfId="0" applyNumberFormat="1" applyFont="1" applyBorder="1" applyAlignment="1">
      <alignment horizontal="right" vertical="center"/>
    </xf>
    <xf numFmtId="0" fontId="15" fillId="0" borderId="17" xfId="0" applyFont="1" applyBorder="1" applyAlignment="1">
      <alignment horizontal="right" vertical="center"/>
    </xf>
    <xf numFmtId="0" fontId="15" fillId="0" borderId="24" xfId="0" applyFont="1" applyBorder="1" applyAlignment="1">
      <alignment horizontal="right" vertical="center"/>
    </xf>
    <xf numFmtId="9" fontId="15" fillId="0" borderId="8" xfId="1" applyFont="1" applyBorder="1" applyAlignment="1">
      <alignment horizontal="right" vertical="center"/>
    </xf>
    <xf numFmtId="3" fontId="15" fillId="0" borderId="6" xfId="0" applyNumberFormat="1" applyFont="1" applyBorder="1" applyAlignment="1">
      <alignment horizontal="center" vertical="center"/>
    </xf>
    <xf numFmtId="3" fontId="15" fillId="0" borderId="36" xfId="0" applyNumberFormat="1" applyFont="1" applyBorder="1" applyAlignment="1">
      <alignment horizontal="right" vertical="center"/>
    </xf>
    <xf numFmtId="3" fontId="15" fillId="0" borderId="37" xfId="0" applyNumberFormat="1" applyFont="1" applyBorder="1" applyAlignment="1">
      <alignment horizontal="right" vertical="center"/>
    </xf>
    <xf numFmtId="3" fontId="15" fillId="0" borderId="38" xfId="0" applyNumberFormat="1" applyFont="1" applyBorder="1" applyAlignment="1">
      <alignment horizontal="right" vertical="center"/>
    </xf>
    <xf numFmtId="0" fontId="14" fillId="0" borderId="0" xfId="0" applyFont="1" applyAlignment="1">
      <alignment horizontal="justify" vertical="center"/>
    </xf>
    <xf numFmtId="3" fontId="15" fillId="0" borderId="38" xfId="0" applyNumberFormat="1" applyFont="1" applyBorder="1" applyAlignment="1">
      <alignment horizontal="right" vertical="center" wrapText="1"/>
    </xf>
    <xf numFmtId="3" fontId="15" fillId="0" borderId="26" xfId="0" applyNumberFormat="1" applyFont="1" applyBorder="1" applyAlignment="1">
      <alignment horizontal="right" vertical="center" wrapText="1"/>
    </xf>
    <xf numFmtId="0" fontId="14" fillId="0" borderId="7"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0" xfId="0" applyFont="1" applyBorder="1" applyAlignment="1">
      <alignment horizontal="center" vertical="center" wrapText="1"/>
    </xf>
    <xf numFmtId="0" fontId="26" fillId="0" borderId="0" xfId="7" applyFont="1" applyAlignment="1">
      <alignment horizontal="left"/>
    </xf>
    <xf numFmtId="0" fontId="27" fillId="0" borderId="0" xfId="6" applyFont="1" applyFill="1" applyAlignment="1">
      <alignment horizontal="center"/>
    </xf>
    <xf numFmtId="0" fontId="26" fillId="0" borderId="0" xfId="7" applyFont="1"/>
    <xf numFmtId="0" fontId="28" fillId="0" borderId="0" xfId="7" applyFont="1"/>
    <xf numFmtId="0" fontId="28" fillId="0" borderId="0" xfId="7" applyNumberFormat="1" applyFont="1"/>
    <xf numFmtId="0" fontId="29" fillId="0" borderId="0" xfId="7" applyFont="1"/>
    <xf numFmtId="0" fontId="30" fillId="0" borderId="0" xfId="7" applyFont="1"/>
    <xf numFmtId="0" fontId="31" fillId="0" borderId="0" xfId="7" applyFont="1" applyAlignment="1">
      <alignment horizontal="center"/>
    </xf>
    <xf numFmtId="0" fontId="32" fillId="0" borderId="0" xfId="7" applyFont="1" applyAlignment="1">
      <alignment horizontal="center"/>
    </xf>
    <xf numFmtId="0" fontId="33" fillId="0" borderId="0" xfId="7" applyFont="1" applyAlignment="1">
      <alignment horizontal="left"/>
    </xf>
    <xf numFmtId="0" fontId="33" fillId="0" borderId="0" xfId="7" applyFont="1" applyAlignment="1">
      <alignment horizontal="center"/>
    </xf>
    <xf numFmtId="0" fontId="28" fillId="0" borderId="0" xfId="7" applyFont="1" applyAlignment="1">
      <alignment horizontal="center"/>
    </xf>
    <xf numFmtId="0" fontId="34" fillId="0" borderId="0" xfId="7" applyFont="1" applyBorder="1" applyAlignment="1">
      <alignment horizontal="center"/>
    </xf>
    <xf numFmtId="0" fontId="35" fillId="0" borderId="0" xfId="7" applyFont="1" applyAlignment="1">
      <alignment horizontal="left"/>
    </xf>
    <xf numFmtId="0" fontId="33" fillId="0" borderId="0" xfId="7" applyFont="1" applyBorder="1" applyAlignment="1">
      <alignment horizontal="center"/>
    </xf>
    <xf numFmtId="0" fontId="33" fillId="0" borderId="0" xfId="7" applyFont="1" applyBorder="1" applyAlignment="1">
      <alignment horizontal="left"/>
    </xf>
    <xf numFmtId="0" fontId="30" fillId="5" borderId="56" xfId="7" applyFont="1" applyFill="1" applyBorder="1" applyAlignment="1">
      <alignment horizontal="center" vertical="center" wrapText="1"/>
    </xf>
    <xf numFmtId="0" fontId="28" fillId="5" borderId="57" xfId="7" applyFont="1" applyFill="1" applyBorder="1" applyAlignment="1">
      <alignment horizontal="center" vertical="center" wrapText="1"/>
    </xf>
    <xf numFmtId="0" fontId="30" fillId="5" borderId="57" xfId="7" applyFont="1" applyFill="1" applyBorder="1" applyAlignment="1">
      <alignment horizontal="center" vertical="center" wrapText="1"/>
    </xf>
    <xf numFmtId="0" fontId="36" fillId="0" borderId="0" xfId="7" applyFont="1" applyBorder="1" applyAlignment="1">
      <alignment horizontal="center" wrapText="1"/>
    </xf>
    <xf numFmtId="0" fontId="36" fillId="0" borderId="59" xfId="7" applyFont="1" applyBorder="1" applyAlignment="1">
      <alignment horizontal="center" wrapText="1"/>
    </xf>
    <xf numFmtId="0" fontId="37" fillId="0" borderId="0" xfId="7" applyFont="1"/>
    <xf numFmtId="0" fontId="28" fillId="5" borderId="60" xfId="7" applyFont="1" applyFill="1" applyBorder="1" applyAlignment="1">
      <alignment horizontal="center" wrapText="1"/>
    </xf>
    <xf numFmtId="0" fontId="28" fillId="5" borderId="43" xfId="7" applyFont="1" applyFill="1" applyBorder="1" applyAlignment="1">
      <alignment horizontal="center" wrapText="1"/>
    </xf>
    <xf numFmtId="0" fontId="28" fillId="5" borderId="62" xfId="7" applyFont="1" applyFill="1" applyBorder="1" applyAlignment="1">
      <alignment horizontal="center" wrapText="1"/>
    </xf>
    <xf numFmtId="0" fontId="28" fillId="5" borderId="63" xfId="7" applyFont="1" applyFill="1" applyBorder="1" applyAlignment="1">
      <alignment horizontal="center" wrapText="1"/>
    </xf>
    <xf numFmtId="0" fontId="28" fillId="5" borderId="63" xfId="7" applyFont="1" applyFill="1" applyBorder="1" applyAlignment="1">
      <alignment horizontal="center" vertical="center"/>
    </xf>
    <xf numFmtId="0" fontId="28" fillId="5" borderId="55" xfId="7" applyFont="1" applyFill="1" applyBorder="1" applyAlignment="1">
      <alignment horizontal="center" vertical="center"/>
    </xf>
    <xf numFmtId="0" fontId="36" fillId="0" borderId="64" xfId="7" applyFont="1" applyBorder="1" applyAlignment="1">
      <alignment horizontal="center" wrapText="1"/>
    </xf>
    <xf numFmtId="0" fontId="28" fillId="0" borderId="65" xfId="7" applyFont="1" applyFill="1" applyBorder="1" applyAlignment="1">
      <alignment horizontal="left"/>
    </xf>
    <xf numFmtId="0" fontId="28" fillId="0" borderId="66" xfId="7" applyFont="1" applyFill="1" applyBorder="1" applyAlignment="1">
      <alignment horizontal="left"/>
    </xf>
    <xf numFmtId="0" fontId="28" fillId="0" borderId="66" xfId="7" applyFont="1" applyFill="1" applyBorder="1" applyAlignment="1">
      <alignment horizontal="center"/>
    </xf>
    <xf numFmtId="168" fontId="28" fillId="0" borderId="66" xfId="7" applyNumberFormat="1" applyFont="1" applyFill="1" applyBorder="1" applyAlignment="1">
      <alignment horizontal="right"/>
    </xf>
    <xf numFmtId="168" fontId="28" fillId="0" borderId="54" xfId="7" applyNumberFormat="1" applyFont="1" applyFill="1" applyBorder="1" applyAlignment="1">
      <alignment horizontal="right"/>
    </xf>
    <xf numFmtId="0" fontId="37" fillId="0" borderId="0" xfId="7" applyFont="1" applyFill="1" applyBorder="1" applyAlignment="1">
      <alignment horizontal="left"/>
    </xf>
    <xf numFmtId="0" fontId="37" fillId="0" borderId="67" xfId="7" applyFont="1" applyFill="1" applyBorder="1" applyAlignment="1">
      <alignment horizontal="left"/>
    </xf>
    <xf numFmtId="0" fontId="32" fillId="0" borderId="60" xfId="7" applyFont="1" applyFill="1" applyBorder="1" applyAlignment="1">
      <alignment horizontal="left" vertical="center"/>
    </xf>
    <xf numFmtId="0" fontId="32" fillId="0" borderId="43" xfId="7" applyFont="1" applyFill="1" applyBorder="1" applyAlignment="1">
      <alignment horizontal="left" vertical="center"/>
    </xf>
    <xf numFmtId="0" fontId="32" fillId="0" borderId="43" xfId="7" applyFont="1" applyFill="1" applyBorder="1" applyAlignment="1">
      <alignment horizontal="center" vertical="center"/>
    </xf>
    <xf numFmtId="168" fontId="32" fillId="5" borderId="43" xfId="7" applyNumberFormat="1" applyFont="1" applyFill="1" applyBorder="1" applyAlignment="1">
      <alignment horizontal="right" vertical="center"/>
    </xf>
    <xf numFmtId="0" fontId="28" fillId="0" borderId="60" xfId="7" applyFont="1" applyFill="1" applyBorder="1" applyAlignment="1">
      <alignment horizontal="left"/>
    </xf>
    <xf numFmtId="0" fontId="28" fillId="0" borderId="43" xfId="7" applyFont="1" applyFill="1" applyBorder="1" applyAlignment="1">
      <alignment horizontal="left"/>
    </xf>
    <xf numFmtId="0" fontId="28" fillId="0" borderId="43" xfId="7" applyFont="1" applyFill="1" applyBorder="1" applyAlignment="1">
      <alignment horizontal="center"/>
    </xf>
    <xf numFmtId="168" fontId="28" fillId="0" borderId="43" xfId="7" applyNumberFormat="1" applyFont="1" applyFill="1" applyBorder="1" applyAlignment="1">
      <alignment horizontal="right"/>
    </xf>
    <xf numFmtId="168" fontId="28" fillId="0" borderId="61" xfId="7" applyNumberFormat="1" applyFont="1" applyFill="1" applyBorder="1" applyAlignment="1">
      <alignment horizontal="right"/>
    </xf>
    <xf numFmtId="0" fontId="28" fillId="0" borderId="60" xfId="7" applyFont="1" applyBorder="1" applyAlignment="1">
      <alignment horizontal="left"/>
    </xf>
    <xf numFmtId="0" fontId="28" fillId="0" borderId="43" xfId="7" applyFont="1" applyBorder="1" applyAlignment="1">
      <alignment horizontal="left"/>
    </xf>
    <xf numFmtId="0" fontId="28" fillId="0" borderId="43" xfId="7" applyFont="1" applyBorder="1" applyAlignment="1">
      <alignment horizontal="center"/>
    </xf>
    <xf numFmtId="168" fontId="28" fillId="0" borderId="43" xfId="5" applyNumberFormat="1" applyFont="1" applyFill="1" applyBorder="1" applyAlignment="1">
      <alignment horizontal="right" vertical="center"/>
    </xf>
    <xf numFmtId="168" fontId="28" fillId="0" borderId="61" xfId="5" applyNumberFormat="1" applyFont="1" applyFill="1" applyBorder="1" applyAlignment="1">
      <alignment horizontal="right" vertical="center"/>
    </xf>
    <xf numFmtId="0" fontId="37" fillId="0" borderId="0" xfId="7" applyFont="1" applyBorder="1" applyAlignment="1">
      <alignment horizontal="left"/>
    </xf>
    <xf numFmtId="0" fontId="37" fillId="0" borderId="67" xfId="7" applyFont="1" applyBorder="1" applyAlignment="1">
      <alignment horizontal="left"/>
    </xf>
    <xf numFmtId="168" fontId="28" fillId="0" borderId="43" xfId="7" applyNumberFormat="1" applyFont="1" applyBorder="1" applyAlignment="1">
      <alignment horizontal="right"/>
    </xf>
    <xf numFmtId="168" fontId="28" fillId="0" borderId="61" xfId="7" applyNumberFormat="1" applyFont="1" applyBorder="1" applyAlignment="1">
      <alignment horizontal="right"/>
    </xf>
    <xf numFmtId="0" fontId="38" fillId="0" borderId="0" xfId="7" applyFont="1"/>
    <xf numFmtId="0" fontId="28" fillId="0" borderId="0" xfId="7" applyNumberFormat="1" applyFont="1" applyFill="1"/>
    <xf numFmtId="3" fontId="37" fillId="0" borderId="0" xfId="7" applyNumberFormat="1" applyFont="1"/>
    <xf numFmtId="0" fontId="36" fillId="0" borderId="0" xfId="7" applyFont="1" applyFill="1" applyBorder="1" applyAlignment="1">
      <alignment horizontal="left"/>
    </xf>
    <xf numFmtId="0" fontId="36" fillId="0" borderId="67" xfId="7" applyFont="1" applyFill="1" applyBorder="1" applyAlignment="1">
      <alignment horizontal="left"/>
    </xf>
    <xf numFmtId="0" fontId="32" fillId="0" borderId="0" xfId="7" applyNumberFormat="1" applyFont="1" applyFill="1"/>
    <xf numFmtId="0" fontId="36" fillId="0" borderId="0" xfId="7" applyFont="1" applyFill="1"/>
    <xf numFmtId="168" fontId="28" fillId="3" borderId="43" xfId="5" applyNumberFormat="1" applyFont="1" applyFill="1" applyBorder="1" applyAlignment="1">
      <alignment horizontal="right" vertical="center"/>
    </xf>
    <xf numFmtId="168" fontId="28" fillId="3" borderId="61" xfId="5" applyNumberFormat="1" applyFont="1" applyFill="1" applyBorder="1" applyAlignment="1">
      <alignment horizontal="right" vertical="center"/>
    </xf>
    <xf numFmtId="0" fontId="36" fillId="0" borderId="68" xfId="7" applyFont="1" applyFill="1" applyBorder="1" applyAlignment="1">
      <alignment horizontal="left"/>
    </xf>
    <xf numFmtId="3" fontId="32" fillId="0" borderId="43" xfId="7" applyNumberFormat="1" applyFont="1" applyFill="1" applyBorder="1" applyAlignment="1">
      <alignment vertical="center"/>
    </xf>
    <xf numFmtId="168" fontId="32" fillId="0" borderId="43" xfId="7" applyNumberFormat="1" applyFont="1" applyFill="1" applyBorder="1" applyAlignment="1">
      <alignment horizontal="right" vertical="center"/>
    </xf>
    <xf numFmtId="168" fontId="32" fillId="0" borderId="61" xfId="7" applyNumberFormat="1" applyFont="1" applyFill="1" applyBorder="1" applyAlignment="1">
      <alignment horizontal="right" vertical="center"/>
    </xf>
    <xf numFmtId="0" fontId="32" fillId="0" borderId="69" xfId="7" applyFont="1" applyFill="1" applyBorder="1" applyAlignment="1">
      <alignment horizontal="left" vertical="center"/>
    </xf>
    <xf numFmtId="3" fontId="32" fillId="0" borderId="70" xfId="7" applyNumberFormat="1" applyFont="1" applyFill="1" applyBorder="1" applyAlignment="1">
      <alignment vertical="center"/>
    </xf>
    <xf numFmtId="0" fontId="32" fillId="0" borderId="70" xfId="7" applyFont="1" applyFill="1" applyBorder="1" applyAlignment="1">
      <alignment horizontal="center" vertical="center"/>
    </xf>
    <xf numFmtId="0" fontId="36" fillId="0" borderId="0" xfId="7" applyFont="1" applyFill="1" applyAlignment="1">
      <alignment horizontal="left"/>
    </xf>
    <xf numFmtId="3" fontId="37" fillId="0" borderId="0" xfId="7" applyNumberFormat="1" applyFont="1" applyFill="1" applyBorder="1"/>
    <xf numFmtId="49" fontId="37" fillId="0" borderId="0" xfId="7" applyNumberFormat="1" applyFont="1" applyBorder="1" applyAlignment="1">
      <alignment horizontal="center"/>
    </xf>
    <xf numFmtId="3" fontId="28" fillId="0" borderId="0" xfId="7" applyNumberFormat="1" applyFont="1" applyFill="1" applyBorder="1"/>
    <xf numFmtId="0" fontId="28" fillId="0" borderId="0" xfId="7" applyFont="1" applyFill="1" applyBorder="1"/>
    <xf numFmtId="0" fontId="37" fillId="0" borderId="0" xfId="7" applyFont="1" applyFill="1" applyAlignment="1">
      <alignment horizontal="left"/>
    </xf>
    <xf numFmtId="0" fontId="37" fillId="0" borderId="0" xfId="7" applyFont="1" applyFill="1"/>
    <xf numFmtId="3" fontId="28" fillId="0" borderId="0" xfId="7" applyNumberFormat="1" applyFont="1" applyFill="1"/>
    <xf numFmtId="0" fontId="28" fillId="0" borderId="0" xfId="7" applyFont="1" applyFill="1"/>
    <xf numFmtId="0" fontId="39" fillId="6" borderId="0" xfId="7" applyFont="1" applyFill="1"/>
    <xf numFmtId="3" fontId="40" fillId="6" borderId="0" xfId="7" applyNumberFormat="1" applyFont="1" applyFill="1"/>
    <xf numFmtId="0" fontId="26" fillId="0" borderId="0" xfId="7" applyFont="1" applyFill="1" applyAlignment="1">
      <alignment horizontal="left"/>
    </xf>
    <xf numFmtId="0" fontId="26" fillId="0" borderId="0" xfId="7" applyFont="1" applyFill="1"/>
    <xf numFmtId="0" fontId="26" fillId="0" borderId="0" xfId="7" applyFont="1" applyFill="1" applyBorder="1" applyAlignment="1">
      <alignment horizontal="left"/>
    </xf>
    <xf numFmtId="3" fontId="0" fillId="0" borderId="0" xfId="0" applyNumberFormat="1"/>
    <xf numFmtId="0" fontId="0" fillId="0" borderId="72" xfId="0" applyBorder="1"/>
    <xf numFmtId="0" fontId="0" fillId="0" borderId="0" xfId="0" applyBorder="1"/>
    <xf numFmtId="3" fontId="0" fillId="0" borderId="0" xfId="0" applyNumberFormat="1" applyBorder="1"/>
    <xf numFmtId="3" fontId="0" fillId="0" borderId="72" xfId="0" applyNumberFormat="1" applyBorder="1"/>
    <xf numFmtId="0" fontId="13" fillId="0" borderId="74" xfId="0" applyFont="1" applyBorder="1" applyAlignment="1">
      <alignment horizontal="center"/>
    </xf>
    <xf numFmtId="0" fontId="0" fillId="0" borderId="74" xfId="0" applyBorder="1"/>
    <xf numFmtId="3" fontId="0" fillId="0" borderId="74" xfId="0" applyNumberFormat="1" applyBorder="1"/>
    <xf numFmtId="0" fontId="0" fillId="0" borderId="73" xfId="0" applyBorder="1"/>
    <xf numFmtId="0" fontId="13" fillId="0" borderId="72" xfId="0" applyFont="1" applyBorder="1"/>
    <xf numFmtId="0" fontId="0" fillId="0" borderId="74" xfId="0" applyBorder="1" applyAlignment="1">
      <alignment wrapText="1"/>
    </xf>
    <xf numFmtId="0" fontId="13" fillId="0" borderId="0" xfId="0" applyFont="1" applyBorder="1" applyAlignment="1"/>
    <xf numFmtId="0" fontId="14" fillId="0" borderId="75" xfId="0" applyFont="1" applyBorder="1" applyAlignment="1">
      <alignment horizontal="center" vertical="center" wrapText="1"/>
    </xf>
    <xf numFmtId="0" fontId="14" fillId="0" borderId="76" xfId="0" applyFont="1" applyBorder="1" applyAlignment="1">
      <alignment horizontal="center" vertical="center" wrapText="1"/>
    </xf>
    <xf numFmtId="0" fontId="13" fillId="0" borderId="73" xfId="0" applyFont="1" applyBorder="1" applyAlignment="1"/>
    <xf numFmtId="3" fontId="0" fillId="0" borderId="73" xfId="0" applyNumberFormat="1" applyBorder="1"/>
    <xf numFmtId="0" fontId="13" fillId="0" borderId="73" xfId="0" applyFont="1" applyBorder="1" applyAlignment="1">
      <alignment horizontal="center"/>
    </xf>
    <xf numFmtId="0" fontId="14" fillId="0" borderId="0" xfId="0" applyFont="1" applyBorder="1" applyAlignment="1">
      <alignment horizontal="center" vertical="center" wrapText="1"/>
    </xf>
    <xf numFmtId="3" fontId="15" fillId="0" borderId="80" xfId="0" applyNumberFormat="1" applyFont="1" applyBorder="1" applyAlignment="1">
      <alignment horizontal="right" vertical="center"/>
    </xf>
    <xf numFmtId="3" fontId="15" fillId="0" borderId="30" xfId="0" applyNumberFormat="1" applyFont="1" applyBorder="1" applyAlignment="1">
      <alignment horizontal="right" vertical="center"/>
    </xf>
    <xf numFmtId="3" fontId="15" fillId="0" borderId="46" xfId="0" applyNumberFormat="1" applyFont="1" applyBorder="1" applyAlignment="1">
      <alignment horizontal="right" vertical="center"/>
    </xf>
    <xf numFmtId="3" fontId="0" fillId="0" borderId="77" xfId="0" applyNumberFormat="1" applyBorder="1"/>
    <xf numFmtId="0" fontId="15" fillId="0" borderId="74" xfId="0" applyFont="1" applyBorder="1" applyAlignment="1">
      <alignment vertical="center"/>
    </xf>
    <xf numFmtId="0" fontId="15" fillId="0" borderId="72" xfId="0" applyFont="1" applyBorder="1" applyAlignment="1">
      <alignment vertical="center"/>
    </xf>
    <xf numFmtId="0" fontId="15" fillId="0" borderId="73" xfId="0" applyFont="1" applyBorder="1" applyAlignment="1">
      <alignment vertical="center"/>
    </xf>
    <xf numFmtId="3" fontId="15" fillId="0" borderId="73" xfId="0" applyNumberFormat="1" applyFont="1" applyBorder="1" applyAlignment="1">
      <alignment vertical="center"/>
    </xf>
    <xf numFmtId="0" fontId="15" fillId="7" borderId="73" xfId="0" applyFont="1" applyFill="1" applyBorder="1" applyAlignment="1">
      <alignment vertical="center"/>
    </xf>
    <xf numFmtId="0" fontId="0" fillId="0" borderId="0" xfId="0" applyBorder="1" applyAlignment="1">
      <alignment wrapText="1"/>
    </xf>
    <xf numFmtId="0" fontId="0" fillId="0" borderId="72" xfId="0" applyBorder="1" applyAlignment="1">
      <alignment wrapText="1"/>
    </xf>
    <xf numFmtId="0" fontId="0" fillId="0" borderId="73" xfId="0" applyBorder="1" applyAlignment="1">
      <alignment wrapText="1"/>
    </xf>
    <xf numFmtId="0" fontId="0" fillId="0" borderId="74" xfId="0" applyBorder="1" applyAlignment="1">
      <alignment horizontal="center"/>
    </xf>
    <xf numFmtId="3" fontId="15" fillId="0" borderId="74" xfId="0" applyNumberFormat="1" applyFont="1" applyBorder="1" applyAlignment="1">
      <alignment vertical="center"/>
    </xf>
    <xf numFmtId="0" fontId="15" fillId="7" borderId="74" xfId="0" applyFont="1" applyFill="1" applyBorder="1" applyAlignment="1">
      <alignment vertical="center"/>
    </xf>
    <xf numFmtId="3" fontId="15" fillId="0" borderId="72" xfId="0" applyNumberFormat="1" applyFont="1" applyBorder="1" applyAlignment="1">
      <alignment vertical="center"/>
    </xf>
    <xf numFmtId="0" fontId="15" fillId="7" borderId="72" xfId="0" applyFont="1" applyFill="1" applyBorder="1" applyAlignment="1">
      <alignment vertical="center"/>
    </xf>
    <xf numFmtId="0" fontId="11" fillId="0" borderId="0" xfId="0" applyFont="1" applyAlignment="1">
      <alignment horizontal="left" vertical="center"/>
    </xf>
    <xf numFmtId="0" fontId="0" fillId="0" borderId="74" xfId="0" applyNumberFormat="1" applyBorder="1" applyAlignment="1">
      <alignment horizontal="centerContinuous"/>
    </xf>
    <xf numFmtId="0" fontId="0" fillId="0" borderId="72" xfId="0" applyNumberFormat="1" applyBorder="1" applyAlignment="1">
      <alignment horizontal="centerContinuous"/>
    </xf>
    <xf numFmtId="0" fontId="14" fillId="0" borderId="32" xfId="0" applyNumberFormat="1" applyFont="1" applyBorder="1" applyAlignment="1">
      <alignment horizontal="centerContinuous" vertical="center" wrapText="1"/>
    </xf>
    <xf numFmtId="0" fontId="0" fillId="0" borderId="72" xfId="0" applyNumberFormat="1" applyBorder="1" applyAlignment="1">
      <alignment horizontal="right"/>
    </xf>
    <xf numFmtId="0" fontId="0" fillId="0" borderId="74" xfId="0" applyNumberFormat="1" applyBorder="1" applyAlignment="1">
      <alignment horizontal="right"/>
    </xf>
    <xf numFmtId="0" fontId="11" fillId="0" borderId="0" xfId="0" applyFont="1" applyAlignment="1">
      <alignment horizontal="left" wrapText="1"/>
    </xf>
    <xf numFmtId="0" fontId="0" fillId="7" borderId="72" xfId="0" applyFill="1" applyBorder="1"/>
    <xf numFmtId="0" fontId="0" fillId="7" borderId="74" xfId="0" applyFill="1" applyBorder="1"/>
    <xf numFmtId="3" fontId="0" fillId="0" borderId="72" xfId="0" applyNumberFormat="1" applyFill="1" applyBorder="1"/>
    <xf numFmtId="3" fontId="0" fillId="0" borderId="74" xfId="0" applyNumberFormat="1" applyFill="1" applyBorder="1"/>
    <xf numFmtId="0" fontId="0" fillId="0" borderId="72" xfId="0" applyFill="1" applyBorder="1"/>
    <xf numFmtId="0" fontId="0" fillId="0" borderId="74" xfId="0" applyFill="1" applyBorder="1"/>
    <xf numFmtId="0" fontId="0" fillId="0" borderId="72" xfId="0" applyBorder="1" applyAlignment="1">
      <alignment horizontal="center"/>
    </xf>
    <xf numFmtId="0" fontId="0" fillId="0" borderId="83" xfId="0" applyBorder="1"/>
    <xf numFmtId="0" fontId="14" fillId="0" borderId="10" xfId="0" applyFont="1" applyBorder="1" applyAlignment="1">
      <alignment horizontal="center" vertical="center" wrapText="1"/>
    </xf>
    <xf numFmtId="0" fontId="14" fillId="0" borderId="10" xfId="0" applyFont="1" applyBorder="1" applyAlignment="1">
      <alignment horizontal="center" vertical="center" wrapText="1"/>
    </xf>
    <xf numFmtId="3" fontId="0" fillId="7" borderId="73" xfId="0" applyNumberFormat="1" applyFill="1" applyBorder="1"/>
    <xf numFmtId="0" fontId="14" fillId="0" borderId="7" xfId="0" applyFont="1" applyBorder="1" applyAlignment="1">
      <alignment horizontal="center" vertical="center" wrapText="1"/>
    </xf>
    <xf numFmtId="0" fontId="52" fillId="0" borderId="0" xfId="8" applyFont="1" applyFill="1" applyAlignment="1">
      <alignment horizontal="left" vertical="center"/>
    </xf>
    <xf numFmtId="0" fontId="56" fillId="0" borderId="0" xfId="8" applyFont="1" applyFill="1" applyAlignment="1">
      <alignment horizontal="left" vertical="center"/>
    </xf>
    <xf numFmtId="0" fontId="56" fillId="0" borderId="13" xfId="8" applyFont="1" applyFill="1" applyBorder="1" applyAlignment="1">
      <alignment horizontal="left" vertical="center"/>
    </xf>
    <xf numFmtId="0" fontId="56" fillId="0" borderId="94" xfId="8" applyFont="1" applyFill="1" applyBorder="1" applyAlignment="1">
      <alignment horizontal="left" vertical="center"/>
    </xf>
    <xf numFmtId="0" fontId="52" fillId="0" borderId="94" xfId="8" applyFont="1" applyFill="1" applyBorder="1" applyAlignment="1">
      <alignment horizontal="left" vertical="center"/>
    </xf>
    <xf numFmtId="0" fontId="52" fillId="0" borderId="93" xfId="8" applyFont="1" applyFill="1" applyBorder="1" applyAlignment="1">
      <alignment horizontal="left" vertical="center"/>
    </xf>
    <xf numFmtId="0" fontId="49" fillId="0" borderId="0" xfId="8" applyFont="1" applyFill="1" applyAlignment="1">
      <alignment horizontal="left" vertical="center"/>
    </xf>
    <xf numFmtId="0" fontId="56" fillId="0" borderId="29" xfId="8" applyFont="1" applyFill="1" applyBorder="1" applyAlignment="1">
      <alignment horizontal="left" vertical="center"/>
    </xf>
    <xf numFmtId="0" fontId="56" fillId="0" borderId="0" xfId="8" applyFont="1" applyFill="1" applyBorder="1" applyAlignment="1">
      <alignment horizontal="left" vertical="center"/>
    </xf>
    <xf numFmtId="0" fontId="49" fillId="0" borderId="0" xfId="8" applyFont="1" applyFill="1" applyBorder="1" applyAlignment="1">
      <alignment horizontal="left" vertical="center"/>
    </xf>
    <xf numFmtId="0" fontId="49" fillId="0" borderId="92" xfId="8" applyFont="1" applyFill="1" applyBorder="1" applyAlignment="1">
      <alignment horizontal="left" vertical="center"/>
    </xf>
    <xf numFmtId="0" fontId="52" fillId="0" borderId="0" xfId="8" applyFont="1" applyFill="1" applyBorder="1" applyAlignment="1">
      <alignment horizontal="left" vertical="center"/>
    </xf>
    <xf numFmtId="0" fontId="52" fillId="0" borderId="92" xfId="8" applyFont="1" applyFill="1" applyBorder="1" applyAlignment="1">
      <alignment horizontal="left" vertical="center"/>
    </xf>
    <xf numFmtId="0" fontId="21" fillId="0" borderId="92" xfId="8" applyFill="1" applyBorder="1" applyAlignment="1">
      <alignment vertical="center"/>
    </xf>
    <xf numFmtId="0" fontId="56" fillId="0" borderId="91" xfId="8" applyFont="1" applyFill="1" applyBorder="1" applyAlignment="1">
      <alignment horizontal="left" vertical="center"/>
    </xf>
    <xf numFmtId="0" fontId="56" fillId="0" borderId="90" xfId="8" applyFont="1" applyFill="1" applyBorder="1" applyAlignment="1">
      <alignment horizontal="left" vertical="center"/>
    </xf>
    <xf numFmtId="0" fontId="49" fillId="0" borderId="90" xfId="8" applyFont="1" applyFill="1" applyBorder="1" applyAlignment="1">
      <alignment horizontal="left" vertical="center"/>
    </xf>
    <xf numFmtId="0" fontId="62" fillId="0" borderId="89" xfId="8" applyFont="1" applyFill="1" applyBorder="1" applyAlignment="1">
      <alignment horizontal="left" vertical="center"/>
    </xf>
    <xf numFmtId="0" fontId="49" fillId="0" borderId="102" xfId="8" applyFont="1" applyFill="1" applyBorder="1" applyAlignment="1">
      <alignment horizontal="left" vertical="center"/>
    </xf>
    <xf numFmtId="0" fontId="49" fillId="0" borderId="94" xfId="8" applyFont="1" applyFill="1" applyBorder="1" applyAlignment="1">
      <alignment horizontal="left" vertical="center"/>
    </xf>
    <xf numFmtId="0" fontId="49" fillId="0" borderId="93" xfId="8" applyFont="1" applyFill="1" applyBorder="1" applyAlignment="1">
      <alignment horizontal="left" vertical="center"/>
    </xf>
    <xf numFmtId="0" fontId="21" fillId="0" borderId="74" xfId="8" applyBorder="1" applyAlignment="1">
      <alignment horizontal="center" vertical="center"/>
    </xf>
    <xf numFmtId="0" fontId="21" fillId="0" borderId="0" xfId="8" applyAlignment="1">
      <alignment horizontal="center" vertical="center"/>
    </xf>
    <xf numFmtId="0" fontId="52" fillId="0" borderId="72" xfId="8" applyFont="1" applyFill="1" applyBorder="1" applyAlignment="1">
      <alignment horizontal="center" vertical="center"/>
    </xf>
    <xf numFmtId="0" fontId="52" fillId="0" borderId="74" xfId="8" applyFont="1" applyFill="1" applyBorder="1" applyAlignment="1">
      <alignment horizontal="center" vertical="center"/>
    </xf>
    <xf numFmtId="1" fontId="56" fillId="0" borderId="0" xfId="8" applyNumberFormat="1" applyFont="1" applyFill="1" applyBorder="1" applyAlignment="1">
      <alignment horizontal="center" vertical="center"/>
    </xf>
    <xf numFmtId="169" fontId="56" fillId="0" borderId="0" xfId="8" applyNumberFormat="1" applyFont="1" applyFill="1" applyBorder="1" applyAlignment="1">
      <alignment horizontal="center" vertical="center"/>
    </xf>
    <xf numFmtId="170" fontId="56" fillId="0" borderId="0" xfId="8" applyNumberFormat="1" applyFont="1" applyFill="1" applyBorder="1" applyAlignment="1">
      <alignment horizontal="center" vertical="center"/>
    </xf>
    <xf numFmtId="170" fontId="56" fillId="0" borderId="92" xfId="8" applyNumberFormat="1" applyFont="1" applyFill="1" applyBorder="1" applyAlignment="1">
      <alignment horizontal="center" vertical="center"/>
    </xf>
    <xf numFmtId="0" fontId="21" fillId="0" borderId="29" xfId="8" applyFill="1" applyBorder="1" applyAlignment="1"/>
    <xf numFmtId="0" fontId="21" fillId="0" borderId="0" xfId="8" applyFill="1" applyBorder="1" applyAlignment="1"/>
    <xf numFmtId="0" fontId="52" fillId="0" borderId="72" xfId="8" applyFont="1" applyFill="1" applyBorder="1" applyAlignment="1">
      <alignment vertical="top" wrapText="1"/>
    </xf>
    <xf numFmtId="0" fontId="52" fillId="0" borderId="74" xfId="8" applyFont="1" applyFill="1" applyBorder="1" applyAlignment="1">
      <alignment vertical="top" wrapText="1"/>
    </xf>
    <xf numFmtId="0" fontId="52" fillId="0" borderId="0" xfId="8" applyFont="1" applyFill="1" applyBorder="1" applyAlignment="1">
      <alignment vertical="top" wrapText="1"/>
    </xf>
    <xf numFmtId="0" fontId="52" fillId="0" borderId="0" xfId="8" applyFont="1" applyFill="1" applyBorder="1" applyAlignment="1">
      <alignment vertical="center" wrapText="1"/>
    </xf>
    <xf numFmtId="0" fontId="52" fillId="0" borderId="74" xfId="8" applyFont="1" applyFill="1" applyBorder="1" applyAlignment="1">
      <alignment vertical="center" wrapText="1"/>
    </xf>
    <xf numFmtId="1" fontId="52" fillId="0" borderId="0" xfId="8" applyNumberFormat="1" applyFont="1" applyFill="1" applyBorder="1" applyAlignment="1">
      <alignment horizontal="left" vertical="center"/>
    </xf>
    <xf numFmtId="0" fontId="52" fillId="0" borderId="82" xfId="8" applyFont="1" applyFill="1" applyBorder="1" applyAlignment="1">
      <alignment vertical="center" wrapText="1"/>
    </xf>
    <xf numFmtId="1" fontId="52" fillId="0" borderId="96" xfId="8" applyNumberFormat="1" applyFont="1" applyFill="1" applyBorder="1" applyAlignment="1">
      <alignment horizontal="left" vertical="center"/>
    </xf>
    <xf numFmtId="0" fontId="52" fillId="0" borderId="96" xfId="8" applyFont="1" applyFill="1" applyBorder="1" applyAlignment="1">
      <alignment horizontal="left" vertical="center"/>
    </xf>
    <xf numFmtId="0" fontId="52" fillId="0" borderId="95" xfId="8" applyFont="1" applyFill="1" applyBorder="1" applyAlignment="1">
      <alignment horizontal="left" vertical="center"/>
    </xf>
    <xf numFmtId="0" fontId="51" fillId="0" borderId="74" xfId="8" applyFont="1" applyFill="1" applyBorder="1" applyAlignment="1">
      <alignment horizontal="center" vertical="center" wrapText="1"/>
    </xf>
    <xf numFmtId="0" fontId="61" fillId="0" borderId="0" xfId="8" applyFont="1" applyFill="1" applyAlignment="1">
      <alignment horizontal="left" vertical="center"/>
    </xf>
    <xf numFmtId="0" fontId="61" fillId="0" borderId="100" xfId="8" applyFont="1" applyFill="1" applyBorder="1" applyAlignment="1">
      <alignment horizontal="left" vertical="center"/>
    </xf>
    <xf numFmtId="0" fontId="21" fillId="0" borderId="90" xfId="8" applyFill="1" applyBorder="1" applyAlignment="1">
      <alignment vertical="center"/>
    </xf>
    <xf numFmtId="0" fontId="52" fillId="0" borderId="89" xfId="8" applyFont="1" applyFill="1" applyBorder="1" applyAlignment="1">
      <alignment vertical="center"/>
    </xf>
    <xf numFmtId="0" fontId="56" fillId="0" borderId="13" xfId="8" applyFont="1" applyFill="1" applyBorder="1" applyAlignment="1">
      <alignment horizontal="center" vertical="center"/>
    </xf>
    <xf numFmtId="0" fontId="56" fillId="0" borderId="94" xfId="8" applyFont="1" applyFill="1" applyBorder="1" applyAlignment="1">
      <alignment horizontal="center" vertical="center"/>
    </xf>
    <xf numFmtId="0" fontId="56" fillId="0" borderId="93" xfId="8" applyFont="1" applyFill="1" applyBorder="1" applyAlignment="1">
      <alignment horizontal="center" vertical="center"/>
    </xf>
    <xf numFmtId="0" fontId="56" fillId="0" borderId="0" xfId="8" applyFont="1" applyFill="1" applyBorder="1" applyAlignment="1">
      <alignment horizontal="center" vertical="center"/>
    </xf>
    <xf numFmtId="0" fontId="56" fillId="0" borderId="0" xfId="8" applyFont="1" applyFill="1" applyBorder="1" applyAlignment="1">
      <alignment vertical="center"/>
    </xf>
    <xf numFmtId="0" fontId="59" fillId="0" borderId="0" xfId="8" applyFont="1" applyFill="1" applyBorder="1" applyAlignment="1">
      <alignment vertical="center"/>
    </xf>
    <xf numFmtId="0" fontId="56" fillId="0" borderId="92" xfId="8" applyFont="1" applyFill="1" applyBorder="1" applyAlignment="1">
      <alignment vertical="center"/>
    </xf>
    <xf numFmtId="0" fontId="52" fillId="0" borderId="0" xfId="8" applyFont="1" applyFill="1" applyBorder="1" applyAlignment="1">
      <alignment vertical="center"/>
    </xf>
    <xf numFmtId="0" fontId="52" fillId="0" borderId="92" xfId="8" applyFont="1" applyFill="1" applyBorder="1" applyAlignment="1">
      <alignment vertical="center"/>
    </xf>
    <xf numFmtId="0" fontId="60" fillId="0" borderId="0" xfId="8" applyFont="1" applyFill="1" applyAlignment="1">
      <alignment vertical="center"/>
    </xf>
    <xf numFmtId="0" fontId="56" fillId="0" borderId="29" xfId="8" applyFont="1" applyFill="1" applyBorder="1" applyAlignment="1">
      <alignment horizontal="center" vertical="center"/>
    </xf>
    <xf numFmtId="0" fontId="56" fillId="0" borderId="92" xfId="8" applyFont="1" applyFill="1" applyBorder="1" applyAlignment="1">
      <alignment horizontal="center" vertical="center"/>
    </xf>
    <xf numFmtId="0" fontId="53" fillId="0" borderId="0" xfId="8" applyFont="1" applyFill="1" applyAlignment="1">
      <alignment vertical="center"/>
    </xf>
    <xf numFmtId="0" fontId="57" fillId="0" borderId="99" xfId="8" applyFont="1" applyFill="1" applyBorder="1" applyAlignment="1">
      <alignment horizontal="left" vertical="center"/>
    </xf>
    <xf numFmtId="0" fontId="57" fillId="0" borderId="85" xfId="8" applyFont="1" applyFill="1" applyBorder="1" applyAlignment="1">
      <alignment horizontal="left" vertical="center"/>
    </xf>
    <xf numFmtId="0" fontId="53" fillId="0" borderId="85" xfId="8" applyFont="1" applyFill="1" applyBorder="1" applyAlignment="1">
      <alignment vertical="center"/>
    </xf>
    <xf numFmtId="0" fontId="53" fillId="0" borderId="98" xfId="8" applyFont="1" applyFill="1" applyBorder="1" applyAlignment="1">
      <alignment vertical="center"/>
    </xf>
    <xf numFmtId="0" fontId="51" fillId="0" borderId="97" xfId="8" applyFont="1" applyFill="1" applyBorder="1" applyAlignment="1">
      <alignment horizontal="center" vertical="center"/>
    </xf>
    <xf numFmtId="0" fontId="51" fillId="0" borderId="96" xfId="8" applyFont="1" applyFill="1" applyBorder="1" applyAlignment="1">
      <alignment horizontal="center" vertical="center"/>
    </xf>
    <xf numFmtId="0" fontId="51" fillId="0" borderId="95" xfId="8" applyFont="1" applyFill="1" applyBorder="1" applyAlignment="1">
      <alignment horizontal="center" vertical="center"/>
    </xf>
    <xf numFmtId="0" fontId="57" fillId="0" borderId="97" xfId="8" applyFont="1" applyFill="1" applyBorder="1" applyAlignment="1">
      <alignment horizontal="left" vertical="center"/>
    </xf>
    <xf numFmtId="0" fontId="57" fillId="0" borderId="96" xfId="8" applyFont="1" applyFill="1" applyBorder="1" applyAlignment="1">
      <alignment horizontal="left" vertical="center"/>
    </xf>
    <xf numFmtId="0" fontId="57" fillId="0" borderId="96" xfId="8" applyFont="1" applyFill="1" applyBorder="1" applyAlignment="1">
      <alignment vertical="center"/>
    </xf>
    <xf numFmtId="0" fontId="57" fillId="0" borderId="95" xfId="8" applyFont="1" applyFill="1" applyBorder="1" applyAlignment="1">
      <alignment vertical="center"/>
    </xf>
    <xf numFmtId="0" fontId="55" fillId="0" borderId="0" xfId="8" applyFont="1" applyFill="1" applyAlignment="1">
      <alignment horizontal="left" vertical="center"/>
    </xf>
    <xf numFmtId="0" fontId="55" fillId="0" borderId="90" xfId="8" applyFont="1" applyFill="1" applyBorder="1" applyAlignment="1">
      <alignment horizontal="left" vertical="center"/>
    </xf>
    <xf numFmtId="0" fontId="52" fillId="0" borderId="89" xfId="8" applyFont="1" applyFill="1" applyBorder="1" applyAlignment="1">
      <alignment horizontal="left" vertical="center"/>
    </xf>
    <xf numFmtId="0" fontId="55" fillId="0" borderId="0" xfId="8" applyFont="1" applyFill="1" applyBorder="1" applyAlignment="1">
      <alignment horizontal="left" vertical="center"/>
    </xf>
    <xf numFmtId="0" fontId="52" fillId="0" borderId="94" xfId="8" applyFont="1" applyFill="1" applyBorder="1" applyAlignment="1">
      <alignment horizontal="left"/>
    </xf>
    <xf numFmtId="0" fontId="55" fillId="0" borderId="94" xfId="8" applyFont="1" applyFill="1" applyBorder="1" applyAlignment="1">
      <alignment horizontal="left" vertical="center"/>
    </xf>
    <xf numFmtId="0" fontId="55" fillId="0" borderId="13" xfId="8" applyFont="1" applyFill="1" applyBorder="1" applyAlignment="1">
      <alignment horizontal="left" vertical="center"/>
    </xf>
    <xf numFmtId="0" fontId="56" fillId="0" borderId="93" xfId="8" applyFont="1" applyFill="1" applyBorder="1" applyAlignment="1">
      <alignment horizontal="left" vertical="center"/>
    </xf>
    <xf numFmtId="0" fontId="52" fillId="0" borderId="0" xfId="8" applyFont="1" applyFill="1" applyBorder="1" applyAlignment="1">
      <alignment horizontal="left"/>
    </xf>
    <xf numFmtId="0" fontId="55" fillId="0" borderId="29" xfId="8" applyFont="1" applyFill="1" applyBorder="1" applyAlignment="1">
      <alignment horizontal="left" vertical="center"/>
    </xf>
    <xf numFmtId="0" fontId="56" fillId="0" borderId="0" xfId="8" applyFont="1" applyFill="1" applyBorder="1" applyAlignment="1">
      <alignment horizontal="left"/>
    </xf>
    <xf numFmtId="0" fontId="51" fillId="0" borderId="0" xfId="8" applyFont="1" applyFill="1" applyBorder="1" applyAlignment="1">
      <alignment horizontal="center" vertical="center"/>
    </xf>
    <xf numFmtId="0" fontId="56" fillId="0" borderId="0" xfId="8" applyFont="1" applyFill="1" applyBorder="1" applyAlignment="1">
      <alignment horizontal="center"/>
    </xf>
    <xf numFmtId="0" fontId="56" fillId="0" borderId="92" xfId="8" applyFont="1" applyFill="1" applyBorder="1" applyAlignment="1" applyProtection="1">
      <alignment horizontal="center" vertical="center"/>
      <protection locked="0"/>
    </xf>
    <xf numFmtId="0" fontId="55" fillId="0" borderId="93" xfId="8" applyFont="1" applyFill="1" applyBorder="1" applyAlignment="1">
      <alignment horizontal="left"/>
    </xf>
    <xf numFmtId="0" fontId="58" fillId="0" borderId="0" xfId="8" applyFont="1" applyFill="1" applyBorder="1" applyAlignment="1">
      <alignment horizontal="center" vertical="center"/>
    </xf>
    <xf numFmtId="0" fontId="55" fillId="0" borderId="91" xfId="8" applyFont="1" applyFill="1" applyBorder="1" applyAlignment="1">
      <alignment horizontal="left" vertical="center"/>
    </xf>
    <xf numFmtId="0" fontId="52" fillId="0" borderId="90" xfId="8" applyFont="1" applyFill="1" applyBorder="1" applyAlignment="1">
      <alignment horizontal="left" vertical="center"/>
    </xf>
    <xf numFmtId="0" fontId="57" fillId="0" borderId="90" xfId="8" applyFont="1" applyFill="1" applyBorder="1" applyAlignment="1">
      <alignment horizontal="left" vertical="center"/>
    </xf>
    <xf numFmtId="0" fontId="54" fillId="0" borderId="0" xfId="8" applyFont="1" applyFill="1" applyAlignment="1">
      <alignment horizontal="left" vertical="center"/>
    </xf>
    <xf numFmtId="0" fontId="54" fillId="0" borderId="13" xfId="8" applyFont="1" applyFill="1" applyBorder="1" applyAlignment="1">
      <alignment horizontal="left" vertical="center"/>
    </xf>
    <xf numFmtId="0" fontId="54" fillId="0" borderId="94" xfId="8" applyFont="1" applyFill="1" applyBorder="1" applyAlignment="1">
      <alignment horizontal="left" vertical="center"/>
    </xf>
    <xf numFmtId="0" fontId="54" fillId="0" borderId="93" xfId="8" applyFont="1" applyFill="1" applyBorder="1" applyAlignment="1">
      <alignment horizontal="left" vertical="center"/>
    </xf>
    <xf numFmtId="0" fontId="52" fillId="0" borderId="29" xfId="8" applyFont="1" applyFill="1" applyBorder="1" applyAlignment="1">
      <alignment horizontal="left" vertical="center"/>
    </xf>
    <xf numFmtId="0" fontId="53" fillId="0" borderId="0" xfId="8" applyFont="1" applyFill="1" applyAlignment="1">
      <alignment horizontal="left" vertical="center"/>
    </xf>
    <xf numFmtId="0" fontId="53" fillId="0" borderId="91" xfId="8" applyFont="1" applyFill="1" applyBorder="1" applyAlignment="1">
      <alignment horizontal="left" vertical="center"/>
    </xf>
    <xf numFmtId="0" fontId="53" fillId="0" borderId="90" xfId="8" applyFont="1" applyFill="1" applyBorder="1" applyAlignment="1">
      <alignment horizontal="left" vertical="center"/>
    </xf>
    <xf numFmtId="0" fontId="53" fillId="0" borderId="89" xfId="8" applyFont="1" applyFill="1" applyBorder="1" applyAlignment="1">
      <alignment horizontal="left" vertical="center"/>
    </xf>
    <xf numFmtId="0" fontId="21" fillId="0" borderId="17" xfId="8" applyFill="1" applyBorder="1" applyAlignment="1">
      <alignment vertical="center"/>
    </xf>
    <xf numFmtId="0" fontId="51" fillId="0" borderId="88" xfId="8" applyFont="1" applyFill="1" applyBorder="1" applyAlignment="1">
      <alignment horizontal="center" vertical="center"/>
    </xf>
    <xf numFmtId="0" fontId="50" fillId="0" borderId="0" xfId="8" applyFont="1" applyFill="1" applyAlignment="1">
      <alignment horizontal="left" vertical="center"/>
    </xf>
    <xf numFmtId="0" fontId="21" fillId="0" borderId="86" xfId="8" applyFont="1" applyFill="1" applyBorder="1" applyAlignment="1">
      <alignment horizontal="left" vertical="center"/>
    </xf>
    <xf numFmtId="0" fontId="49" fillId="0" borderId="85" xfId="8" applyFont="1" applyFill="1" applyBorder="1" applyAlignment="1">
      <alignment horizontal="left" vertical="center"/>
    </xf>
    <xf numFmtId="0" fontId="21" fillId="0" borderId="84" xfId="8" applyFont="1" applyFill="1" applyBorder="1" applyAlignment="1">
      <alignment horizontal="left" vertical="center"/>
    </xf>
    <xf numFmtId="0" fontId="47" fillId="0" borderId="0" xfId="8" applyFont="1" applyFill="1" applyAlignment="1">
      <alignment horizontal="left" vertical="center"/>
    </xf>
    <xf numFmtId="0" fontId="48" fillId="0" borderId="0" xfId="8" quotePrefix="1" applyFont="1" applyFill="1" applyAlignment="1">
      <alignment horizontal="left" vertical="center"/>
    </xf>
    <xf numFmtId="0" fontId="46" fillId="8" borderId="0" xfId="0" applyFont="1" applyFill="1" applyAlignment="1"/>
    <xf numFmtId="0" fontId="66" fillId="0" borderId="0" xfId="0" applyFont="1" applyAlignment="1"/>
    <xf numFmtId="0" fontId="67" fillId="0" borderId="0" xfId="0" applyFont="1"/>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8" fillId="0" borderId="0" xfId="0" applyFont="1" applyAlignment="1"/>
    <xf numFmtId="0" fontId="8" fillId="0" borderId="0" xfId="0" applyFont="1" applyAlignment="1">
      <alignment horizontal="left" wrapText="1"/>
    </xf>
    <xf numFmtId="0" fontId="15" fillId="0" borderId="0" xfId="0" applyFont="1" applyAlignment="1">
      <alignment wrapText="1"/>
    </xf>
    <xf numFmtId="0" fontId="15" fillId="0" borderId="131" xfId="0" applyFont="1" applyBorder="1" applyAlignment="1"/>
    <xf numFmtId="0" fontId="15" fillId="0" borderId="0" xfId="0" applyFont="1" applyAlignment="1"/>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xf>
    <xf numFmtId="0" fontId="7" fillId="0" borderId="0" xfId="0" applyFont="1" applyAlignment="1"/>
    <xf numFmtId="0" fontId="15" fillId="0" borderId="0" xfId="0" applyFont="1" applyAlignment="1">
      <alignment horizontal="center"/>
    </xf>
    <xf numFmtId="0" fontId="7" fillId="0" borderId="0" xfId="0" applyFont="1"/>
    <xf numFmtId="0" fontId="7" fillId="0" borderId="0" xfId="0" applyFont="1" applyAlignment="1">
      <alignment wrapText="1"/>
    </xf>
    <xf numFmtId="0" fontId="7" fillId="0" borderId="0" xfId="0" applyFont="1" applyAlignment="1">
      <alignment horizontal="left" wrapText="1"/>
    </xf>
    <xf numFmtId="0" fontId="69" fillId="8" borderId="0" xfId="0" applyFont="1" applyFill="1" applyAlignment="1"/>
    <xf numFmtId="0" fontId="67" fillId="0" borderId="0" xfId="0" applyFont="1" applyBorder="1"/>
    <xf numFmtId="0" fontId="67" fillId="0" borderId="94" xfId="0" applyFont="1" applyBorder="1"/>
    <xf numFmtId="0" fontId="7" fillId="0" borderId="0" xfId="0" applyFont="1" applyAlignment="1">
      <alignment horizontal="left" vertical="top" wrapText="1"/>
    </xf>
    <xf numFmtId="0" fontId="15" fillId="0" borderId="0" xfId="0" applyFont="1" applyAlignment="1">
      <alignment horizontal="center" vertical="center"/>
    </xf>
    <xf numFmtId="0" fontId="67" fillId="0" borderId="0" xfId="0" applyFont="1" applyAlignment="1">
      <alignment wrapText="1"/>
    </xf>
    <xf numFmtId="0" fontId="15" fillId="0" borderId="0" xfId="0" applyFont="1" applyBorder="1" applyAlignment="1">
      <alignment vertical="center"/>
    </xf>
    <xf numFmtId="0" fontId="15" fillId="0" borderId="72" xfId="0" applyFont="1" applyBorder="1"/>
    <xf numFmtId="0" fontId="15" fillId="0" borderId="0" xfId="0" applyFont="1" applyBorder="1"/>
    <xf numFmtId="3" fontId="15" fillId="0" borderId="74" xfId="0" applyNumberFormat="1" applyFont="1" applyBorder="1"/>
    <xf numFmtId="3" fontId="15" fillId="0" borderId="81" xfId="0" applyNumberFormat="1" applyFont="1" applyBorder="1"/>
    <xf numFmtId="3" fontId="15" fillId="0" borderId="96" xfId="0" applyNumberFormat="1" applyFont="1" applyBorder="1"/>
    <xf numFmtId="3" fontId="15" fillId="0" borderId="82" xfId="0" applyNumberFormat="1" applyFont="1" applyBorder="1"/>
    <xf numFmtId="0" fontId="15" fillId="0" borderId="112" xfId="0" applyFont="1" applyBorder="1"/>
    <xf numFmtId="0" fontId="15" fillId="0" borderId="116" xfId="0" applyFont="1" applyBorder="1"/>
    <xf numFmtId="3" fontId="15" fillId="0" borderId="115" xfId="0" applyNumberFormat="1" applyFont="1" applyBorder="1"/>
    <xf numFmtId="3" fontId="15" fillId="0" borderId="73" xfId="0" applyNumberFormat="1" applyFont="1" applyBorder="1"/>
    <xf numFmtId="3" fontId="15" fillId="7" borderId="73" xfId="0" applyNumberFormat="1" applyFont="1" applyFill="1" applyBorder="1"/>
    <xf numFmtId="3" fontId="15" fillId="0" borderId="66" xfId="0" applyNumberFormat="1" applyFont="1" applyBorder="1"/>
    <xf numFmtId="0" fontId="15" fillId="0" borderId="115" xfId="0" applyFont="1" applyBorder="1"/>
    <xf numFmtId="0" fontId="15" fillId="0" borderId="74" xfId="0" applyFont="1" applyBorder="1"/>
    <xf numFmtId="3" fontId="15" fillId="0" borderId="113" xfId="0" applyNumberFormat="1" applyFont="1" applyBorder="1"/>
    <xf numFmtId="3" fontId="15" fillId="0" borderId="72" xfId="0" applyNumberFormat="1" applyFont="1" applyBorder="1"/>
    <xf numFmtId="3" fontId="71" fillId="0" borderId="72" xfId="0" applyNumberFormat="1" applyFont="1" applyBorder="1"/>
    <xf numFmtId="3" fontId="71" fillId="0" borderId="74" xfId="0" applyNumberFormat="1" applyFont="1" applyBorder="1"/>
    <xf numFmtId="0" fontId="71" fillId="0" borderId="72" xfId="0" applyFont="1" applyBorder="1"/>
    <xf numFmtId="0" fontId="71" fillId="0" borderId="74" xfId="0" applyFont="1" applyBorder="1"/>
    <xf numFmtId="3" fontId="71" fillId="0" borderId="81" xfId="0" applyNumberFormat="1" applyFont="1" applyBorder="1"/>
    <xf numFmtId="3" fontId="71" fillId="0" borderId="82" xfId="0" applyNumberFormat="1" applyFont="1" applyBorder="1"/>
    <xf numFmtId="0" fontId="6" fillId="0" borderId="0" xfId="0" applyFont="1" applyAlignment="1">
      <alignment horizontal="left"/>
    </xf>
    <xf numFmtId="0" fontId="15" fillId="0" borderId="132" xfId="0" applyFont="1" applyBorder="1"/>
    <xf numFmtId="3" fontId="15" fillId="0" borderId="112" xfId="0" applyNumberFormat="1" applyFont="1" applyBorder="1"/>
    <xf numFmtId="0" fontId="15" fillId="0" borderId="0" xfId="0" applyFont="1" applyAlignment="1">
      <alignment horizontal="center" wrapText="1"/>
    </xf>
    <xf numFmtId="0" fontId="0" fillId="0" borderId="113" xfId="0" applyBorder="1"/>
    <xf numFmtId="0" fontId="15" fillId="0" borderId="81" xfId="0" applyFont="1" applyBorder="1"/>
    <xf numFmtId="0" fontId="15" fillId="0" borderId="82" xfId="0" applyFont="1" applyBorder="1"/>
    <xf numFmtId="0" fontId="15" fillId="0" borderId="73" xfId="0" applyFont="1" applyBorder="1"/>
    <xf numFmtId="0" fontId="15" fillId="0" borderId="113" xfId="0" applyFont="1" applyBorder="1" applyAlignment="1">
      <alignment vertical="center"/>
    </xf>
    <xf numFmtId="0" fontId="15" fillId="0" borderId="66" xfId="0" applyFont="1" applyBorder="1" applyAlignment="1">
      <alignment vertical="center"/>
    </xf>
    <xf numFmtId="3" fontId="15" fillId="0" borderId="113" xfId="0" applyNumberFormat="1" applyFont="1" applyBorder="1" applyAlignment="1">
      <alignment vertical="center"/>
    </xf>
    <xf numFmtId="0" fontId="15" fillId="7" borderId="66" xfId="0" applyFont="1" applyFill="1" applyBorder="1" applyAlignment="1">
      <alignment vertical="center"/>
    </xf>
    <xf numFmtId="0" fontId="15" fillId="0" borderId="115" xfId="0" applyFont="1" applyBorder="1" applyAlignment="1">
      <alignment vertical="center"/>
    </xf>
    <xf numFmtId="0" fontId="15" fillId="0" borderId="82" xfId="0" applyFont="1" applyBorder="1" applyAlignment="1">
      <alignment vertical="center"/>
    </xf>
    <xf numFmtId="0" fontId="15" fillId="0" borderId="112" xfId="0" applyFont="1" applyBorder="1" applyAlignment="1">
      <alignment vertical="center"/>
    </xf>
    <xf numFmtId="0" fontId="15" fillId="0" borderId="81" xfId="0" applyFont="1" applyBorder="1" applyAlignment="1">
      <alignment vertical="center"/>
    </xf>
    <xf numFmtId="0" fontId="15" fillId="0" borderId="66" xfId="0" applyFont="1" applyBorder="1"/>
    <xf numFmtId="0" fontId="71" fillId="0" borderId="112" xfId="0" applyFont="1" applyBorder="1"/>
    <xf numFmtId="0" fontId="71" fillId="0" borderId="115" xfId="0" applyFont="1" applyBorder="1"/>
    <xf numFmtId="0" fontId="15" fillId="0" borderId="88" xfId="0" applyFont="1" applyBorder="1"/>
    <xf numFmtId="0" fontId="69" fillId="0" borderId="88" xfId="0" applyFont="1" applyBorder="1"/>
    <xf numFmtId="3" fontId="15" fillId="0" borderId="112" xfId="0" applyNumberFormat="1" applyFont="1" applyBorder="1" applyAlignment="1">
      <alignment vertical="center"/>
    </xf>
    <xf numFmtId="3" fontId="15" fillId="0" borderId="115" xfId="0" applyNumberFormat="1" applyFont="1" applyBorder="1" applyAlignment="1">
      <alignment vertical="center"/>
    </xf>
    <xf numFmtId="0" fontId="15" fillId="7" borderId="112" xfId="0" applyFont="1" applyFill="1" applyBorder="1"/>
    <xf numFmtId="0" fontId="15" fillId="7" borderId="115" xfId="0" applyFont="1" applyFill="1" applyBorder="1"/>
    <xf numFmtId="0" fontId="70" fillId="0" borderId="0" xfId="0" applyFont="1" applyAlignment="1">
      <alignment horizontal="justify"/>
    </xf>
    <xf numFmtId="3" fontId="0" fillId="0" borderId="72" xfId="0" applyNumberFormat="1" applyBorder="1" applyAlignment="1">
      <alignment horizontal="right"/>
    </xf>
    <xf numFmtId="3" fontId="0" fillId="0" borderId="74" xfId="0" applyNumberFormat="1" applyBorder="1" applyAlignment="1">
      <alignment horizontal="right"/>
    </xf>
    <xf numFmtId="3" fontId="15" fillId="0" borderId="72" xfId="0" applyNumberFormat="1" applyFont="1" applyBorder="1" applyAlignment="1">
      <alignment horizontal="right"/>
    </xf>
    <xf numFmtId="3" fontId="15" fillId="0" borderId="74" xfId="0" applyNumberFormat="1" applyFont="1" applyBorder="1" applyAlignment="1">
      <alignment horizontal="right"/>
    </xf>
    <xf numFmtId="0" fontId="15" fillId="0" borderId="72" xfId="0" applyNumberFormat="1" applyFont="1" applyBorder="1" applyAlignment="1">
      <alignment horizontal="right"/>
    </xf>
    <xf numFmtId="0" fontId="15" fillId="0" borderId="74" xfId="0" applyNumberFormat="1" applyFont="1" applyBorder="1" applyAlignment="1">
      <alignment horizontal="right"/>
    </xf>
    <xf numFmtId="0" fontId="14" fillId="0" borderId="1" xfId="0" applyNumberFormat="1" applyFont="1" applyBorder="1" applyAlignment="1">
      <alignment horizontal="centerContinuous" vertical="center" wrapText="1"/>
    </xf>
    <xf numFmtId="3" fontId="15" fillId="0" borderId="112" xfId="0" applyNumberFormat="1" applyFont="1" applyBorder="1" applyAlignment="1">
      <alignment horizontal="right"/>
    </xf>
    <xf numFmtId="3" fontId="15" fillId="0" borderId="115" xfId="0" applyNumberFormat="1" applyFont="1" applyBorder="1" applyAlignment="1">
      <alignment horizontal="right"/>
    </xf>
    <xf numFmtId="0" fontId="15" fillId="0" borderId="90" xfId="0" applyFont="1" applyBorder="1" applyAlignment="1"/>
    <xf numFmtId="0" fontId="14"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5" xfId="0" applyFont="1" applyBorder="1" applyAlignment="1">
      <alignment horizontal="center" vertical="center" wrapText="1"/>
    </xf>
    <xf numFmtId="0" fontId="15" fillId="0" borderId="0" xfId="0" applyFont="1" applyAlignment="1">
      <alignment horizontal="center" vertical="center"/>
    </xf>
    <xf numFmtId="0" fontId="14" fillId="0" borderId="21" xfId="0" applyFont="1" applyBorder="1" applyAlignment="1">
      <alignment horizontal="center" vertical="center" wrapText="1"/>
    </xf>
    <xf numFmtId="0" fontId="14" fillId="0" borderId="2" xfId="0" applyFont="1" applyBorder="1" applyAlignment="1">
      <alignment horizontal="center" vertical="center" wrapText="1"/>
    </xf>
    <xf numFmtId="0" fontId="5" fillId="0" borderId="0" xfId="0" applyFont="1" applyAlignment="1">
      <alignment horizontal="left"/>
    </xf>
    <xf numFmtId="3" fontId="15" fillId="0" borderId="0" xfId="0" applyNumberFormat="1" applyFont="1" applyBorder="1"/>
    <xf numFmtId="3" fontId="15" fillId="0" borderId="116" xfId="0" applyNumberFormat="1" applyFont="1" applyBorder="1"/>
    <xf numFmtId="0" fontId="15" fillId="0" borderId="96" xfId="0" applyFont="1" applyBorder="1"/>
    <xf numFmtId="0" fontId="14" fillId="0" borderId="138" xfId="0" applyFont="1" applyBorder="1" applyAlignment="1">
      <alignment horizontal="center" vertical="center" wrapText="1"/>
    </xf>
    <xf numFmtId="0" fontId="16" fillId="0" borderId="0" xfId="0" applyFont="1" applyBorder="1" applyAlignment="1">
      <alignment vertical="center" wrapText="1"/>
    </xf>
    <xf numFmtId="0" fontId="14" fillId="0" borderId="139" xfId="0" applyFont="1" applyBorder="1" applyAlignment="1">
      <alignment horizontal="center" vertical="center" wrapText="1"/>
    </xf>
    <xf numFmtId="0" fontId="14" fillId="0" borderId="140" xfId="0" applyFont="1" applyBorder="1" applyAlignment="1">
      <alignment horizontal="center" vertical="center" wrapText="1"/>
    </xf>
    <xf numFmtId="0" fontId="15" fillId="7" borderId="72" xfId="0" applyFont="1" applyFill="1" applyBorder="1"/>
    <xf numFmtId="0" fontId="15" fillId="7" borderId="74" xfId="0" applyFont="1" applyFill="1" applyBorder="1"/>
    <xf numFmtId="3" fontId="15" fillId="0" borderId="81" xfId="0" applyNumberFormat="1" applyFont="1" applyBorder="1" applyAlignment="1">
      <alignment vertical="center"/>
    </xf>
    <xf numFmtId="0" fontId="14" fillId="0" borderId="0" xfId="0" applyFont="1" applyBorder="1" applyAlignment="1">
      <alignment horizontal="left" vertical="center" wrapText="1"/>
    </xf>
    <xf numFmtId="0" fontId="15" fillId="0" borderId="0" xfId="0" applyFont="1" applyBorder="1" applyAlignment="1">
      <alignment horizontal="center" vertical="center" wrapText="1"/>
    </xf>
    <xf numFmtId="3" fontId="15" fillId="0" borderId="72" xfId="0" applyNumberFormat="1" applyFont="1" applyFill="1" applyBorder="1"/>
    <xf numFmtId="3" fontId="15" fillId="0" borderId="74" xfId="0" applyNumberFormat="1" applyFont="1" applyFill="1" applyBorder="1"/>
    <xf numFmtId="0" fontId="15" fillId="0" borderId="72" xfId="0" applyFont="1" applyFill="1" applyBorder="1"/>
    <xf numFmtId="0" fontId="15" fillId="0" borderId="74" xfId="0" applyFont="1" applyFill="1" applyBorder="1"/>
    <xf numFmtId="0" fontId="15" fillId="0" borderId="112" xfId="0" applyFont="1" applyBorder="1" applyAlignment="1">
      <alignment horizontal="center"/>
    </xf>
    <xf numFmtId="0" fontId="15" fillId="0" borderId="115" xfId="0" applyFont="1" applyBorder="1" applyAlignment="1">
      <alignment horizontal="center"/>
    </xf>
    <xf numFmtId="3" fontId="15" fillId="0" borderId="0" xfId="0" applyNumberFormat="1" applyFont="1"/>
    <xf numFmtId="0" fontId="14" fillId="0" borderId="72" xfId="0" applyFont="1" applyBorder="1"/>
    <xf numFmtId="0" fontId="19" fillId="6" borderId="87" xfId="8" applyFont="1" applyFill="1" applyBorder="1"/>
    <xf numFmtId="0" fontId="19" fillId="6" borderId="88" xfId="8" applyFont="1" applyFill="1" applyBorder="1"/>
    <xf numFmtId="0" fontId="18" fillId="6" borderId="88" xfId="8" applyFont="1" applyFill="1" applyBorder="1"/>
    <xf numFmtId="0" fontId="18" fillId="6" borderId="17" xfId="8" applyFont="1" applyFill="1" applyBorder="1"/>
    <xf numFmtId="0" fontId="18" fillId="0" borderId="0" xfId="8" applyFont="1"/>
    <xf numFmtId="0" fontId="73" fillId="3" borderId="89" xfId="8" applyFont="1" applyFill="1" applyBorder="1"/>
    <xf numFmtId="0" fontId="18" fillId="3" borderId="90" xfId="8" applyFont="1" applyFill="1" applyBorder="1"/>
    <xf numFmtId="0" fontId="18" fillId="3" borderId="91" xfId="8" applyFont="1" applyFill="1" applyBorder="1"/>
    <xf numFmtId="0" fontId="18" fillId="0" borderId="0" xfId="8" applyFont="1" applyFill="1"/>
    <xf numFmtId="0" fontId="18" fillId="6" borderId="130" xfId="8" applyFont="1" applyFill="1" applyBorder="1"/>
    <xf numFmtId="0" fontId="22" fillId="0" borderId="129" xfId="8" applyFont="1" applyFill="1" applyBorder="1" applyAlignment="1" applyProtection="1">
      <alignment horizontal="left" vertical="top"/>
      <protection locked="0"/>
    </xf>
    <xf numFmtId="0" fontId="18" fillId="7" borderId="17" xfId="8" applyFont="1" applyFill="1" applyBorder="1"/>
    <xf numFmtId="0" fontId="18" fillId="0" borderId="29" xfId="8" applyFont="1" applyFill="1" applyBorder="1"/>
    <xf numFmtId="0" fontId="18" fillId="3" borderId="92" xfId="8" applyFont="1" applyFill="1" applyBorder="1"/>
    <xf numFmtId="0" fontId="18" fillId="3" borderId="0" xfId="8" applyFont="1" applyFill="1" applyBorder="1"/>
    <xf numFmtId="0" fontId="18" fillId="3" borderId="29" xfId="8" applyFont="1" applyFill="1" applyBorder="1"/>
    <xf numFmtId="0" fontId="19" fillId="6" borderId="128" xfId="8" applyFont="1" applyFill="1" applyBorder="1"/>
    <xf numFmtId="0" fontId="19" fillId="6" borderId="120" xfId="8" applyFont="1" applyFill="1" applyBorder="1" applyAlignment="1">
      <alignment horizontal="center"/>
    </xf>
    <xf numFmtId="0" fontId="19" fillId="6" borderId="125" xfId="10" applyFont="1" applyFill="1" applyBorder="1" applyAlignment="1">
      <alignment horizontal="left" vertical="top"/>
    </xf>
    <xf numFmtId="0" fontId="18" fillId="6" borderId="91" xfId="8" applyFont="1" applyFill="1" applyBorder="1"/>
    <xf numFmtId="0" fontId="19" fillId="3" borderId="56" xfId="8" applyFont="1" applyFill="1" applyBorder="1"/>
    <xf numFmtId="0" fontId="19" fillId="0" borderId="125" xfId="10" applyFont="1" applyFill="1" applyBorder="1" applyAlignment="1" applyProtection="1">
      <alignment horizontal="center" vertical="top"/>
      <protection locked="0"/>
    </xf>
    <xf numFmtId="0" fontId="18" fillId="0" borderId="91" xfId="10" applyFont="1" applyFill="1" applyBorder="1" applyAlignment="1">
      <alignment horizontal="left" vertical="center"/>
    </xf>
    <xf numFmtId="0" fontId="76" fillId="0" borderId="0" xfId="9" applyFont="1" applyFill="1" applyBorder="1" applyAlignment="1" applyProtection="1">
      <alignment vertical="center"/>
      <protection hidden="1"/>
    </xf>
    <xf numFmtId="0" fontId="18" fillId="0" borderId="0" xfId="8" applyFont="1" applyFill="1" applyBorder="1"/>
    <xf numFmtId="0" fontId="19" fillId="3" borderId="60" xfId="8" applyFont="1" applyFill="1" applyBorder="1"/>
    <xf numFmtId="173" fontId="18" fillId="3" borderId="61" xfId="8" quotePrefix="1" applyNumberFormat="1" applyFont="1" applyFill="1" applyBorder="1" applyAlignment="1">
      <alignment horizontal="center"/>
    </xf>
    <xf numFmtId="0" fontId="19" fillId="0" borderId="127" xfId="10" applyFont="1" applyFill="1" applyBorder="1" applyAlignment="1" applyProtection="1">
      <alignment horizontal="center" vertical="top"/>
      <protection locked="0"/>
    </xf>
    <xf numFmtId="0" fontId="18" fillId="0" borderId="99" xfId="10" applyFont="1" applyFill="1" applyBorder="1" applyAlignment="1">
      <alignment horizontal="left" vertical="center"/>
    </xf>
    <xf numFmtId="0" fontId="18" fillId="3" borderId="71" xfId="8" quotePrefix="1" applyFont="1" applyFill="1" applyBorder="1" applyAlignment="1">
      <alignment horizontal="center"/>
    </xf>
    <xf numFmtId="0" fontId="19" fillId="3" borderId="126" xfId="8" applyFont="1" applyFill="1" applyBorder="1" applyAlignment="1" applyProtection="1">
      <alignment horizontal="center" vertical="center"/>
      <protection locked="0"/>
    </xf>
    <xf numFmtId="0" fontId="18" fillId="0" borderId="13" xfId="10" applyFont="1" applyFill="1" applyBorder="1" applyAlignment="1">
      <alignment horizontal="left" vertical="center"/>
    </xf>
    <xf numFmtId="0" fontId="19" fillId="3" borderId="121" xfId="8" applyFont="1" applyFill="1" applyBorder="1"/>
    <xf numFmtId="0" fontId="18" fillId="3" borderId="0" xfId="8" applyFont="1" applyFill="1"/>
    <xf numFmtId="0" fontId="19" fillId="3" borderId="43" xfId="8" applyFont="1" applyFill="1" applyBorder="1"/>
    <xf numFmtId="0" fontId="18" fillId="3" borderId="54" xfId="8" applyNumberFormat="1" applyFont="1" applyFill="1" applyBorder="1" applyAlignment="1">
      <alignment horizontal="center"/>
    </xf>
    <xf numFmtId="0" fontId="19" fillId="0" borderId="0" xfId="10" applyFont="1" applyFill="1" applyBorder="1" applyAlignment="1">
      <alignment horizontal="left" vertical="top"/>
    </xf>
    <xf numFmtId="0" fontId="22" fillId="6" borderId="43" xfId="8" applyFont="1" applyFill="1" applyBorder="1"/>
    <xf numFmtId="0" fontId="18" fillId="3" borderId="54" xfId="8" quotePrefix="1" applyNumberFormat="1" applyFont="1" applyFill="1" applyBorder="1" applyAlignment="1">
      <alignment horizontal="center"/>
    </xf>
    <xf numFmtId="0" fontId="18" fillId="7" borderId="43" xfId="8" applyFont="1" applyFill="1" applyBorder="1" applyAlignment="1">
      <alignment horizontal="center"/>
    </xf>
    <xf numFmtId="0" fontId="18" fillId="0" borderId="0" xfId="8" applyFont="1" applyAlignment="1">
      <alignment horizontal="center"/>
    </xf>
    <xf numFmtId="16" fontId="18" fillId="3" borderId="0" xfId="8" applyNumberFormat="1" applyFont="1" applyFill="1" applyBorder="1" applyAlignment="1">
      <alignment horizontal="center"/>
    </xf>
    <xf numFmtId="0" fontId="19" fillId="3" borderId="69" xfId="8" applyFont="1" applyFill="1" applyBorder="1"/>
    <xf numFmtId="0" fontId="18" fillId="3" borderId="0" xfId="8" quotePrefix="1" applyFont="1" applyFill="1" applyBorder="1" applyAlignment="1">
      <alignment horizontal="center"/>
    </xf>
    <xf numFmtId="0" fontId="18" fillId="3" borderId="0" xfId="8" applyFont="1" applyFill="1" applyBorder="1" applyAlignment="1">
      <alignment horizontal="right"/>
    </xf>
    <xf numFmtId="0" fontId="19" fillId="6" borderId="121" xfId="8" applyFont="1" applyFill="1" applyBorder="1"/>
    <xf numFmtId="0" fontId="19" fillId="6" borderId="124" xfId="8" quotePrefix="1" applyFont="1" applyFill="1" applyBorder="1" applyAlignment="1">
      <alignment horizontal="center"/>
    </xf>
    <xf numFmtId="0" fontId="19" fillId="3" borderId="123" xfId="8" applyFont="1" applyFill="1" applyBorder="1" applyAlignment="1" applyProtection="1">
      <alignment horizontal="center" vertical="center"/>
      <protection locked="0"/>
    </xf>
    <xf numFmtId="0" fontId="18" fillId="0" borderId="107" xfId="10" applyFont="1" applyFill="1" applyBorder="1" applyAlignment="1">
      <alignment horizontal="left" vertical="center"/>
    </xf>
    <xf numFmtId="0" fontId="19" fillId="3" borderId="122" xfId="8" applyFont="1" applyFill="1" applyBorder="1" applyAlignment="1" applyProtection="1">
      <alignment horizontal="center" vertical="center"/>
      <protection locked="0"/>
    </xf>
    <xf numFmtId="0" fontId="18" fillId="0" borderId="104" xfId="10" applyFont="1" applyFill="1" applyBorder="1" applyAlignment="1">
      <alignment horizontal="left" vertical="center"/>
    </xf>
    <xf numFmtId="173" fontId="18" fillId="3" borderId="61" xfId="8" quotePrefix="1" applyNumberFormat="1" applyFont="1" applyFill="1" applyBorder="1" applyAlignment="1" applyProtection="1">
      <alignment horizontal="center"/>
    </xf>
    <xf numFmtId="0" fontId="18" fillId="6" borderId="17" xfId="8" applyFont="1" applyFill="1" applyBorder="1" applyProtection="1">
      <protection locked="0"/>
    </xf>
    <xf numFmtId="0" fontId="19" fillId="3" borderId="92" xfId="8" applyFont="1" applyFill="1" applyBorder="1"/>
    <xf numFmtId="0" fontId="18" fillId="7" borderId="120" xfId="8" applyFont="1" applyFill="1" applyBorder="1" applyAlignment="1" applyProtection="1">
      <alignment horizontal="center" vertical="center"/>
      <protection locked="0"/>
    </xf>
    <xf numFmtId="0" fontId="19" fillId="6" borderId="119" xfId="10" applyFont="1" applyFill="1" applyBorder="1" applyAlignment="1">
      <alignment vertical="center"/>
    </xf>
    <xf numFmtId="14" fontId="18" fillId="7" borderId="58" xfId="8" applyNumberFormat="1" applyFont="1" applyFill="1" applyBorder="1" applyAlignment="1" applyProtection="1">
      <alignment horizontal="center"/>
      <protection locked="0"/>
    </xf>
    <xf numFmtId="0" fontId="18" fillId="0" borderId="0" xfId="8" applyFont="1" applyBorder="1"/>
    <xf numFmtId="0" fontId="19" fillId="6" borderId="118" xfId="10" applyFont="1" applyFill="1" applyBorder="1" applyAlignment="1">
      <alignment vertical="center"/>
    </xf>
    <xf numFmtId="14" fontId="18" fillId="7" borderId="71" xfId="8" applyNumberFormat="1" applyFont="1" applyFill="1" applyBorder="1" applyAlignment="1" applyProtection="1">
      <alignment horizontal="center"/>
      <protection locked="0"/>
    </xf>
    <xf numFmtId="0" fontId="19" fillId="6" borderId="119" xfId="10" applyFont="1" applyFill="1" applyBorder="1" applyAlignment="1"/>
    <xf numFmtId="0" fontId="18" fillId="6" borderId="110" xfId="10" applyFont="1" applyFill="1" applyBorder="1" applyAlignment="1"/>
    <xf numFmtId="0" fontId="18" fillId="7" borderId="58" xfId="8" applyFont="1" applyFill="1" applyBorder="1" applyAlignment="1" applyProtection="1">
      <alignment horizontal="center"/>
      <protection locked="0"/>
    </xf>
    <xf numFmtId="0" fontId="18" fillId="3" borderId="0" xfId="8" applyFont="1" applyFill="1" applyBorder="1" applyAlignment="1"/>
    <xf numFmtId="0" fontId="18" fillId="3" borderId="92" xfId="10" applyFont="1" applyFill="1" applyBorder="1" applyAlignment="1"/>
    <xf numFmtId="0" fontId="18" fillId="3" borderId="0" xfId="10" applyFont="1" applyFill="1" applyBorder="1" applyAlignment="1"/>
    <xf numFmtId="0" fontId="18" fillId="3" borderId="29" xfId="8" applyFont="1" applyFill="1" applyBorder="1" applyAlignment="1"/>
    <xf numFmtId="0" fontId="19" fillId="6" borderId="89" xfId="10" applyFont="1" applyFill="1" applyBorder="1" applyAlignment="1">
      <alignment vertical="center"/>
    </xf>
    <xf numFmtId="0" fontId="19" fillId="6" borderId="98" xfId="10" applyFont="1" applyFill="1" applyBorder="1" applyAlignment="1">
      <alignment vertical="top"/>
    </xf>
    <xf numFmtId="0" fontId="18" fillId="6" borderId="85" xfId="10" applyFont="1" applyFill="1" applyBorder="1" applyAlignment="1">
      <alignment vertical="top"/>
    </xf>
    <xf numFmtId="0" fontId="18" fillId="7" borderId="61" xfId="8" applyFont="1" applyFill="1" applyBorder="1" applyAlignment="1" applyProtection="1">
      <alignment horizontal="right"/>
      <protection locked="0"/>
    </xf>
    <xf numFmtId="0" fontId="19" fillId="6" borderId="92" xfId="10" applyFont="1" applyFill="1" applyBorder="1" applyAlignment="1">
      <alignment vertical="center"/>
    </xf>
    <xf numFmtId="0" fontId="18" fillId="6" borderId="29" xfId="8" applyFont="1" applyFill="1" applyBorder="1"/>
    <xf numFmtId="0" fontId="18" fillId="3" borderId="118" xfId="8" applyFont="1" applyFill="1" applyBorder="1" applyAlignment="1">
      <alignment vertical="center"/>
    </xf>
    <xf numFmtId="0" fontId="18" fillId="3" borderId="71" xfId="8" applyFont="1" applyFill="1" applyBorder="1" applyAlignment="1" applyProtection="1">
      <alignment horizontal="center"/>
      <protection locked="0"/>
    </xf>
    <xf numFmtId="0" fontId="18" fillId="6" borderId="85" xfId="8" applyFont="1" applyFill="1" applyBorder="1"/>
    <xf numFmtId="49" fontId="18" fillId="7" borderId="61" xfId="8" applyNumberFormat="1" applyFont="1" applyFill="1" applyBorder="1" applyAlignment="1" applyProtection="1">
      <alignment horizontal="center"/>
      <protection locked="0"/>
    </xf>
    <xf numFmtId="0" fontId="18" fillId="3" borderId="0" xfId="8" applyFont="1" applyFill="1" applyBorder="1" applyAlignment="1">
      <alignment vertical="center"/>
    </xf>
    <xf numFmtId="0" fontId="18" fillId="3" borderId="0" xfId="10" applyFont="1" applyFill="1" applyBorder="1" applyAlignment="1">
      <alignment vertical="top"/>
    </xf>
    <xf numFmtId="0" fontId="19" fillId="6" borderId="118" xfId="8" applyFont="1" applyFill="1" applyBorder="1" applyAlignment="1">
      <alignment vertical="center"/>
    </xf>
    <xf numFmtId="0" fontId="18" fillId="6" borderId="106" xfId="8" applyFont="1" applyFill="1" applyBorder="1"/>
    <xf numFmtId="0" fontId="18" fillId="7" borderId="71" xfId="8" applyFont="1" applyFill="1" applyBorder="1" applyAlignment="1" applyProtection="1">
      <alignment horizontal="center"/>
      <protection locked="0"/>
    </xf>
    <xf numFmtId="0" fontId="19" fillId="6" borderId="119" xfId="10" applyFont="1" applyFill="1" applyBorder="1" applyAlignment="1">
      <alignment vertical="top"/>
    </xf>
    <xf numFmtId="0" fontId="18" fillId="6" borderId="110" xfId="8" applyFont="1" applyFill="1" applyBorder="1"/>
    <xf numFmtId="0" fontId="18" fillId="7" borderId="58" xfId="8" quotePrefix="1" applyFont="1" applyFill="1" applyBorder="1" applyAlignment="1" applyProtection="1">
      <alignment horizontal="center"/>
      <protection locked="0"/>
    </xf>
    <xf numFmtId="0" fontId="18" fillId="3" borderId="0" xfId="8" quotePrefix="1" applyFont="1" applyFill="1" applyBorder="1" applyAlignment="1">
      <alignment horizontal="right"/>
    </xf>
    <xf numFmtId="0" fontId="19" fillId="6" borderId="98" xfId="10" applyFont="1" applyFill="1" applyBorder="1" applyAlignment="1">
      <alignment vertical="center"/>
    </xf>
    <xf numFmtId="0" fontId="18" fillId="7" borderId="61" xfId="8" quotePrefix="1" applyFont="1" applyFill="1" applyBorder="1" applyAlignment="1" applyProtection="1">
      <alignment horizontal="center"/>
      <protection locked="0"/>
    </xf>
    <xf numFmtId="0" fontId="19" fillId="3" borderId="93" xfId="8" applyFont="1" applyFill="1" applyBorder="1"/>
    <xf numFmtId="0" fontId="18" fillId="3" borderId="94" xfId="10" applyFont="1" applyFill="1" applyBorder="1" applyAlignment="1">
      <alignment vertical="center"/>
    </xf>
    <xf numFmtId="0" fontId="18" fillId="3" borderId="13" xfId="8" applyFont="1" applyFill="1" applyBorder="1"/>
    <xf numFmtId="0" fontId="19" fillId="6" borderId="93" xfId="10" applyFont="1" applyFill="1" applyBorder="1" applyAlignment="1">
      <alignment vertical="center"/>
    </xf>
    <xf numFmtId="0" fontId="18" fillId="6" borderId="94" xfId="8" applyFont="1" applyFill="1" applyBorder="1"/>
    <xf numFmtId="0" fontId="18" fillId="7" borderId="55" xfId="8" applyFont="1" applyFill="1" applyBorder="1" applyAlignment="1" applyProtection="1">
      <alignment horizontal="center"/>
      <protection locked="0"/>
    </xf>
    <xf numFmtId="0" fontId="18" fillId="3" borderId="0" xfId="10" applyFont="1" applyFill="1" applyBorder="1" applyAlignment="1">
      <alignment vertical="center"/>
    </xf>
    <xf numFmtId="0" fontId="19" fillId="6" borderId="87" xfId="10" applyFont="1" applyFill="1" applyBorder="1" applyAlignment="1">
      <alignment vertical="center"/>
    </xf>
    <xf numFmtId="0" fontId="18" fillId="3" borderId="94" xfId="8" applyFont="1" applyFill="1" applyBorder="1"/>
    <xf numFmtId="0" fontId="14" fillId="0" borderId="1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7" fillId="0" borderId="0" xfId="0" applyFont="1" applyAlignment="1">
      <alignment horizontal="justify" vertical="top" wrapText="1"/>
    </xf>
    <xf numFmtId="0" fontId="67" fillId="0" borderId="0" xfId="0" applyFont="1" applyAlignment="1">
      <alignment horizontal="justify" vertical="top"/>
    </xf>
    <xf numFmtId="0" fontId="5" fillId="0" borderId="0" xfId="0" applyFont="1" applyAlignment="1">
      <alignment horizontal="left" vertical="top"/>
    </xf>
    <xf numFmtId="0" fontId="15" fillId="0" borderId="0" xfId="0" applyFont="1" applyAlignment="1">
      <alignment vertical="top"/>
    </xf>
    <xf numFmtId="0" fontId="15" fillId="0" borderId="0" xfId="0" applyFont="1" applyAlignment="1">
      <alignment vertical="top" wrapText="1"/>
    </xf>
    <xf numFmtId="0" fontId="15" fillId="0" borderId="94" xfId="0" applyFont="1" applyBorder="1"/>
    <xf numFmtId="0" fontId="14" fillId="0" borderId="94" xfId="0" applyFont="1" applyBorder="1" applyAlignment="1">
      <alignment horizontal="left"/>
    </xf>
    <xf numFmtId="0" fontId="15" fillId="0" borderId="102" xfId="0" applyFont="1" applyBorder="1" applyAlignment="1">
      <alignment horizontal="center"/>
    </xf>
    <xf numFmtId="0" fontId="67" fillId="0" borderId="0" xfId="0" applyFont="1" applyFill="1"/>
    <xf numFmtId="0" fontId="2" fillId="0" borderId="0" xfId="0" applyFont="1"/>
    <xf numFmtId="0" fontId="67" fillId="0" borderId="74" xfId="0" applyFont="1" applyBorder="1"/>
    <xf numFmtId="0" fontId="67" fillId="0" borderId="72" xfId="0" applyFont="1" applyBorder="1"/>
    <xf numFmtId="0" fontId="67" fillId="0" borderId="81" xfId="0" applyFont="1" applyBorder="1"/>
    <xf numFmtId="0" fontId="67" fillId="0" borderId="96" xfId="0" applyFont="1" applyBorder="1"/>
    <xf numFmtId="0" fontId="67" fillId="0" borderId="82" xfId="0" applyFont="1" applyBorder="1"/>
    <xf numFmtId="0" fontId="2" fillId="0" borderId="0" xfId="0" applyFont="1" applyAlignment="1">
      <alignment horizontal="justify" vertical="top" wrapText="1"/>
    </xf>
    <xf numFmtId="0" fontId="67" fillId="0" borderId="112" xfId="0" applyFont="1" applyBorder="1"/>
    <xf numFmtId="0" fontId="67" fillId="0" borderId="116" xfId="0" applyFont="1" applyBorder="1"/>
    <xf numFmtId="0" fontId="67" fillId="0" borderId="115" xfId="0" applyFont="1" applyBorder="1"/>
    <xf numFmtId="0" fontId="15" fillId="0" borderId="0" xfId="0" applyFont="1" applyFill="1" applyAlignment="1">
      <alignment horizontal="center"/>
    </xf>
    <xf numFmtId="0" fontId="7" fillId="0" borderId="0" xfId="0" applyFont="1" applyFill="1" applyAlignment="1">
      <alignment horizontal="justify" vertical="top" wrapText="1"/>
    </xf>
    <xf numFmtId="0" fontId="15" fillId="0" borderId="0" xfId="0" applyFont="1" applyFill="1"/>
    <xf numFmtId="0" fontId="7" fillId="0" borderId="0" xfId="0" applyFont="1" applyAlignment="1">
      <alignment vertical="top" wrapText="1"/>
    </xf>
    <xf numFmtId="3" fontId="15" fillId="0" borderId="88" xfId="0" applyNumberFormat="1" applyFont="1" applyBorder="1"/>
    <xf numFmtId="49" fontId="18" fillId="7" borderId="120" xfId="8" applyNumberFormat="1" applyFont="1" applyFill="1" applyBorder="1" applyAlignment="1" applyProtection="1">
      <alignment horizontal="center" vertical="center"/>
    </xf>
    <xf numFmtId="49" fontId="18" fillId="0" borderId="0" xfId="8" applyNumberFormat="1" applyFont="1"/>
    <xf numFmtId="3" fontId="15" fillId="7" borderId="81" xfId="0" applyNumberFormat="1" applyFont="1" applyFill="1" applyBorder="1"/>
    <xf numFmtId="3" fontId="15" fillId="7" borderId="82" xfId="0" applyNumberFormat="1" applyFont="1" applyFill="1" applyBorder="1"/>
    <xf numFmtId="168" fontId="28" fillId="7" borderId="43" xfId="5" applyNumberFormat="1" applyFont="1" applyFill="1" applyBorder="1" applyAlignment="1">
      <alignment horizontal="right" vertical="center"/>
    </xf>
    <xf numFmtId="168" fontId="28" fillId="7" borderId="61" xfId="5" applyNumberFormat="1" applyFont="1" applyFill="1" applyBorder="1" applyAlignment="1">
      <alignment horizontal="right" vertical="center"/>
    </xf>
    <xf numFmtId="168" fontId="32" fillId="7" borderId="43" xfId="5" applyNumberFormat="1" applyFont="1" applyFill="1" applyBorder="1" applyAlignment="1">
      <alignment horizontal="right" vertical="center"/>
    </xf>
    <xf numFmtId="168" fontId="32" fillId="7" borderId="61" xfId="5" applyNumberFormat="1" applyFont="1" applyFill="1" applyBorder="1" applyAlignment="1">
      <alignment horizontal="right" vertical="center"/>
    </xf>
    <xf numFmtId="168" fontId="32" fillId="7" borderId="70" xfId="5" applyNumberFormat="1" applyFont="1" applyFill="1" applyBorder="1" applyAlignment="1">
      <alignment horizontal="right" vertical="center"/>
    </xf>
    <xf numFmtId="168" fontId="32" fillId="7" borderId="71" xfId="5" applyNumberFormat="1" applyFont="1" applyFill="1" applyBorder="1" applyAlignment="1">
      <alignment horizontal="right" vertical="center"/>
    </xf>
    <xf numFmtId="174" fontId="18" fillId="7" borderId="58" xfId="8" applyNumberFormat="1" applyFont="1" applyFill="1" applyBorder="1" applyAlignment="1" applyProtection="1">
      <alignment horizontal="center"/>
      <protection locked="0"/>
    </xf>
    <xf numFmtId="0" fontId="55" fillId="0" borderId="96" xfId="8" applyFont="1" applyFill="1" applyBorder="1" applyAlignment="1">
      <alignment horizontal="left" vertical="center"/>
    </xf>
    <xf numFmtId="0" fontId="52" fillId="0" borderId="96" xfId="8" applyFont="1" applyFill="1" applyBorder="1" applyAlignment="1">
      <alignment horizontal="left"/>
    </xf>
    <xf numFmtId="0" fontId="55" fillId="0" borderId="97" xfId="8" applyFont="1" applyFill="1" applyBorder="1" applyAlignment="1">
      <alignment horizontal="left" vertical="center"/>
    </xf>
    <xf numFmtId="0" fontId="21" fillId="0" borderId="0" xfId="8" applyFill="1" applyAlignment="1">
      <alignment vertical="center"/>
    </xf>
    <xf numFmtId="0" fontId="21" fillId="0" borderId="0" xfId="8" applyFill="1" applyBorder="1" applyAlignment="1">
      <alignment vertical="center"/>
    </xf>
    <xf numFmtId="0" fontId="49" fillId="0" borderId="87" xfId="8" applyFont="1" applyFill="1" applyBorder="1" applyAlignment="1">
      <alignment vertical="center"/>
    </xf>
    <xf numFmtId="0" fontId="21" fillId="0" borderId="88" xfId="8" applyFill="1" applyBorder="1" applyAlignment="1">
      <alignment vertical="center"/>
    </xf>
    <xf numFmtId="0" fontId="7" fillId="0" borderId="0" xfId="0" applyFont="1" applyAlignment="1">
      <alignment horizontal="justify" vertical="top" wrapText="1"/>
    </xf>
    <xf numFmtId="0" fontId="51" fillId="0" borderId="0" xfId="8" applyFont="1" applyFill="1" applyAlignment="1">
      <alignment vertical="center"/>
    </xf>
    <xf numFmtId="0" fontId="56" fillId="0" borderId="95" xfId="8" applyFont="1" applyFill="1" applyBorder="1" applyAlignment="1">
      <alignment horizontal="left" vertical="center"/>
    </xf>
    <xf numFmtId="0" fontId="20" fillId="0" borderId="96" xfId="8" applyFont="1" applyFill="1" applyBorder="1" applyAlignment="1">
      <alignment horizontal="left"/>
    </xf>
    <xf numFmtId="0" fontId="20" fillId="0" borderId="94" xfId="8" applyFont="1" applyFill="1" applyBorder="1" applyAlignment="1">
      <alignment horizontal="left"/>
    </xf>
    <xf numFmtId="0" fontId="15" fillId="0" borderId="0" xfId="0" applyFont="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 fillId="0" borderId="0" xfId="0" applyFont="1"/>
    <xf numFmtId="0" fontId="7" fillId="0" borderId="0" xfId="0" applyFont="1" applyAlignment="1">
      <alignment horizontal="justify" vertical="top" wrapText="1"/>
    </xf>
    <xf numFmtId="0" fontId="1" fillId="0" borderId="131" xfId="0" applyFont="1" applyBorder="1" applyAlignment="1"/>
    <xf numFmtId="0" fontId="1" fillId="0" borderId="0" xfId="0" applyFont="1" applyAlignment="1"/>
    <xf numFmtId="0" fontId="1" fillId="0" borderId="0" xfId="0" applyFont="1" applyAlignment="1">
      <alignment horizontal="left" vertical="top" wrapText="1"/>
    </xf>
    <xf numFmtId="0" fontId="67" fillId="9" borderId="0" xfId="0" applyFont="1" applyFill="1"/>
    <xf numFmtId="3" fontId="15" fillId="0" borderId="127" xfId="0" applyNumberFormat="1" applyFont="1" applyBorder="1" applyAlignment="1">
      <alignment horizontal="right" vertical="center" wrapText="1"/>
    </xf>
    <xf numFmtId="0" fontId="6" fillId="0" borderId="0" xfId="0" applyFont="1" applyAlignment="1">
      <alignment vertical="top"/>
    </xf>
    <xf numFmtId="0" fontId="15" fillId="4" borderId="0" xfId="0" applyFont="1" applyFill="1"/>
    <xf numFmtId="0" fontId="77" fillId="0" borderId="84" xfId="15" applyBorder="1" applyAlignment="1" applyProtection="1"/>
    <xf numFmtId="0" fontId="23" fillId="0" borderId="86" xfId="8" applyFont="1" applyBorder="1"/>
    <xf numFmtId="0" fontId="75" fillId="0" borderId="0" xfId="9" applyFont="1" applyFill="1" applyBorder="1" applyAlignment="1" applyProtection="1">
      <alignment horizontal="left" vertical="center" wrapText="1" indent="1"/>
      <protection hidden="1"/>
    </xf>
    <xf numFmtId="0" fontId="19" fillId="6" borderId="87" xfId="8" applyFont="1" applyFill="1" applyBorder="1" applyAlignment="1">
      <alignment horizontal="center" vertical="center" wrapText="1"/>
    </xf>
    <xf numFmtId="0" fontId="19" fillId="6" borderId="88" xfId="8" applyFont="1" applyFill="1" applyBorder="1" applyAlignment="1">
      <alignment horizontal="center" vertical="center" wrapText="1"/>
    </xf>
    <xf numFmtId="0" fontId="52" fillId="0" borderId="101" xfId="8" applyFont="1" applyFill="1" applyBorder="1" applyAlignment="1">
      <alignment horizontal="left" vertical="top" wrapText="1"/>
    </xf>
    <xf numFmtId="0" fontId="52" fillId="0" borderId="90" xfId="8" applyFont="1" applyFill="1" applyBorder="1" applyAlignment="1">
      <alignment horizontal="left" vertical="top" wrapText="1"/>
    </xf>
    <xf numFmtId="0" fontId="52" fillId="0" borderId="100" xfId="8" applyFont="1" applyFill="1" applyBorder="1" applyAlignment="1">
      <alignment horizontal="left" vertical="top" wrapText="1"/>
    </xf>
    <xf numFmtId="0" fontId="52" fillId="0" borderId="72" xfId="8" applyFont="1" applyFill="1" applyBorder="1" applyAlignment="1">
      <alignment horizontal="left" vertical="top" wrapText="1"/>
    </xf>
    <xf numFmtId="0" fontId="52" fillId="0" borderId="0" xfId="8" applyFont="1" applyFill="1" applyBorder="1" applyAlignment="1">
      <alignment horizontal="left" vertical="top" wrapText="1"/>
    </xf>
    <xf numFmtId="0" fontId="52" fillId="0" borderId="74" xfId="8" applyFont="1" applyFill="1" applyBorder="1" applyAlignment="1">
      <alignment horizontal="left" vertical="top" wrapText="1"/>
    </xf>
    <xf numFmtId="0" fontId="52" fillId="0" borderId="91" xfId="8" applyFont="1" applyFill="1" applyBorder="1" applyAlignment="1">
      <alignment horizontal="left" vertical="top" wrapText="1"/>
    </xf>
    <xf numFmtId="0" fontId="52" fillId="0" borderId="29" xfId="8" applyFont="1" applyFill="1" applyBorder="1" applyAlignment="1">
      <alignment horizontal="left" vertical="top" wrapText="1"/>
    </xf>
    <xf numFmtId="0" fontId="23" fillId="0" borderId="103" xfId="8" applyFont="1" applyBorder="1" applyAlignment="1">
      <alignment horizontal="center" vertical="top"/>
    </xf>
    <xf numFmtId="0" fontId="23" fillId="0" borderId="94" xfId="8" applyFont="1" applyBorder="1" applyAlignment="1">
      <alignment horizontal="center" vertical="top"/>
    </xf>
    <xf numFmtId="0" fontId="23" fillId="0" borderId="102" xfId="8" applyFont="1" applyBorder="1" applyAlignment="1">
      <alignment horizontal="center" vertical="top"/>
    </xf>
    <xf numFmtId="0" fontId="23" fillId="0" borderId="103" xfId="8" applyFont="1" applyFill="1" applyBorder="1" applyAlignment="1">
      <alignment horizontal="center" vertical="top"/>
    </xf>
    <xf numFmtId="0" fontId="23" fillId="0" borderId="13" xfId="8" applyFont="1" applyBorder="1" applyAlignment="1">
      <alignment horizontal="center" vertical="top"/>
    </xf>
    <xf numFmtId="3" fontId="15" fillId="0" borderId="127" xfId="0" applyNumberFormat="1" applyFont="1" applyBorder="1" applyAlignment="1">
      <alignment horizontal="right" vertical="center"/>
    </xf>
    <xf numFmtId="0" fontId="15" fillId="0" borderId="37" xfId="0" applyFont="1" applyBorder="1" applyAlignment="1">
      <alignment horizontal="left" vertical="center"/>
    </xf>
    <xf numFmtId="0" fontId="15" fillId="0" borderId="98" xfId="0" applyFont="1" applyBorder="1" applyAlignment="1">
      <alignment horizontal="left" vertical="center" wrapText="1"/>
    </xf>
    <xf numFmtId="0" fontId="15" fillId="0" borderId="85" xfId="0" applyFont="1" applyBorder="1" applyAlignment="1">
      <alignment horizontal="left" vertical="center" wrapText="1"/>
    </xf>
    <xf numFmtId="0" fontId="15" fillId="0" borderId="99" xfId="0" applyFont="1" applyBorder="1" applyAlignment="1">
      <alignment horizontal="left" vertical="center" wrapText="1"/>
    </xf>
    <xf numFmtId="3" fontId="15" fillId="0" borderId="98" xfId="0" applyNumberFormat="1" applyFont="1" applyBorder="1" applyAlignment="1">
      <alignment horizontal="right" vertical="center"/>
    </xf>
    <xf numFmtId="3" fontId="15" fillId="0" borderId="61" xfId="0" applyNumberFormat="1" applyFont="1" applyBorder="1" applyAlignment="1">
      <alignment horizontal="right" vertical="center"/>
    </xf>
    <xf numFmtId="3" fontId="15" fillId="0" borderId="60" xfId="0" applyNumberFormat="1" applyFont="1" applyBorder="1" applyAlignment="1">
      <alignment horizontal="right" vertical="center"/>
    </xf>
    <xf numFmtId="0" fontId="15" fillId="0" borderId="122" xfId="0" applyFont="1" applyBorder="1" applyAlignment="1">
      <alignment horizontal="center" vertical="center"/>
    </xf>
    <xf numFmtId="0" fontId="15" fillId="0" borderId="118" xfId="0" applyFont="1" applyBorder="1" applyAlignment="1">
      <alignment horizontal="center" vertical="center"/>
    </xf>
    <xf numFmtId="3" fontId="15" fillId="2" borderId="71" xfId="0" applyNumberFormat="1" applyFont="1" applyFill="1" applyBorder="1" applyAlignment="1">
      <alignment horizontal="right" vertical="center"/>
    </xf>
    <xf numFmtId="3" fontId="15" fillId="2" borderId="122" xfId="0" applyNumberFormat="1" applyFont="1" applyFill="1" applyBorder="1" applyAlignment="1">
      <alignment horizontal="right" vertical="center"/>
    </xf>
    <xf numFmtId="3" fontId="15" fillId="2" borderId="69" xfId="0" applyNumberFormat="1" applyFont="1" applyFill="1" applyBorder="1" applyAlignment="1">
      <alignment horizontal="right" vertical="center"/>
    </xf>
    <xf numFmtId="0" fontId="15" fillId="0" borderId="104" xfId="0" applyFont="1" applyBorder="1" applyAlignment="1">
      <alignment horizontal="right" vertical="center"/>
    </xf>
    <xf numFmtId="0" fontId="15" fillId="0" borderId="122" xfId="0" applyFont="1" applyBorder="1" applyAlignment="1">
      <alignment horizontal="right" vertical="center"/>
    </xf>
    <xf numFmtId="0" fontId="15" fillId="2" borderId="37" xfId="0" applyFont="1" applyFill="1" applyBorder="1" applyAlignment="1">
      <alignment horizontal="left" vertical="center"/>
    </xf>
    <xf numFmtId="3" fontId="15" fillId="2" borderId="125" xfId="0" applyNumberFormat="1" applyFont="1" applyFill="1" applyBorder="1" applyAlignment="1">
      <alignment horizontal="right" vertical="center"/>
    </xf>
    <xf numFmtId="3" fontId="15" fillId="2" borderId="127" xfId="0" applyNumberFormat="1" applyFont="1" applyFill="1" applyBorder="1" applyAlignment="1">
      <alignment horizontal="right" vertical="center"/>
    </xf>
    <xf numFmtId="0" fontId="8" fillId="0" borderId="0" xfId="0" applyFont="1" applyAlignment="1">
      <alignment horizontal="center"/>
    </xf>
    <xf numFmtId="0" fontId="7" fillId="0" borderId="0" xfId="0" applyFont="1" applyAlignment="1">
      <alignment horizontal="justify" vertical="top" wrapText="1"/>
    </xf>
    <xf numFmtId="0" fontId="15" fillId="0" borderId="37" xfId="0" applyFont="1" applyFill="1" applyBorder="1" applyAlignment="1">
      <alignment horizontal="left" vertical="center"/>
    </xf>
    <xf numFmtId="0" fontId="15" fillId="0" borderId="127" xfId="0" applyFont="1" applyBorder="1" applyAlignment="1">
      <alignment horizontal="left" vertical="center"/>
    </xf>
    <xf numFmtId="0" fontId="15" fillId="0" borderId="37" xfId="0" applyFont="1" applyBorder="1" applyAlignment="1">
      <alignment horizontal="left" vertical="center" wrapText="1"/>
    </xf>
    <xf numFmtId="3" fontId="14" fillId="2" borderId="69" xfId="0" applyNumberFormat="1" applyFont="1" applyFill="1" applyBorder="1" applyAlignment="1">
      <alignment horizontal="right" vertical="center"/>
    </xf>
    <xf numFmtId="3" fontId="14" fillId="2" borderId="70" xfId="0" applyNumberFormat="1" applyFont="1" applyFill="1" applyBorder="1" applyAlignment="1">
      <alignment horizontal="right" vertical="center"/>
    </xf>
    <xf numFmtId="3" fontId="15" fillId="0" borderId="43" xfId="0" applyNumberFormat="1" applyFont="1" applyBorder="1" applyAlignment="1">
      <alignment horizontal="right" vertical="center"/>
    </xf>
    <xf numFmtId="3" fontId="15" fillId="0" borderId="84" xfId="0" applyNumberFormat="1" applyFont="1" applyBorder="1" applyAlignment="1">
      <alignment horizontal="right" vertical="center"/>
    </xf>
    <xf numFmtId="3" fontId="15" fillId="0" borderId="85" xfId="0" applyNumberFormat="1" applyFont="1" applyBorder="1" applyAlignment="1">
      <alignment horizontal="right" vertical="center"/>
    </xf>
    <xf numFmtId="3" fontId="15" fillId="0" borderId="86" xfId="0" applyNumberFormat="1" applyFont="1" applyBorder="1" applyAlignment="1">
      <alignment horizontal="right" vertical="center"/>
    </xf>
    <xf numFmtId="0" fontId="15" fillId="0" borderId="99" xfId="0" applyFont="1" applyBorder="1" applyAlignment="1">
      <alignment horizontal="right" vertical="center"/>
    </xf>
    <xf numFmtId="0" fontId="15" fillId="0" borderId="127" xfId="0" applyFont="1" applyBorder="1" applyAlignment="1">
      <alignment horizontal="right" vertical="center"/>
    </xf>
    <xf numFmtId="0" fontId="14" fillId="0" borderId="37" xfId="0" applyFont="1" applyBorder="1" applyAlignment="1">
      <alignment horizontal="center" vertical="center"/>
    </xf>
    <xf numFmtId="3" fontId="15" fillId="4" borderId="127" xfId="0" applyNumberFormat="1" applyFont="1" applyFill="1" applyBorder="1" applyAlignment="1">
      <alignment horizontal="right" vertical="center"/>
    </xf>
    <xf numFmtId="0" fontId="15" fillId="0" borderId="127" xfId="0" applyFont="1" applyBorder="1" applyAlignment="1">
      <alignment horizontal="center" vertical="center"/>
    </xf>
    <xf numFmtId="3" fontId="14" fillId="0" borderId="127" xfId="0" applyNumberFormat="1" applyFont="1" applyFill="1" applyBorder="1" applyAlignment="1">
      <alignment horizontal="right" vertical="center"/>
    </xf>
    <xf numFmtId="3" fontId="15" fillId="0" borderId="127" xfId="0" applyNumberFormat="1" applyFont="1" applyFill="1" applyBorder="1" applyAlignment="1">
      <alignment horizontal="right" vertical="center"/>
    </xf>
    <xf numFmtId="3" fontId="15" fillId="2" borderId="98" xfId="0" applyNumberFormat="1" applyFont="1" applyFill="1" applyBorder="1" applyAlignment="1">
      <alignment horizontal="right" vertical="center"/>
    </xf>
    <xf numFmtId="0" fontId="14" fillId="0" borderId="87" xfId="0" applyFont="1" applyBorder="1" applyAlignment="1">
      <alignment horizontal="center" vertical="center" wrapText="1"/>
    </xf>
    <xf numFmtId="0" fontId="14" fillId="0" borderId="88" xfId="0" applyFont="1" applyBorder="1" applyAlignment="1">
      <alignment horizontal="center" vertical="center" wrapText="1"/>
    </xf>
    <xf numFmtId="0" fontId="14" fillId="0" borderId="17" xfId="0" applyFont="1" applyBorder="1" applyAlignment="1">
      <alignment horizontal="center" vertical="center" wrapText="1"/>
    </xf>
    <xf numFmtId="3" fontId="15" fillId="0" borderId="108" xfId="0" applyNumberFormat="1" applyFont="1" applyBorder="1" applyAlignment="1">
      <alignment horizontal="center" vertical="center"/>
    </xf>
    <xf numFmtId="3" fontId="15" fillId="0" borderId="110" xfId="0" applyNumberFormat="1" applyFont="1" applyBorder="1" applyAlignment="1">
      <alignment horizontal="center" vertical="center"/>
    </xf>
    <xf numFmtId="3" fontId="15" fillId="0" borderId="109" xfId="0" applyNumberFormat="1" applyFont="1" applyBorder="1" applyAlignment="1">
      <alignment horizontal="center" vertical="center"/>
    </xf>
    <xf numFmtId="3" fontId="15" fillId="0" borderId="84" xfId="0" applyNumberFormat="1" applyFont="1" applyBorder="1" applyAlignment="1">
      <alignment horizontal="center" vertical="center"/>
    </xf>
    <xf numFmtId="3" fontId="15" fillId="0" borderId="85" xfId="0" applyNumberFormat="1" applyFont="1" applyBorder="1" applyAlignment="1">
      <alignment horizontal="center" vertical="center"/>
    </xf>
    <xf numFmtId="3" fontId="15" fillId="0" borderId="86" xfId="0" applyNumberFormat="1" applyFont="1" applyBorder="1" applyAlignment="1">
      <alignment horizontal="center" vertical="center"/>
    </xf>
    <xf numFmtId="3" fontId="15" fillId="0" borderId="105" xfId="0" applyNumberFormat="1" applyFont="1" applyBorder="1" applyAlignment="1">
      <alignment horizontal="center" vertical="center"/>
    </xf>
    <xf numFmtId="3" fontId="15" fillId="0" borderId="132" xfId="0" applyNumberFormat="1" applyFont="1" applyBorder="1" applyAlignment="1">
      <alignment horizontal="center" vertical="center"/>
    </xf>
    <xf numFmtId="3" fontId="15" fillId="0" borderId="106" xfId="0" applyNumberFormat="1" applyFont="1" applyBorder="1" applyAlignment="1">
      <alignment horizontal="center" vertical="center"/>
    </xf>
    <xf numFmtId="0" fontId="15" fillId="0" borderId="119" xfId="0" applyFont="1" applyBorder="1" applyAlignment="1">
      <alignment horizontal="left" vertical="center" wrapText="1"/>
    </xf>
    <xf numFmtId="0" fontId="15" fillId="0" borderId="110" xfId="0" applyFont="1" applyBorder="1" applyAlignment="1">
      <alignment horizontal="left" vertical="center" wrapText="1"/>
    </xf>
    <xf numFmtId="0" fontId="15" fillId="0" borderId="107" xfId="0" applyFont="1" applyBorder="1" applyAlignment="1">
      <alignment horizontal="left" vertical="center" wrapText="1"/>
    </xf>
    <xf numFmtId="3" fontId="15" fillId="0" borderId="119" xfId="0" applyNumberFormat="1" applyFont="1" applyBorder="1" applyAlignment="1">
      <alignment horizontal="right" vertical="center"/>
    </xf>
    <xf numFmtId="3" fontId="15" fillId="0" borderId="110" xfId="0" applyNumberFormat="1" applyFont="1" applyBorder="1" applyAlignment="1">
      <alignment horizontal="right" vertical="center"/>
    </xf>
    <xf numFmtId="3" fontId="15" fillId="0" borderId="107" xfId="0" applyNumberFormat="1" applyFont="1" applyBorder="1" applyAlignment="1">
      <alignment horizontal="right" vertical="center"/>
    </xf>
    <xf numFmtId="0" fontId="14" fillId="0" borderId="37" xfId="0" applyFont="1" applyBorder="1" applyAlignment="1">
      <alignment horizontal="center" vertical="center" wrapText="1"/>
    </xf>
    <xf numFmtId="0" fontId="14" fillId="0" borderId="37" xfId="0" applyFont="1" applyBorder="1" applyAlignment="1">
      <alignment horizontal="left" vertical="center" wrapText="1"/>
    </xf>
    <xf numFmtId="0" fontId="15" fillId="0" borderId="126" xfId="0" applyFont="1" applyBorder="1" applyAlignment="1">
      <alignment horizontal="center" vertical="center"/>
    </xf>
    <xf numFmtId="3" fontId="15" fillId="4" borderId="126" xfId="0" applyNumberFormat="1" applyFont="1" applyFill="1" applyBorder="1" applyAlignment="1">
      <alignment horizontal="right" vertical="center"/>
    </xf>
    <xf numFmtId="3" fontId="15" fillId="0" borderId="126" xfId="0" applyNumberFormat="1" applyFont="1" applyBorder="1" applyAlignment="1">
      <alignment horizontal="right" vertical="center"/>
    </xf>
    <xf numFmtId="0" fontId="1" fillId="0" borderId="0" xfId="0" applyFont="1" applyAlignment="1">
      <alignment horizontal="left" vertical="top"/>
    </xf>
    <xf numFmtId="0" fontId="1" fillId="0" borderId="0" xfId="0" applyFont="1" applyAlignment="1">
      <alignment horizontal="left" vertical="top" wrapText="1"/>
    </xf>
    <xf numFmtId="0" fontId="15" fillId="0" borderId="89" xfId="0" applyFont="1" applyFill="1" applyBorder="1" applyAlignment="1">
      <alignment horizontal="left" vertical="center" wrapText="1"/>
    </xf>
    <xf numFmtId="0" fontId="15" fillId="0" borderId="90" xfId="0" applyFont="1" applyFill="1" applyBorder="1" applyAlignment="1">
      <alignment horizontal="left" vertical="center" wrapText="1"/>
    </xf>
    <xf numFmtId="0" fontId="15" fillId="0" borderId="91" xfId="0" applyFont="1" applyFill="1" applyBorder="1" applyAlignment="1">
      <alignment horizontal="left" vertical="center" wrapText="1"/>
    </xf>
    <xf numFmtId="0" fontId="15" fillId="0" borderId="93" xfId="0" applyFont="1" applyFill="1" applyBorder="1" applyAlignment="1">
      <alignment horizontal="left" vertical="center" wrapText="1"/>
    </xf>
    <xf numFmtId="0" fontId="15" fillId="0" borderId="94"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15" fillId="0" borderId="37" xfId="0" applyFont="1" applyBorder="1" applyAlignment="1">
      <alignment horizontal="center" vertical="center" wrapText="1"/>
    </xf>
    <xf numFmtId="0" fontId="46" fillId="0" borderId="0" xfId="0" applyFont="1" applyAlignment="1">
      <alignment horizontal="left"/>
    </xf>
    <xf numFmtId="0" fontId="4" fillId="0" borderId="0" xfId="0" applyFont="1" applyAlignment="1">
      <alignment horizontal="left" vertical="top"/>
    </xf>
    <xf numFmtId="0" fontId="5" fillId="0" borderId="0" xfId="0" applyFont="1" applyAlignment="1">
      <alignment horizontal="left" vertical="top"/>
    </xf>
    <xf numFmtId="0" fontId="15" fillId="0" borderId="89" xfId="0" applyFont="1" applyBorder="1" applyAlignment="1">
      <alignment horizontal="left" vertical="center" wrapText="1"/>
    </xf>
    <xf numFmtId="0" fontId="15" fillId="0" borderId="90" xfId="0" applyFont="1" applyBorder="1" applyAlignment="1">
      <alignment horizontal="left" vertical="center" wrapText="1"/>
    </xf>
    <xf numFmtId="0" fontId="15" fillId="0" borderId="91" xfId="0" applyFont="1" applyBorder="1" applyAlignment="1">
      <alignment horizontal="left" vertical="center" wrapText="1"/>
    </xf>
    <xf numFmtId="0" fontId="15" fillId="0" borderId="93" xfId="0" applyFont="1" applyBorder="1" applyAlignment="1">
      <alignment horizontal="left" vertical="center" wrapText="1"/>
    </xf>
    <xf numFmtId="0" fontId="15" fillId="0" borderId="94" xfId="0" applyFont="1" applyBorder="1" applyAlignment="1">
      <alignment horizontal="left" vertical="center" wrapText="1"/>
    </xf>
    <xf numFmtId="0" fontId="15" fillId="0" borderId="13" xfId="0" applyFont="1" applyBorder="1" applyAlignment="1">
      <alignment horizontal="left" vertical="center" wrapText="1"/>
    </xf>
    <xf numFmtId="0" fontId="15" fillId="0" borderId="37" xfId="0" applyFont="1" applyBorder="1" applyAlignment="1">
      <alignment horizontal="center" vertical="center"/>
    </xf>
    <xf numFmtId="9" fontId="15" fillId="0" borderId="99" xfId="0" applyNumberFormat="1" applyFont="1" applyBorder="1" applyAlignment="1">
      <alignment horizontal="right" vertical="center"/>
    </xf>
    <xf numFmtId="0" fontId="15" fillId="0" borderId="98" xfId="0" applyFont="1" applyBorder="1" applyAlignment="1">
      <alignment horizontal="center" vertical="center"/>
    </xf>
    <xf numFmtId="0" fontId="14" fillId="0" borderId="89" xfId="0" applyFont="1" applyBorder="1" applyAlignment="1">
      <alignment horizontal="center" vertical="center" wrapText="1"/>
    </xf>
    <xf numFmtId="0" fontId="14" fillId="0" borderId="90"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93" xfId="0" applyFont="1" applyBorder="1" applyAlignment="1">
      <alignment horizontal="center" vertical="center" wrapText="1"/>
    </xf>
    <xf numFmtId="0" fontId="14" fillId="0" borderId="94"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118" xfId="0" applyFont="1" applyBorder="1" applyAlignment="1">
      <alignment horizontal="left" vertical="center" wrapText="1"/>
    </xf>
    <xf numFmtId="0" fontId="15" fillId="0" borderId="132" xfId="0" applyFont="1" applyBorder="1" applyAlignment="1">
      <alignment horizontal="left" vertical="center" wrapText="1"/>
    </xf>
    <xf numFmtId="0" fontId="15" fillId="0" borderId="104" xfId="0" applyFont="1" applyBorder="1" applyAlignment="1">
      <alignment horizontal="left" vertical="center" wrapText="1"/>
    </xf>
    <xf numFmtId="3" fontId="15" fillId="0" borderId="44" xfId="0" applyNumberFormat="1" applyFont="1" applyBorder="1" applyAlignment="1">
      <alignment horizontal="right" vertical="center"/>
    </xf>
    <xf numFmtId="3" fontId="15" fillId="0" borderId="92" xfId="0" applyNumberFormat="1" applyFont="1" applyBorder="1" applyAlignment="1">
      <alignment horizontal="right" vertical="center"/>
    </xf>
    <xf numFmtId="3" fontId="15" fillId="0" borderId="111" xfId="0" applyNumberFormat="1" applyFont="1" applyBorder="1" applyAlignment="1">
      <alignment horizontal="right" vertical="center"/>
    </xf>
    <xf numFmtId="3" fontId="15" fillId="0" borderId="141" xfId="0" applyNumberFormat="1" applyFont="1" applyBorder="1" applyAlignment="1">
      <alignment horizontal="right" vertical="center"/>
    </xf>
    <xf numFmtId="9" fontId="15" fillId="0" borderId="29" xfId="0" applyNumberFormat="1" applyFont="1" applyBorder="1" applyAlignment="1">
      <alignment horizontal="right" vertical="center"/>
    </xf>
    <xf numFmtId="0" fontId="15" fillId="0" borderId="44" xfId="0" applyFont="1" applyBorder="1" applyAlignment="1">
      <alignment horizontal="right" vertical="center"/>
    </xf>
    <xf numFmtId="0" fontId="15" fillId="0" borderId="29" xfId="0" applyFont="1" applyBorder="1" applyAlignment="1">
      <alignment horizontal="right" vertical="center"/>
    </xf>
    <xf numFmtId="0" fontId="4" fillId="0" borderId="0" xfId="0" applyFont="1" applyAlignment="1">
      <alignment horizontal="left"/>
    </xf>
    <xf numFmtId="0" fontId="5" fillId="0" borderId="0" xfId="0" applyFont="1" applyAlignment="1">
      <alignment horizontal="left"/>
    </xf>
    <xf numFmtId="3" fontId="15" fillId="0" borderId="125" xfId="0" applyNumberFormat="1" applyFont="1" applyBorder="1" applyAlignment="1">
      <alignment horizontal="right" vertical="center"/>
    </xf>
    <xf numFmtId="3" fontId="15" fillId="0" borderId="89" xfId="0" applyNumberFormat="1" applyFont="1" applyBorder="1" applyAlignment="1">
      <alignment horizontal="right" vertical="center"/>
    </xf>
    <xf numFmtId="0" fontId="15" fillId="0" borderId="124" xfId="0" applyFont="1" applyBorder="1" applyAlignment="1">
      <alignment horizontal="center" vertical="center"/>
    </xf>
    <xf numFmtId="0" fontId="15" fillId="0" borderId="125" xfId="0" applyFont="1" applyBorder="1" applyAlignment="1">
      <alignment horizontal="center" vertical="center"/>
    </xf>
    <xf numFmtId="0" fontId="15" fillId="0" borderId="121" xfId="0" applyFont="1" applyBorder="1" applyAlignment="1">
      <alignment horizontal="center" vertical="center"/>
    </xf>
    <xf numFmtId="0" fontId="15" fillId="0" borderId="91" xfId="0" applyFont="1" applyBorder="1" applyAlignment="1">
      <alignment horizontal="center" vertical="center"/>
    </xf>
    <xf numFmtId="0" fontId="15" fillId="0" borderId="126" xfId="0" applyFont="1" applyBorder="1" applyAlignment="1">
      <alignment horizontal="left" vertical="center" wrapText="1"/>
    </xf>
    <xf numFmtId="0" fontId="15" fillId="0" borderId="127" xfId="0" applyFont="1" applyBorder="1" applyAlignment="1">
      <alignment horizontal="left" vertical="center" wrapText="1"/>
    </xf>
    <xf numFmtId="0" fontId="15" fillId="0" borderId="125" xfId="0" applyFont="1" applyBorder="1" applyAlignment="1">
      <alignment horizontal="left" vertical="center" wrapText="1"/>
    </xf>
    <xf numFmtId="3" fontId="15" fillId="0" borderId="127" xfId="0" applyNumberFormat="1" applyFont="1" applyBorder="1" applyAlignment="1">
      <alignment horizontal="right" vertical="center" wrapText="1"/>
    </xf>
    <xf numFmtId="0" fontId="14" fillId="0" borderId="127" xfId="0" applyFont="1" applyBorder="1" applyAlignment="1">
      <alignment horizontal="left" vertical="center" wrapText="1"/>
    </xf>
    <xf numFmtId="3" fontId="14" fillId="0" borderId="127" xfId="0" applyNumberFormat="1" applyFont="1" applyBorder="1" applyAlignment="1">
      <alignment horizontal="right" vertical="center" wrapText="1"/>
    </xf>
    <xf numFmtId="0" fontId="14" fillId="0" borderId="98" xfId="0" applyFont="1" applyBorder="1" applyAlignment="1">
      <alignment horizontal="left" vertical="center" wrapText="1"/>
    </xf>
    <xf numFmtId="0" fontId="14" fillId="0" borderId="85" xfId="0" applyFont="1" applyBorder="1" applyAlignment="1">
      <alignment horizontal="left" vertical="center" wrapText="1"/>
    </xf>
    <xf numFmtId="0" fontId="14" fillId="0" borderId="99" xfId="0" applyFont="1" applyBorder="1" applyAlignment="1">
      <alignment horizontal="left" vertical="center" wrapText="1"/>
    </xf>
    <xf numFmtId="0" fontId="14" fillId="0" borderId="93" xfId="0" applyFont="1" applyBorder="1" applyAlignment="1">
      <alignment horizontal="left" vertical="center" wrapText="1"/>
    </xf>
    <xf numFmtId="0" fontId="14" fillId="0" borderId="94" xfId="0" applyFont="1" applyBorder="1" applyAlignment="1">
      <alignment horizontal="left" vertical="center" wrapText="1"/>
    </xf>
    <xf numFmtId="0" fontId="14" fillId="0" borderId="13" xfId="0" applyFont="1" applyBorder="1" applyAlignment="1">
      <alignment horizontal="left" vertical="center" wrapText="1"/>
    </xf>
    <xf numFmtId="3" fontId="15" fillId="0" borderId="126" xfId="0" applyNumberFormat="1" applyFont="1" applyBorder="1" applyAlignment="1">
      <alignment horizontal="right" vertical="center" wrapText="1"/>
    </xf>
    <xf numFmtId="3" fontId="15" fillId="0" borderId="13" xfId="0" applyNumberFormat="1" applyFont="1" applyBorder="1" applyAlignment="1">
      <alignment horizontal="right" vertical="center" wrapText="1"/>
    </xf>
    <xf numFmtId="0" fontId="16" fillId="0" borderId="98" xfId="0" applyFont="1" applyBorder="1" applyAlignment="1">
      <alignment horizontal="left" vertical="center" wrapText="1"/>
    </xf>
    <xf numFmtId="0" fontId="16" fillId="0" borderId="85" xfId="0" applyFont="1" applyBorder="1" applyAlignment="1">
      <alignment horizontal="left" vertical="center" wrapText="1"/>
    </xf>
    <xf numFmtId="0" fontId="16" fillId="0" borderId="99" xfId="0" applyFont="1" applyBorder="1" applyAlignment="1">
      <alignment horizontal="left" vertical="center" wrapText="1"/>
    </xf>
    <xf numFmtId="0" fontId="14" fillId="0" borderId="89"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93" xfId="0" applyFont="1" applyBorder="1" applyAlignment="1">
      <alignment horizontal="center" vertical="center"/>
    </xf>
    <xf numFmtId="0" fontId="14" fillId="0" borderId="94" xfId="0" applyFont="1" applyBorder="1" applyAlignment="1">
      <alignment horizontal="center" vertical="center"/>
    </xf>
    <xf numFmtId="0" fontId="14" fillId="0" borderId="13" xfId="0" applyFont="1" applyBorder="1" applyAlignment="1">
      <alignment horizontal="center" vertical="center"/>
    </xf>
    <xf numFmtId="0" fontId="14" fillId="0" borderId="119" xfId="0" applyFont="1" applyBorder="1" applyAlignment="1">
      <alignment horizontal="left" vertical="center" wrapText="1"/>
    </xf>
    <xf numFmtId="0" fontId="14" fillId="0" borderId="110" xfId="0" applyFont="1" applyBorder="1" applyAlignment="1">
      <alignment horizontal="left" vertical="center" wrapText="1"/>
    </xf>
    <xf numFmtId="0" fontId="14" fillId="0" borderId="107" xfId="0" applyFont="1" applyBorder="1" applyAlignment="1">
      <alignment horizontal="left" vertical="center" wrapText="1"/>
    </xf>
    <xf numFmtId="3" fontId="15" fillId="0" borderId="98" xfId="0" applyNumberFormat="1" applyFont="1" applyBorder="1" applyAlignment="1">
      <alignment horizontal="right" vertical="center" wrapText="1"/>
    </xf>
    <xf numFmtId="3" fontId="15" fillId="0" borderId="85" xfId="0" applyNumberFormat="1" applyFont="1" applyBorder="1" applyAlignment="1">
      <alignment horizontal="right" vertical="center" wrapText="1"/>
    </xf>
    <xf numFmtId="3" fontId="15" fillId="0" borderId="99" xfId="0" applyNumberFormat="1" applyFont="1" applyBorder="1" applyAlignment="1">
      <alignment horizontal="right" vertical="center" wrapText="1"/>
    </xf>
    <xf numFmtId="0" fontId="15" fillId="0" borderId="123" xfId="0" applyFont="1" applyBorder="1" applyAlignment="1">
      <alignment horizontal="left" vertical="center" wrapText="1"/>
    </xf>
    <xf numFmtId="3" fontId="15" fillId="0" borderId="123" xfId="0" applyNumberFormat="1" applyFont="1" applyBorder="1" applyAlignment="1">
      <alignment horizontal="right" vertical="center"/>
    </xf>
    <xf numFmtId="0" fontId="2" fillId="0" borderId="0" xfId="0" applyFont="1" applyAlignment="1">
      <alignment horizontal="justify" vertical="top" wrapText="1"/>
    </xf>
    <xf numFmtId="3" fontId="15" fillId="0" borderId="118" xfId="0" applyNumberFormat="1" applyFont="1" applyBorder="1" applyAlignment="1">
      <alignment horizontal="right" vertical="center"/>
    </xf>
    <xf numFmtId="3" fontId="15" fillId="0" borderId="132" xfId="0" applyNumberFormat="1" applyFont="1" applyBorder="1" applyAlignment="1">
      <alignment horizontal="right" vertical="center"/>
    </xf>
    <xf numFmtId="3" fontId="15" fillId="0" borderId="104" xfId="0" applyNumberFormat="1" applyFont="1" applyBorder="1" applyAlignment="1">
      <alignment horizontal="right" vertical="center"/>
    </xf>
    <xf numFmtId="0" fontId="15" fillId="0" borderId="87" xfId="0" applyFont="1" applyBorder="1" applyAlignment="1">
      <alignment horizontal="left" vertical="center"/>
    </xf>
    <xf numFmtId="0" fontId="15" fillId="0" borderId="88" xfId="0" applyFont="1" applyBorder="1" applyAlignment="1">
      <alignment horizontal="left" vertical="center"/>
    </xf>
    <xf numFmtId="0" fontId="14" fillId="0" borderId="125" xfId="0" applyFont="1" applyBorder="1" applyAlignment="1">
      <alignment horizontal="left" vertical="center" wrapText="1"/>
    </xf>
    <xf numFmtId="3" fontId="15" fillId="0" borderId="125" xfId="0" applyNumberFormat="1" applyFont="1" applyFill="1" applyBorder="1" applyAlignment="1">
      <alignment horizontal="right" vertical="center" wrapText="1"/>
    </xf>
    <xf numFmtId="3" fontId="15" fillId="0" borderId="125" xfId="0" applyNumberFormat="1" applyFont="1" applyFill="1" applyBorder="1" applyAlignment="1">
      <alignment horizontal="right" vertical="center"/>
    </xf>
    <xf numFmtId="3" fontId="15" fillId="2" borderId="89" xfId="0" applyNumberFormat="1" applyFont="1" applyFill="1" applyBorder="1" applyAlignment="1">
      <alignment horizontal="right" vertical="center"/>
    </xf>
    <xf numFmtId="3" fontId="14" fillId="0" borderId="127" xfId="0" applyNumberFormat="1" applyFont="1" applyFill="1" applyBorder="1" applyAlignment="1">
      <alignment horizontal="right" vertical="center" wrapText="1"/>
    </xf>
    <xf numFmtId="0" fontId="1" fillId="0" borderId="0" xfId="0" applyFont="1" applyAlignment="1">
      <alignment horizontal="justify" vertical="top" wrapText="1"/>
    </xf>
    <xf numFmtId="0" fontId="14" fillId="0" borderId="87" xfId="0" applyFont="1" applyBorder="1" applyAlignment="1">
      <alignment horizontal="center" vertical="center"/>
    </xf>
    <xf numFmtId="0" fontId="14" fillId="0" borderId="88" xfId="0" applyFont="1" applyBorder="1" applyAlignment="1">
      <alignment horizontal="center" vertical="center"/>
    </xf>
    <xf numFmtId="0" fontId="14" fillId="0" borderId="17" xfId="0" applyFont="1" applyBorder="1" applyAlignment="1">
      <alignment horizontal="center" vertical="center"/>
    </xf>
    <xf numFmtId="0" fontId="14" fillId="0" borderId="126" xfId="0" applyFont="1" applyBorder="1" applyAlignment="1">
      <alignment horizontal="left" vertical="center" wrapText="1"/>
    </xf>
    <xf numFmtId="3" fontId="15" fillId="2" borderId="126" xfId="0" applyNumberFormat="1" applyFont="1" applyFill="1" applyBorder="1" applyAlignment="1">
      <alignment horizontal="right" vertical="center"/>
    </xf>
    <xf numFmtId="0" fontId="14" fillId="0" borderId="123" xfId="0" applyFont="1" applyBorder="1" applyAlignment="1">
      <alignment horizontal="left" vertical="center" wrapText="1"/>
    </xf>
    <xf numFmtId="0" fontId="1" fillId="0" borderId="0" xfId="0" applyFont="1" applyAlignment="1">
      <alignment horizontal="justify" vertical="top"/>
    </xf>
    <xf numFmtId="0" fontId="7" fillId="0" borderId="0" xfId="0" applyFont="1" applyAlignment="1">
      <alignment horizontal="justify" vertical="top"/>
    </xf>
    <xf numFmtId="0" fontId="1" fillId="4" borderId="0" xfId="0" applyFont="1" applyFill="1" applyAlignment="1">
      <alignment horizontal="justify" vertical="top" wrapText="1"/>
    </xf>
    <xf numFmtId="0" fontId="7" fillId="4" borderId="0" xfId="0" applyFont="1" applyFill="1" applyAlignment="1">
      <alignment horizontal="justify" vertical="top" wrapText="1"/>
    </xf>
    <xf numFmtId="0" fontId="1" fillId="7" borderId="0" xfId="0" applyFont="1" applyFill="1" applyAlignment="1">
      <alignment horizontal="justify" vertical="top"/>
    </xf>
    <xf numFmtId="0" fontId="7" fillId="7" borderId="0" xfId="0" applyFont="1" applyFill="1" applyAlignment="1">
      <alignment horizontal="justify" vertical="top"/>
    </xf>
    <xf numFmtId="0" fontId="15" fillId="0" borderId="0" xfId="0" applyFont="1" applyAlignment="1">
      <alignment horizontal="left"/>
    </xf>
    <xf numFmtId="0" fontId="67" fillId="4" borderId="0" xfId="0" applyFont="1" applyFill="1" applyAlignment="1">
      <alignment horizontal="center"/>
    </xf>
    <xf numFmtId="0" fontId="67" fillId="0" borderId="0" xfId="0" applyFont="1" applyAlignment="1">
      <alignment horizontal="center"/>
    </xf>
    <xf numFmtId="0" fontId="15" fillId="9" borderId="0" xfId="0" applyFont="1" applyFill="1" applyAlignment="1">
      <alignment horizontal="left"/>
    </xf>
    <xf numFmtId="0" fontId="67" fillId="9" borderId="0" xfId="0" applyFont="1" applyFill="1" applyAlignment="1">
      <alignment horizontal="center"/>
    </xf>
    <xf numFmtId="0" fontId="67" fillId="0" borderId="96" xfId="0" applyFont="1" applyBorder="1" applyAlignment="1">
      <alignment horizontal="center"/>
    </xf>
    <xf numFmtId="0" fontId="14" fillId="0" borderId="94" xfId="0" applyFont="1" applyBorder="1" applyAlignment="1">
      <alignment horizontal="center" wrapText="1"/>
    </xf>
    <xf numFmtId="0" fontId="1" fillId="4" borderId="0" xfId="0" applyFont="1" applyFill="1" applyAlignment="1">
      <alignment horizontal="justify" vertical="top"/>
    </xf>
    <xf numFmtId="0" fontId="7" fillId="4" borderId="0" xfId="0" applyFont="1" applyFill="1" applyAlignment="1">
      <alignment horizontal="justify" vertical="top"/>
    </xf>
    <xf numFmtId="0" fontId="15" fillId="0" borderId="96" xfId="0" applyFont="1" applyBorder="1" applyAlignment="1">
      <alignment horizontal="left"/>
    </xf>
    <xf numFmtId="0" fontId="14" fillId="0" borderId="0" xfId="0" applyFont="1" applyAlignment="1">
      <alignment horizontal="center"/>
    </xf>
    <xf numFmtId="0" fontId="14" fillId="0" borderId="142" xfId="0" applyFont="1" applyBorder="1" applyAlignment="1">
      <alignment horizontal="center"/>
    </xf>
    <xf numFmtId="0" fontId="8" fillId="4" borderId="0" xfId="0" applyFont="1" applyFill="1" applyAlignment="1">
      <alignment horizontal="justify" vertical="top" wrapText="1"/>
    </xf>
    <xf numFmtId="0" fontId="8" fillId="0" borderId="0" xfId="0" applyFont="1" applyAlignment="1">
      <alignment horizontal="justify" vertical="top" wrapText="1"/>
    </xf>
    <xf numFmtId="3" fontId="15" fillId="0" borderId="57" xfId="0" applyNumberFormat="1" applyFont="1" applyBorder="1" applyAlignment="1">
      <alignment horizontal="right" vertical="center"/>
    </xf>
    <xf numFmtId="0" fontId="14" fillId="0" borderId="103" xfId="0" applyFont="1" applyBorder="1" applyAlignment="1">
      <alignment horizontal="center"/>
    </xf>
    <xf numFmtId="0" fontId="14" fillId="0" borderId="94" xfId="0" applyFont="1" applyBorder="1" applyAlignment="1">
      <alignment horizontal="center"/>
    </xf>
    <xf numFmtId="0" fontId="14" fillId="0" borderId="102" xfId="0" applyFont="1" applyBorder="1" applyAlignment="1">
      <alignment horizontal="center"/>
    </xf>
    <xf numFmtId="0" fontId="6" fillId="0" borderId="0" xfId="0" applyFont="1" applyAlignment="1">
      <alignment horizontal="left" vertical="top"/>
    </xf>
    <xf numFmtId="3" fontId="15" fillId="0" borderId="125" xfId="0" applyNumberFormat="1" applyFont="1" applyBorder="1" applyAlignment="1">
      <alignment horizontal="right" vertical="center" wrapText="1"/>
    </xf>
    <xf numFmtId="0" fontId="14" fillId="0" borderId="37" xfId="0" applyNumberFormat="1" applyFont="1" applyBorder="1" applyAlignment="1">
      <alignment horizontal="center" vertical="center" wrapText="1"/>
    </xf>
    <xf numFmtId="0" fontId="15" fillId="0" borderId="126" xfId="0" applyNumberFormat="1" applyFont="1" applyBorder="1" applyAlignment="1">
      <alignment horizontal="left" vertical="center" wrapText="1"/>
    </xf>
    <xf numFmtId="0" fontId="15" fillId="0" borderId="127" xfId="0" applyNumberFormat="1" applyFont="1" applyBorder="1" applyAlignment="1">
      <alignment horizontal="left" vertical="center" wrapText="1"/>
    </xf>
    <xf numFmtId="0" fontId="15" fillId="0" borderId="125" xfId="0" applyNumberFormat="1" applyFont="1" applyBorder="1" applyAlignment="1">
      <alignment horizontal="left" vertical="center" wrapText="1"/>
    </xf>
    <xf numFmtId="3" fontId="14" fillId="2" borderId="71" xfId="0" applyNumberFormat="1" applyFont="1" applyFill="1" applyBorder="1" applyAlignment="1">
      <alignment horizontal="right" vertical="center"/>
    </xf>
    <xf numFmtId="3" fontId="15" fillId="2" borderId="43" xfId="0" applyNumberFormat="1" applyFont="1" applyFill="1" applyBorder="1" applyAlignment="1">
      <alignment horizontal="right" vertical="center"/>
    </xf>
    <xf numFmtId="3" fontId="15" fillId="2" borderId="61" xfId="0" applyNumberFormat="1" applyFont="1" applyFill="1" applyBorder="1" applyAlignment="1">
      <alignment horizontal="right" vertical="center"/>
    </xf>
    <xf numFmtId="3" fontId="15" fillId="2" borderId="57" xfId="0" applyNumberFormat="1" applyFont="1" applyFill="1" applyBorder="1" applyAlignment="1">
      <alignment horizontal="right" vertical="center"/>
    </xf>
    <xf numFmtId="3" fontId="15" fillId="2" borderId="58" xfId="0" applyNumberFormat="1" applyFont="1" applyFill="1" applyBorder="1" applyAlignment="1">
      <alignment horizontal="right" vertical="center"/>
    </xf>
    <xf numFmtId="3" fontId="15" fillId="0" borderId="56" xfId="0" applyNumberFormat="1" applyFont="1" applyBorder="1" applyAlignment="1">
      <alignment horizontal="right" vertical="center"/>
    </xf>
    <xf numFmtId="0" fontId="6" fillId="0" borderId="0" xfId="0" applyFont="1" applyAlignment="1">
      <alignment horizontal="justify" vertical="top" wrapText="1"/>
    </xf>
    <xf numFmtId="0" fontId="6" fillId="0" borderId="0" xfId="0" applyFont="1" applyAlignment="1">
      <alignment horizontal="justify" vertical="top"/>
    </xf>
    <xf numFmtId="0" fontId="15" fillId="0" borderId="126" xfId="0" applyFont="1" applyBorder="1" applyAlignment="1">
      <alignment horizontal="left" vertical="center"/>
    </xf>
    <xf numFmtId="0" fontId="15" fillId="0" borderId="125" xfId="0" applyFont="1" applyBorder="1" applyAlignment="1">
      <alignment horizontal="left" vertical="center"/>
    </xf>
    <xf numFmtId="3" fontId="14" fillId="2" borderId="118" xfId="0" applyNumberFormat="1" applyFont="1" applyFill="1" applyBorder="1" applyAlignment="1">
      <alignment horizontal="center" vertical="center"/>
    </xf>
    <xf numFmtId="3" fontId="14" fillId="2" borderId="132" xfId="0" applyNumberFormat="1" applyFont="1" applyFill="1" applyBorder="1" applyAlignment="1">
      <alignment horizontal="center" vertical="center"/>
    </xf>
    <xf numFmtId="3" fontId="14" fillId="2" borderId="104" xfId="0" applyNumberFormat="1" applyFont="1" applyFill="1" applyBorder="1" applyAlignment="1">
      <alignment horizontal="center" vertical="center"/>
    </xf>
    <xf numFmtId="0" fontId="0" fillId="0" borderId="132" xfId="0" applyBorder="1"/>
    <xf numFmtId="0" fontId="0" fillId="0" borderId="104" xfId="0" applyBorder="1"/>
    <xf numFmtId="3" fontId="15" fillId="2" borderId="118" xfId="0" applyNumberFormat="1" applyFont="1" applyFill="1" applyBorder="1" applyAlignment="1">
      <alignment horizontal="right" vertical="center"/>
    </xf>
    <xf numFmtId="3" fontId="15" fillId="2" borderId="132" xfId="0" applyNumberFormat="1" applyFont="1" applyFill="1" applyBorder="1" applyAlignment="1">
      <alignment horizontal="right" vertical="center"/>
    </xf>
    <xf numFmtId="3" fontId="15" fillId="2" borderId="104" xfId="0" applyNumberFormat="1" applyFont="1" applyFill="1" applyBorder="1" applyAlignment="1">
      <alignment horizontal="right" vertical="center"/>
    </xf>
    <xf numFmtId="0" fontId="14" fillId="0" borderId="125" xfId="0" applyFont="1" applyBorder="1" applyAlignment="1">
      <alignment horizontal="center" vertical="center" wrapText="1"/>
    </xf>
    <xf numFmtId="3" fontId="15" fillId="0" borderId="91" xfId="0" applyNumberFormat="1" applyFont="1" applyBorder="1" applyAlignment="1">
      <alignment horizontal="right" vertical="center"/>
    </xf>
    <xf numFmtId="3" fontId="15" fillId="0" borderId="99" xfId="0" applyNumberFormat="1" applyFont="1" applyBorder="1" applyAlignment="1">
      <alignment horizontal="right" vertical="center"/>
    </xf>
    <xf numFmtId="3" fontId="15" fillId="0" borderId="13" xfId="0" applyNumberFormat="1" applyFont="1" applyBorder="1" applyAlignment="1">
      <alignment horizontal="right" vertical="center"/>
    </xf>
    <xf numFmtId="0" fontId="6" fillId="0" borderId="0" xfId="0" applyFont="1" applyAlignment="1">
      <alignment horizontal="left"/>
    </xf>
    <xf numFmtId="0" fontId="6" fillId="4" borderId="0" xfId="0" applyFont="1" applyFill="1" applyAlignment="1">
      <alignment horizontal="justify" vertical="top"/>
    </xf>
    <xf numFmtId="0" fontId="14" fillId="0" borderId="37" xfId="0" applyFont="1" applyBorder="1" applyAlignment="1">
      <alignment horizontal="left" vertical="center"/>
    </xf>
    <xf numFmtId="3" fontId="14" fillId="2" borderId="126" xfId="0" applyNumberFormat="1" applyFont="1" applyFill="1" applyBorder="1" applyAlignment="1">
      <alignment horizontal="right" vertical="center"/>
    </xf>
    <xf numFmtId="0" fontId="15" fillId="0" borderId="99" xfId="0" applyFont="1" applyBorder="1" applyAlignment="1">
      <alignment horizontal="center" vertical="center"/>
    </xf>
    <xf numFmtId="0" fontId="15" fillId="0" borderId="13" xfId="0" applyFont="1" applyBorder="1" applyAlignment="1">
      <alignment horizontal="center" vertical="center"/>
    </xf>
    <xf numFmtId="0" fontId="15" fillId="0" borderId="98" xfId="0" applyFont="1" applyFill="1" applyBorder="1" applyAlignment="1">
      <alignment horizontal="left" vertical="center" wrapText="1"/>
    </xf>
    <xf numFmtId="0" fontId="15" fillId="0" borderId="85" xfId="0" applyFont="1" applyFill="1" applyBorder="1" applyAlignment="1">
      <alignment horizontal="left" vertical="center" wrapText="1"/>
    </xf>
    <xf numFmtId="0" fontId="15" fillId="0" borderId="99" xfId="0" applyFont="1" applyFill="1" applyBorder="1" applyAlignment="1">
      <alignment horizontal="left" vertical="center" wrapText="1"/>
    </xf>
    <xf numFmtId="3" fontId="15" fillId="0" borderId="99" xfId="0" applyNumberFormat="1" applyFont="1" applyFill="1" applyBorder="1" applyAlignment="1">
      <alignment horizontal="right" vertical="center"/>
    </xf>
    <xf numFmtId="0" fontId="14" fillId="0" borderId="118" xfId="0" applyFont="1" applyBorder="1" applyAlignment="1">
      <alignment horizontal="left" vertical="center" wrapText="1"/>
    </xf>
    <xf numFmtId="0" fontId="14" fillId="0" borderId="132" xfId="0" applyFont="1" applyBorder="1" applyAlignment="1">
      <alignment horizontal="left" vertical="center" wrapText="1"/>
    </xf>
    <xf numFmtId="0" fontId="14" fillId="0" borderId="104" xfId="0" applyFont="1" applyBorder="1" applyAlignment="1">
      <alignment horizontal="left" vertical="center" wrapText="1"/>
    </xf>
    <xf numFmtId="3" fontId="14" fillId="2" borderId="122" xfId="0" applyNumberFormat="1" applyFont="1" applyFill="1" applyBorder="1" applyAlignment="1">
      <alignment horizontal="right" vertical="center"/>
    </xf>
    <xf numFmtId="0" fontId="15" fillId="0" borderId="95" xfId="0" applyFont="1" applyBorder="1" applyAlignment="1">
      <alignment horizontal="left" vertical="center" wrapText="1"/>
    </xf>
    <xf numFmtId="0" fontId="15" fillId="0" borderId="96" xfId="0" applyFont="1" applyBorder="1" applyAlignment="1">
      <alignment horizontal="left" vertical="center" wrapText="1"/>
    </xf>
    <xf numFmtId="0" fontId="15" fillId="0" borderId="97" xfId="0" applyFont="1" applyBorder="1" applyAlignment="1">
      <alignment horizontal="left" vertical="center" wrapText="1"/>
    </xf>
    <xf numFmtId="3" fontId="15" fillId="0" borderId="97" xfId="0" applyNumberFormat="1" applyFont="1" applyBorder="1" applyAlignment="1">
      <alignment horizontal="right" vertical="center"/>
    </xf>
    <xf numFmtId="3" fontId="15" fillId="0" borderId="135" xfId="0" applyNumberFormat="1" applyFont="1" applyBorder="1" applyAlignment="1">
      <alignment horizontal="right" vertical="center"/>
    </xf>
    <xf numFmtId="3" fontId="14" fillId="0" borderId="89" xfId="0" applyNumberFormat="1" applyFont="1" applyBorder="1" applyAlignment="1">
      <alignment horizontal="right" vertical="center" wrapText="1"/>
    </xf>
    <xf numFmtId="3" fontId="14" fillId="0" borderId="90" xfId="0" applyNumberFormat="1" applyFont="1" applyBorder="1" applyAlignment="1">
      <alignment horizontal="right" vertical="center" wrapText="1"/>
    </xf>
    <xf numFmtId="3" fontId="14" fillId="0" borderId="91" xfId="0" applyNumberFormat="1" applyFont="1" applyBorder="1" applyAlignment="1">
      <alignment horizontal="right" vertical="center" wrapText="1"/>
    </xf>
    <xf numFmtId="3" fontId="14" fillId="2" borderId="118" xfId="0" applyNumberFormat="1" applyFont="1" applyFill="1" applyBorder="1" applyAlignment="1">
      <alignment horizontal="right" vertical="center" wrapText="1"/>
    </xf>
    <xf numFmtId="3" fontId="14" fillId="2" borderId="132" xfId="0" applyNumberFormat="1" applyFont="1" applyFill="1" applyBorder="1" applyAlignment="1">
      <alignment horizontal="right" vertical="center" wrapText="1"/>
    </xf>
    <xf numFmtId="3" fontId="14" fillId="2" borderId="104" xfId="0" applyNumberFormat="1" applyFont="1" applyFill="1" applyBorder="1" applyAlignment="1">
      <alignment horizontal="right"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5" fillId="0" borderId="98" xfId="0" applyFont="1" applyBorder="1" applyAlignment="1">
      <alignment horizontal="left" vertical="center"/>
    </xf>
    <xf numFmtId="0" fontId="15" fillId="0" borderId="85" xfId="0" applyFont="1" applyBorder="1" applyAlignment="1">
      <alignment horizontal="left" vertical="center"/>
    </xf>
    <xf numFmtId="0" fontId="15" fillId="0" borderId="99" xfId="0" applyFont="1" applyBorder="1" applyAlignment="1">
      <alignment horizontal="left" vertical="center"/>
    </xf>
    <xf numFmtId="0" fontId="15" fillId="0" borderId="119" xfId="0" applyFont="1" applyBorder="1" applyAlignment="1">
      <alignment horizontal="left" vertical="center"/>
    </xf>
    <xf numFmtId="0" fontId="15" fillId="0" borderId="110" xfId="0" applyFont="1" applyBorder="1" applyAlignment="1">
      <alignment horizontal="left" vertical="center"/>
    </xf>
    <xf numFmtId="0" fontId="15" fillId="0" borderId="107" xfId="0" applyFont="1" applyBorder="1" applyAlignment="1">
      <alignment horizontal="left" vertical="center"/>
    </xf>
    <xf numFmtId="0" fontId="14" fillId="0" borderId="118" xfId="0" applyFont="1" applyBorder="1" applyAlignment="1">
      <alignment horizontal="left" vertical="center"/>
    </xf>
    <xf numFmtId="0" fontId="14" fillId="0" borderId="132" xfId="0" applyFont="1" applyBorder="1" applyAlignment="1">
      <alignment horizontal="left" vertical="center"/>
    </xf>
    <xf numFmtId="0" fontId="14" fillId="0" borderId="104" xfId="0" applyFont="1" applyBorder="1" applyAlignment="1">
      <alignment horizontal="left" vertical="center"/>
    </xf>
    <xf numFmtId="0" fontId="15" fillId="0" borderId="135" xfId="0" applyFont="1" applyBorder="1" applyAlignment="1">
      <alignment horizontal="left" vertical="center" wrapText="1"/>
    </xf>
    <xf numFmtId="3" fontId="15" fillId="0" borderId="135" xfId="0" applyNumberFormat="1" applyFont="1" applyBorder="1" applyAlignment="1"/>
    <xf numFmtId="3" fontId="15" fillId="0" borderId="65" xfId="0" applyNumberFormat="1" applyFont="1" applyBorder="1" applyAlignment="1"/>
    <xf numFmtId="3" fontId="15" fillId="0" borderId="97" xfId="0" applyNumberFormat="1" applyFont="1" applyBorder="1" applyAlignment="1"/>
    <xf numFmtId="0" fontId="0" fillId="0" borderId="110" xfId="0" applyBorder="1" applyAlignment="1"/>
    <xf numFmtId="0" fontId="0" fillId="0" borderId="107" xfId="0" applyBorder="1" applyAlignment="1"/>
    <xf numFmtId="0" fontId="15" fillId="0" borderId="134" xfId="0" applyFont="1" applyBorder="1" applyAlignment="1">
      <alignment horizontal="left" vertical="center" wrapText="1"/>
    </xf>
    <xf numFmtId="3" fontId="15" fillId="0" borderId="134" xfId="0" applyNumberFormat="1" applyFont="1" applyBorder="1" applyAlignment="1"/>
    <xf numFmtId="3" fontId="15" fillId="0" borderId="114" xfId="0" applyNumberFormat="1" applyFont="1" applyBorder="1" applyAlignment="1"/>
    <xf numFmtId="3" fontId="15" fillId="0" borderId="136" xfId="0" applyNumberFormat="1" applyFont="1" applyBorder="1" applyAlignment="1"/>
    <xf numFmtId="3" fontId="14" fillId="0" borderId="37" xfId="0" applyNumberFormat="1" applyFont="1" applyBorder="1" applyAlignment="1">
      <alignment vertical="center"/>
    </xf>
    <xf numFmtId="3" fontId="14" fillId="0" borderId="128" xfId="0" applyNumberFormat="1" applyFont="1" applyBorder="1" applyAlignment="1">
      <alignment vertical="center"/>
    </xf>
    <xf numFmtId="3" fontId="14" fillId="0" borderId="17" xfId="0" applyNumberFormat="1" applyFont="1" applyBorder="1" applyAlignment="1">
      <alignment vertical="center"/>
    </xf>
    <xf numFmtId="0" fontId="15" fillId="0" borderId="122" xfId="0" applyFont="1" applyBorder="1" applyAlignment="1">
      <alignment horizontal="left" vertical="center" wrapText="1"/>
    </xf>
    <xf numFmtId="3" fontId="15" fillId="0" borderId="122" xfId="0" applyNumberFormat="1" applyFont="1" applyBorder="1" applyAlignment="1"/>
    <xf numFmtId="3" fontId="15" fillId="0" borderId="69" xfId="0" applyNumberFormat="1" applyFont="1" applyBorder="1" applyAlignment="1"/>
    <xf numFmtId="3" fontId="15" fillId="0" borderId="104" xfId="0" applyNumberFormat="1" applyFont="1" applyBorder="1" applyAlignment="1"/>
    <xf numFmtId="0" fontId="14" fillId="0" borderId="15"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1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6" xfId="0" applyFont="1" applyBorder="1" applyAlignment="1">
      <alignment horizontal="left" vertical="center"/>
    </xf>
    <xf numFmtId="0" fontId="14" fillId="0" borderId="122" xfId="0" applyFont="1" applyBorder="1" applyAlignment="1">
      <alignment horizontal="left" vertical="center"/>
    </xf>
    <xf numFmtId="0" fontId="15" fillId="0" borderId="123" xfId="0" applyFont="1" applyBorder="1" applyAlignment="1">
      <alignment horizontal="left" vertical="center"/>
    </xf>
    <xf numFmtId="3" fontId="15" fillId="0" borderId="87" xfId="0" applyNumberFormat="1" applyFont="1" applyBorder="1" applyAlignment="1">
      <alignment horizontal="right" vertical="center"/>
    </xf>
    <xf numFmtId="3" fontId="15" fillId="0" borderId="88" xfId="0" applyNumberFormat="1" applyFont="1" applyBorder="1" applyAlignment="1">
      <alignment horizontal="right" vertical="center"/>
    </xf>
    <xf numFmtId="3" fontId="15" fillId="0" borderId="17" xfId="0" applyNumberFormat="1" applyFont="1" applyBorder="1" applyAlignment="1">
      <alignment horizontal="right" vertical="center"/>
    </xf>
    <xf numFmtId="0" fontId="14" fillId="0" borderId="118" xfId="0" applyFont="1" applyBorder="1" applyAlignment="1">
      <alignment horizontal="left"/>
    </xf>
    <xf numFmtId="0" fontId="14" fillId="0" borderId="132" xfId="0" applyFont="1" applyBorder="1" applyAlignment="1">
      <alignment horizontal="left"/>
    </xf>
    <xf numFmtId="0" fontId="14" fillId="0" borderId="104" xfId="0" applyFont="1" applyBorder="1" applyAlignment="1">
      <alignment horizontal="left"/>
    </xf>
    <xf numFmtId="0" fontId="15" fillId="0" borderId="98" xfId="0" applyFont="1" applyBorder="1" applyAlignment="1">
      <alignment horizontal="left"/>
    </xf>
    <xf numFmtId="0" fontId="15" fillId="0" borderId="85" xfId="0" applyFont="1" applyBorder="1" applyAlignment="1">
      <alignment horizontal="left"/>
    </xf>
    <xf numFmtId="0" fontId="15" fillId="0" borderId="99" xfId="0" applyFont="1" applyBorder="1" applyAlignment="1">
      <alignment horizontal="left"/>
    </xf>
    <xf numFmtId="0" fontId="15" fillId="0" borderId="119" xfId="0" applyFont="1" applyBorder="1" applyAlignment="1">
      <alignment horizontal="left"/>
    </xf>
    <xf numFmtId="0" fontId="15" fillId="0" borderId="110" xfId="0" applyFont="1" applyBorder="1" applyAlignment="1">
      <alignment horizontal="left"/>
    </xf>
    <xf numFmtId="0" fontId="15" fillId="0" borderId="107" xfId="0" applyFont="1" applyBorder="1" applyAlignment="1">
      <alignment horizontal="left"/>
    </xf>
    <xf numFmtId="0" fontId="14" fillId="0" borderId="87" xfId="0" applyFont="1" applyBorder="1" applyAlignment="1">
      <alignment horizontal="left"/>
    </xf>
    <xf numFmtId="0" fontId="14" fillId="0" borderId="88" xfId="0" applyFont="1" applyBorder="1" applyAlignment="1">
      <alignment horizontal="left"/>
    </xf>
    <xf numFmtId="0" fontId="14" fillId="0" borderId="17" xfId="0" applyFont="1" applyBorder="1" applyAlignment="1">
      <alignment horizontal="left"/>
    </xf>
    <xf numFmtId="0" fontId="14" fillId="0" borderId="87" xfId="0" applyFont="1" applyBorder="1" applyAlignment="1">
      <alignment horizontal="center"/>
    </xf>
    <xf numFmtId="0" fontId="14" fillId="0" borderId="88" xfId="0" applyFont="1" applyBorder="1" applyAlignment="1">
      <alignment horizontal="center"/>
    </xf>
    <xf numFmtId="0" fontId="14" fillId="0" borderId="17" xfId="0" applyFont="1" applyBorder="1" applyAlignment="1">
      <alignment horizontal="center"/>
    </xf>
    <xf numFmtId="3" fontId="15" fillId="0" borderId="37" xfId="0" applyNumberFormat="1" applyFont="1" applyBorder="1" applyAlignment="1">
      <alignment horizontal="right" vertical="center"/>
    </xf>
    <xf numFmtId="0" fontId="46" fillId="0" borderId="0" xfId="0" applyFont="1" applyAlignment="1">
      <alignment horizontal="left" vertical="top"/>
    </xf>
    <xf numFmtId="3" fontId="15" fillId="0" borderId="122" xfId="0" applyNumberFormat="1" applyFont="1" applyBorder="1" applyAlignment="1">
      <alignment horizontal="right" vertical="center"/>
    </xf>
    <xf numFmtId="3" fontId="15" fillId="4" borderId="127" xfId="0" applyNumberFormat="1" applyFont="1" applyFill="1" applyBorder="1" applyAlignment="1">
      <alignment horizontal="right" vertical="center" wrapText="1"/>
    </xf>
    <xf numFmtId="3" fontId="15" fillId="2" borderId="119" xfId="0" applyNumberFormat="1" applyFont="1" applyFill="1" applyBorder="1" applyAlignment="1">
      <alignment horizontal="right" vertical="center"/>
    </xf>
    <xf numFmtId="3" fontId="15" fillId="2" borderId="110" xfId="0" applyNumberFormat="1" applyFont="1" applyFill="1" applyBorder="1" applyAlignment="1">
      <alignment horizontal="right" vertical="center"/>
    </xf>
    <xf numFmtId="3" fontId="15" fillId="2" borderId="107" xfId="0" applyNumberFormat="1" applyFont="1" applyFill="1" applyBorder="1" applyAlignment="1">
      <alignment horizontal="right" vertical="center"/>
    </xf>
    <xf numFmtId="3" fontId="15" fillId="2" borderId="85" xfId="0" applyNumberFormat="1" applyFont="1" applyFill="1" applyBorder="1" applyAlignment="1">
      <alignment horizontal="right" vertical="center"/>
    </xf>
    <xf numFmtId="3" fontId="15" fillId="2" borderId="99" xfId="0" applyNumberFormat="1" applyFont="1" applyFill="1" applyBorder="1" applyAlignment="1">
      <alignment horizontal="right" vertical="center"/>
    </xf>
    <xf numFmtId="3" fontId="15" fillId="2" borderId="123" xfId="0" applyNumberFormat="1" applyFont="1" applyFill="1" applyBorder="1" applyAlignment="1">
      <alignment horizontal="right" vertical="center"/>
    </xf>
    <xf numFmtId="0" fontId="15" fillId="0" borderId="137" xfId="0" applyFont="1" applyBorder="1" applyAlignment="1">
      <alignment horizontal="left" vertical="center" wrapText="1"/>
    </xf>
    <xf numFmtId="0" fontId="15" fillId="0" borderId="116" xfId="0" applyFont="1" applyBorder="1" applyAlignment="1">
      <alignment horizontal="left" vertical="center" wrapText="1"/>
    </xf>
    <xf numFmtId="0" fontId="15" fillId="0" borderId="136" xfId="0" applyFont="1" applyBorder="1" applyAlignment="1">
      <alignment horizontal="left" vertical="center" wrapText="1"/>
    </xf>
    <xf numFmtId="3" fontId="15" fillId="0" borderId="114" xfId="0" applyNumberFormat="1" applyFont="1" applyBorder="1" applyAlignment="1">
      <alignment horizontal="right" vertical="center"/>
    </xf>
    <xf numFmtId="3" fontId="15" fillId="0" borderId="113" xfId="0" applyNumberFormat="1" applyFont="1" applyBorder="1" applyAlignment="1">
      <alignment horizontal="right" vertical="center"/>
    </xf>
    <xf numFmtId="3" fontId="15" fillId="2" borderId="113" xfId="0" applyNumberFormat="1" applyFont="1" applyFill="1" applyBorder="1" applyAlignment="1">
      <alignment horizontal="right" vertical="center"/>
    </xf>
    <xf numFmtId="3" fontId="15" fillId="2" borderId="117" xfId="0" applyNumberFormat="1" applyFont="1" applyFill="1" applyBorder="1" applyAlignment="1">
      <alignment horizontal="right" vertical="center"/>
    </xf>
    <xf numFmtId="0" fontId="14" fillId="0" borderId="87" xfId="0" applyFont="1" applyBorder="1" applyAlignment="1">
      <alignment horizontal="left" vertical="center" wrapText="1"/>
    </xf>
    <xf numFmtId="0" fontId="14" fillId="0" borderId="88" xfId="0" applyFont="1" applyBorder="1" applyAlignment="1">
      <alignment horizontal="left" vertical="center" wrapText="1"/>
    </xf>
    <xf numFmtId="0" fontId="14" fillId="0" borderId="17" xfId="0" applyFont="1" applyBorder="1" applyAlignment="1">
      <alignment horizontal="left" vertical="center" wrapText="1"/>
    </xf>
    <xf numFmtId="3" fontId="15" fillId="0" borderId="128" xfId="0" applyNumberFormat="1" applyFont="1" applyBorder="1" applyAlignment="1">
      <alignment horizontal="right" vertical="center"/>
    </xf>
    <xf numFmtId="3" fontId="15" fillId="0" borderId="133" xfId="0" applyNumberFormat="1" applyFont="1" applyBorder="1" applyAlignment="1">
      <alignment horizontal="right" vertical="center"/>
    </xf>
    <xf numFmtId="3" fontId="15" fillId="2" borderId="133" xfId="0" applyNumberFormat="1" applyFont="1" applyFill="1" applyBorder="1" applyAlignment="1">
      <alignment horizontal="right" vertical="center"/>
    </xf>
    <xf numFmtId="3" fontId="15" fillId="2" borderId="120" xfId="0" applyNumberFormat="1" applyFont="1" applyFill="1" applyBorder="1" applyAlignment="1">
      <alignment horizontal="right" vertical="center"/>
    </xf>
    <xf numFmtId="3" fontId="15" fillId="0" borderId="65" xfId="0" applyNumberFormat="1" applyFont="1" applyBorder="1" applyAlignment="1">
      <alignment horizontal="right" vertical="center"/>
    </xf>
    <xf numFmtId="3" fontId="15" fillId="0" borderId="66" xfId="0" applyNumberFormat="1" applyFont="1" applyBorder="1" applyAlignment="1">
      <alignment horizontal="right" vertical="center"/>
    </xf>
    <xf numFmtId="3" fontId="15" fillId="2" borderId="66" xfId="0" applyNumberFormat="1" applyFont="1" applyFill="1" applyBorder="1" applyAlignment="1">
      <alignment horizontal="right" vertical="center"/>
    </xf>
    <xf numFmtId="3" fontId="15" fillId="2" borderId="54" xfId="0" applyNumberFormat="1" applyFont="1" applyFill="1" applyBorder="1" applyAlignment="1">
      <alignment horizontal="right" vertical="center"/>
    </xf>
    <xf numFmtId="3" fontId="15" fillId="0" borderId="101" xfId="0" applyNumberFormat="1" applyFont="1" applyBorder="1" applyAlignment="1">
      <alignment horizontal="center" vertical="center"/>
    </xf>
    <xf numFmtId="3" fontId="15" fillId="0" borderId="100" xfId="0" applyNumberFormat="1" applyFont="1" applyBorder="1" applyAlignment="1">
      <alignment horizontal="center" vertical="center"/>
    </xf>
    <xf numFmtId="3" fontId="14" fillId="0" borderId="69" xfId="0" applyNumberFormat="1" applyFont="1" applyBorder="1" applyAlignment="1">
      <alignment horizontal="right" vertical="center"/>
    </xf>
    <xf numFmtId="3" fontId="14" fillId="0" borderId="70" xfId="0" applyNumberFormat="1" applyFont="1" applyBorder="1" applyAlignment="1">
      <alignment horizontal="right" vertical="center"/>
    </xf>
    <xf numFmtId="3" fontId="15" fillId="2" borderId="70" xfId="0" applyNumberFormat="1" applyFont="1" applyFill="1" applyBorder="1" applyAlignment="1">
      <alignment horizontal="right" vertical="center"/>
    </xf>
    <xf numFmtId="0" fontId="6" fillId="0" borderId="0" xfId="0" applyFont="1" applyAlignment="1">
      <alignment horizontal="left" vertical="top" wrapText="1"/>
    </xf>
    <xf numFmtId="3" fontId="14" fillId="2" borderId="13" xfId="0" applyNumberFormat="1" applyFont="1" applyFill="1" applyBorder="1" applyAlignment="1">
      <alignment horizontal="right" vertical="center"/>
    </xf>
    <xf numFmtId="3" fontId="14" fillId="2" borderId="93" xfId="0" applyNumberFormat="1" applyFont="1" applyFill="1" applyBorder="1" applyAlignment="1">
      <alignment horizontal="right" vertical="center"/>
    </xf>
    <xf numFmtId="3" fontId="14" fillId="2" borderId="120" xfId="0" applyNumberFormat="1" applyFont="1" applyFill="1" applyBorder="1" applyAlignment="1">
      <alignment horizontal="right" vertical="center"/>
    </xf>
    <xf numFmtId="3" fontId="14" fillId="2" borderId="37" xfId="0" applyNumberFormat="1" applyFont="1" applyFill="1" applyBorder="1" applyAlignment="1">
      <alignment horizontal="right" vertical="center"/>
    </xf>
    <xf numFmtId="0" fontId="14" fillId="0" borderId="119" xfId="0" applyFont="1" applyBorder="1" applyAlignment="1">
      <alignment horizontal="left" vertical="center"/>
    </xf>
    <xf numFmtId="0" fontId="14" fillId="0" borderId="110" xfId="0" applyFont="1" applyBorder="1" applyAlignment="1">
      <alignment horizontal="left" vertical="center"/>
    </xf>
    <xf numFmtId="0" fontId="14" fillId="0" borderId="107" xfId="0" applyFont="1" applyBorder="1" applyAlignment="1">
      <alignment horizontal="left" vertical="center"/>
    </xf>
    <xf numFmtId="0" fontId="14" fillId="0" borderId="0" xfId="0" applyFont="1" applyAlignment="1">
      <alignment horizontal="left"/>
    </xf>
    <xf numFmtId="3" fontId="67" fillId="0" borderId="127" xfId="0" applyNumberFormat="1" applyFont="1" applyBorder="1" applyAlignment="1">
      <alignment horizontal="right" vertical="center"/>
    </xf>
    <xf numFmtId="0" fontId="15" fillId="0" borderId="126" xfId="0" applyFont="1" applyBorder="1" applyAlignment="1">
      <alignment horizontal="right" vertical="center"/>
    </xf>
    <xf numFmtId="0" fontId="15" fillId="0" borderId="125" xfId="0" applyFont="1" applyBorder="1" applyAlignment="1">
      <alignment horizontal="right" vertical="center"/>
    </xf>
    <xf numFmtId="0" fontId="14" fillId="0" borderId="98" xfId="0" applyFont="1" applyBorder="1" applyAlignment="1">
      <alignment horizontal="left" vertical="center"/>
    </xf>
    <xf numFmtId="0" fontId="14" fillId="0" borderId="85" xfId="0" applyFont="1" applyBorder="1" applyAlignment="1">
      <alignment horizontal="left" vertical="center"/>
    </xf>
    <xf numFmtId="0" fontId="14" fillId="0" borderId="99" xfId="0" applyFont="1" applyBorder="1" applyAlignment="1">
      <alignment horizontal="left" vertical="center"/>
    </xf>
    <xf numFmtId="14" fontId="15" fillId="0" borderId="57" xfId="0" applyNumberFormat="1" applyFont="1" applyBorder="1" applyAlignment="1">
      <alignment horizontal="right" vertical="center"/>
    </xf>
    <xf numFmtId="0" fontId="15" fillId="0" borderId="57" xfId="0" applyFont="1" applyBorder="1" applyAlignment="1">
      <alignment horizontal="right" vertical="center"/>
    </xf>
    <xf numFmtId="0" fontId="15" fillId="0" borderId="43" xfId="0" applyFont="1" applyBorder="1" applyAlignment="1">
      <alignment horizontal="right" vertical="center"/>
    </xf>
    <xf numFmtId="0" fontId="15" fillId="0" borderId="70" xfId="0" applyFont="1" applyBorder="1" applyAlignment="1">
      <alignment horizontal="right" vertical="center"/>
    </xf>
    <xf numFmtId="0" fontId="15" fillId="0" borderId="119" xfId="0" applyFont="1" applyBorder="1" applyAlignment="1">
      <alignment horizontal="right" vertical="center"/>
    </xf>
    <xf numFmtId="0" fontId="15" fillId="0" borderId="110" xfId="0" applyFont="1" applyBorder="1" applyAlignment="1">
      <alignment horizontal="right" vertical="center"/>
    </xf>
    <xf numFmtId="0" fontId="15" fillId="0" borderId="118" xfId="0" applyFont="1" applyBorder="1" applyAlignment="1">
      <alignment horizontal="right" vertical="center"/>
    </xf>
    <xf numFmtId="0" fontId="15" fillId="0" borderId="132" xfId="0" applyFont="1" applyBorder="1" applyAlignment="1">
      <alignment horizontal="right" vertical="center"/>
    </xf>
    <xf numFmtId="0" fontId="15" fillId="0" borderId="98" xfId="0" applyFont="1" applyBorder="1" applyAlignment="1">
      <alignment horizontal="right" vertical="center"/>
    </xf>
    <xf numFmtId="0" fontId="15" fillId="0" borderId="85" xfId="0" applyFont="1" applyBorder="1" applyAlignment="1">
      <alignment horizontal="right" vertical="center"/>
    </xf>
    <xf numFmtId="0" fontId="15" fillId="0" borderId="123" xfId="0" applyFont="1" applyBorder="1" applyAlignment="1">
      <alignment horizontal="right" vertical="center"/>
    </xf>
    <xf numFmtId="14" fontId="15" fillId="4" borderId="0" xfId="0" applyNumberFormat="1" applyFont="1" applyFill="1" applyAlignment="1">
      <alignment horizontal="center" vertical="center"/>
    </xf>
    <xf numFmtId="0" fontId="15" fillId="4" borderId="0" xfId="0" applyFont="1" applyFill="1" applyAlignment="1">
      <alignment horizontal="center" vertical="center"/>
    </xf>
    <xf numFmtId="14" fontId="15" fillId="4" borderId="90" xfId="0" applyNumberFormat="1" applyFont="1" applyFill="1" applyBorder="1" applyAlignment="1">
      <alignment horizontal="center" vertical="center"/>
    </xf>
    <xf numFmtId="0" fontId="15" fillId="4" borderId="90" xfId="0" applyFont="1" applyFill="1" applyBorder="1" applyAlignment="1">
      <alignment horizontal="center" vertical="center"/>
    </xf>
    <xf numFmtId="0" fontId="15" fillId="0" borderId="0" xfId="0" applyFont="1" applyAlignment="1">
      <alignment horizontal="left" vertical="center"/>
    </xf>
    <xf numFmtId="0" fontId="15" fillId="0" borderId="90" xfId="0" applyFont="1" applyBorder="1" applyAlignment="1">
      <alignment horizontal="left" vertical="center"/>
    </xf>
    <xf numFmtId="0" fontId="72" fillId="0" borderId="94" xfId="0" applyFont="1" applyBorder="1" applyAlignment="1">
      <alignment horizontal="left" vertical="center"/>
    </xf>
    <xf numFmtId="0" fontId="14" fillId="4" borderId="94" xfId="0" applyFont="1" applyFill="1" applyBorder="1" applyAlignment="1">
      <alignment horizontal="left" vertical="center"/>
    </xf>
    <xf numFmtId="3" fontId="14" fillId="0" borderId="125" xfId="0" applyNumberFormat="1" applyFont="1" applyBorder="1" applyAlignment="1">
      <alignment horizontal="right" vertical="center"/>
    </xf>
    <xf numFmtId="3" fontId="14" fillId="0" borderId="127" xfId="0" applyNumberFormat="1" applyFont="1" applyBorder="1" applyAlignment="1">
      <alignment horizontal="right" vertical="center"/>
    </xf>
    <xf numFmtId="9" fontId="14" fillId="0" borderId="127" xfId="1" applyFont="1" applyBorder="1" applyAlignment="1">
      <alignment horizontal="right" vertical="center"/>
    </xf>
    <xf numFmtId="3" fontId="14" fillId="0" borderId="37" xfId="0" applyNumberFormat="1" applyFont="1" applyBorder="1" applyAlignment="1">
      <alignment horizontal="right" vertical="center"/>
    </xf>
    <xf numFmtId="0" fontId="15" fillId="0" borderId="90" xfId="0" applyFont="1" applyBorder="1" applyAlignment="1">
      <alignment horizontal="center" vertical="center"/>
    </xf>
    <xf numFmtId="0" fontId="15" fillId="0" borderId="0" xfId="0" applyFont="1" applyAlignment="1">
      <alignment horizontal="center" vertical="center"/>
    </xf>
    <xf numFmtId="0" fontId="14" fillId="0" borderId="94" xfId="0" applyFont="1" applyBorder="1" applyAlignment="1">
      <alignment horizontal="left" vertical="center"/>
    </xf>
    <xf numFmtId="3" fontId="15" fillId="0" borderId="134" xfId="0" applyNumberFormat="1" applyFont="1" applyBorder="1" applyAlignment="1">
      <alignment horizontal="right" vertical="center"/>
    </xf>
    <xf numFmtId="0" fontId="14" fillId="0" borderId="37" xfId="0" applyFont="1" applyBorder="1" applyAlignment="1">
      <alignment horizontal="center"/>
    </xf>
    <xf numFmtId="0" fontId="15" fillId="0" borderId="125" xfId="0" applyFont="1" applyBorder="1" applyAlignment="1">
      <alignment horizontal="center"/>
    </xf>
    <xf numFmtId="0" fontId="15" fillId="0" borderId="126" xfId="0" applyFont="1" applyBorder="1" applyAlignment="1">
      <alignment horizontal="center"/>
    </xf>
    <xf numFmtId="0" fontId="15" fillId="0" borderId="127" xfId="0" applyFont="1" applyBorder="1" applyAlignment="1">
      <alignment horizontal="center"/>
    </xf>
    <xf numFmtId="0" fontId="15" fillId="0" borderId="60" xfId="0" applyFont="1" applyBorder="1" applyAlignment="1">
      <alignment horizontal="left" vertical="center" wrapText="1"/>
    </xf>
    <xf numFmtId="0" fontId="15" fillId="0" borderId="43" xfId="0" applyFont="1" applyBorder="1" applyAlignment="1">
      <alignment horizontal="left" vertical="center" wrapText="1"/>
    </xf>
    <xf numFmtId="0" fontId="15" fillId="0" borderId="61" xfId="0" applyFont="1" applyBorder="1" applyAlignment="1">
      <alignment horizontal="left" vertical="center" wrapText="1"/>
    </xf>
    <xf numFmtId="3" fontId="14" fillId="0" borderId="99" xfId="0" applyNumberFormat="1" applyFont="1" applyBorder="1" applyAlignment="1">
      <alignment horizontal="right" vertical="center"/>
    </xf>
    <xf numFmtId="0" fontId="14" fillId="0" borderId="69" xfId="0" applyFont="1" applyBorder="1" applyAlignment="1">
      <alignment horizontal="left" vertical="center" wrapText="1"/>
    </xf>
    <xf numFmtId="0" fontId="14" fillId="0" borderId="70" xfId="0" applyFont="1" applyBorder="1" applyAlignment="1">
      <alignment horizontal="left" vertical="center" wrapText="1"/>
    </xf>
    <xf numFmtId="0" fontId="14" fillId="0" borderId="71" xfId="0" applyFont="1" applyBorder="1" applyAlignment="1">
      <alignment horizontal="left" vertical="center" wrapText="1"/>
    </xf>
    <xf numFmtId="0" fontId="15" fillId="0" borderId="56" xfId="0" applyFont="1" applyBorder="1" applyAlignment="1">
      <alignment horizontal="left" vertical="center" wrapText="1"/>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3" fontId="14" fillId="0" borderId="91" xfId="0" applyNumberFormat="1" applyFont="1" applyBorder="1" applyAlignment="1">
      <alignment horizontal="right" vertical="center"/>
    </xf>
    <xf numFmtId="0" fontId="15" fillId="4" borderId="127" xfId="0" applyFont="1" applyFill="1" applyBorder="1" applyAlignment="1">
      <alignment horizontal="left" vertical="center"/>
    </xf>
    <xf numFmtId="0" fontId="14" fillId="0" borderId="92" xfId="0" applyFont="1" applyBorder="1" applyAlignment="1">
      <alignment horizontal="center" vertical="center" wrapText="1"/>
    </xf>
    <xf numFmtId="0" fontId="14" fillId="0" borderId="0" xfId="0" applyFont="1" applyBorder="1" applyAlignment="1">
      <alignment horizontal="center" vertical="center" wrapText="1"/>
    </xf>
    <xf numFmtId="0" fontId="15" fillId="0" borderId="56" xfId="0" applyFont="1" applyBorder="1" applyAlignment="1">
      <alignment horizontal="left" vertical="center"/>
    </xf>
    <xf numFmtId="0" fontId="15" fillId="0" borderId="57" xfId="0" applyFont="1" applyBorder="1" applyAlignment="1">
      <alignment horizontal="left" vertical="center"/>
    </xf>
    <xf numFmtId="0" fontId="15" fillId="0" borderId="58" xfId="0" applyFont="1" applyBorder="1" applyAlignment="1">
      <alignment horizontal="left" vertical="center"/>
    </xf>
    <xf numFmtId="3" fontId="14" fillId="0" borderId="89" xfId="0" applyNumberFormat="1" applyFont="1" applyBorder="1" applyAlignment="1">
      <alignment horizontal="right" vertical="center"/>
    </xf>
    <xf numFmtId="3" fontId="15" fillId="0" borderId="124" xfId="0" applyNumberFormat="1" applyFont="1" applyBorder="1" applyAlignment="1">
      <alignment horizontal="right" vertical="center"/>
    </xf>
    <xf numFmtId="0" fontId="15" fillId="0" borderId="60" xfId="0" applyFont="1" applyBorder="1" applyAlignment="1">
      <alignment horizontal="left" vertical="center"/>
    </xf>
    <xf numFmtId="0" fontId="15" fillId="0" borderId="43" xfId="0" applyFont="1" applyBorder="1" applyAlignment="1">
      <alignment horizontal="left" vertical="center"/>
    </xf>
    <xf numFmtId="0" fontId="15" fillId="0" borderId="61" xfId="0" applyFont="1" applyBorder="1" applyAlignment="1">
      <alignment horizontal="left" vertical="center"/>
    </xf>
    <xf numFmtId="0" fontId="15" fillId="0" borderId="69" xfId="0" applyFont="1" applyBorder="1" applyAlignment="1">
      <alignment horizontal="left" vertical="center" wrapText="1"/>
    </xf>
    <xf numFmtId="0" fontId="15" fillId="0" borderId="70" xfId="0" applyFont="1" applyBorder="1" applyAlignment="1">
      <alignment horizontal="left" vertical="center" wrapText="1"/>
    </xf>
    <xf numFmtId="0" fontId="15" fillId="0" borderId="71" xfId="0" applyFont="1" applyBorder="1" applyAlignment="1">
      <alignment horizontal="left" vertical="center" wrapText="1"/>
    </xf>
    <xf numFmtId="3" fontId="14" fillId="0" borderId="98" xfId="0" applyNumberFormat="1" applyFont="1" applyBorder="1" applyAlignment="1">
      <alignment horizontal="right" vertical="center"/>
    </xf>
    <xf numFmtId="0" fontId="15" fillId="0" borderId="69" xfId="0" applyFont="1" applyBorder="1" applyAlignment="1">
      <alignment horizontal="left" vertical="center"/>
    </xf>
    <xf numFmtId="0" fontId="15" fillId="0" borderId="70" xfId="0" applyFont="1" applyBorder="1" applyAlignment="1">
      <alignment horizontal="left" vertical="center"/>
    </xf>
    <xf numFmtId="0" fontId="15" fillId="0" borderId="71" xfId="0" applyFont="1" applyBorder="1" applyAlignment="1">
      <alignment horizontal="left" vertical="center"/>
    </xf>
    <xf numFmtId="3" fontId="15" fillId="0" borderId="71" xfId="0" applyNumberFormat="1" applyFont="1" applyBorder="1" applyAlignment="1">
      <alignment horizontal="right" vertical="center"/>
    </xf>
    <xf numFmtId="0" fontId="5" fillId="0" borderId="0" xfId="0" applyFont="1" applyAlignment="1">
      <alignment horizontal="justify" vertical="top" wrapText="1"/>
    </xf>
    <xf numFmtId="0" fontId="14" fillId="0" borderId="126" xfId="0" applyFont="1" applyBorder="1" applyAlignment="1">
      <alignment horizontal="left"/>
    </xf>
    <xf numFmtId="0" fontId="15" fillId="0" borderId="93" xfId="0" applyFont="1" applyBorder="1" applyAlignment="1">
      <alignment horizontal="center" vertical="center"/>
    </xf>
    <xf numFmtId="0" fontId="15" fillId="0" borderId="17" xfId="0" applyFont="1" applyBorder="1" applyAlignment="1">
      <alignment horizontal="center" vertical="center"/>
    </xf>
    <xf numFmtId="3" fontId="15" fillId="2" borderId="86" xfId="0" applyNumberFormat="1" applyFont="1" applyFill="1" applyBorder="1" applyAlignment="1">
      <alignment horizontal="right" vertical="center"/>
    </xf>
    <xf numFmtId="0" fontId="15" fillId="0" borderId="86" xfId="0" applyFont="1" applyBorder="1" applyAlignment="1">
      <alignment horizontal="center" vertical="center"/>
    </xf>
    <xf numFmtId="0" fontId="15" fillId="0" borderId="43" xfId="0" applyFont="1" applyBorder="1" applyAlignment="1">
      <alignment horizontal="center" vertical="center"/>
    </xf>
    <xf numFmtId="0" fontId="15" fillId="0" borderId="87" xfId="0" applyFont="1" applyBorder="1" applyAlignment="1">
      <alignment horizontal="center" vertical="center"/>
    </xf>
    <xf numFmtId="3" fontId="15" fillId="0" borderId="121" xfId="0" applyNumberFormat="1" applyFont="1" applyBorder="1" applyAlignment="1">
      <alignment horizontal="right" vertical="center"/>
    </xf>
    <xf numFmtId="0" fontId="14" fillId="0" borderId="89" xfId="0" applyFont="1" applyBorder="1" applyAlignment="1">
      <alignment horizontal="left" vertical="center" wrapText="1"/>
    </xf>
    <xf numFmtId="0" fontId="14" fillId="0" borderId="90" xfId="0" applyFont="1" applyBorder="1" applyAlignment="1">
      <alignment horizontal="left" vertical="center" wrapText="1"/>
    </xf>
    <xf numFmtId="0" fontId="14" fillId="0" borderId="91" xfId="0" applyFont="1" applyBorder="1" applyAlignment="1">
      <alignment horizontal="left" vertical="center" wrapText="1"/>
    </xf>
    <xf numFmtId="3" fontId="14" fillId="0" borderId="125" xfId="0" applyNumberFormat="1" applyFont="1" applyBorder="1" applyAlignment="1">
      <alignment horizontal="right" vertical="center" wrapText="1"/>
    </xf>
    <xf numFmtId="3" fontId="15" fillId="2" borderId="60" xfId="0" applyNumberFormat="1" applyFont="1" applyFill="1" applyBorder="1" applyAlignment="1">
      <alignment horizontal="right" vertical="center"/>
    </xf>
    <xf numFmtId="3" fontId="15" fillId="4" borderId="60" xfId="0" applyNumberFormat="1" applyFont="1" applyFill="1" applyBorder="1" applyAlignment="1">
      <alignment horizontal="right" vertical="center"/>
    </xf>
    <xf numFmtId="3" fontId="15" fillId="4" borderId="43" xfId="0" applyNumberFormat="1" applyFont="1" applyFill="1" applyBorder="1" applyAlignment="1">
      <alignment horizontal="right" vertical="center"/>
    </xf>
    <xf numFmtId="3" fontId="15" fillId="4" borderId="61" xfId="0" applyNumberFormat="1" applyFont="1" applyFill="1" applyBorder="1" applyAlignment="1">
      <alignment horizontal="right" vertical="center"/>
    </xf>
    <xf numFmtId="0" fontId="16" fillId="0" borderId="127" xfId="0" applyFont="1" applyBorder="1" applyAlignment="1">
      <alignment horizontal="left" vertical="center" wrapText="1"/>
    </xf>
    <xf numFmtId="0" fontId="15" fillId="0" borderId="55" xfId="0" applyFont="1" applyBorder="1" applyAlignment="1">
      <alignment horizontal="center" vertical="center"/>
    </xf>
    <xf numFmtId="0" fontId="15" fillId="0" borderId="62" xfId="0" applyFont="1" applyBorder="1" applyAlignment="1">
      <alignment horizontal="center" vertical="center"/>
    </xf>
    <xf numFmtId="0" fontId="15" fillId="0" borderId="120" xfId="0" applyFont="1" applyBorder="1" applyAlignment="1">
      <alignment horizontal="center" vertical="center"/>
    </xf>
    <xf numFmtId="0" fontId="15" fillId="0" borderId="128" xfId="0" applyFont="1" applyBorder="1" applyAlignment="1">
      <alignment horizontal="center" vertical="center"/>
    </xf>
    <xf numFmtId="3" fontId="15" fillId="2" borderId="84" xfId="0" applyNumberFormat="1" applyFont="1" applyFill="1" applyBorder="1" applyAlignment="1">
      <alignment horizontal="right" vertical="center"/>
    </xf>
    <xf numFmtId="0" fontId="15" fillId="0" borderId="84" xfId="0" applyFont="1" applyBorder="1" applyAlignment="1">
      <alignment horizontal="center" vertical="center"/>
    </xf>
    <xf numFmtId="0" fontId="3" fillId="0" borderId="0" xfId="0" applyFont="1" applyAlignment="1">
      <alignment horizontal="left" vertical="top"/>
    </xf>
    <xf numFmtId="0" fontId="15" fillId="2" borderId="94" xfId="0" applyFont="1" applyFill="1" applyBorder="1" applyAlignment="1">
      <alignment horizontal="center"/>
    </xf>
    <xf numFmtId="0" fontId="15" fillId="2" borderId="102" xfId="0" applyFont="1" applyFill="1" applyBorder="1" applyAlignment="1">
      <alignment horizontal="center"/>
    </xf>
    <xf numFmtId="3" fontId="14" fillId="4" borderId="127" xfId="0" applyNumberFormat="1" applyFont="1" applyFill="1" applyBorder="1" applyAlignment="1">
      <alignment horizontal="right" vertical="center" wrapText="1"/>
    </xf>
    <xf numFmtId="3" fontId="14" fillId="2" borderId="122" xfId="0" applyNumberFormat="1" applyFont="1" applyFill="1" applyBorder="1" applyAlignment="1">
      <alignment horizontal="right" vertical="center" wrapText="1"/>
    </xf>
    <xf numFmtId="0" fontId="14" fillId="0" borderId="0" xfId="0" applyFont="1" applyBorder="1" applyAlignment="1">
      <alignment horizontal="center"/>
    </xf>
    <xf numFmtId="3" fontId="15" fillId="0" borderId="127" xfId="0" applyNumberFormat="1" applyFont="1" applyFill="1" applyBorder="1" applyAlignment="1">
      <alignment horizontal="right" vertical="center" wrapText="1"/>
    </xf>
    <xf numFmtId="3" fontId="15" fillId="2" borderId="126" xfId="0" applyNumberFormat="1" applyFont="1" applyFill="1" applyBorder="1" applyAlignment="1">
      <alignment horizontal="right" vertical="center" wrapText="1"/>
    </xf>
    <xf numFmtId="3" fontId="15" fillId="2" borderId="123" xfId="0" applyNumberFormat="1" applyFont="1" applyFill="1" applyBorder="1" applyAlignment="1">
      <alignment horizontal="right" vertical="center" wrapText="1"/>
    </xf>
    <xf numFmtId="3" fontId="15" fillId="2" borderId="93" xfId="0" applyNumberFormat="1" applyFont="1" applyFill="1" applyBorder="1" applyAlignment="1">
      <alignment horizontal="right" vertical="center" wrapText="1"/>
    </xf>
    <xf numFmtId="3" fontId="15" fillId="2" borderId="119" xfId="0" applyNumberFormat="1" applyFont="1" applyFill="1" applyBorder="1" applyAlignment="1">
      <alignment horizontal="right" vertical="center" wrapText="1"/>
    </xf>
    <xf numFmtId="0" fontId="15" fillId="0" borderId="17" xfId="0" applyFont="1" applyBorder="1" applyAlignment="1">
      <alignment horizontal="left" vertical="center"/>
    </xf>
    <xf numFmtId="0" fontId="1" fillId="0" borderId="0" xfId="0" applyFont="1" applyFill="1" applyAlignment="1">
      <alignment horizontal="justify" vertical="top" wrapText="1"/>
    </xf>
    <xf numFmtId="0" fontId="14" fillId="0" borderId="37" xfId="0" applyFont="1" applyFill="1" applyBorder="1" applyAlignment="1">
      <alignment horizontal="center" vertical="center" wrapText="1"/>
    </xf>
    <xf numFmtId="0" fontId="15" fillId="0" borderId="125" xfId="0" applyFont="1" applyBorder="1" applyAlignment="1">
      <alignment horizontal="center" vertical="center" wrapText="1"/>
    </xf>
    <xf numFmtId="175" fontId="15" fillId="0" borderId="125" xfId="0" applyNumberFormat="1" applyFont="1" applyBorder="1" applyAlignment="1">
      <alignment horizontal="right" vertical="center"/>
    </xf>
    <xf numFmtId="10" fontId="15" fillId="4" borderId="125" xfId="0" applyNumberFormat="1" applyFont="1" applyFill="1" applyBorder="1" applyAlignment="1">
      <alignment horizontal="right" vertical="center"/>
    </xf>
    <xf numFmtId="0" fontId="15" fillId="0" borderId="98" xfId="0" applyFont="1" applyFill="1" applyBorder="1" applyAlignment="1">
      <alignment horizontal="center" vertical="center" wrapText="1"/>
    </xf>
    <xf numFmtId="0" fontId="15" fillId="0" borderId="85" xfId="0" applyFont="1" applyFill="1" applyBorder="1" applyAlignment="1">
      <alignment horizontal="center" vertical="center" wrapText="1"/>
    </xf>
    <xf numFmtId="0" fontId="15" fillId="0" borderId="99" xfId="0" applyFont="1" applyFill="1" applyBorder="1" applyAlignment="1">
      <alignment horizontal="center" vertical="center" wrapText="1"/>
    </xf>
    <xf numFmtId="175" fontId="15" fillId="0" borderId="98" xfId="0" applyNumberFormat="1" applyFont="1" applyFill="1" applyBorder="1" applyAlignment="1">
      <alignment horizontal="right" vertical="center"/>
    </xf>
    <xf numFmtId="175" fontId="15" fillId="0" borderId="85" xfId="0" applyNumberFormat="1" applyFont="1" applyFill="1" applyBorder="1" applyAlignment="1">
      <alignment horizontal="right" vertical="center"/>
    </xf>
    <xf numFmtId="175" fontId="15" fillId="0" borderId="99" xfId="0" applyNumberFormat="1" applyFont="1" applyFill="1" applyBorder="1" applyAlignment="1">
      <alignment horizontal="right" vertical="center"/>
    </xf>
    <xf numFmtId="0" fontId="15" fillId="0" borderId="98" xfId="0" applyFont="1" applyFill="1" applyBorder="1" applyAlignment="1">
      <alignment horizontal="right" vertical="center"/>
    </xf>
    <xf numFmtId="0" fontId="15" fillId="0" borderId="85" xfId="0" applyFont="1" applyFill="1" applyBorder="1" applyAlignment="1">
      <alignment horizontal="right" vertical="center"/>
    </xf>
    <xf numFmtId="0" fontId="15" fillId="0" borderId="99" xfId="0" applyFont="1" applyFill="1" applyBorder="1" applyAlignment="1">
      <alignment horizontal="right" vertical="center"/>
    </xf>
    <xf numFmtId="0" fontId="14" fillId="0" borderId="118" xfId="0" applyFont="1" applyFill="1" applyBorder="1" applyAlignment="1">
      <alignment horizontal="left" vertical="center" wrapText="1"/>
    </xf>
    <xf numFmtId="0" fontId="14" fillId="0" borderId="132" xfId="0" applyFont="1" applyFill="1" applyBorder="1" applyAlignment="1">
      <alignment horizontal="left" vertical="center" wrapText="1"/>
    </xf>
    <xf numFmtId="0" fontId="14" fillId="0" borderId="104" xfId="0" applyFont="1" applyFill="1" applyBorder="1" applyAlignment="1">
      <alignment horizontal="left" vertical="center" wrapText="1"/>
    </xf>
    <xf numFmtId="175" fontId="15" fillId="0" borderId="126" xfId="0" applyNumberFormat="1" applyFont="1" applyFill="1" applyBorder="1" applyAlignment="1">
      <alignment horizontal="right" vertical="center"/>
    </xf>
    <xf numFmtId="9" fontId="15" fillId="0" borderId="118" xfId="1" applyFont="1" applyFill="1" applyBorder="1" applyAlignment="1">
      <alignment horizontal="right" vertical="center"/>
    </xf>
    <xf numFmtId="9" fontId="15" fillId="0" borderId="132" xfId="1" applyFont="1" applyFill="1" applyBorder="1" applyAlignment="1">
      <alignment horizontal="right" vertical="center"/>
    </xf>
    <xf numFmtId="9" fontId="15" fillId="0" borderId="104" xfId="1" applyFont="1" applyFill="1" applyBorder="1" applyAlignment="1">
      <alignment horizontal="right" vertical="center"/>
    </xf>
    <xf numFmtId="0" fontId="14" fillId="9" borderId="37" xfId="0" applyFont="1" applyFill="1" applyBorder="1" applyAlignment="1">
      <alignment horizontal="center" vertical="center" wrapText="1"/>
    </xf>
    <xf numFmtId="0" fontId="15" fillId="9" borderId="125" xfId="0" applyFont="1" applyFill="1" applyBorder="1" applyAlignment="1">
      <alignment horizontal="center" vertical="center"/>
    </xf>
    <xf numFmtId="0" fontId="15" fillId="9" borderId="125" xfId="0" applyFont="1" applyFill="1" applyBorder="1" applyAlignment="1">
      <alignment horizontal="right" vertical="center"/>
    </xf>
    <xf numFmtId="3" fontId="15" fillId="9" borderId="125" xfId="0" applyNumberFormat="1" applyFont="1" applyFill="1" applyBorder="1" applyAlignment="1">
      <alignment horizontal="right" vertical="center"/>
    </xf>
    <xf numFmtId="10" fontId="15" fillId="9" borderId="125" xfId="0" applyNumberFormat="1" applyFont="1" applyFill="1" applyBorder="1" applyAlignment="1">
      <alignment horizontal="right" vertical="center"/>
    </xf>
    <xf numFmtId="0" fontId="15" fillId="9" borderId="127" xfId="0" applyFont="1" applyFill="1" applyBorder="1" applyAlignment="1">
      <alignment horizontal="center" vertical="center"/>
    </xf>
    <xf numFmtId="0" fontId="15" fillId="9" borderId="127" xfId="0" applyFont="1" applyFill="1" applyBorder="1" applyAlignment="1">
      <alignment horizontal="right" vertical="center"/>
    </xf>
    <xf numFmtId="3" fontId="15" fillId="9" borderId="127" xfId="0" applyNumberFormat="1" applyFont="1" applyFill="1" applyBorder="1" applyAlignment="1">
      <alignment horizontal="right" vertical="center"/>
    </xf>
    <xf numFmtId="0" fontId="14" fillId="9" borderId="118" xfId="0" applyFont="1" applyFill="1" applyBorder="1" applyAlignment="1">
      <alignment horizontal="left"/>
    </xf>
    <xf numFmtId="0" fontId="14" fillId="9" borderId="132" xfId="0" applyFont="1" applyFill="1" applyBorder="1" applyAlignment="1">
      <alignment horizontal="left"/>
    </xf>
    <xf numFmtId="0" fontId="14" fillId="9" borderId="104" xfId="0" applyFont="1" applyFill="1" applyBorder="1" applyAlignment="1">
      <alignment horizontal="left"/>
    </xf>
    <xf numFmtId="0" fontId="15" fillId="9" borderId="126" xfId="0" applyFont="1" applyFill="1" applyBorder="1" applyAlignment="1">
      <alignment horizontal="center" vertical="center"/>
    </xf>
    <xf numFmtId="3" fontId="15" fillId="9" borderId="126" xfId="0" applyNumberFormat="1" applyFont="1" applyFill="1" applyBorder="1" applyAlignment="1">
      <alignment horizontal="right" vertical="center"/>
    </xf>
    <xf numFmtId="9" fontId="15" fillId="9" borderId="126" xfId="1" applyFont="1" applyFill="1" applyBorder="1" applyAlignment="1">
      <alignment horizontal="right" vertical="center"/>
    </xf>
    <xf numFmtId="0" fontId="2" fillId="0" borderId="0" xfId="0" applyFont="1" applyAlignment="1">
      <alignment horizontal="left" vertical="top" wrapText="1"/>
    </xf>
    <xf numFmtId="0" fontId="15" fillId="0" borderId="123" xfId="0" applyFont="1" applyBorder="1" applyAlignment="1">
      <alignment horizontal="center" vertical="center"/>
    </xf>
    <xf numFmtId="3" fontId="15" fillId="0" borderId="122" xfId="0" applyNumberFormat="1" applyFont="1" applyBorder="1" applyAlignment="1">
      <alignment horizontal="right" vertical="center" wrapText="1"/>
    </xf>
    <xf numFmtId="0" fontId="28" fillId="5" borderId="57" xfId="7" applyFont="1" applyFill="1" applyBorder="1" applyAlignment="1">
      <alignment horizontal="center" vertical="center"/>
    </xf>
    <xf numFmtId="0" fontId="28" fillId="5" borderId="58" xfId="7" applyFont="1" applyFill="1" applyBorder="1" applyAlignment="1">
      <alignment horizontal="center" vertical="center"/>
    </xf>
    <xf numFmtId="0" fontId="28" fillId="5" borderId="43" xfId="7" applyFont="1" applyFill="1" applyBorder="1" applyAlignment="1">
      <alignment horizontal="center" vertical="center"/>
    </xf>
    <xf numFmtId="0" fontId="28" fillId="5" borderId="61" xfId="7" applyFont="1" applyFill="1" applyBorder="1" applyAlignment="1">
      <alignment horizontal="center" vertical="center"/>
    </xf>
    <xf numFmtId="3" fontId="41" fillId="0" borderId="0" xfId="7" applyNumberFormat="1" applyFont="1" applyFill="1" applyAlignment="1">
      <alignment horizontal="center"/>
    </xf>
    <xf numFmtId="0" fontId="14" fillId="0" borderId="72" xfId="0" applyFont="1" applyBorder="1" applyAlignment="1">
      <alignment horizontal="center"/>
    </xf>
    <xf numFmtId="0" fontId="14" fillId="0" borderId="74" xfId="0" applyFont="1" applyBorder="1" applyAlignment="1">
      <alignment horizontal="center"/>
    </xf>
    <xf numFmtId="0" fontId="13" fillId="0" borderId="72" xfId="0" applyFont="1" applyBorder="1" applyAlignment="1">
      <alignment horizontal="center"/>
    </xf>
    <xf numFmtId="0" fontId="13" fillId="0" borderId="0" xfId="0" applyFont="1" applyBorder="1" applyAlignment="1">
      <alignment horizontal="center"/>
    </xf>
    <xf numFmtId="0" fontId="13" fillId="0" borderId="74" xfId="0" applyFont="1" applyBorder="1" applyAlignment="1">
      <alignment horizontal="center"/>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 xfId="0" applyFont="1" applyBorder="1" applyAlignment="1">
      <alignment horizontal="center" vertical="center" wrapText="1"/>
    </xf>
    <xf numFmtId="0" fontId="13" fillId="0" borderId="79" xfId="0" applyFont="1" applyBorder="1" applyAlignment="1">
      <alignment horizontal="center"/>
    </xf>
    <xf numFmtId="0" fontId="13" fillId="0" borderId="51" xfId="0" applyFont="1" applyBorder="1" applyAlignment="1">
      <alignment horizontal="center"/>
    </xf>
    <xf numFmtId="0" fontId="13" fillId="0" borderId="78" xfId="0" applyFont="1" applyBorder="1" applyAlignment="1">
      <alignment horizontal="center"/>
    </xf>
    <xf numFmtId="0" fontId="14" fillId="0" borderId="2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47" xfId="0" applyFont="1" applyBorder="1" applyAlignment="1">
      <alignment horizontal="center" vertical="center"/>
    </xf>
    <xf numFmtId="0" fontId="14" fillId="0" borderId="23" xfId="0" applyFont="1" applyBorder="1" applyAlignment="1">
      <alignment horizontal="center" vertical="center"/>
    </xf>
    <xf numFmtId="0" fontId="14" fillId="0" borderId="4" xfId="0" applyFont="1" applyBorder="1" applyAlignment="1">
      <alignment horizontal="center" vertical="center"/>
    </xf>
    <xf numFmtId="0" fontId="14" fillId="0" borderId="35" xfId="0" applyFont="1" applyBorder="1" applyAlignment="1">
      <alignment horizontal="center" vertical="center"/>
    </xf>
    <xf numFmtId="0" fontId="14" fillId="0" borderId="46" xfId="0" applyFont="1" applyBorder="1" applyAlignment="1">
      <alignment horizontal="center" vertical="center"/>
    </xf>
    <xf numFmtId="0" fontId="42" fillId="0" borderId="79" xfId="0" applyNumberFormat="1" applyFont="1" applyBorder="1" applyAlignment="1">
      <alignment horizontal="center"/>
    </xf>
    <xf numFmtId="0" fontId="43" fillId="0" borderId="78" xfId="0" applyNumberFormat="1" applyFont="1" applyBorder="1" applyAlignment="1">
      <alignment horizontal="center"/>
    </xf>
    <xf numFmtId="0" fontId="13" fillId="0" borderId="81" xfId="0" applyFont="1" applyBorder="1" applyAlignment="1">
      <alignment horizontal="center"/>
    </xf>
    <xf numFmtId="0" fontId="13" fillId="0" borderId="82" xfId="0" applyFont="1" applyBorder="1" applyAlignment="1">
      <alignment horizontal="center"/>
    </xf>
    <xf numFmtId="0" fontId="15" fillId="0" borderId="1" xfId="0" applyFont="1" applyBorder="1" applyAlignment="1">
      <alignment vertical="center"/>
    </xf>
    <xf numFmtId="0" fontId="15" fillId="0" borderId="7" xfId="0" applyFont="1" applyBorder="1" applyAlignment="1">
      <alignment vertical="center"/>
    </xf>
    <xf numFmtId="0" fontId="15" fillId="0" borderId="28" xfId="0" applyFont="1" applyBorder="1" applyAlignment="1">
      <alignment vertical="center"/>
    </xf>
    <xf numFmtId="0" fontId="15" fillId="0" borderId="5" xfId="0" applyFont="1" applyBorder="1" applyAlignment="1">
      <alignment vertical="center"/>
    </xf>
    <xf numFmtId="0" fontId="14" fillId="0" borderId="19" xfId="0" applyFont="1" applyBorder="1" applyAlignment="1">
      <alignment horizontal="center" vertical="center" wrapText="1"/>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4" xfId="0" applyFont="1" applyBorder="1" applyAlignment="1">
      <alignment horizontal="center" vertical="center"/>
    </xf>
    <xf numFmtId="0" fontId="15" fillId="0" borderId="25"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6" xfId="0" applyFont="1" applyBorder="1" applyAlignment="1">
      <alignment horizontal="center" vertical="center" wrapText="1"/>
    </xf>
  </cellXfs>
  <cellStyles count="16">
    <cellStyle name="Comma 2" xfId="13"/>
    <cellStyle name="Hyperlink 2" xfId="11"/>
    <cellStyle name="Hypertextové prepojenie" xfId="15" builtinId="8"/>
    <cellStyle name="Normal 2" xfId="2"/>
    <cellStyle name="Normal 3" xfId="8"/>
    <cellStyle name="Normal 4" xfId="4"/>
    <cellStyle name="Normal 5" xfId="12"/>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álne" xfId="0" builtinId="0"/>
    <cellStyle name="normální_cashflow96" xfId="14"/>
    <cellStyle name="Percent 2" xfId="3"/>
    <cellStyle name="percentá" xfId="1" builtinId="5"/>
  </cellStyles>
  <dxfs count="276">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vladimir.jacko/My%20Documents/Useful/FY%2012%20Lead%20Sheets.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mport - Prelim"/>
      <sheetName val="Import - Final"/>
      <sheetName val="Account determination"/>
      <sheetName val="OAR"/>
      <sheetName val="Ratios"/>
      <sheetName val="BS"/>
      <sheetName val="P&amp;L"/>
      <sheetName val="C"/>
      <sheetName val="F"/>
      <sheetName val="E (ST)"/>
      <sheetName val="E (LT)"/>
      <sheetName val="H"/>
      <sheetName val="G"/>
      <sheetName val="K"/>
      <sheetName val="L"/>
      <sheetName val="N (ST)"/>
      <sheetName val="N (LT)"/>
      <sheetName val="O"/>
      <sheetName val="P"/>
      <sheetName val="P (Deferrals)"/>
      <sheetName val="Q"/>
      <sheetName val="T"/>
      <sheetName val="VA;UA"/>
      <sheetName val="VB"/>
      <sheetName val="VC;UB"/>
      <sheetName val="VE;UC"/>
      <sheetName val="Cash Flow"/>
      <sheetName val="CF - Worksheet"/>
      <sheetName val="Suvaha"/>
      <sheetName val="Vysledovka"/>
    </sheetNames>
    <sheetDataSet>
      <sheetData sheetId="0">
        <row r="4">
          <cell r="C4" t="str">
            <v>30/09/11 (Prelim)</v>
          </cell>
        </row>
      </sheetData>
      <sheetData sheetId="1">
        <row r="5">
          <cell r="C5" t="str">
            <v>31/12/11 (Final)</v>
          </cell>
        </row>
      </sheetData>
      <sheetData sheetId="2">
        <row r="3">
          <cell r="C3">
            <v>1</v>
          </cell>
        </row>
      </sheetData>
      <sheetData sheetId="3" refreshError="1"/>
      <sheetData sheetId="4" refreshError="1"/>
      <sheetData sheetId="5">
        <row r="5">
          <cell r="K5">
            <v>0</v>
          </cell>
        </row>
      </sheetData>
      <sheetData sheetId="6">
        <row r="69">
          <cell r="D69">
            <v>0</v>
          </cell>
        </row>
      </sheetData>
      <sheetData sheetId="7">
        <row r="9">
          <cell r="G9">
            <v>0</v>
          </cell>
        </row>
      </sheetData>
      <sheetData sheetId="8">
        <row r="7">
          <cell r="G7">
            <v>0</v>
          </cell>
        </row>
      </sheetData>
      <sheetData sheetId="9">
        <row r="7">
          <cell r="G7">
            <v>0</v>
          </cell>
        </row>
      </sheetData>
      <sheetData sheetId="10">
        <row r="7">
          <cell r="G7">
            <v>0</v>
          </cell>
        </row>
      </sheetData>
      <sheetData sheetId="11">
        <row r="7">
          <cell r="G7">
            <v>0</v>
          </cell>
        </row>
      </sheetData>
      <sheetData sheetId="12">
        <row r="8">
          <cell r="G8">
            <v>0</v>
          </cell>
        </row>
      </sheetData>
      <sheetData sheetId="13">
        <row r="7">
          <cell r="F7">
            <v>0</v>
          </cell>
        </row>
      </sheetData>
      <sheetData sheetId="14">
        <row r="7">
          <cell r="F7">
            <v>0</v>
          </cell>
        </row>
      </sheetData>
      <sheetData sheetId="15">
        <row r="7">
          <cell r="G7">
            <v>0</v>
          </cell>
        </row>
      </sheetData>
      <sheetData sheetId="16">
        <row r="7">
          <cell r="G7">
            <v>0</v>
          </cell>
        </row>
      </sheetData>
      <sheetData sheetId="17">
        <row r="15">
          <cell r="G15">
            <v>0</v>
          </cell>
        </row>
      </sheetData>
      <sheetData sheetId="18">
        <row r="7">
          <cell r="G7">
            <v>0</v>
          </cell>
        </row>
      </sheetData>
      <sheetData sheetId="19">
        <row r="8">
          <cell r="G8">
            <v>0</v>
          </cell>
        </row>
      </sheetData>
      <sheetData sheetId="20">
        <row r="7">
          <cell r="G7">
            <v>0</v>
          </cell>
        </row>
      </sheetData>
      <sheetData sheetId="21">
        <row r="7">
          <cell r="G7">
            <v>0</v>
          </cell>
        </row>
      </sheetData>
      <sheetData sheetId="22">
        <row r="7">
          <cell r="G7">
            <v>0</v>
          </cell>
        </row>
      </sheetData>
      <sheetData sheetId="23">
        <row r="9">
          <cell r="G9">
            <v>0</v>
          </cell>
        </row>
      </sheetData>
      <sheetData sheetId="24">
        <row r="10">
          <cell r="G10">
            <v>0</v>
          </cell>
        </row>
      </sheetData>
      <sheetData sheetId="25">
        <row r="7">
          <cell r="G7">
            <v>0</v>
          </cell>
        </row>
      </sheetData>
      <sheetData sheetId="26"/>
      <sheetData sheetId="27">
        <row r="12">
          <cell r="C12">
            <v>0</v>
          </cell>
        </row>
      </sheetData>
      <sheetData sheetId="28" refreshError="1"/>
      <sheetData sheetId="29"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indexed="49"/>
  </sheetPr>
  <dimension ref="A1:M42"/>
  <sheetViews>
    <sheetView showGridLines="0" topLeftCell="A13" workbookViewId="0">
      <selection activeCell="F27" sqref="F27"/>
    </sheetView>
  </sheetViews>
  <sheetFormatPr defaultRowHeight="11.25"/>
  <cols>
    <col min="1" max="1" width="19.85546875" style="542" customWidth="1"/>
    <col min="2" max="2" width="10.140625" style="542" bestFit="1" customWidth="1"/>
    <col min="3" max="3" width="14.140625" style="542" customWidth="1"/>
    <col min="4" max="4" width="2.85546875" style="542" customWidth="1"/>
    <col min="5" max="5" width="18.5703125" style="542" customWidth="1"/>
    <col min="6" max="6" width="27.7109375" style="542" customWidth="1"/>
    <col min="7" max="7" width="2.28515625" style="542" bestFit="1" customWidth="1"/>
    <col min="8" max="8" width="5" style="542" customWidth="1"/>
    <col min="9" max="16384" width="9.140625" style="542"/>
  </cols>
  <sheetData>
    <row r="1" spans="1:13" ht="12" thickBot="1">
      <c r="A1" s="538" t="s">
        <v>748</v>
      </c>
      <c r="B1" s="539"/>
      <c r="C1" s="540"/>
      <c r="D1" s="540"/>
      <c r="E1" s="540"/>
      <c r="F1" s="540"/>
      <c r="G1" s="541"/>
    </row>
    <row r="2" spans="1:13" ht="12" thickBot="1">
      <c r="A2" s="543" t="s">
        <v>959</v>
      </c>
      <c r="B2" s="544"/>
      <c r="C2" s="544"/>
      <c r="D2" s="544"/>
      <c r="E2" s="544"/>
      <c r="F2" s="544"/>
      <c r="G2" s="545"/>
      <c r="H2" s="546"/>
    </row>
    <row r="3" spans="1:13" ht="25.5" customHeight="1" thickBot="1">
      <c r="A3" s="701" t="s">
        <v>960</v>
      </c>
      <c r="B3" s="702"/>
      <c r="C3" s="702"/>
      <c r="D3" s="547"/>
      <c r="E3" s="548" t="s">
        <v>747</v>
      </c>
      <c r="F3" s="549" t="s">
        <v>1040</v>
      </c>
      <c r="G3" s="550"/>
    </row>
    <row r="4" spans="1:13">
      <c r="A4" s="551"/>
      <c r="B4" s="552"/>
      <c r="C4" s="552"/>
      <c r="D4" s="552"/>
      <c r="E4" s="552"/>
      <c r="F4" s="552"/>
      <c r="G4" s="553"/>
    </row>
    <row r="5" spans="1:13" ht="12" thickBot="1">
      <c r="A5" s="551"/>
      <c r="B5" s="552"/>
      <c r="C5" s="552"/>
      <c r="D5" s="552"/>
      <c r="E5" s="552"/>
      <c r="F5" s="552"/>
      <c r="G5" s="553"/>
      <c r="L5" s="700"/>
      <c r="M5" s="700"/>
    </row>
    <row r="6" spans="1:13" ht="12" thickBot="1">
      <c r="A6" s="554" t="s">
        <v>746</v>
      </c>
      <c r="B6" s="555">
        <f>YEAR(B7)</f>
        <v>2013</v>
      </c>
      <c r="C6" s="552"/>
      <c r="D6" s="556" t="s">
        <v>740</v>
      </c>
      <c r="E6" s="557"/>
      <c r="F6" s="552"/>
      <c r="G6" s="553"/>
      <c r="L6" s="700"/>
      <c r="M6" s="700"/>
    </row>
    <row r="7" spans="1:13">
      <c r="A7" s="558" t="s">
        <v>737</v>
      </c>
      <c r="B7" s="673">
        <v>41275</v>
      </c>
      <c r="C7" s="552"/>
      <c r="D7" s="559" t="s">
        <v>18</v>
      </c>
      <c r="E7" s="560" t="s">
        <v>745</v>
      </c>
      <c r="F7" s="552"/>
      <c r="G7" s="553"/>
      <c r="L7" s="561"/>
      <c r="M7" s="562"/>
    </row>
    <row r="8" spans="1:13">
      <c r="A8" s="563" t="s">
        <v>733</v>
      </c>
      <c r="B8" s="564" t="str">
        <f>CHOOSE(LEN(MONTH(B7)),"0"&amp;MONTH(B7),MONTH(B7))</f>
        <v>01</v>
      </c>
      <c r="C8" s="552"/>
      <c r="D8" s="565"/>
      <c r="E8" s="566" t="s">
        <v>744</v>
      </c>
      <c r="F8" s="552"/>
      <c r="G8" s="553"/>
    </row>
    <row r="9" spans="1:13" ht="12" thickBot="1">
      <c r="A9" s="563" t="s">
        <v>743</v>
      </c>
      <c r="B9" s="567">
        <f>YEAR(B7)</f>
        <v>2013</v>
      </c>
      <c r="C9" s="552"/>
      <c r="D9" s="568"/>
      <c r="E9" s="569"/>
      <c r="F9" s="552"/>
      <c r="G9" s="553"/>
    </row>
    <row r="10" spans="1:13">
      <c r="A10" s="570" t="s">
        <v>735</v>
      </c>
      <c r="B10" s="673">
        <v>41639</v>
      </c>
      <c r="C10" s="552"/>
      <c r="D10" s="571"/>
      <c r="E10" s="571"/>
      <c r="F10" s="552"/>
      <c r="G10" s="553"/>
    </row>
    <row r="11" spans="1:13">
      <c r="A11" s="572" t="s">
        <v>742</v>
      </c>
      <c r="B11" s="573" t="str">
        <f>DAY(B10)&amp;"."&amp;MONTH(B10)&amp;"."</f>
        <v>31.12.</v>
      </c>
      <c r="C11" s="552"/>
      <c r="D11" s="574"/>
      <c r="E11" s="575" t="s">
        <v>694</v>
      </c>
      <c r="F11" s="552"/>
      <c r="G11" s="553"/>
    </row>
    <row r="12" spans="1:13">
      <c r="A12" s="572" t="s">
        <v>741</v>
      </c>
      <c r="B12" s="576" t="str">
        <f>RIGHT(YEAR(B10),2)</f>
        <v>13</v>
      </c>
      <c r="C12" s="552"/>
      <c r="D12" s="552"/>
      <c r="E12" s="577" t="s">
        <v>1041</v>
      </c>
      <c r="F12" s="552"/>
      <c r="G12" s="553"/>
      <c r="K12" s="578"/>
    </row>
    <row r="13" spans="1:13">
      <c r="A13" s="563" t="s">
        <v>733</v>
      </c>
      <c r="B13" s="564">
        <f>CHOOSE(LEN(MONTH(B10)),"0"&amp;MONTH(B10),MONTH(B10))</f>
        <v>12</v>
      </c>
      <c r="C13" s="579"/>
      <c r="D13" s="552"/>
      <c r="E13" s="552"/>
      <c r="F13" s="552"/>
      <c r="G13" s="553"/>
      <c r="H13" s="546"/>
    </row>
    <row r="14" spans="1:13" ht="12" thickBot="1">
      <c r="A14" s="580" t="s">
        <v>732</v>
      </c>
      <c r="B14" s="567">
        <f>YEAR(B10)</f>
        <v>2013</v>
      </c>
      <c r="C14" s="581"/>
      <c r="D14" s="552"/>
      <c r="E14" s="552"/>
      <c r="F14" s="552"/>
      <c r="G14" s="553"/>
      <c r="H14" s="546"/>
    </row>
    <row r="15" spans="1:13" ht="12" thickBot="1">
      <c r="A15" s="551"/>
      <c r="B15" s="582"/>
      <c r="C15" s="552"/>
      <c r="D15" s="556" t="s">
        <v>740</v>
      </c>
      <c r="E15" s="557"/>
      <c r="F15" s="552"/>
      <c r="G15" s="553"/>
    </row>
    <row r="16" spans="1:13" ht="12" thickBot="1">
      <c r="A16" s="583" t="s">
        <v>739</v>
      </c>
      <c r="B16" s="584">
        <f>YEAR(B17)</f>
        <v>2012</v>
      </c>
      <c r="C16" s="552"/>
      <c r="D16" s="585" t="s">
        <v>18</v>
      </c>
      <c r="E16" s="586" t="s">
        <v>738</v>
      </c>
      <c r="F16" s="552"/>
      <c r="G16" s="553"/>
    </row>
    <row r="17" spans="1:9" ht="12" thickBot="1">
      <c r="A17" s="558" t="s">
        <v>737</v>
      </c>
      <c r="B17" s="673">
        <v>40909</v>
      </c>
      <c r="C17" s="552"/>
      <c r="D17" s="587"/>
      <c r="E17" s="588" t="s">
        <v>736</v>
      </c>
      <c r="F17" s="552"/>
      <c r="G17" s="553"/>
    </row>
    <row r="18" spans="1:9">
      <c r="A18" s="563" t="s">
        <v>733</v>
      </c>
      <c r="B18" s="589" t="str">
        <f>CHOOSE(LEN(MONTH(B17)),"0"&amp;MONTH(B17),MONTH(B17))</f>
        <v>01</v>
      </c>
      <c r="C18" s="552"/>
      <c r="D18" s="552"/>
      <c r="E18" s="552"/>
      <c r="F18" s="552"/>
      <c r="G18" s="553"/>
    </row>
    <row r="19" spans="1:9" ht="12" thickBot="1">
      <c r="A19" s="580" t="s">
        <v>732</v>
      </c>
      <c r="B19" s="567">
        <f>YEAR(B17)</f>
        <v>2012</v>
      </c>
      <c r="C19" s="552"/>
      <c r="D19" s="552"/>
      <c r="E19" s="552"/>
      <c r="F19" s="552"/>
      <c r="G19" s="553"/>
    </row>
    <row r="20" spans="1:9" ht="12" thickBot="1">
      <c r="A20" s="570" t="s">
        <v>735</v>
      </c>
      <c r="B20" s="673">
        <v>41274</v>
      </c>
      <c r="C20" s="552"/>
      <c r="D20" s="552"/>
      <c r="E20" s="538" t="s">
        <v>734</v>
      </c>
      <c r="F20" s="590"/>
      <c r="G20" s="553"/>
    </row>
    <row r="21" spans="1:9">
      <c r="A21" s="563" t="s">
        <v>733</v>
      </c>
      <c r="B21" s="564">
        <f>CHOOSE(LEN(MONTH(B20)),"0"&amp;MONTH(B20),MONTH(B20))</f>
        <v>12</v>
      </c>
      <c r="C21" s="552"/>
      <c r="D21" s="552"/>
      <c r="E21" s="552"/>
      <c r="F21" s="552"/>
      <c r="G21" s="553"/>
    </row>
    <row r="22" spans="1:9" ht="12" thickBot="1">
      <c r="A22" s="580" t="s">
        <v>732</v>
      </c>
      <c r="B22" s="567">
        <f>YEAR(B20)</f>
        <v>2012</v>
      </c>
      <c r="C22" s="552"/>
      <c r="D22" s="552"/>
      <c r="E22" s="552"/>
      <c r="F22" s="552"/>
      <c r="G22" s="553"/>
    </row>
    <row r="23" spans="1:9" ht="12" thickBot="1">
      <c r="A23" s="591"/>
      <c r="B23" s="581"/>
      <c r="C23" s="552"/>
      <c r="D23" s="552"/>
      <c r="E23" s="552"/>
      <c r="F23" s="552"/>
      <c r="G23" s="553"/>
      <c r="I23" s="664"/>
    </row>
    <row r="24" spans="1:9" ht="12" thickBot="1">
      <c r="A24" s="538" t="s">
        <v>731</v>
      </c>
      <c r="B24" s="540"/>
      <c r="C24" s="592">
        <v>2020213030</v>
      </c>
      <c r="D24" s="552"/>
      <c r="E24" s="552"/>
      <c r="F24" s="552"/>
      <c r="G24" s="553"/>
    </row>
    <row r="25" spans="1:9" ht="12" thickBot="1">
      <c r="A25" s="551"/>
      <c r="B25" s="552"/>
      <c r="C25" s="552"/>
      <c r="D25" s="552"/>
      <c r="E25" s="593" t="s">
        <v>730</v>
      </c>
      <c r="F25" s="594">
        <v>41698</v>
      </c>
      <c r="G25" s="553"/>
    </row>
    <row r="26" spans="1:9" ht="12" thickBot="1">
      <c r="A26" s="538" t="s">
        <v>729</v>
      </c>
      <c r="B26" s="540"/>
      <c r="C26" s="663" t="s">
        <v>1042</v>
      </c>
      <c r="D26" s="552"/>
      <c r="E26" s="591"/>
      <c r="F26" s="553"/>
      <c r="G26" s="553"/>
    </row>
    <row r="27" spans="1:9" ht="12" thickBot="1">
      <c r="A27" s="551"/>
      <c r="B27" s="552"/>
      <c r="C27" s="552"/>
      <c r="D27" s="595"/>
      <c r="E27" s="596" t="s">
        <v>728</v>
      </c>
      <c r="F27" s="597"/>
      <c r="G27" s="553"/>
    </row>
    <row r="28" spans="1:9" ht="12" thickBot="1">
      <c r="A28" s="598" t="s">
        <v>727</v>
      </c>
      <c r="B28" s="599"/>
      <c r="C28" s="600" t="s">
        <v>1043</v>
      </c>
      <c r="D28" s="601"/>
      <c r="E28" s="552"/>
      <c r="F28" s="552"/>
      <c r="G28" s="553"/>
    </row>
    <row r="29" spans="1:9">
      <c r="A29" s="602"/>
      <c r="B29" s="603"/>
      <c r="C29" s="604"/>
      <c r="D29" s="601"/>
      <c r="E29" s="605" t="s">
        <v>723</v>
      </c>
      <c r="F29" s="557"/>
      <c r="G29" s="553"/>
    </row>
    <row r="30" spans="1:9">
      <c r="A30" s="606" t="s">
        <v>726</v>
      </c>
      <c r="B30" s="607"/>
      <c r="C30" s="608">
        <v>1339</v>
      </c>
      <c r="D30" s="552"/>
      <c r="E30" s="609" t="s">
        <v>725</v>
      </c>
      <c r="F30" s="610"/>
      <c r="G30" s="553"/>
    </row>
    <row r="31" spans="1:9" ht="12" thickBot="1">
      <c r="A31" s="551"/>
      <c r="B31" s="552"/>
      <c r="C31" s="553"/>
      <c r="D31" s="552"/>
      <c r="E31" s="611" t="s">
        <v>716</v>
      </c>
      <c r="F31" s="612"/>
      <c r="G31" s="553"/>
    </row>
    <row r="32" spans="1:9" ht="12" thickBot="1">
      <c r="A32" s="606" t="s">
        <v>724</v>
      </c>
      <c r="B32" s="613"/>
      <c r="C32" s="614" t="s">
        <v>1044</v>
      </c>
      <c r="D32" s="552"/>
      <c r="E32" s="552"/>
      <c r="F32" s="615"/>
      <c r="G32" s="553"/>
    </row>
    <row r="33" spans="1:7">
      <c r="A33" s="551"/>
      <c r="B33" s="616"/>
      <c r="C33" s="553"/>
      <c r="D33" s="552"/>
      <c r="E33" s="605" t="s">
        <v>723</v>
      </c>
      <c r="F33" s="557"/>
      <c r="G33" s="553"/>
    </row>
    <row r="34" spans="1:7" ht="12" thickBot="1">
      <c r="A34" s="617" t="s">
        <v>722</v>
      </c>
      <c r="B34" s="618"/>
      <c r="C34" s="619" t="s">
        <v>1045</v>
      </c>
      <c r="D34" s="552"/>
      <c r="E34" s="609" t="s">
        <v>721</v>
      </c>
      <c r="F34" s="610"/>
      <c r="G34" s="553"/>
    </row>
    <row r="35" spans="1:7" ht="12" thickBot="1">
      <c r="A35" s="551"/>
      <c r="B35" s="615"/>
      <c r="C35" s="552"/>
      <c r="D35" s="552"/>
      <c r="E35" s="611" t="s">
        <v>716</v>
      </c>
      <c r="F35" s="612"/>
      <c r="G35" s="553"/>
    </row>
    <row r="36" spans="1:7" ht="12" thickBot="1">
      <c r="A36" s="620" t="s">
        <v>720</v>
      </c>
      <c r="B36" s="621"/>
      <c r="C36" s="622">
        <v>917</v>
      </c>
      <c r="D36" s="623"/>
      <c r="E36" s="595"/>
      <c r="F36" s="595"/>
      <c r="G36" s="553"/>
    </row>
    <row r="37" spans="1:7">
      <c r="A37" s="591"/>
      <c r="B37" s="616"/>
      <c r="C37" s="553"/>
      <c r="D37" s="552"/>
      <c r="E37" s="605" t="s">
        <v>719</v>
      </c>
      <c r="F37" s="557"/>
      <c r="G37" s="553"/>
    </row>
    <row r="38" spans="1:7">
      <c r="A38" s="624" t="s">
        <v>718</v>
      </c>
      <c r="B38" s="613"/>
      <c r="C38" s="625">
        <v>455907</v>
      </c>
      <c r="D38" s="552"/>
      <c r="E38" s="609" t="s">
        <v>717</v>
      </c>
      <c r="F38" s="610"/>
      <c r="G38" s="553"/>
    </row>
    <row r="39" spans="1:7" ht="12" thickBot="1">
      <c r="A39" s="626"/>
      <c r="B39" s="627"/>
      <c r="C39" s="628"/>
      <c r="D39" s="552"/>
      <c r="E39" s="611" t="s">
        <v>716</v>
      </c>
      <c r="F39" s="612"/>
      <c r="G39" s="553"/>
    </row>
    <row r="40" spans="1:7" ht="12" thickBot="1">
      <c r="A40" s="629" t="s">
        <v>715</v>
      </c>
      <c r="B40" s="630"/>
      <c r="C40" s="631"/>
      <c r="D40" s="552"/>
      <c r="E40" s="552"/>
      <c r="F40" s="552"/>
      <c r="G40" s="553"/>
    </row>
    <row r="41" spans="1:7" ht="12" thickBot="1">
      <c r="A41" s="551"/>
      <c r="B41" s="632"/>
      <c r="C41" s="552"/>
      <c r="D41" s="552"/>
      <c r="E41" s="552"/>
      <c r="F41" s="552"/>
      <c r="G41" s="553"/>
    </row>
    <row r="42" spans="1:7" ht="15.75" thickBot="1">
      <c r="A42" s="633" t="s">
        <v>714</v>
      </c>
      <c r="B42" s="698"/>
      <c r="C42" s="699"/>
      <c r="D42" s="634"/>
      <c r="E42" s="634"/>
      <c r="F42" s="634"/>
      <c r="G42" s="628"/>
    </row>
  </sheetData>
  <mergeCells count="3">
    <mergeCell ref="B42:C42"/>
    <mergeCell ref="L5:M6"/>
    <mergeCell ref="A3:C3"/>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sheetPr codeName="Sheet6"/>
  <dimension ref="A1:B5"/>
  <sheetViews>
    <sheetView showGridLines="0" zoomScaleNormal="100" workbookViewId="0">
      <selection activeCell="A16" sqref="A16"/>
    </sheetView>
  </sheetViews>
  <sheetFormatPr defaultRowHeight="15"/>
  <cols>
    <col min="1" max="2" width="43.28515625" customWidth="1"/>
    <col min="3" max="3" width="19.140625" customWidth="1"/>
  </cols>
  <sheetData>
    <row r="1" spans="1:2" ht="17.25" thickBot="1">
      <c r="A1" s="1" t="s">
        <v>35</v>
      </c>
    </row>
    <row r="2" spans="1:2" ht="21" customHeight="1" thickTop="1" thickBot="1">
      <c r="A2" s="425" t="s">
        <v>20</v>
      </c>
      <c r="B2" s="426" t="s">
        <v>36</v>
      </c>
    </row>
    <row r="3" spans="1:2" ht="23.25" customHeight="1" thickTop="1" thickBot="1">
      <c r="A3" s="12" t="s">
        <v>37</v>
      </c>
      <c r="B3" s="13"/>
    </row>
    <row r="4" spans="1:2" ht="23.25" customHeight="1" thickBot="1">
      <c r="A4" s="16" t="s">
        <v>38</v>
      </c>
      <c r="B4" s="17"/>
    </row>
    <row r="5" spans="1:2" ht="15.75" thickTop="1"/>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cols>
    <col min="1" max="1" width="29.28515625" customWidth="1"/>
    <col min="2" max="10" width="11.28515625" customWidth="1"/>
    <col min="11" max="11" width="9.140625" style="268"/>
    <col min="12" max="19" width="9.140625" style="451" customWidth="1" outlineLevel="1"/>
    <col min="20" max="20" width="18.28515625" style="463" customWidth="1"/>
    <col min="21" max="21" width="9.140625" style="479"/>
    <col min="22" max="22" width="9.140625" style="451" customWidth="1" outlineLevel="1"/>
    <col min="23" max="29" width="9.140625" style="18" customWidth="1" outlineLevel="1"/>
    <col min="30" max="30" width="26.85546875" style="463" customWidth="1"/>
    <col min="31" max="31" width="9.140625" style="463"/>
    <col min="32" max="32" width="9.140625" style="450" customWidth="1" outlineLevel="1"/>
    <col min="33" max="39" width="9.140625" style="18" customWidth="1" outlineLevel="1"/>
    <col min="40" max="40" width="26.7109375" style="463" customWidth="1"/>
  </cols>
  <sheetData>
    <row r="1" spans="1:40" ht="16.5">
      <c r="A1" s="1" t="s">
        <v>39</v>
      </c>
      <c r="L1" s="1191" t="s">
        <v>672</v>
      </c>
      <c r="M1" s="1141"/>
      <c r="N1" s="1141"/>
      <c r="O1" s="1141"/>
      <c r="P1" s="1141"/>
      <c r="Q1" s="1141"/>
      <c r="R1" s="1141"/>
      <c r="S1" s="1141"/>
      <c r="T1" s="1192"/>
      <c r="V1" s="1191" t="s">
        <v>673</v>
      </c>
      <c r="W1" s="1141"/>
      <c r="X1" s="1141"/>
      <c r="Y1" s="1141"/>
      <c r="Z1" s="1141"/>
      <c r="AA1" s="1141"/>
      <c r="AB1" s="1141"/>
      <c r="AC1" s="1141"/>
      <c r="AD1" s="1192"/>
      <c r="AF1" s="1191" t="s">
        <v>674</v>
      </c>
      <c r="AG1" s="1141"/>
      <c r="AH1" s="1141"/>
      <c r="AI1" s="1141"/>
      <c r="AJ1" s="1141"/>
      <c r="AK1" s="1141"/>
      <c r="AL1" s="1141"/>
      <c r="AM1" s="1141"/>
      <c r="AN1" s="1192"/>
    </row>
    <row r="2" spans="1:40" ht="17.25" thickBot="1">
      <c r="A2" s="2" t="s">
        <v>8</v>
      </c>
    </row>
    <row r="3" spans="1:40" ht="16.5" thickTop="1" thickBot="1">
      <c r="A3" s="947" t="s">
        <v>40</v>
      </c>
      <c r="B3" s="979" t="s">
        <v>2</v>
      </c>
      <c r="C3" s="980"/>
      <c r="D3" s="980"/>
      <c r="E3" s="980"/>
      <c r="F3" s="980"/>
      <c r="G3" s="980"/>
      <c r="H3" s="980"/>
      <c r="I3" s="980"/>
      <c r="J3" s="981"/>
      <c r="K3" s="272"/>
    </row>
    <row r="4" spans="1:40" ht="62.25" customHeight="1" thickTop="1" thickBot="1">
      <c r="A4" s="948"/>
      <c r="B4" s="10" t="s">
        <v>41</v>
      </c>
      <c r="C4" s="10" t="s">
        <v>42</v>
      </c>
      <c r="D4" s="10" t="s">
        <v>43</v>
      </c>
      <c r="E4" s="10" t="s">
        <v>444</v>
      </c>
      <c r="F4" s="10" t="s">
        <v>44</v>
      </c>
      <c r="G4" s="10" t="s">
        <v>45</v>
      </c>
      <c r="H4" s="10" t="s">
        <v>445</v>
      </c>
      <c r="I4" s="10" t="s">
        <v>46</v>
      </c>
      <c r="J4" s="10" t="s">
        <v>14</v>
      </c>
      <c r="K4" s="264"/>
      <c r="L4" s="59" t="s">
        <v>41</v>
      </c>
      <c r="M4" s="59" t="s">
        <v>42</v>
      </c>
      <c r="N4" s="59" t="s">
        <v>43</v>
      </c>
      <c r="O4" s="59" t="s">
        <v>444</v>
      </c>
      <c r="P4" s="59" t="s">
        <v>44</v>
      </c>
      <c r="Q4" s="59" t="s">
        <v>45</v>
      </c>
      <c r="R4" s="59" t="s">
        <v>445</v>
      </c>
      <c r="S4" s="59" t="s">
        <v>46</v>
      </c>
      <c r="T4" s="59" t="s">
        <v>14</v>
      </c>
      <c r="U4" s="451"/>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272"/>
    </row>
    <row r="6" spans="1:40" ht="15" customHeight="1" thickTop="1" thickBot="1">
      <c r="A6" s="44" t="s">
        <v>26</v>
      </c>
      <c r="B6" s="22"/>
      <c r="C6" s="22"/>
      <c r="D6" s="22"/>
      <c r="E6" s="22"/>
      <c r="F6" s="45"/>
      <c r="G6" s="22"/>
      <c r="H6" s="22"/>
      <c r="I6" s="22"/>
      <c r="J6" s="15">
        <f>SUM(B6:H6)</f>
        <v>0</v>
      </c>
      <c r="T6" s="452">
        <f>SUM(B6:I6)-J6</f>
        <v>0</v>
      </c>
      <c r="V6" s="518">
        <f>B6-B34</f>
        <v>0</v>
      </c>
      <c r="W6" s="518">
        <f t="shared" ref="W6:AB6" si="0">C6-C34</f>
        <v>0</v>
      </c>
      <c r="X6" s="518">
        <f t="shared" si="0"/>
        <v>0</v>
      </c>
      <c r="Y6" s="518">
        <f t="shared" si="0"/>
        <v>0</v>
      </c>
      <c r="Z6" s="518">
        <f t="shared" si="0"/>
        <v>0</v>
      </c>
      <c r="AA6" s="518">
        <f t="shared" si="0"/>
        <v>0</v>
      </c>
      <c r="AB6" s="518">
        <f t="shared" si="0"/>
        <v>0</v>
      </c>
      <c r="AC6" s="518">
        <f>I6-I34</f>
        <v>0</v>
      </c>
      <c r="AD6" s="452">
        <f>J6-J34</f>
        <v>0</v>
      </c>
    </row>
    <row r="7" spans="1:40" ht="15" customHeight="1" thickBot="1">
      <c r="A7" s="14" t="s">
        <v>27</v>
      </c>
      <c r="B7" s="22"/>
      <c r="C7" s="22"/>
      <c r="D7" s="22"/>
      <c r="E7" s="22"/>
      <c r="F7" s="46"/>
      <c r="G7" s="22"/>
      <c r="H7" s="22"/>
      <c r="I7" s="22"/>
      <c r="J7" s="15">
        <f t="shared" ref="J7:J9" si="1">SUM(B7:H7)</f>
        <v>0</v>
      </c>
      <c r="T7" s="452">
        <f t="shared" ref="T7:T9" si="2">SUM(B7:I7)-J7</f>
        <v>0</v>
      </c>
      <c r="W7" s="451"/>
      <c r="X7" s="451"/>
      <c r="Y7" s="451"/>
      <c r="Z7" s="451"/>
      <c r="AA7" s="451"/>
      <c r="AB7" s="451"/>
      <c r="AC7" s="451"/>
    </row>
    <row r="8" spans="1:40" ht="15" customHeight="1" thickBot="1">
      <c r="A8" s="14" t="s">
        <v>28</v>
      </c>
      <c r="B8" s="22"/>
      <c r="C8" s="22"/>
      <c r="D8" s="22"/>
      <c r="E8" s="22"/>
      <c r="F8" s="46"/>
      <c r="G8" s="22"/>
      <c r="H8" s="22"/>
      <c r="I8" s="22"/>
      <c r="J8" s="15">
        <f t="shared" si="1"/>
        <v>0</v>
      </c>
      <c r="T8" s="452">
        <f t="shared" si="2"/>
        <v>0</v>
      </c>
      <c r="W8" s="451"/>
      <c r="X8" s="451"/>
      <c r="Y8" s="451"/>
      <c r="Z8" s="451"/>
      <c r="AA8" s="451"/>
      <c r="AB8" s="451"/>
      <c r="AC8" s="451"/>
    </row>
    <row r="9" spans="1:40" ht="15" customHeight="1" thickBot="1">
      <c r="A9" s="14" t="s">
        <v>29</v>
      </c>
      <c r="B9" s="22"/>
      <c r="C9" s="22"/>
      <c r="D9" s="22"/>
      <c r="E9" s="22"/>
      <c r="F9" s="46"/>
      <c r="G9" s="22"/>
      <c r="H9" s="22"/>
      <c r="I9" s="22"/>
      <c r="J9" s="15">
        <f t="shared" si="1"/>
        <v>0</v>
      </c>
      <c r="T9" s="452">
        <f t="shared" si="2"/>
        <v>0</v>
      </c>
      <c r="W9" s="451"/>
      <c r="X9" s="451"/>
      <c r="Y9" s="451"/>
      <c r="Z9" s="451"/>
      <c r="AA9" s="451"/>
      <c r="AB9" s="451"/>
      <c r="AC9" s="451"/>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465">
        <f>B6+B7-B8+B9-B10</f>
        <v>0</v>
      </c>
      <c r="M10" s="518">
        <f t="shared" ref="M10:T10" si="4">C6+C7-C8+C9-C10</f>
        <v>0</v>
      </c>
      <c r="N10" s="518">
        <f t="shared" si="4"/>
        <v>0</v>
      </c>
      <c r="O10" s="518">
        <f t="shared" si="4"/>
        <v>0</v>
      </c>
      <c r="P10" s="518">
        <f t="shared" si="4"/>
        <v>0</v>
      </c>
      <c r="Q10" s="518">
        <f t="shared" si="4"/>
        <v>0</v>
      </c>
      <c r="R10" s="518">
        <f t="shared" si="4"/>
        <v>0</v>
      </c>
      <c r="S10" s="518">
        <f t="shared" si="4"/>
        <v>0</v>
      </c>
      <c r="T10" s="518">
        <f t="shared" si="4"/>
        <v>0</v>
      </c>
      <c r="W10" s="451"/>
      <c r="X10" s="451"/>
      <c r="Y10" s="451"/>
      <c r="Z10" s="451"/>
      <c r="AA10" s="451"/>
      <c r="AB10" s="451"/>
      <c r="AC10" s="451"/>
      <c r="AF10" s="465" t="e">
        <f>B10-#REF!</f>
        <v>#REF!</v>
      </c>
      <c r="AG10" s="518" t="e">
        <f>C10-#REF!</f>
        <v>#REF!</v>
      </c>
      <c r="AH10" s="518" t="e">
        <f>D10-#REF!</f>
        <v>#REF!</v>
      </c>
      <c r="AI10" s="518" t="e">
        <f>E10-#REF!</f>
        <v>#REF!</v>
      </c>
      <c r="AJ10" s="518" t="e">
        <f>F10-#REF!</f>
        <v>#REF!</v>
      </c>
      <c r="AK10" s="518" t="e">
        <f>G10-#REF!</f>
        <v>#REF!</v>
      </c>
      <c r="AL10" s="518" t="e">
        <f>H10-#REF!</f>
        <v>#REF!</v>
      </c>
      <c r="AM10" s="518" t="e">
        <f>I10-#REF!</f>
        <v>#REF!</v>
      </c>
      <c r="AN10" s="452" t="e">
        <f>J10-#REF!</f>
        <v>#REF!</v>
      </c>
    </row>
    <row r="11" spans="1:40" ht="15" customHeight="1" thickTop="1" thickBot="1">
      <c r="A11" s="41" t="s">
        <v>31</v>
      </c>
      <c r="B11" s="42"/>
      <c r="C11" s="42"/>
      <c r="D11" s="42"/>
      <c r="E11" s="42"/>
      <c r="F11" s="42"/>
      <c r="G11" s="42"/>
      <c r="H11" s="42"/>
      <c r="I11" s="42"/>
      <c r="J11" s="43"/>
      <c r="L11" s="450"/>
      <c r="T11" s="452"/>
      <c r="W11" s="451"/>
      <c r="X11" s="451"/>
      <c r="Y11" s="451"/>
      <c r="Z11" s="451"/>
      <c r="AA11" s="451"/>
      <c r="AB11" s="451"/>
      <c r="AC11" s="451"/>
    </row>
    <row r="12" spans="1:40" ht="15" customHeight="1" thickTop="1" thickBot="1">
      <c r="A12" s="44" t="s">
        <v>32</v>
      </c>
      <c r="B12" s="22"/>
      <c r="C12" s="22"/>
      <c r="D12" s="22"/>
      <c r="E12" s="22"/>
      <c r="F12" s="22"/>
      <c r="G12" s="22"/>
      <c r="H12" s="22"/>
      <c r="I12" s="22"/>
      <c r="J12" s="15">
        <f>SUM(B12:H12)</f>
        <v>0</v>
      </c>
      <c r="L12" s="450"/>
      <c r="T12" s="452">
        <f t="shared" ref="T12:T14" si="5">SUM(B12:I12)-J12</f>
        <v>0</v>
      </c>
      <c r="V12" s="518">
        <f>B12-B39</f>
        <v>0</v>
      </c>
      <c r="W12" s="518">
        <f t="shared" ref="W12:AB12" si="6">C12-C39</f>
        <v>0</v>
      </c>
      <c r="X12" s="518">
        <f t="shared" si="6"/>
        <v>0</v>
      </c>
      <c r="Y12" s="518">
        <f t="shared" si="6"/>
        <v>0</v>
      </c>
      <c r="Z12" s="518">
        <f t="shared" si="6"/>
        <v>0</v>
      </c>
      <c r="AA12" s="518">
        <f t="shared" si="6"/>
        <v>0</v>
      </c>
      <c r="AB12" s="518">
        <f t="shared" si="6"/>
        <v>0</v>
      </c>
      <c r="AC12" s="518">
        <f>I12-I39</f>
        <v>0</v>
      </c>
      <c r="AD12" s="452">
        <f>J12-J39</f>
        <v>0</v>
      </c>
    </row>
    <row r="13" spans="1:40" ht="15" customHeight="1" thickBot="1">
      <c r="A13" s="14" t="s">
        <v>27</v>
      </c>
      <c r="B13" s="22"/>
      <c r="C13" s="22"/>
      <c r="D13" s="22"/>
      <c r="E13" s="22"/>
      <c r="F13" s="22"/>
      <c r="G13" s="22"/>
      <c r="H13" s="22"/>
      <c r="I13" s="22"/>
      <c r="J13" s="15">
        <f t="shared" ref="J13:J14" si="7">SUM(B13:H13)</f>
        <v>0</v>
      </c>
      <c r="L13" s="450"/>
      <c r="T13" s="452">
        <f t="shared" si="5"/>
        <v>0</v>
      </c>
      <c r="W13" s="451"/>
      <c r="X13" s="451"/>
      <c r="Y13" s="451"/>
      <c r="Z13" s="451"/>
      <c r="AA13" s="451"/>
      <c r="AB13" s="451"/>
      <c r="AC13" s="451"/>
    </row>
    <row r="14" spans="1:40" ht="15" customHeight="1" thickBot="1">
      <c r="A14" s="14" t="s">
        <v>28</v>
      </c>
      <c r="B14" s="22"/>
      <c r="C14" s="22"/>
      <c r="D14" s="22"/>
      <c r="E14" s="22"/>
      <c r="F14" s="22"/>
      <c r="G14" s="22"/>
      <c r="H14" s="22"/>
      <c r="I14" s="22"/>
      <c r="J14" s="15">
        <f t="shared" si="7"/>
        <v>0</v>
      </c>
      <c r="L14" s="450"/>
      <c r="T14" s="452">
        <f t="shared" si="5"/>
        <v>0</v>
      </c>
      <c r="W14" s="451"/>
      <c r="X14" s="451"/>
      <c r="Y14" s="451"/>
      <c r="Z14" s="451"/>
      <c r="AA14" s="451"/>
      <c r="AB14" s="451"/>
      <c r="AC14" s="451"/>
      <c r="AF14" s="537" t="s">
        <v>675</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465">
        <f>B12+B13-B14-B15</f>
        <v>0</v>
      </c>
      <c r="M15" s="518">
        <f t="shared" ref="M15:T15" si="9">C12+C13-C14-C15</f>
        <v>0</v>
      </c>
      <c r="N15" s="518">
        <f t="shared" si="9"/>
        <v>0</v>
      </c>
      <c r="O15" s="518">
        <f t="shared" si="9"/>
        <v>0</v>
      </c>
      <c r="P15" s="518">
        <f t="shared" si="9"/>
        <v>0</v>
      </c>
      <c r="Q15" s="518">
        <f t="shared" si="9"/>
        <v>0</v>
      </c>
      <c r="R15" s="518">
        <f t="shared" si="9"/>
        <v>0</v>
      </c>
      <c r="S15" s="518">
        <f t="shared" si="9"/>
        <v>0</v>
      </c>
      <c r="T15" s="518">
        <f t="shared" si="9"/>
        <v>0</v>
      </c>
      <c r="W15" s="451"/>
      <c r="X15" s="451"/>
      <c r="Y15" s="451"/>
      <c r="Z15" s="451"/>
      <c r="AA15" s="451"/>
      <c r="AB15" s="451"/>
      <c r="AC15" s="451"/>
      <c r="AF15" s="465" t="e">
        <f>B15+B20-#REF!</f>
        <v>#REF!</v>
      </c>
      <c r="AG15" s="518" t="e">
        <f>C15+C20-#REF!</f>
        <v>#REF!</v>
      </c>
      <c r="AH15" s="518" t="e">
        <f>D15+D20-#REF!</f>
        <v>#REF!</v>
      </c>
      <c r="AI15" s="518" t="e">
        <f>E15+E20-#REF!</f>
        <v>#REF!</v>
      </c>
      <c r="AJ15" s="518" t="e">
        <f>F15+F20-#REF!</f>
        <v>#REF!</v>
      </c>
      <c r="AK15" s="518" t="e">
        <f>G15+G20-#REF!</f>
        <v>#REF!</v>
      </c>
      <c r="AL15" s="518" t="e">
        <f>H15+H20-#REF!</f>
        <v>#REF!</v>
      </c>
      <c r="AM15" s="518" t="e">
        <f>I15+I20-#REF!</f>
        <v>#REF!</v>
      </c>
      <c r="AN15" s="452" t="e">
        <f>J15+J20-#REF!</f>
        <v>#REF!</v>
      </c>
    </row>
    <row r="16" spans="1:40" ht="15" customHeight="1" thickTop="1" thickBot="1">
      <c r="A16" s="41" t="s">
        <v>33</v>
      </c>
      <c r="B16" s="42"/>
      <c r="C16" s="42"/>
      <c r="D16" s="42"/>
      <c r="E16" s="42"/>
      <c r="F16" s="42"/>
      <c r="G16" s="42"/>
      <c r="H16" s="42"/>
      <c r="I16" s="42"/>
      <c r="J16" s="43"/>
      <c r="L16" s="450"/>
      <c r="T16" s="452"/>
      <c r="W16" s="451"/>
      <c r="X16" s="451"/>
      <c r="Y16" s="451"/>
      <c r="Z16" s="451"/>
      <c r="AA16" s="451"/>
      <c r="AB16" s="451"/>
      <c r="AC16" s="451"/>
      <c r="AG16" s="451"/>
      <c r="AH16" s="451"/>
      <c r="AI16" s="451"/>
      <c r="AJ16" s="451"/>
      <c r="AK16" s="451"/>
      <c r="AL16" s="451"/>
    </row>
    <row r="17" spans="1:40" ht="15" customHeight="1" thickTop="1" thickBot="1">
      <c r="A17" s="44" t="s">
        <v>32</v>
      </c>
      <c r="B17" s="22"/>
      <c r="C17" s="22"/>
      <c r="D17" s="22"/>
      <c r="E17" s="22"/>
      <c r="F17" s="22"/>
      <c r="G17" s="22"/>
      <c r="H17" s="22"/>
      <c r="I17" s="22"/>
      <c r="J17" s="15">
        <f>SUM(B17:H17)</f>
        <v>0</v>
      </c>
      <c r="L17" s="450"/>
      <c r="T17" s="452">
        <f t="shared" ref="T17:T19" si="10">SUM(B17:I17)-J17</f>
        <v>0</v>
      </c>
      <c r="V17" s="518">
        <f>B17-B44</f>
        <v>0</v>
      </c>
      <c r="W17" s="518">
        <f t="shared" ref="W17:AB17" si="11">C17-C44</f>
        <v>0</v>
      </c>
      <c r="X17" s="518">
        <f t="shared" si="11"/>
        <v>0</v>
      </c>
      <c r="Y17" s="518">
        <f t="shared" si="11"/>
        <v>0</v>
      </c>
      <c r="Z17" s="518">
        <f t="shared" si="11"/>
        <v>0</v>
      </c>
      <c r="AA17" s="518">
        <f t="shared" si="11"/>
        <v>0</v>
      </c>
      <c r="AB17" s="518">
        <f t="shared" si="11"/>
        <v>0</v>
      </c>
      <c r="AC17" s="518">
        <f>I17-I44</f>
        <v>0</v>
      </c>
      <c r="AD17" s="452">
        <f>J17-J44</f>
        <v>0</v>
      </c>
      <c r="AG17" s="451"/>
      <c r="AH17" s="451"/>
      <c r="AI17" s="451"/>
      <c r="AJ17" s="451"/>
      <c r="AK17" s="451"/>
      <c r="AL17" s="451"/>
    </row>
    <row r="18" spans="1:40" ht="15" customHeight="1" thickBot="1">
      <c r="A18" s="14" t="s">
        <v>27</v>
      </c>
      <c r="B18" s="22"/>
      <c r="C18" s="22"/>
      <c r="D18" s="22"/>
      <c r="E18" s="22"/>
      <c r="F18" s="22"/>
      <c r="G18" s="22"/>
      <c r="H18" s="22"/>
      <c r="I18" s="22"/>
      <c r="J18" s="15">
        <f t="shared" ref="J18:J19" si="12">SUM(B18:H18)</f>
        <v>0</v>
      </c>
      <c r="L18" s="450"/>
      <c r="T18" s="452">
        <f t="shared" si="10"/>
        <v>0</v>
      </c>
      <c r="W18" s="451"/>
      <c r="X18" s="451"/>
      <c r="Y18" s="451"/>
      <c r="Z18" s="451"/>
      <c r="AA18" s="451"/>
      <c r="AB18" s="451"/>
      <c r="AC18" s="451"/>
      <c r="AG18" s="451"/>
      <c r="AH18" s="451"/>
      <c r="AI18" s="451"/>
      <c r="AJ18" s="451"/>
      <c r="AK18" s="451"/>
      <c r="AL18" s="451"/>
    </row>
    <row r="19" spans="1:40" ht="15" customHeight="1" thickBot="1">
      <c r="A19" s="14" t="s">
        <v>28</v>
      </c>
      <c r="B19" s="22"/>
      <c r="C19" s="22"/>
      <c r="D19" s="22"/>
      <c r="E19" s="22"/>
      <c r="F19" s="22"/>
      <c r="G19" s="22"/>
      <c r="H19" s="22"/>
      <c r="I19" s="22"/>
      <c r="J19" s="15">
        <f t="shared" si="12"/>
        <v>0</v>
      </c>
      <c r="L19" s="450"/>
      <c r="T19" s="452">
        <f t="shared" si="10"/>
        <v>0</v>
      </c>
      <c r="W19" s="451"/>
      <c r="X19" s="451"/>
      <c r="Y19" s="451"/>
      <c r="Z19" s="451"/>
      <c r="AA19" s="451"/>
      <c r="AB19" s="451"/>
      <c r="AC19" s="451"/>
      <c r="AG19" s="451"/>
      <c r="AH19" s="451"/>
      <c r="AI19" s="451"/>
      <c r="AJ19" s="451"/>
      <c r="AK19" s="451"/>
      <c r="AL19" s="451"/>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465">
        <f>B17+B18-B19-B20</f>
        <v>0</v>
      </c>
      <c r="M20" s="518">
        <f t="shared" ref="M20:T20" si="14">C17+C18-C19-C20</f>
        <v>0</v>
      </c>
      <c r="N20" s="518">
        <f t="shared" si="14"/>
        <v>0</v>
      </c>
      <c r="O20" s="518">
        <f t="shared" si="14"/>
        <v>0</v>
      </c>
      <c r="P20" s="518">
        <f t="shared" si="14"/>
        <v>0</v>
      </c>
      <c r="Q20" s="518">
        <f t="shared" si="14"/>
        <v>0</v>
      </c>
      <c r="R20" s="518">
        <f t="shared" si="14"/>
        <v>0</v>
      </c>
      <c r="S20" s="518">
        <f t="shared" si="14"/>
        <v>0</v>
      </c>
      <c r="T20" s="518">
        <f t="shared" si="14"/>
        <v>0</v>
      </c>
      <c r="W20" s="451"/>
      <c r="X20" s="451"/>
      <c r="Y20" s="451"/>
      <c r="Z20" s="451"/>
      <c r="AA20" s="451"/>
      <c r="AB20" s="451"/>
      <c r="AC20" s="451"/>
      <c r="AG20" s="451"/>
      <c r="AH20" s="451"/>
      <c r="AI20" s="451"/>
      <c r="AJ20" s="451"/>
      <c r="AK20" s="451"/>
      <c r="AL20" s="451"/>
    </row>
    <row r="21" spans="1:40" ht="15" customHeight="1" thickTop="1" thickBot="1">
      <c r="A21" s="41" t="s">
        <v>34</v>
      </c>
      <c r="B21" s="42"/>
      <c r="C21" s="42"/>
      <c r="D21" s="42"/>
      <c r="E21" s="42"/>
      <c r="F21" s="42"/>
      <c r="G21" s="42"/>
      <c r="H21" s="42"/>
      <c r="I21" s="42"/>
      <c r="J21" s="43"/>
      <c r="L21" s="450"/>
      <c r="T21" s="452"/>
      <c r="W21" s="451"/>
      <c r="X21" s="451"/>
      <c r="Y21" s="451"/>
      <c r="Z21" s="451"/>
      <c r="AA21" s="451"/>
      <c r="AB21" s="451"/>
      <c r="AC21" s="451"/>
      <c r="AG21" s="451"/>
      <c r="AH21" s="451"/>
      <c r="AI21" s="451"/>
      <c r="AJ21" s="451"/>
      <c r="AK21" s="451"/>
      <c r="AL21" s="451"/>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465">
        <f>B6-B12-B17-B22</f>
        <v>0</v>
      </c>
      <c r="M22" s="518">
        <f t="shared" ref="M22:S22" si="17">C6-C12-C17-C22</f>
        <v>0</v>
      </c>
      <c r="N22" s="518">
        <f t="shared" si="17"/>
        <v>0</v>
      </c>
      <c r="O22" s="518">
        <f t="shared" si="17"/>
        <v>0</v>
      </c>
      <c r="P22" s="518">
        <f t="shared" si="17"/>
        <v>0</v>
      </c>
      <c r="Q22" s="518">
        <f t="shared" si="17"/>
        <v>0</v>
      </c>
      <c r="R22" s="518">
        <f t="shared" si="17"/>
        <v>0</v>
      </c>
      <c r="S22" s="518">
        <f t="shared" si="17"/>
        <v>0</v>
      </c>
      <c r="T22" s="452">
        <f t="shared" ref="T22:T23" si="18">SUM(B22:I22)-J22</f>
        <v>0</v>
      </c>
      <c r="V22" s="518">
        <f>B22-B47</f>
        <v>0</v>
      </c>
      <c r="W22" s="518">
        <f t="shared" ref="W22:AB22" si="19">C22-C47</f>
        <v>0</v>
      </c>
      <c r="X22" s="518">
        <f t="shared" si="19"/>
        <v>0</v>
      </c>
      <c r="Y22" s="518">
        <f t="shared" si="19"/>
        <v>0</v>
      </c>
      <c r="Z22" s="518">
        <f t="shared" si="19"/>
        <v>0</v>
      </c>
      <c r="AA22" s="518">
        <f t="shared" si="19"/>
        <v>0</v>
      </c>
      <c r="AB22" s="518">
        <f t="shared" si="19"/>
        <v>0</v>
      </c>
      <c r="AC22" s="518">
        <f>I22-I47</f>
        <v>0</v>
      </c>
      <c r="AD22" s="452">
        <f>J22-J47</f>
        <v>0</v>
      </c>
      <c r="AG22" s="451"/>
      <c r="AH22" s="451"/>
      <c r="AI22" s="451"/>
      <c r="AJ22" s="451"/>
      <c r="AK22" s="451"/>
      <c r="AL22" s="451"/>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465">
        <f>B10-B15-B20-B23</f>
        <v>0</v>
      </c>
      <c r="M23" s="518">
        <f t="shared" ref="M23:S23" si="22">C10-C15-C20-C23</f>
        <v>0</v>
      </c>
      <c r="N23" s="518">
        <f t="shared" si="22"/>
        <v>0</v>
      </c>
      <c r="O23" s="518">
        <f t="shared" si="22"/>
        <v>0</v>
      </c>
      <c r="P23" s="518">
        <f t="shared" si="22"/>
        <v>0</v>
      </c>
      <c r="Q23" s="518">
        <f t="shared" si="22"/>
        <v>0</v>
      </c>
      <c r="R23" s="518">
        <f t="shared" si="22"/>
        <v>0</v>
      </c>
      <c r="S23" s="518">
        <f t="shared" si="22"/>
        <v>0</v>
      </c>
      <c r="T23" s="452">
        <f t="shared" si="18"/>
        <v>0</v>
      </c>
      <c r="AF23" s="465" t="e">
        <f>B23-#REF!</f>
        <v>#REF!</v>
      </c>
      <c r="AG23" s="518" t="e">
        <f>C23-#REF!</f>
        <v>#REF!</v>
      </c>
      <c r="AH23" s="518" t="e">
        <f>D23-#REF!</f>
        <v>#REF!</v>
      </c>
      <c r="AI23" s="518" t="e">
        <f>E23-#REF!</f>
        <v>#REF!</v>
      </c>
      <c r="AJ23" s="518" t="e">
        <f>F23-#REF!</f>
        <v>#REF!</v>
      </c>
      <c r="AK23" s="518" t="e">
        <f>G23-#REF!</f>
        <v>#REF!</v>
      </c>
      <c r="AL23" s="518" t="e">
        <f>H23-#REF!</f>
        <v>#REF!</v>
      </c>
      <c r="AM23" s="518" t="e">
        <f>I23-#REF!</f>
        <v>#REF!</v>
      </c>
      <c r="AN23" s="452" t="e">
        <f>J23-#REF!</f>
        <v>#REF!</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customHeight="1" thickTop="1" thickBot="1">
      <c r="A27" s="947" t="s">
        <v>40</v>
      </c>
      <c r="B27" s="976" t="s">
        <v>3</v>
      </c>
      <c r="C27" s="977"/>
      <c r="D27" s="977"/>
      <c r="E27" s="977"/>
      <c r="F27" s="977"/>
      <c r="G27" s="977"/>
      <c r="H27" s="977"/>
      <c r="I27" s="977"/>
      <c r="J27" s="978"/>
      <c r="K27" s="272"/>
    </row>
    <row r="28" spans="1:40" ht="62.25" customHeight="1" thickTop="1" thickBot="1">
      <c r="A28" s="949"/>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272"/>
    </row>
    <row r="30" spans="1:40" ht="15" customHeight="1" thickTop="1" thickBot="1">
      <c r="A30" s="44" t="s">
        <v>26</v>
      </c>
      <c r="B30" s="22"/>
      <c r="C30" s="22"/>
      <c r="D30" s="22"/>
      <c r="E30" s="22"/>
      <c r="F30" s="45"/>
      <c r="G30" s="22"/>
      <c r="H30" s="22"/>
      <c r="I30" s="22"/>
      <c r="J30" s="15">
        <f>SUM(B30:H30)</f>
        <v>0</v>
      </c>
      <c r="T30" s="452">
        <f>SUM(B30:I30)-J30</f>
        <v>0</v>
      </c>
    </row>
    <row r="31" spans="1:40" ht="15" customHeight="1" thickBot="1">
      <c r="A31" s="14" t="s">
        <v>27</v>
      </c>
      <c r="B31" s="22"/>
      <c r="C31" s="22"/>
      <c r="D31" s="22"/>
      <c r="E31" s="22"/>
      <c r="F31" s="46"/>
      <c r="G31" s="22"/>
      <c r="H31" s="22"/>
      <c r="I31" s="22"/>
      <c r="J31" s="15">
        <f t="shared" ref="J31:J33" si="23">SUM(B31:H31)</f>
        <v>0</v>
      </c>
      <c r="T31" s="452">
        <f t="shared" ref="T31:T33" si="24">SUM(B31:I31)-J31</f>
        <v>0</v>
      </c>
    </row>
    <row r="32" spans="1:40" ht="15" customHeight="1" thickBot="1">
      <c r="A32" s="14" t="s">
        <v>28</v>
      </c>
      <c r="B32" s="22"/>
      <c r="C32" s="22"/>
      <c r="D32" s="22"/>
      <c r="E32" s="22"/>
      <c r="F32" s="46"/>
      <c r="G32" s="22"/>
      <c r="H32" s="22"/>
      <c r="I32" s="22"/>
      <c r="J32" s="15">
        <f t="shared" si="23"/>
        <v>0</v>
      </c>
      <c r="T32" s="452">
        <f t="shared" si="24"/>
        <v>0</v>
      </c>
    </row>
    <row r="33" spans="1:40" ht="15" customHeight="1" thickBot="1">
      <c r="A33" s="14" t="s">
        <v>29</v>
      </c>
      <c r="B33" s="22"/>
      <c r="C33" s="22"/>
      <c r="D33" s="22"/>
      <c r="E33" s="22"/>
      <c r="F33" s="46"/>
      <c r="G33" s="22"/>
      <c r="H33" s="22"/>
      <c r="I33" s="22"/>
      <c r="J33" s="15">
        <f t="shared" si="23"/>
        <v>0</v>
      </c>
      <c r="T33" s="452">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465">
        <f>B30+B31-B32+B33-B34</f>
        <v>0</v>
      </c>
      <c r="M34" s="518">
        <f t="shared" ref="M34:T34" si="26">C30+C31-C32+C33-C34</f>
        <v>0</v>
      </c>
      <c r="N34" s="518">
        <f t="shared" si="26"/>
        <v>0</v>
      </c>
      <c r="O34" s="518">
        <f t="shared" si="26"/>
        <v>0</v>
      </c>
      <c r="P34" s="518">
        <f t="shared" si="26"/>
        <v>0</v>
      </c>
      <c r="Q34" s="518">
        <f t="shared" si="26"/>
        <v>0</v>
      </c>
      <c r="R34" s="518">
        <f t="shared" si="26"/>
        <v>0</v>
      </c>
      <c r="S34" s="518">
        <f t="shared" si="26"/>
        <v>0</v>
      </c>
      <c r="T34" s="518">
        <f t="shared" si="26"/>
        <v>0</v>
      </c>
    </row>
    <row r="35" spans="1:40" ht="15" customHeight="1" thickTop="1" thickBot="1">
      <c r="A35" s="41" t="s">
        <v>31</v>
      </c>
      <c r="B35" s="42"/>
      <c r="C35" s="42"/>
      <c r="D35" s="42"/>
      <c r="E35" s="42"/>
      <c r="F35" s="42"/>
      <c r="G35" s="42"/>
      <c r="H35" s="42"/>
      <c r="I35" s="42"/>
      <c r="J35" s="43"/>
      <c r="L35" s="450"/>
      <c r="T35" s="452"/>
    </row>
    <row r="36" spans="1:40" ht="15" customHeight="1" thickTop="1" thickBot="1">
      <c r="A36" s="44" t="s">
        <v>32</v>
      </c>
      <c r="B36" s="22"/>
      <c r="C36" s="22"/>
      <c r="D36" s="22"/>
      <c r="E36" s="22"/>
      <c r="F36" s="22"/>
      <c r="G36" s="22"/>
      <c r="H36" s="22"/>
      <c r="I36" s="22"/>
      <c r="J36" s="15">
        <f>SUM(B36:H36)</f>
        <v>0</v>
      </c>
      <c r="L36" s="450"/>
      <c r="T36" s="452">
        <f t="shared" ref="T36:T38" si="27">SUM(B36:I36)-J36</f>
        <v>0</v>
      </c>
    </row>
    <row r="37" spans="1:40" ht="15" customHeight="1" thickBot="1">
      <c r="A37" s="14" t="s">
        <v>27</v>
      </c>
      <c r="B37" s="22"/>
      <c r="C37" s="22"/>
      <c r="D37" s="22"/>
      <c r="E37" s="22"/>
      <c r="F37" s="22"/>
      <c r="G37" s="22"/>
      <c r="H37" s="22"/>
      <c r="I37" s="22"/>
      <c r="J37" s="15">
        <f t="shared" ref="J37:J38" si="28">SUM(B37:H37)</f>
        <v>0</v>
      </c>
      <c r="L37" s="450"/>
      <c r="T37" s="452">
        <f t="shared" si="27"/>
        <v>0</v>
      </c>
    </row>
    <row r="38" spans="1:40" ht="15" customHeight="1" thickBot="1">
      <c r="A38" s="14" t="s">
        <v>28</v>
      </c>
      <c r="B38" s="22"/>
      <c r="C38" s="22"/>
      <c r="D38" s="22"/>
      <c r="E38" s="22"/>
      <c r="F38" s="22"/>
      <c r="G38" s="22"/>
      <c r="H38" s="22"/>
      <c r="I38" s="22"/>
      <c r="J38" s="15">
        <f t="shared" si="28"/>
        <v>0</v>
      </c>
      <c r="L38" s="450"/>
      <c r="T38" s="452">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465">
        <f>B36+B37-B38-B39</f>
        <v>0</v>
      </c>
      <c r="M39" s="518">
        <f t="shared" ref="M39:T39" si="30">C36+C37-C38-C39</f>
        <v>0</v>
      </c>
      <c r="N39" s="518">
        <f t="shared" si="30"/>
        <v>0</v>
      </c>
      <c r="O39" s="518">
        <f t="shared" si="30"/>
        <v>0</v>
      </c>
      <c r="P39" s="518">
        <f t="shared" si="30"/>
        <v>0</v>
      </c>
      <c r="Q39" s="518">
        <f t="shared" si="30"/>
        <v>0</v>
      </c>
      <c r="R39" s="518">
        <f t="shared" si="30"/>
        <v>0</v>
      </c>
      <c r="S39" s="518">
        <f t="shared" si="30"/>
        <v>0</v>
      </c>
      <c r="T39" s="518">
        <f t="shared" si="30"/>
        <v>0</v>
      </c>
    </row>
    <row r="40" spans="1:40" ht="15" customHeight="1" thickTop="1" thickBot="1">
      <c r="A40" s="41" t="s">
        <v>33</v>
      </c>
      <c r="B40" s="42"/>
      <c r="C40" s="42"/>
      <c r="D40" s="42"/>
      <c r="E40" s="42"/>
      <c r="F40" s="42"/>
      <c r="G40" s="42"/>
      <c r="H40" s="42"/>
      <c r="I40" s="42"/>
      <c r="J40" s="43"/>
      <c r="L40" s="450"/>
      <c r="T40" s="452"/>
    </row>
    <row r="41" spans="1:40" ht="15" customHeight="1" thickTop="1" thickBot="1">
      <c r="A41" s="44" t="s">
        <v>32</v>
      </c>
      <c r="B41" s="22"/>
      <c r="C41" s="22"/>
      <c r="D41" s="22"/>
      <c r="E41" s="22"/>
      <c r="F41" s="22"/>
      <c r="G41" s="22"/>
      <c r="H41" s="22"/>
      <c r="I41" s="22"/>
      <c r="J41" s="15">
        <f>SUM(B41:H41)</f>
        <v>0</v>
      </c>
      <c r="L41" s="450"/>
      <c r="T41" s="452">
        <f t="shared" ref="T41:T43" si="31">SUM(B41:I41)-J41</f>
        <v>0</v>
      </c>
    </row>
    <row r="42" spans="1:40" ht="15" customHeight="1" thickBot="1">
      <c r="A42" s="14" t="s">
        <v>27</v>
      </c>
      <c r="B42" s="22"/>
      <c r="C42" s="22"/>
      <c r="D42" s="22"/>
      <c r="E42" s="22"/>
      <c r="F42" s="22"/>
      <c r="G42" s="22"/>
      <c r="H42" s="22"/>
      <c r="I42" s="22"/>
      <c r="J42" s="15">
        <f t="shared" ref="J42:J43" si="32">SUM(B42:H42)</f>
        <v>0</v>
      </c>
      <c r="L42" s="450"/>
      <c r="T42" s="452">
        <f t="shared" si="31"/>
        <v>0</v>
      </c>
    </row>
    <row r="43" spans="1:40" ht="15" customHeight="1" thickBot="1">
      <c r="A43" s="14" t="s">
        <v>28</v>
      </c>
      <c r="B43" s="22"/>
      <c r="C43" s="22"/>
      <c r="D43" s="22"/>
      <c r="E43" s="22"/>
      <c r="F43" s="22"/>
      <c r="G43" s="22"/>
      <c r="H43" s="22"/>
      <c r="I43" s="22"/>
      <c r="J43" s="15">
        <f t="shared" si="32"/>
        <v>0</v>
      </c>
      <c r="L43" s="450"/>
      <c r="T43" s="452">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465">
        <f>B41+B42-B43-B44</f>
        <v>0</v>
      </c>
      <c r="M44" s="518">
        <f t="shared" ref="M44:T44" si="34">C41+C42-C43-C44</f>
        <v>0</v>
      </c>
      <c r="N44" s="518">
        <f t="shared" si="34"/>
        <v>0</v>
      </c>
      <c r="O44" s="518">
        <f t="shared" si="34"/>
        <v>0</v>
      </c>
      <c r="P44" s="518">
        <f t="shared" si="34"/>
        <v>0</v>
      </c>
      <c r="Q44" s="518">
        <f t="shared" si="34"/>
        <v>0</v>
      </c>
      <c r="R44" s="518">
        <f t="shared" si="34"/>
        <v>0</v>
      </c>
      <c r="S44" s="518">
        <f t="shared" si="34"/>
        <v>0</v>
      </c>
      <c r="T44" s="518">
        <f t="shared" si="34"/>
        <v>0</v>
      </c>
    </row>
    <row r="45" spans="1:40" ht="15" customHeight="1" thickTop="1" thickBot="1">
      <c r="A45" s="41" t="s">
        <v>34</v>
      </c>
      <c r="B45" s="42"/>
      <c r="C45" s="42"/>
      <c r="D45" s="42"/>
      <c r="E45" s="42"/>
      <c r="F45" s="42"/>
      <c r="G45" s="42"/>
      <c r="H45" s="42"/>
      <c r="I45" s="42"/>
      <c r="J45" s="43"/>
      <c r="L45" s="450"/>
      <c r="T45" s="452"/>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465">
        <f>B30-B36-B41-B46</f>
        <v>0</v>
      </c>
      <c r="M46" s="518">
        <f t="shared" ref="M46:S46" si="36">C30-C36-C41-C46</f>
        <v>0</v>
      </c>
      <c r="N46" s="518">
        <f t="shared" si="36"/>
        <v>0</v>
      </c>
      <c r="O46" s="518">
        <f t="shared" si="36"/>
        <v>0</v>
      </c>
      <c r="P46" s="518">
        <f t="shared" si="36"/>
        <v>0</v>
      </c>
      <c r="Q46" s="518">
        <f t="shared" si="36"/>
        <v>0</v>
      </c>
      <c r="R46" s="518">
        <f t="shared" si="36"/>
        <v>0</v>
      </c>
      <c r="S46" s="518">
        <f t="shared" si="36"/>
        <v>0</v>
      </c>
      <c r="T46" s="452">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465">
        <f>B34-B39-B44-B47</f>
        <v>0</v>
      </c>
      <c r="M47" s="518">
        <f t="shared" ref="M47:S47" si="39">C34-C39-C44-C47</f>
        <v>0</v>
      </c>
      <c r="N47" s="518">
        <f t="shared" si="39"/>
        <v>0</v>
      </c>
      <c r="O47" s="518">
        <f t="shared" si="39"/>
        <v>0</v>
      </c>
      <c r="P47" s="518">
        <f t="shared" si="39"/>
        <v>0</v>
      </c>
      <c r="Q47" s="518">
        <f t="shared" si="39"/>
        <v>0</v>
      </c>
      <c r="R47" s="518">
        <f t="shared" si="39"/>
        <v>0</v>
      </c>
      <c r="S47" s="518">
        <f t="shared" si="39"/>
        <v>0</v>
      </c>
      <c r="T47" s="452">
        <f t="shared" si="37"/>
        <v>0</v>
      </c>
      <c r="AF47" s="465" t="e">
        <f>B47-#REF!</f>
        <v>#REF!</v>
      </c>
      <c r="AG47" s="518" t="e">
        <f>C47-#REF!</f>
        <v>#REF!</v>
      </c>
      <c r="AH47" s="518" t="e">
        <f>D47-#REF!</f>
        <v>#REF!</v>
      </c>
      <c r="AI47" s="518" t="e">
        <f>E47-#REF!</f>
        <v>#REF!</v>
      </c>
      <c r="AJ47" s="518" t="e">
        <f>F47-#REF!</f>
        <v>#REF!</v>
      </c>
      <c r="AK47" s="518" t="e">
        <f>G47-#REF!</f>
        <v>#REF!</v>
      </c>
      <c r="AL47" s="518" t="e">
        <f>H47-#REF!</f>
        <v>#REF!</v>
      </c>
      <c r="AM47" s="518" t="e">
        <f>I47-#REF!</f>
        <v>#REF!</v>
      </c>
      <c r="AN47" s="452" t="e">
        <f>J47-#REF!</f>
        <v>#REF!</v>
      </c>
    </row>
    <row r="48" spans="1:40" ht="15.75" thickTop="1"/>
  </sheetData>
  <mergeCells count="7">
    <mergeCell ref="V1:AD1"/>
    <mergeCell ref="AF1:AN1"/>
    <mergeCell ref="A3:A4"/>
    <mergeCell ref="A27:A28"/>
    <mergeCell ref="B27:J27"/>
    <mergeCell ref="B3:J3"/>
    <mergeCell ref="L1:T1"/>
  </mergeCells>
  <conditionalFormatting sqref="L6:T23 V6:AD22 AF10:AN29">
    <cfRule type="cellIs" dxfId="247" priority="57" operator="lessThan">
      <formula>0</formula>
    </cfRule>
    <cfRule type="cellIs" dxfId="246" priority="58" operator="greaterThan">
      <formula>0</formula>
    </cfRule>
  </conditionalFormatting>
  <conditionalFormatting sqref="L30:T47">
    <cfRule type="cellIs" dxfId="245" priority="55" operator="lessThan">
      <formula>0</formula>
    </cfRule>
    <cfRule type="cellIs" dxfId="244" priority="56" operator="greaterThan">
      <formula>0</formula>
    </cfRule>
  </conditionalFormatting>
  <conditionalFormatting sqref="AF30:AN47">
    <cfRule type="cellIs" dxfId="243" priority="51" operator="lessThan">
      <formula>0</formula>
    </cfRule>
    <cfRule type="cellIs" dxfId="242" priority="52" operator="greaterThan">
      <formula>0</formula>
    </cfRule>
  </conditionalFormatting>
  <conditionalFormatting sqref="L30:T47">
    <cfRule type="cellIs" dxfId="241" priority="49" operator="lessThan">
      <formula>0</formula>
    </cfRule>
    <cfRule type="cellIs" dxfId="240" priority="50" operator="greaterThan">
      <formula>0</formula>
    </cfRule>
  </conditionalFormatting>
  <conditionalFormatting sqref="L6:T23">
    <cfRule type="cellIs" dxfId="239" priority="47" operator="lessThan">
      <formula>0</formula>
    </cfRule>
    <cfRule type="cellIs" dxfId="238" priority="48" operator="greaterThan">
      <formula>0</formula>
    </cfRule>
  </conditionalFormatting>
  <conditionalFormatting sqref="L30:T47">
    <cfRule type="cellIs" dxfId="237" priority="45" operator="lessThan">
      <formula>0</formula>
    </cfRule>
    <cfRule type="cellIs" dxfId="236" priority="46" operator="greaterThan">
      <formula>0</formula>
    </cfRule>
  </conditionalFormatting>
  <conditionalFormatting sqref="L30:T47">
    <cfRule type="cellIs" dxfId="235" priority="43" operator="lessThan">
      <formula>0</formula>
    </cfRule>
    <cfRule type="cellIs" dxfId="234" priority="44" operator="greaterThan">
      <formula>0</formula>
    </cfRule>
  </conditionalFormatting>
  <conditionalFormatting sqref="M10:T10 L15:T15 L20:T20 M11:S14 L10:L14 L16:S19 L21:S23">
    <cfRule type="cellIs" dxfId="233" priority="41" operator="lessThan">
      <formula>0</formula>
    </cfRule>
    <cfRule type="cellIs" dxfId="232" priority="42" operator="greaterThan">
      <formula>0</formula>
    </cfRule>
  </conditionalFormatting>
  <conditionalFormatting sqref="T10">
    <cfRule type="cellIs" dxfId="231" priority="39" operator="lessThan">
      <formula>0</formula>
    </cfRule>
    <cfRule type="cellIs" dxfId="230" priority="40" operator="greaterThan">
      <formula>0</formula>
    </cfRule>
  </conditionalFormatting>
  <conditionalFormatting sqref="T15">
    <cfRule type="cellIs" dxfId="229" priority="37" operator="lessThan">
      <formula>0</formula>
    </cfRule>
    <cfRule type="cellIs" dxfId="228" priority="38" operator="greaterThan">
      <formula>0</formula>
    </cfRule>
  </conditionalFormatting>
  <conditionalFormatting sqref="T20">
    <cfRule type="cellIs" dxfId="227" priority="35" operator="lessThan">
      <formula>0</formula>
    </cfRule>
    <cfRule type="cellIs" dxfId="226" priority="36" operator="greaterThan">
      <formula>0</formula>
    </cfRule>
  </conditionalFormatting>
  <conditionalFormatting sqref="T10">
    <cfRule type="cellIs" dxfId="225" priority="33" operator="lessThan">
      <formula>0</formula>
    </cfRule>
    <cfRule type="cellIs" dxfId="224" priority="34" operator="greaterThan">
      <formula>0</formula>
    </cfRule>
  </conditionalFormatting>
  <conditionalFormatting sqref="T15">
    <cfRule type="cellIs" dxfId="223" priority="31" operator="lessThan">
      <formula>0</formula>
    </cfRule>
    <cfRule type="cellIs" dxfId="222" priority="32" operator="greaterThan">
      <formula>0</formula>
    </cfRule>
  </conditionalFormatting>
  <conditionalFormatting sqref="T15">
    <cfRule type="cellIs" dxfId="221" priority="29" operator="lessThan">
      <formula>0</formula>
    </cfRule>
    <cfRule type="cellIs" dxfId="220" priority="30" operator="greaterThan">
      <formula>0</formula>
    </cfRule>
  </conditionalFormatting>
  <conditionalFormatting sqref="T20">
    <cfRule type="cellIs" dxfId="219" priority="27" operator="lessThan">
      <formula>0</formula>
    </cfRule>
    <cfRule type="cellIs" dxfId="218" priority="28" operator="greaterThan">
      <formula>0</formula>
    </cfRule>
  </conditionalFormatting>
  <conditionalFormatting sqref="T20">
    <cfRule type="cellIs" dxfId="217" priority="25" operator="lessThan">
      <formula>0</formula>
    </cfRule>
    <cfRule type="cellIs" dxfId="216" priority="26" operator="greaterThan">
      <formula>0</formula>
    </cfRule>
  </conditionalFormatting>
  <conditionalFormatting sqref="T20">
    <cfRule type="cellIs" dxfId="215" priority="23" operator="lessThan">
      <formula>0</formula>
    </cfRule>
    <cfRule type="cellIs" dxfId="214" priority="24" operator="greaterThan">
      <formula>0</formula>
    </cfRule>
  </conditionalFormatting>
  <conditionalFormatting sqref="L30:T47">
    <cfRule type="cellIs" dxfId="213" priority="21" operator="lessThan">
      <formula>0</formula>
    </cfRule>
    <cfRule type="cellIs" dxfId="212" priority="22" operator="greaterThan">
      <formula>0</formula>
    </cfRule>
  </conditionalFormatting>
  <conditionalFormatting sqref="M34:T34 L39:T39 L44:T44 M35:S38 L34:L38 L40:S43 L45:S47">
    <cfRule type="cellIs" dxfId="211" priority="19" operator="lessThan">
      <formula>0</formula>
    </cfRule>
    <cfRule type="cellIs" dxfId="210" priority="20" operator="greaterThan">
      <formula>0</formula>
    </cfRule>
  </conditionalFormatting>
  <conditionalFormatting sqref="T34">
    <cfRule type="cellIs" dxfId="209" priority="17" operator="lessThan">
      <formula>0</formula>
    </cfRule>
    <cfRule type="cellIs" dxfId="208" priority="18" operator="greaterThan">
      <formula>0</formula>
    </cfRule>
  </conditionalFormatting>
  <conditionalFormatting sqref="T39">
    <cfRule type="cellIs" dxfId="207" priority="15" operator="lessThan">
      <formula>0</formula>
    </cfRule>
    <cfRule type="cellIs" dxfId="206" priority="16" operator="greaterThan">
      <formula>0</formula>
    </cfRule>
  </conditionalFormatting>
  <conditionalFormatting sqref="T44">
    <cfRule type="cellIs" dxfId="205" priority="13" operator="lessThan">
      <formula>0</formula>
    </cfRule>
    <cfRule type="cellIs" dxfId="204" priority="14" operator="greaterThan">
      <formula>0</formula>
    </cfRule>
  </conditionalFormatting>
  <conditionalFormatting sqref="T34">
    <cfRule type="cellIs" dxfId="203" priority="11" operator="lessThan">
      <formula>0</formula>
    </cfRule>
    <cfRule type="cellIs" dxfId="202" priority="12" operator="greaterThan">
      <formula>0</formula>
    </cfRule>
  </conditionalFormatting>
  <conditionalFormatting sqref="T39">
    <cfRule type="cellIs" dxfId="201" priority="9" operator="lessThan">
      <formula>0</formula>
    </cfRule>
    <cfRule type="cellIs" dxfId="200" priority="10" operator="greaterThan">
      <formula>0</formula>
    </cfRule>
  </conditionalFormatting>
  <conditionalFormatting sqref="T39">
    <cfRule type="cellIs" dxfId="199" priority="7" operator="lessThan">
      <formula>0</formula>
    </cfRule>
    <cfRule type="cellIs" dxfId="198" priority="8" operator="greaterThan">
      <formula>0</formula>
    </cfRule>
  </conditionalFormatting>
  <conditionalFormatting sqref="T44">
    <cfRule type="cellIs" dxfId="197" priority="5" operator="lessThan">
      <formula>0</formula>
    </cfRule>
    <cfRule type="cellIs" dxfId="196" priority="6" operator="greaterThan">
      <formula>0</formula>
    </cfRule>
  </conditionalFormatting>
  <conditionalFormatting sqref="T44">
    <cfRule type="cellIs" dxfId="195" priority="3" operator="lessThan">
      <formula>0</formula>
    </cfRule>
    <cfRule type="cellIs" dxfId="194" priority="4" operator="greaterThan">
      <formula>0</formula>
    </cfRule>
  </conditionalFormatting>
  <conditionalFormatting sqref="T44">
    <cfRule type="cellIs" dxfId="193" priority="1" operator="lessThan">
      <formula>0</formula>
    </cfRule>
    <cfRule type="cellIs" dxfId="192" priority="2"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sheetPr codeName="Sheet8"/>
  <dimension ref="A1:B5"/>
  <sheetViews>
    <sheetView showGridLines="0" zoomScaleNormal="100" workbookViewId="0">
      <selection activeCell="A20" sqref="A20"/>
    </sheetView>
  </sheetViews>
  <sheetFormatPr defaultRowHeight="15"/>
  <cols>
    <col min="1" max="2" width="43.28515625" customWidth="1"/>
    <col min="3" max="3" width="19.140625" customWidth="1"/>
  </cols>
  <sheetData>
    <row r="1" spans="1:2" ht="17.2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75" thickTop="1"/>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cols>
    <col min="1" max="1" width="29.140625" customWidth="1"/>
    <col min="2" max="10" width="11.28515625" customWidth="1"/>
    <col min="11" max="11" width="9.140625" style="268"/>
    <col min="12" max="19" width="9.140625" style="264" customWidth="1" outlineLevel="1"/>
    <col min="20" max="20" width="18.28515625" style="268" customWidth="1"/>
    <col min="21" max="21" width="9.140625" style="270"/>
    <col min="22" max="22" width="9.140625" style="264" customWidth="1" outlineLevel="1"/>
    <col min="23" max="29" width="9.140625" customWidth="1" outlineLevel="1"/>
    <col min="30" max="30" width="26.85546875" style="268" customWidth="1"/>
    <col min="31" max="31" width="9.140625" style="268"/>
    <col min="32" max="32" width="9.140625" style="263" customWidth="1" outlineLevel="1"/>
    <col min="33" max="39" width="9.140625" customWidth="1" outlineLevel="1"/>
    <col min="40" max="40" width="26.7109375" style="268" customWidth="1"/>
  </cols>
  <sheetData>
    <row r="1" spans="1:40" ht="16.5">
      <c r="A1" s="1" t="s">
        <v>50</v>
      </c>
      <c r="L1" s="1193" t="s">
        <v>672</v>
      </c>
      <c r="M1" s="1194"/>
      <c r="N1" s="1194"/>
      <c r="O1" s="1194"/>
      <c r="P1" s="1194"/>
      <c r="Q1" s="1194"/>
      <c r="R1" s="1194"/>
      <c r="S1" s="1194"/>
      <c r="T1" s="1195"/>
      <c r="V1" s="1193" t="s">
        <v>673</v>
      </c>
      <c r="W1" s="1194"/>
      <c r="X1" s="1194"/>
      <c r="Y1" s="1194"/>
      <c r="Z1" s="1194"/>
      <c r="AA1" s="1194"/>
      <c r="AB1" s="1194"/>
      <c r="AC1" s="1194"/>
      <c r="AD1" s="1195"/>
      <c r="AF1" s="1193" t="s">
        <v>674</v>
      </c>
      <c r="AG1" s="1194"/>
      <c r="AH1" s="1194"/>
      <c r="AI1" s="1194"/>
      <c r="AJ1" s="1194"/>
      <c r="AK1" s="1194"/>
      <c r="AL1" s="1194"/>
      <c r="AM1" s="1194"/>
      <c r="AN1" s="1195"/>
    </row>
    <row r="2" spans="1:40" ht="17.25" thickBot="1">
      <c r="A2" s="2" t="s">
        <v>8</v>
      </c>
    </row>
    <row r="3" spans="1:40" ht="16.5" thickTop="1" thickBot="1">
      <c r="A3" s="947" t="s">
        <v>55</v>
      </c>
      <c r="B3" s="979" t="s">
        <v>2</v>
      </c>
      <c r="C3" s="980"/>
      <c r="D3" s="980"/>
      <c r="E3" s="980"/>
      <c r="F3" s="980"/>
      <c r="G3" s="980"/>
      <c r="H3" s="980"/>
      <c r="I3" s="980"/>
      <c r="J3" s="981"/>
      <c r="K3" s="272"/>
    </row>
    <row r="4" spans="1:40" ht="60.75" customHeight="1" thickTop="1" thickBot="1">
      <c r="A4" s="948"/>
      <c r="B4" s="10" t="s">
        <v>51</v>
      </c>
      <c r="C4" s="137" t="s">
        <v>495</v>
      </c>
      <c r="D4" s="10" t="s">
        <v>52</v>
      </c>
      <c r="E4" s="137" t="s">
        <v>494</v>
      </c>
      <c r="F4" s="10" t="s">
        <v>53</v>
      </c>
      <c r="G4" s="10" t="s">
        <v>54</v>
      </c>
      <c r="H4" s="11" t="s">
        <v>446</v>
      </c>
      <c r="I4" s="10" t="s">
        <v>447</v>
      </c>
      <c r="J4" s="10" t="s">
        <v>14</v>
      </c>
      <c r="K4" s="264"/>
      <c r="L4" s="59" t="s">
        <v>51</v>
      </c>
      <c r="M4" s="313" t="s">
        <v>495</v>
      </c>
      <c r="N4" s="59" t="s">
        <v>52</v>
      </c>
      <c r="O4" s="313" t="s">
        <v>494</v>
      </c>
      <c r="P4" s="59" t="s">
        <v>53</v>
      </c>
      <c r="Q4" s="59" t="s">
        <v>54</v>
      </c>
      <c r="R4" s="313" t="s">
        <v>446</v>
      </c>
      <c r="S4" s="59" t="s">
        <v>447</v>
      </c>
      <c r="T4" s="59" t="s">
        <v>14</v>
      </c>
      <c r="U4" s="264"/>
      <c r="V4" s="59" t="s">
        <v>51</v>
      </c>
      <c r="W4" s="313" t="s">
        <v>495</v>
      </c>
      <c r="X4" s="59" t="s">
        <v>52</v>
      </c>
      <c r="Y4" s="313" t="s">
        <v>494</v>
      </c>
      <c r="Z4" s="59" t="s">
        <v>53</v>
      </c>
      <c r="AA4" s="59" t="s">
        <v>54</v>
      </c>
      <c r="AB4" s="313" t="s">
        <v>446</v>
      </c>
      <c r="AC4" s="59" t="s">
        <v>447</v>
      </c>
      <c r="AD4" s="59" t="s">
        <v>14</v>
      </c>
      <c r="AE4" s="264"/>
      <c r="AF4" s="59" t="s">
        <v>51</v>
      </c>
      <c r="AG4" s="313" t="s">
        <v>495</v>
      </c>
      <c r="AH4" s="59" t="s">
        <v>52</v>
      </c>
      <c r="AI4" s="313" t="s">
        <v>494</v>
      </c>
      <c r="AJ4" s="59" t="s">
        <v>53</v>
      </c>
      <c r="AK4" s="59" t="s">
        <v>54</v>
      </c>
      <c r="AL4" s="313" t="s">
        <v>446</v>
      </c>
      <c r="AM4" s="59" t="s">
        <v>447</v>
      </c>
      <c r="AN4" s="59" t="s">
        <v>14</v>
      </c>
    </row>
    <row r="5" spans="1:40" ht="15" customHeight="1" thickTop="1" thickBot="1">
      <c r="A5" s="41" t="s">
        <v>25</v>
      </c>
      <c r="B5" s="42"/>
      <c r="C5" s="42"/>
      <c r="D5" s="42"/>
      <c r="E5" s="42"/>
      <c r="F5" s="42"/>
      <c r="G5" s="42"/>
      <c r="H5" s="42"/>
      <c r="I5" s="42"/>
      <c r="J5" s="43"/>
      <c r="K5" s="272"/>
    </row>
    <row r="6" spans="1:40" ht="15" customHeight="1" thickTop="1" thickBot="1">
      <c r="A6" s="44" t="s">
        <v>26</v>
      </c>
      <c r="B6" s="22"/>
      <c r="C6" s="22"/>
      <c r="D6" s="22"/>
      <c r="E6" s="22"/>
      <c r="F6" s="45"/>
      <c r="G6" s="22"/>
      <c r="H6" s="22"/>
      <c r="I6" s="22"/>
      <c r="J6" s="15">
        <f>SUM(B6:H6)</f>
        <v>0</v>
      </c>
      <c r="T6" s="269">
        <f>SUM(B6:I6)-J6</f>
        <v>0</v>
      </c>
      <c r="V6" s="265">
        <f>B6-B34</f>
        <v>0</v>
      </c>
      <c r="W6" s="265">
        <f t="shared" ref="W6:AB6" si="0">C6-C34</f>
        <v>0</v>
      </c>
      <c r="X6" s="265">
        <f t="shared" si="0"/>
        <v>0</v>
      </c>
      <c r="Y6" s="265">
        <f t="shared" si="0"/>
        <v>0</v>
      </c>
      <c r="Z6" s="265">
        <f t="shared" si="0"/>
        <v>0</v>
      </c>
      <c r="AA6" s="265">
        <f t="shared" si="0"/>
        <v>0</v>
      </c>
      <c r="AB6" s="265">
        <f t="shared" si="0"/>
        <v>0</v>
      </c>
      <c r="AC6" s="265">
        <f>I6-I34</f>
        <v>0</v>
      </c>
      <c r="AD6" s="269">
        <f>J6-J34</f>
        <v>0</v>
      </c>
    </row>
    <row r="7" spans="1:40" ht="15" customHeight="1" thickBot="1">
      <c r="A7" s="14" t="s">
        <v>27</v>
      </c>
      <c r="B7" s="22"/>
      <c r="C7" s="22"/>
      <c r="D7" s="22"/>
      <c r="E7" s="22"/>
      <c r="F7" s="46"/>
      <c r="G7" s="22"/>
      <c r="H7" s="22"/>
      <c r="I7" s="22"/>
      <c r="J7" s="15">
        <f t="shared" ref="J7:J9" si="1">SUM(B7:H7)</f>
        <v>0</v>
      </c>
      <c r="T7" s="269">
        <f t="shared" ref="T7:T9" si="2">SUM(B7:I7)-J7</f>
        <v>0</v>
      </c>
      <c r="W7" s="264"/>
      <c r="X7" s="264"/>
      <c r="Y7" s="264"/>
      <c r="Z7" s="264"/>
      <c r="AA7" s="264"/>
      <c r="AB7" s="264"/>
      <c r="AC7" s="264"/>
    </row>
    <row r="8" spans="1:40" ht="15" customHeight="1" thickBot="1">
      <c r="A8" s="14" t="s">
        <v>28</v>
      </c>
      <c r="B8" s="22"/>
      <c r="C8" s="22"/>
      <c r="D8" s="22"/>
      <c r="E8" s="22"/>
      <c r="F8" s="46"/>
      <c r="G8" s="22"/>
      <c r="H8" s="22"/>
      <c r="I8" s="22"/>
      <c r="J8" s="15">
        <f t="shared" si="1"/>
        <v>0</v>
      </c>
      <c r="T8" s="269">
        <f t="shared" si="2"/>
        <v>0</v>
      </c>
      <c r="W8" s="264"/>
      <c r="X8" s="264"/>
      <c r="Y8" s="264"/>
      <c r="Z8" s="264"/>
      <c r="AA8" s="264"/>
      <c r="AB8" s="264"/>
      <c r="AC8" s="264"/>
    </row>
    <row r="9" spans="1:40" ht="15" customHeight="1" thickBot="1">
      <c r="A9" s="14" t="s">
        <v>29</v>
      </c>
      <c r="B9" s="22"/>
      <c r="C9" s="22"/>
      <c r="D9" s="22"/>
      <c r="E9" s="22"/>
      <c r="F9" s="46"/>
      <c r="G9" s="22"/>
      <c r="H9" s="22"/>
      <c r="I9" s="22"/>
      <c r="J9" s="15">
        <f t="shared" si="1"/>
        <v>0</v>
      </c>
      <c r="T9" s="269">
        <f t="shared" si="2"/>
        <v>0</v>
      </c>
      <c r="W9" s="264"/>
      <c r="X9" s="264"/>
      <c r="Y9" s="264"/>
      <c r="Z9" s="264"/>
      <c r="AA9" s="264"/>
      <c r="AB9" s="264"/>
      <c r="AC9" s="264"/>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266">
        <f>B6+B7-B8+B9-B10</f>
        <v>0</v>
      </c>
      <c r="M10" s="265">
        <f t="shared" ref="M10:T10" si="4">C6+C7-C8+C9-C10</f>
        <v>0</v>
      </c>
      <c r="N10" s="265">
        <f t="shared" si="4"/>
        <v>0</v>
      </c>
      <c r="O10" s="265">
        <f t="shared" si="4"/>
        <v>0</v>
      </c>
      <c r="P10" s="265">
        <f t="shared" si="4"/>
        <v>0</v>
      </c>
      <c r="Q10" s="265">
        <f t="shared" si="4"/>
        <v>0</v>
      </c>
      <c r="R10" s="265">
        <f t="shared" si="4"/>
        <v>0</v>
      </c>
      <c r="S10" s="265">
        <f t="shared" si="4"/>
        <v>0</v>
      </c>
      <c r="T10" s="265">
        <f t="shared" si="4"/>
        <v>0</v>
      </c>
      <c r="W10" s="264"/>
      <c r="X10" s="264"/>
      <c r="Y10" s="264"/>
      <c r="Z10" s="264"/>
      <c r="AA10" s="264"/>
      <c r="AB10" s="264"/>
      <c r="AC10" s="264"/>
      <c r="AF10" s="266" t="e">
        <f>B10-#REF!</f>
        <v>#REF!</v>
      </c>
      <c r="AG10" s="265" t="e">
        <f>C10-#REF!</f>
        <v>#REF!</v>
      </c>
      <c r="AH10" s="265" t="e">
        <f>D10-#REF!</f>
        <v>#REF!</v>
      </c>
      <c r="AI10" s="265" t="e">
        <f>E10-#REF!</f>
        <v>#REF!</v>
      </c>
      <c r="AJ10" s="265" t="e">
        <f>F10-#REF!</f>
        <v>#REF!</v>
      </c>
      <c r="AK10" s="265" t="e">
        <f>G10-#REF!</f>
        <v>#REF!</v>
      </c>
      <c r="AL10" s="265" t="e">
        <f>H10-#REF!</f>
        <v>#REF!</v>
      </c>
      <c r="AM10" s="265" t="e">
        <f>I10-#REF!</f>
        <v>#REF!</v>
      </c>
      <c r="AN10" s="269" t="e">
        <f>J10-#REF!</f>
        <v>#REF!</v>
      </c>
    </row>
    <row r="11" spans="1:40" ht="15" customHeight="1" thickTop="1" thickBot="1">
      <c r="A11" s="41" t="s">
        <v>31</v>
      </c>
      <c r="B11" s="42"/>
      <c r="C11" s="42"/>
      <c r="D11" s="42"/>
      <c r="E11" s="42"/>
      <c r="F11" s="42"/>
      <c r="G11" s="42"/>
      <c r="H11" s="42"/>
      <c r="I11" s="42"/>
      <c r="J11" s="43"/>
      <c r="L11" s="263"/>
      <c r="T11" s="269"/>
      <c r="W11" s="264"/>
      <c r="X11" s="264"/>
      <c r="Y11" s="264"/>
      <c r="Z11" s="264"/>
      <c r="AA11" s="264"/>
      <c r="AB11" s="264"/>
      <c r="AC11" s="264"/>
    </row>
    <row r="12" spans="1:40" ht="15" customHeight="1" thickTop="1" thickBot="1">
      <c r="A12" s="44" t="s">
        <v>32</v>
      </c>
      <c r="B12" s="22"/>
      <c r="C12" s="22"/>
      <c r="D12" s="22"/>
      <c r="E12" s="22"/>
      <c r="F12" s="22"/>
      <c r="G12" s="22"/>
      <c r="H12" s="22"/>
      <c r="I12" s="22"/>
      <c r="J12" s="15">
        <f>SUM(B12:H12)</f>
        <v>0</v>
      </c>
      <c r="L12" s="263"/>
      <c r="T12" s="269">
        <f t="shared" ref="T12:T14" si="5">SUM(B12:I12)-J12</f>
        <v>0</v>
      </c>
      <c r="V12" s="265">
        <f>B12-B39</f>
        <v>0</v>
      </c>
      <c r="W12" s="265">
        <f t="shared" ref="W12:AB12" si="6">C12-C39</f>
        <v>0</v>
      </c>
      <c r="X12" s="265">
        <f t="shared" si="6"/>
        <v>0</v>
      </c>
      <c r="Y12" s="265">
        <f t="shared" si="6"/>
        <v>0</v>
      </c>
      <c r="Z12" s="265">
        <f>F12-F39</f>
        <v>0</v>
      </c>
      <c r="AA12" s="265">
        <f t="shared" si="6"/>
        <v>0</v>
      </c>
      <c r="AB12" s="265">
        <f t="shared" si="6"/>
        <v>0</v>
      </c>
      <c r="AC12" s="265">
        <f>I12-I39</f>
        <v>0</v>
      </c>
      <c r="AD12" s="269">
        <f>J12-J39</f>
        <v>0</v>
      </c>
    </row>
    <row r="13" spans="1:40" ht="15" customHeight="1" thickBot="1">
      <c r="A13" s="14" t="s">
        <v>27</v>
      </c>
      <c r="B13" s="22"/>
      <c r="C13" s="22"/>
      <c r="D13" s="22"/>
      <c r="E13" s="22"/>
      <c r="F13" s="22"/>
      <c r="G13" s="22"/>
      <c r="H13" s="22"/>
      <c r="I13" s="22"/>
      <c r="J13" s="15">
        <f t="shared" ref="J13:J14" si="7">SUM(B13:H13)</f>
        <v>0</v>
      </c>
      <c r="L13" s="263"/>
      <c r="T13" s="269">
        <f t="shared" si="5"/>
        <v>0</v>
      </c>
      <c r="W13" s="264"/>
      <c r="X13" s="264"/>
      <c r="Y13" s="264"/>
      <c r="Z13" s="264"/>
      <c r="AA13" s="264"/>
      <c r="AB13" s="264"/>
      <c r="AC13" s="264"/>
    </row>
    <row r="14" spans="1:40" ht="15" customHeight="1" thickBot="1">
      <c r="A14" s="14" t="s">
        <v>28</v>
      </c>
      <c r="B14" s="22"/>
      <c r="C14" s="22"/>
      <c r="D14" s="22"/>
      <c r="E14" s="22"/>
      <c r="F14" s="22"/>
      <c r="G14" s="22"/>
      <c r="H14" s="22"/>
      <c r="I14" s="22"/>
      <c r="J14" s="15">
        <f t="shared" si="7"/>
        <v>0</v>
      </c>
      <c r="L14" s="263"/>
      <c r="T14" s="269">
        <f t="shared" si="5"/>
        <v>0</v>
      </c>
      <c r="W14" s="264"/>
      <c r="X14" s="264"/>
      <c r="Y14" s="264"/>
      <c r="Z14" s="264"/>
      <c r="AA14" s="264"/>
      <c r="AB14" s="264"/>
      <c r="AC14" s="264"/>
      <c r="AF14" s="271" t="s">
        <v>675</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266">
        <f>B12+B13-B14-B15</f>
        <v>0</v>
      </c>
      <c r="M15" s="265">
        <f t="shared" ref="M15:T15" si="9">C12+C13-C14-C15</f>
        <v>0</v>
      </c>
      <c r="N15" s="265">
        <f t="shared" si="9"/>
        <v>0</v>
      </c>
      <c r="O15" s="265">
        <f t="shared" si="9"/>
        <v>0</v>
      </c>
      <c r="P15" s="265">
        <f t="shared" si="9"/>
        <v>0</v>
      </c>
      <c r="Q15" s="265">
        <f t="shared" si="9"/>
        <v>0</v>
      </c>
      <c r="R15" s="265">
        <f t="shared" si="9"/>
        <v>0</v>
      </c>
      <c r="S15" s="265">
        <f t="shared" si="9"/>
        <v>0</v>
      </c>
      <c r="T15" s="265">
        <f t="shared" si="9"/>
        <v>0</v>
      </c>
      <c r="W15" s="264"/>
      <c r="X15" s="264"/>
      <c r="Y15" s="264"/>
      <c r="Z15" s="264"/>
      <c r="AA15" s="264"/>
      <c r="AB15" s="264"/>
      <c r="AC15" s="264"/>
      <c r="AF15" s="266" t="e">
        <f>B15+B20-#REF!</f>
        <v>#REF!</v>
      </c>
      <c r="AG15" s="265" t="e">
        <f>C15+C20-#REF!</f>
        <v>#REF!</v>
      </c>
      <c r="AH15" s="265" t="e">
        <f>D15+D20-#REF!</f>
        <v>#REF!</v>
      </c>
      <c r="AI15" s="265" t="e">
        <f>E15+E20-#REF!</f>
        <v>#REF!</v>
      </c>
      <c r="AJ15" s="265" t="e">
        <f>F15+F20-#REF!</f>
        <v>#REF!</v>
      </c>
      <c r="AK15" s="265" t="e">
        <f>G15+G20-#REF!</f>
        <v>#REF!</v>
      </c>
      <c r="AL15" s="265" t="e">
        <f>H15+H20-#REF!</f>
        <v>#REF!</v>
      </c>
      <c r="AM15" s="265" t="e">
        <f>I15+I20-#REF!</f>
        <v>#REF!</v>
      </c>
      <c r="AN15" s="269" t="e">
        <f>J15+J20-#REF!</f>
        <v>#REF!</v>
      </c>
    </row>
    <row r="16" spans="1:40" ht="15" customHeight="1" thickTop="1" thickBot="1">
      <c r="A16" s="41" t="s">
        <v>33</v>
      </c>
      <c r="B16" s="42"/>
      <c r="C16" s="42"/>
      <c r="D16" s="42"/>
      <c r="E16" s="42"/>
      <c r="F16" s="42"/>
      <c r="G16" s="42"/>
      <c r="H16" s="42"/>
      <c r="I16" s="42"/>
      <c r="J16" s="43"/>
      <c r="L16" s="263"/>
      <c r="T16" s="269"/>
      <c r="W16" s="264"/>
      <c r="X16" s="264"/>
      <c r="Y16" s="264"/>
      <c r="Z16" s="264"/>
      <c r="AA16" s="264"/>
      <c r="AB16" s="264"/>
      <c r="AC16" s="264"/>
      <c r="AG16" s="264"/>
      <c r="AH16" s="264"/>
      <c r="AI16" s="264"/>
      <c r="AJ16" s="264"/>
      <c r="AK16" s="264"/>
      <c r="AL16" s="264"/>
    </row>
    <row r="17" spans="1:40" ht="15" customHeight="1" thickTop="1" thickBot="1">
      <c r="A17" s="44" t="s">
        <v>32</v>
      </c>
      <c r="B17" s="22"/>
      <c r="C17" s="22"/>
      <c r="D17" s="22"/>
      <c r="E17" s="22"/>
      <c r="F17" s="22"/>
      <c r="G17" s="22"/>
      <c r="H17" s="22"/>
      <c r="I17" s="22"/>
      <c r="J17" s="15">
        <f>SUM(B17:H17)</f>
        <v>0</v>
      </c>
      <c r="L17" s="263"/>
      <c r="T17" s="269">
        <f t="shared" ref="T17:T19" si="10">SUM(B17:I17)-J17</f>
        <v>0</v>
      </c>
      <c r="V17" s="265">
        <f>B17-B44</f>
        <v>0</v>
      </c>
      <c r="W17" s="265">
        <f t="shared" ref="W17:AB17" si="11">C17-C44</f>
        <v>0</v>
      </c>
      <c r="X17" s="265">
        <f t="shared" si="11"/>
        <v>0</v>
      </c>
      <c r="Y17" s="265">
        <f t="shared" si="11"/>
        <v>0</v>
      </c>
      <c r="Z17" s="265">
        <f t="shared" si="11"/>
        <v>0</v>
      </c>
      <c r="AA17" s="265">
        <f t="shared" si="11"/>
        <v>0</v>
      </c>
      <c r="AB17" s="265">
        <f t="shared" si="11"/>
        <v>0</v>
      </c>
      <c r="AC17" s="265">
        <f>I17-I44</f>
        <v>0</v>
      </c>
      <c r="AD17" s="269">
        <f>J17-J44</f>
        <v>0</v>
      </c>
      <c r="AG17" s="264"/>
      <c r="AH17" s="264"/>
      <c r="AI17" s="264"/>
      <c r="AJ17" s="264"/>
      <c r="AK17" s="264"/>
      <c r="AL17" s="264"/>
    </row>
    <row r="18" spans="1:40" ht="15" customHeight="1" thickBot="1">
      <c r="A18" s="14" t="s">
        <v>27</v>
      </c>
      <c r="B18" s="22"/>
      <c r="C18" s="22"/>
      <c r="D18" s="22"/>
      <c r="E18" s="22"/>
      <c r="F18" s="22"/>
      <c r="G18" s="22"/>
      <c r="H18" s="22"/>
      <c r="I18" s="22"/>
      <c r="J18" s="15">
        <f t="shared" ref="J18:J19" si="12">SUM(B18:H18)</f>
        <v>0</v>
      </c>
      <c r="L18" s="263"/>
      <c r="T18" s="269">
        <f t="shared" si="10"/>
        <v>0</v>
      </c>
      <c r="W18" s="264"/>
      <c r="X18" s="264"/>
      <c r="Y18" s="264"/>
      <c r="Z18" s="264"/>
      <c r="AA18" s="264"/>
      <c r="AB18" s="264"/>
      <c r="AC18" s="264"/>
      <c r="AG18" s="264"/>
      <c r="AH18" s="264"/>
      <c r="AI18" s="264"/>
      <c r="AJ18" s="264"/>
      <c r="AK18" s="264"/>
      <c r="AL18" s="264"/>
    </row>
    <row r="19" spans="1:40" ht="15" customHeight="1" thickBot="1">
      <c r="A19" s="14" t="s">
        <v>28</v>
      </c>
      <c r="B19" s="22"/>
      <c r="C19" s="22"/>
      <c r="D19" s="22"/>
      <c r="E19" s="22"/>
      <c r="F19" s="22"/>
      <c r="G19" s="22"/>
      <c r="H19" s="22"/>
      <c r="I19" s="22"/>
      <c r="J19" s="15">
        <f t="shared" si="12"/>
        <v>0</v>
      </c>
      <c r="L19" s="263"/>
      <c r="T19" s="269">
        <f t="shared" si="10"/>
        <v>0</v>
      </c>
      <c r="W19" s="264"/>
      <c r="X19" s="264"/>
      <c r="Y19" s="264"/>
      <c r="Z19" s="264"/>
      <c r="AA19" s="264"/>
      <c r="AB19" s="264"/>
      <c r="AC19" s="264"/>
      <c r="AG19" s="264"/>
      <c r="AH19" s="264"/>
      <c r="AI19" s="264"/>
      <c r="AJ19" s="264"/>
      <c r="AK19" s="264"/>
      <c r="AL19" s="264"/>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266">
        <f>B17+B18-B19-B20</f>
        <v>0</v>
      </c>
      <c r="M20" s="265">
        <f t="shared" ref="M20:T20" si="19">C17+C18-C19-C20</f>
        <v>0</v>
      </c>
      <c r="N20" s="265">
        <f t="shared" si="19"/>
        <v>0</v>
      </c>
      <c r="O20" s="265">
        <f t="shared" si="19"/>
        <v>0</v>
      </c>
      <c r="P20" s="265">
        <f t="shared" si="19"/>
        <v>0</v>
      </c>
      <c r="Q20" s="265">
        <f t="shared" si="19"/>
        <v>0</v>
      </c>
      <c r="R20" s="265">
        <f t="shared" si="19"/>
        <v>0</v>
      </c>
      <c r="S20" s="265">
        <f t="shared" si="19"/>
        <v>0</v>
      </c>
      <c r="T20" s="265">
        <f t="shared" si="19"/>
        <v>0</v>
      </c>
      <c r="W20" s="264"/>
      <c r="X20" s="264"/>
      <c r="Y20" s="264"/>
      <c r="Z20" s="264"/>
      <c r="AA20" s="264"/>
      <c r="AB20" s="264"/>
      <c r="AC20" s="264"/>
      <c r="AG20" s="264"/>
      <c r="AH20" s="264"/>
      <c r="AI20" s="264"/>
      <c r="AJ20" s="264"/>
      <c r="AK20" s="264"/>
      <c r="AL20" s="264"/>
    </row>
    <row r="21" spans="1:40" ht="15" customHeight="1" thickTop="1" thickBot="1">
      <c r="A21" s="41" t="s">
        <v>34</v>
      </c>
      <c r="B21" s="42"/>
      <c r="C21" s="42"/>
      <c r="D21" s="42"/>
      <c r="E21" s="42"/>
      <c r="F21" s="42"/>
      <c r="G21" s="42"/>
      <c r="H21" s="42"/>
      <c r="I21" s="42"/>
      <c r="J21" s="43"/>
      <c r="L21" s="263"/>
      <c r="T21" s="269"/>
      <c r="W21" s="264"/>
      <c r="X21" s="264"/>
      <c r="Y21" s="264"/>
      <c r="Z21" s="264"/>
      <c r="AA21" s="264"/>
      <c r="AB21" s="264"/>
      <c r="AC21" s="264"/>
      <c r="AG21" s="264"/>
      <c r="AH21" s="264"/>
      <c r="AI21" s="264"/>
      <c r="AJ21" s="264"/>
      <c r="AK21" s="264"/>
      <c r="AL21" s="264"/>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266">
        <f>B6-B12-B17-B22</f>
        <v>0</v>
      </c>
      <c r="M22" s="265">
        <f t="shared" ref="M22:S22" si="21">C6-C12-C17-C22</f>
        <v>0</v>
      </c>
      <c r="N22" s="265">
        <f t="shared" si="21"/>
        <v>0</v>
      </c>
      <c r="O22" s="265">
        <f t="shared" si="21"/>
        <v>0</v>
      </c>
      <c r="P22" s="265">
        <f t="shared" si="21"/>
        <v>0</v>
      </c>
      <c r="Q22" s="265">
        <f t="shared" si="21"/>
        <v>0</v>
      </c>
      <c r="R22" s="265">
        <f t="shared" si="21"/>
        <v>0</v>
      </c>
      <c r="S22" s="265">
        <f t="shared" si="21"/>
        <v>0</v>
      </c>
      <c r="T22" s="269">
        <f t="shared" ref="T22:T23" si="22">SUM(B22:I22)-J22</f>
        <v>0</v>
      </c>
      <c r="V22" s="265">
        <f>B22-B47</f>
        <v>0</v>
      </c>
      <c r="W22" s="265">
        <f t="shared" ref="W22:AB22" si="23">C22-C47</f>
        <v>0</v>
      </c>
      <c r="X22" s="265">
        <f t="shared" si="23"/>
        <v>0</v>
      </c>
      <c r="Y22" s="265">
        <f t="shared" si="23"/>
        <v>0</v>
      </c>
      <c r="Z22" s="265">
        <f t="shared" si="23"/>
        <v>0</v>
      </c>
      <c r="AA22" s="265">
        <f t="shared" si="23"/>
        <v>0</v>
      </c>
      <c r="AB22" s="265">
        <f t="shared" si="23"/>
        <v>0</v>
      </c>
      <c r="AC22" s="265">
        <f>I22-I47</f>
        <v>0</v>
      </c>
      <c r="AD22" s="269">
        <f>J22-J47</f>
        <v>0</v>
      </c>
      <c r="AG22" s="264"/>
      <c r="AH22" s="264"/>
      <c r="AI22" s="264"/>
      <c r="AJ22" s="264"/>
      <c r="AK22" s="264"/>
      <c r="AL22" s="264"/>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266">
        <f>B10-B15-B20-B23</f>
        <v>0</v>
      </c>
      <c r="M23" s="265">
        <f t="shared" ref="M23:S23" si="25">C10-C15-C20-C23</f>
        <v>0</v>
      </c>
      <c r="N23" s="265">
        <f t="shared" si="25"/>
        <v>0</v>
      </c>
      <c r="O23" s="265">
        <f t="shared" si="25"/>
        <v>0</v>
      </c>
      <c r="P23" s="265">
        <f t="shared" si="25"/>
        <v>0</v>
      </c>
      <c r="Q23" s="265">
        <f t="shared" si="25"/>
        <v>0</v>
      </c>
      <c r="R23" s="265">
        <f t="shared" si="25"/>
        <v>0</v>
      </c>
      <c r="S23" s="265">
        <f t="shared" si="25"/>
        <v>0</v>
      </c>
      <c r="T23" s="269">
        <f t="shared" si="22"/>
        <v>0</v>
      </c>
      <c r="AF23" s="266" t="e">
        <f>B23-#REF!</f>
        <v>#REF!</v>
      </c>
      <c r="AG23" s="265" t="e">
        <f>C23-#REF!</f>
        <v>#REF!</v>
      </c>
      <c r="AH23" s="265" t="e">
        <f>D23-#REF!</f>
        <v>#REF!</v>
      </c>
      <c r="AI23" s="265" t="e">
        <f>E23-#REF!</f>
        <v>#REF!</v>
      </c>
      <c r="AJ23" s="265" t="e">
        <f>F23-#REF!</f>
        <v>#REF!</v>
      </c>
      <c r="AK23" s="265" t="e">
        <f>G23-#REF!</f>
        <v>#REF!</v>
      </c>
      <c r="AL23" s="265" t="e">
        <f>H23-#REF!</f>
        <v>#REF!</v>
      </c>
      <c r="AM23" s="265" t="e">
        <f>I23-#REF!</f>
        <v>#REF!</v>
      </c>
      <c r="AN23" s="269" t="e">
        <f>J23-#REF!</f>
        <v>#REF!</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thickTop="1" thickBot="1">
      <c r="A27" s="947" t="s">
        <v>55</v>
      </c>
      <c r="B27" s="979" t="s">
        <v>3</v>
      </c>
      <c r="C27" s="980"/>
      <c r="D27" s="980"/>
      <c r="E27" s="980"/>
      <c r="F27" s="980"/>
      <c r="G27" s="980"/>
      <c r="H27" s="980"/>
      <c r="I27" s="980"/>
      <c r="J27" s="981"/>
      <c r="K27" s="272"/>
    </row>
    <row r="28" spans="1:40" ht="60.75" customHeight="1" thickTop="1" thickBot="1">
      <c r="A28" s="948"/>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272"/>
    </row>
    <row r="30" spans="1:40" ht="15" customHeight="1" thickTop="1" thickBot="1">
      <c r="A30" s="44" t="s">
        <v>26</v>
      </c>
      <c r="B30" s="22"/>
      <c r="C30" s="22"/>
      <c r="D30" s="22"/>
      <c r="E30" s="22"/>
      <c r="F30" s="45"/>
      <c r="G30" s="22"/>
      <c r="H30" s="22"/>
      <c r="I30" s="22"/>
      <c r="J30" s="15">
        <f>SUM(B30:H30)</f>
        <v>0</v>
      </c>
      <c r="T30" s="269">
        <f>SUM(B30:I30)-J30</f>
        <v>0</v>
      </c>
    </row>
    <row r="31" spans="1:40" ht="15" customHeight="1" thickBot="1">
      <c r="A31" s="14" t="s">
        <v>27</v>
      </c>
      <c r="B31" s="22"/>
      <c r="C31" s="22"/>
      <c r="D31" s="22"/>
      <c r="E31" s="22"/>
      <c r="F31" s="46"/>
      <c r="G31" s="22"/>
      <c r="H31" s="22"/>
      <c r="I31" s="22"/>
      <c r="J31" s="15">
        <f t="shared" ref="J31:J33" si="26">SUM(B31:H31)</f>
        <v>0</v>
      </c>
      <c r="T31" s="269">
        <f t="shared" ref="T31:T33" si="27">SUM(B31:I31)-J31</f>
        <v>0</v>
      </c>
    </row>
    <row r="32" spans="1:40" ht="15" customHeight="1" thickBot="1">
      <c r="A32" s="14" t="s">
        <v>28</v>
      </c>
      <c r="B32" s="22"/>
      <c r="C32" s="22"/>
      <c r="D32" s="22"/>
      <c r="E32" s="22"/>
      <c r="F32" s="46"/>
      <c r="G32" s="22"/>
      <c r="H32" s="22"/>
      <c r="I32" s="22"/>
      <c r="J32" s="15">
        <f t="shared" si="26"/>
        <v>0</v>
      </c>
      <c r="T32" s="269">
        <f t="shared" si="27"/>
        <v>0</v>
      </c>
    </row>
    <row r="33" spans="1:40" ht="15" customHeight="1" thickBot="1">
      <c r="A33" s="14" t="s">
        <v>29</v>
      </c>
      <c r="B33" s="22"/>
      <c r="C33" s="22"/>
      <c r="D33" s="22"/>
      <c r="E33" s="22"/>
      <c r="F33" s="46"/>
      <c r="G33" s="22"/>
      <c r="H33" s="22"/>
      <c r="I33" s="22"/>
      <c r="J33" s="15">
        <f t="shared" si="26"/>
        <v>0</v>
      </c>
      <c r="T33" s="269">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266">
        <f>B30+B31-B32+B33-B34</f>
        <v>0</v>
      </c>
      <c r="M34" s="265">
        <f t="shared" ref="M34:T34" si="29">C30+C31-C32+C33-C34</f>
        <v>0</v>
      </c>
      <c r="N34" s="265">
        <f t="shared" si="29"/>
        <v>0</v>
      </c>
      <c r="O34" s="265">
        <f t="shared" si="29"/>
        <v>0</v>
      </c>
      <c r="P34" s="265">
        <f t="shared" si="29"/>
        <v>0</v>
      </c>
      <c r="Q34" s="265">
        <f t="shared" si="29"/>
        <v>0</v>
      </c>
      <c r="R34" s="265">
        <f t="shared" si="29"/>
        <v>0</v>
      </c>
      <c r="S34" s="265">
        <f t="shared" si="29"/>
        <v>0</v>
      </c>
      <c r="T34" s="265">
        <f t="shared" si="29"/>
        <v>0</v>
      </c>
    </row>
    <row r="35" spans="1:40" ht="15" customHeight="1" thickTop="1" thickBot="1">
      <c r="A35" s="41" t="s">
        <v>31</v>
      </c>
      <c r="B35" s="42"/>
      <c r="C35" s="42"/>
      <c r="D35" s="42"/>
      <c r="E35" s="42"/>
      <c r="F35" s="42"/>
      <c r="G35" s="42"/>
      <c r="H35" s="42"/>
      <c r="I35" s="42"/>
      <c r="J35" s="43"/>
      <c r="L35" s="263"/>
      <c r="T35" s="269"/>
    </row>
    <row r="36" spans="1:40" ht="15" customHeight="1" thickTop="1" thickBot="1">
      <c r="A36" s="44" t="s">
        <v>32</v>
      </c>
      <c r="B36" s="22"/>
      <c r="C36" s="22"/>
      <c r="D36" s="22"/>
      <c r="E36" s="22"/>
      <c r="F36" s="22"/>
      <c r="G36" s="22"/>
      <c r="H36" s="22"/>
      <c r="I36" s="22"/>
      <c r="J36" s="15">
        <f>SUM(B36:H36)</f>
        <v>0</v>
      </c>
      <c r="L36" s="263"/>
      <c r="T36" s="269">
        <f t="shared" ref="T36:T38" si="30">SUM(B36:I36)-J36</f>
        <v>0</v>
      </c>
    </row>
    <row r="37" spans="1:40" ht="15" customHeight="1" thickBot="1">
      <c r="A37" s="14" t="s">
        <v>27</v>
      </c>
      <c r="B37" s="22"/>
      <c r="C37" s="22"/>
      <c r="D37" s="22"/>
      <c r="E37" s="22"/>
      <c r="F37" s="22"/>
      <c r="G37" s="22"/>
      <c r="H37" s="22"/>
      <c r="I37" s="22"/>
      <c r="J37" s="15">
        <f t="shared" ref="J37:J38" si="31">SUM(B37:H37)</f>
        <v>0</v>
      </c>
      <c r="L37" s="263"/>
      <c r="T37" s="269">
        <f t="shared" si="30"/>
        <v>0</v>
      </c>
    </row>
    <row r="38" spans="1:40" ht="15" customHeight="1" thickBot="1">
      <c r="A38" s="14" t="s">
        <v>28</v>
      </c>
      <c r="B38" s="22"/>
      <c r="C38" s="22"/>
      <c r="D38" s="22"/>
      <c r="E38" s="22"/>
      <c r="F38" s="22"/>
      <c r="G38" s="22"/>
      <c r="H38" s="22"/>
      <c r="I38" s="22"/>
      <c r="J38" s="15">
        <f t="shared" si="31"/>
        <v>0</v>
      </c>
      <c r="L38" s="263"/>
      <c r="T38" s="269">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266">
        <f>B36+B37-B38-B39</f>
        <v>0</v>
      </c>
      <c r="M39" s="265">
        <f t="shared" ref="M39:T39" si="33">C36+C37-C38-C39</f>
        <v>0</v>
      </c>
      <c r="N39" s="265">
        <f t="shared" si="33"/>
        <v>0</v>
      </c>
      <c r="O39" s="265">
        <f t="shared" si="33"/>
        <v>0</v>
      </c>
      <c r="P39" s="265">
        <f t="shared" si="33"/>
        <v>0</v>
      </c>
      <c r="Q39" s="265">
        <f t="shared" si="33"/>
        <v>0</v>
      </c>
      <c r="R39" s="265">
        <f t="shared" si="33"/>
        <v>0</v>
      </c>
      <c r="S39" s="265">
        <f t="shared" si="33"/>
        <v>0</v>
      </c>
      <c r="T39" s="265">
        <f t="shared" si="33"/>
        <v>0</v>
      </c>
    </row>
    <row r="40" spans="1:40" ht="15" customHeight="1" thickTop="1" thickBot="1">
      <c r="A40" s="41" t="s">
        <v>33</v>
      </c>
      <c r="B40" s="42"/>
      <c r="C40" s="42"/>
      <c r="D40" s="42"/>
      <c r="E40" s="42"/>
      <c r="F40" s="42"/>
      <c r="G40" s="42"/>
      <c r="H40" s="42"/>
      <c r="I40" s="42"/>
      <c r="J40" s="43"/>
      <c r="L40" s="263"/>
      <c r="T40" s="269"/>
    </row>
    <row r="41" spans="1:40" ht="15" customHeight="1" thickTop="1" thickBot="1">
      <c r="A41" s="44" t="s">
        <v>32</v>
      </c>
      <c r="B41" s="22"/>
      <c r="C41" s="22"/>
      <c r="D41" s="22"/>
      <c r="E41" s="22"/>
      <c r="F41" s="22"/>
      <c r="G41" s="22"/>
      <c r="H41" s="22"/>
      <c r="I41" s="22"/>
      <c r="J41" s="15">
        <f>SUM(B41:H41)</f>
        <v>0</v>
      </c>
      <c r="L41" s="263"/>
      <c r="T41" s="269">
        <f t="shared" ref="T41:T43" si="34">SUM(B41:I41)-J41</f>
        <v>0</v>
      </c>
    </row>
    <row r="42" spans="1:40" ht="15" customHeight="1" thickBot="1">
      <c r="A42" s="14" t="s">
        <v>27</v>
      </c>
      <c r="B42" s="22"/>
      <c r="C42" s="22"/>
      <c r="D42" s="22"/>
      <c r="E42" s="22"/>
      <c r="F42" s="22"/>
      <c r="G42" s="22"/>
      <c r="H42" s="22"/>
      <c r="I42" s="22"/>
      <c r="J42" s="15">
        <f t="shared" ref="J42:J43" si="35">SUM(B42:H42)</f>
        <v>0</v>
      </c>
      <c r="L42" s="263"/>
      <c r="T42" s="269">
        <f t="shared" si="34"/>
        <v>0</v>
      </c>
    </row>
    <row r="43" spans="1:40" ht="15" customHeight="1" thickBot="1">
      <c r="A43" s="14" t="s">
        <v>28</v>
      </c>
      <c r="B43" s="22"/>
      <c r="C43" s="22"/>
      <c r="D43" s="22"/>
      <c r="E43" s="22"/>
      <c r="F43" s="22"/>
      <c r="G43" s="22"/>
      <c r="H43" s="22"/>
      <c r="I43" s="22"/>
      <c r="J43" s="15">
        <f t="shared" si="35"/>
        <v>0</v>
      </c>
      <c r="L43" s="263"/>
      <c r="T43" s="269">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266">
        <f>B41+B42-B43-B44</f>
        <v>0</v>
      </c>
      <c r="M44" s="265">
        <f t="shared" ref="M44:T44" si="37">C41+C42-C43-C44</f>
        <v>0</v>
      </c>
      <c r="N44" s="265">
        <f t="shared" si="37"/>
        <v>0</v>
      </c>
      <c r="O44" s="265">
        <f t="shared" si="37"/>
        <v>0</v>
      </c>
      <c r="P44" s="265">
        <f t="shared" si="37"/>
        <v>0</v>
      </c>
      <c r="Q44" s="265">
        <f t="shared" si="37"/>
        <v>0</v>
      </c>
      <c r="R44" s="265">
        <f t="shared" si="37"/>
        <v>0</v>
      </c>
      <c r="S44" s="265">
        <f t="shared" si="37"/>
        <v>0</v>
      </c>
      <c r="T44" s="265">
        <f t="shared" si="37"/>
        <v>0</v>
      </c>
    </row>
    <row r="45" spans="1:40" ht="15" customHeight="1" thickTop="1" thickBot="1">
      <c r="A45" s="41" t="s">
        <v>34</v>
      </c>
      <c r="B45" s="42"/>
      <c r="C45" s="42"/>
      <c r="D45" s="42"/>
      <c r="E45" s="42"/>
      <c r="F45" s="42"/>
      <c r="G45" s="42"/>
      <c r="H45" s="42"/>
      <c r="I45" s="42"/>
      <c r="J45" s="43"/>
      <c r="L45" s="263"/>
      <c r="T45" s="269"/>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266">
        <f>B30-B36-B41-B46</f>
        <v>0</v>
      </c>
      <c r="M46" s="265">
        <f t="shared" ref="M46:S46" si="39">C30-C36-C41-C46</f>
        <v>0</v>
      </c>
      <c r="N46" s="265">
        <f t="shared" si="39"/>
        <v>0</v>
      </c>
      <c r="O46" s="265">
        <f t="shared" si="39"/>
        <v>0</v>
      </c>
      <c r="P46" s="265">
        <f t="shared" si="39"/>
        <v>0</v>
      </c>
      <c r="Q46" s="265">
        <f t="shared" si="39"/>
        <v>0</v>
      </c>
      <c r="R46" s="265">
        <f t="shared" si="39"/>
        <v>0</v>
      </c>
      <c r="S46" s="265">
        <f t="shared" si="39"/>
        <v>0</v>
      </c>
      <c r="T46" s="269">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266">
        <f>B34-B39-B44-B47</f>
        <v>0</v>
      </c>
      <c r="M47" s="265">
        <f t="shared" ref="M47:S47" si="42">C34-C39-C44-C47</f>
        <v>0</v>
      </c>
      <c r="N47" s="265">
        <f t="shared" si="42"/>
        <v>0</v>
      </c>
      <c r="O47" s="265">
        <f t="shared" si="42"/>
        <v>0</v>
      </c>
      <c r="P47" s="265">
        <f t="shared" si="42"/>
        <v>0</v>
      </c>
      <c r="Q47" s="265">
        <f t="shared" si="42"/>
        <v>0</v>
      </c>
      <c r="R47" s="265">
        <f t="shared" si="42"/>
        <v>0</v>
      </c>
      <c r="S47" s="265">
        <f t="shared" si="42"/>
        <v>0</v>
      </c>
      <c r="T47" s="269">
        <f t="shared" si="40"/>
        <v>0</v>
      </c>
      <c r="AF47" s="266" t="e">
        <f>B47-#REF!</f>
        <v>#REF!</v>
      </c>
      <c r="AG47" s="265" t="e">
        <f>C47-#REF!</f>
        <v>#REF!</v>
      </c>
      <c r="AH47" s="265" t="e">
        <f>D47-#REF!</f>
        <v>#REF!</v>
      </c>
      <c r="AI47" s="265" t="e">
        <f>E47-#REF!</f>
        <v>#REF!</v>
      </c>
      <c r="AJ47" s="265" t="e">
        <f>F47-#REF!</f>
        <v>#REF!</v>
      </c>
      <c r="AK47" s="265" t="e">
        <f>G47-#REF!</f>
        <v>#REF!</v>
      </c>
      <c r="AL47" s="265" t="e">
        <f>H47-#REF!</f>
        <v>#REF!</v>
      </c>
      <c r="AM47" s="265" t="e">
        <f>I47-#REF!</f>
        <v>#REF!</v>
      </c>
      <c r="AN47" s="269" t="e">
        <f>J47-#REF!</f>
        <v>#REF!</v>
      </c>
    </row>
    <row r="48" spans="1:40" ht="15.7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191" priority="61" operator="lessThan">
      <formula>0</formula>
    </cfRule>
    <cfRule type="cellIs" dxfId="190" priority="62" operator="greaterThan">
      <formula>0</formula>
    </cfRule>
  </conditionalFormatting>
  <conditionalFormatting sqref="L30:T47">
    <cfRule type="cellIs" dxfId="189" priority="59" operator="lessThan">
      <formula>0</formula>
    </cfRule>
    <cfRule type="cellIs" dxfId="188" priority="60" operator="greaterThan">
      <formula>0</formula>
    </cfRule>
  </conditionalFormatting>
  <conditionalFormatting sqref="AF30:AN47">
    <cfRule type="cellIs" dxfId="187" priority="57" operator="lessThan">
      <formula>0</formula>
    </cfRule>
    <cfRule type="cellIs" dxfId="186" priority="58" operator="greaterThan">
      <formula>0</formula>
    </cfRule>
  </conditionalFormatting>
  <conditionalFormatting sqref="L30:T47">
    <cfRule type="cellIs" dxfId="185" priority="55" operator="lessThan">
      <formula>0</formula>
    </cfRule>
    <cfRule type="cellIs" dxfId="184" priority="56" operator="greaterThan">
      <formula>0</formula>
    </cfRule>
  </conditionalFormatting>
  <conditionalFormatting sqref="L6:T23">
    <cfRule type="cellIs" dxfId="183" priority="53" operator="lessThan">
      <formula>0</formula>
    </cfRule>
    <cfRule type="cellIs" dxfId="182" priority="54" operator="greaterThan">
      <formula>0</formula>
    </cfRule>
  </conditionalFormatting>
  <conditionalFormatting sqref="L30:T47">
    <cfRule type="cellIs" dxfId="181" priority="51" operator="lessThan">
      <formula>0</formula>
    </cfRule>
    <cfRule type="cellIs" dxfId="180" priority="52" operator="greaterThan">
      <formula>0</formula>
    </cfRule>
  </conditionalFormatting>
  <conditionalFormatting sqref="L30:T47">
    <cfRule type="cellIs" dxfId="179" priority="49" operator="lessThan">
      <formula>0</formula>
    </cfRule>
    <cfRule type="cellIs" dxfId="178" priority="50" operator="greaterThan">
      <formula>0</formula>
    </cfRule>
  </conditionalFormatting>
  <conditionalFormatting sqref="L6:T23">
    <cfRule type="cellIs" dxfId="177" priority="47" operator="lessThan">
      <formula>0</formula>
    </cfRule>
    <cfRule type="cellIs" dxfId="176" priority="48" operator="greaterThan">
      <formula>0</formula>
    </cfRule>
  </conditionalFormatting>
  <conditionalFormatting sqref="L30:T47">
    <cfRule type="cellIs" dxfId="175" priority="45" operator="lessThan">
      <formula>0</formula>
    </cfRule>
    <cfRule type="cellIs" dxfId="174" priority="46" operator="greaterThan">
      <formula>0</formula>
    </cfRule>
  </conditionalFormatting>
  <conditionalFormatting sqref="L30:T47">
    <cfRule type="cellIs" dxfId="173" priority="43" operator="lessThan">
      <formula>0</formula>
    </cfRule>
    <cfRule type="cellIs" dxfId="172" priority="44" operator="greaterThan">
      <formula>0</formula>
    </cfRule>
  </conditionalFormatting>
  <conditionalFormatting sqref="M10:T10 L15:T15 L20:T20 M11:S14 L10:L14 L16:S19 L21:S23">
    <cfRule type="cellIs" dxfId="171" priority="41" operator="lessThan">
      <formula>0</formula>
    </cfRule>
    <cfRule type="cellIs" dxfId="170" priority="42" operator="greaterThan">
      <formula>0</formula>
    </cfRule>
  </conditionalFormatting>
  <conditionalFormatting sqref="T10">
    <cfRule type="cellIs" dxfId="169" priority="39" operator="lessThan">
      <formula>0</formula>
    </cfRule>
    <cfRule type="cellIs" dxfId="168" priority="40" operator="greaterThan">
      <formula>0</formula>
    </cfRule>
  </conditionalFormatting>
  <conditionalFormatting sqref="T15">
    <cfRule type="cellIs" dxfId="167" priority="37" operator="lessThan">
      <formula>0</formula>
    </cfRule>
    <cfRule type="cellIs" dxfId="166" priority="38" operator="greaterThan">
      <formula>0</formula>
    </cfRule>
  </conditionalFormatting>
  <conditionalFormatting sqref="T20">
    <cfRule type="cellIs" dxfId="165" priority="35" operator="lessThan">
      <formula>0</formula>
    </cfRule>
    <cfRule type="cellIs" dxfId="164" priority="36" operator="greaterThan">
      <formula>0</formula>
    </cfRule>
  </conditionalFormatting>
  <conditionalFormatting sqref="T10">
    <cfRule type="cellIs" dxfId="163" priority="33" operator="lessThan">
      <formula>0</formula>
    </cfRule>
    <cfRule type="cellIs" dxfId="162" priority="34" operator="greaterThan">
      <formula>0</formula>
    </cfRule>
  </conditionalFormatting>
  <conditionalFormatting sqref="T15">
    <cfRule type="cellIs" dxfId="161" priority="31" operator="lessThan">
      <formula>0</formula>
    </cfRule>
    <cfRule type="cellIs" dxfId="160" priority="32" operator="greaterThan">
      <formula>0</formula>
    </cfRule>
  </conditionalFormatting>
  <conditionalFormatting sqref="T15">
    <cfRule type="cellIs" dxfId="159" priority="29" operator="lessThan">
      <formula>0</formula>
    </cfRule>
    <cfRule type="cellIs" dxfId="158" priority="30" operator="greaterThan">
      <formula>0</formula>
    </cfRule>
  </conditionalFormatting>
  <conditionalFormatting sqref="T20">
    <cfRule type="cellIs" dxfId="157" priority="27" operator="lessThan">
      <formula>0</formula>
    </cfRule>
    <cfRule type="cellIs" dxfId="156" priority="28" operator="greaterThan">
      <formula>0</formula>
    </cfRule>
  </conditionalFormatting>
  <conditionalFormatting sqref="T20">
    <cfRule type="cellIs" dxfId="155" priority="25" operator="lessThan">
      <formula>0</formula>
    </cfRule>
    <cfRule type="cellIs" dxfId="154" priority="26" operator="greaterThan">
      <formula>0</formula>
    </cfRule>
  </conditionalFormatting>
  <conditionalFormatting sqref="T20">
    <cfRule type="cellIs" dxfId="153" priority="23" operator="lessThan">
      <formula>0</formula>
    </cfRule>
    <cfRule type="cellIs" dxfId="152" priority="24" operator="greaterThan">
      <formula>0</formula>
    </cfRule>
  </conditionalFormatting>
  <conditionalFormatting sqref="L30:T47">
    <cfRule type="cellIs" dxfId="151" priority="21" operator="lessThan">
      <formula>0</formula>
    </cfRule>
    <cfRule type="cellIs" dxfId="150" priority="22" operator="greaterThan">
      <formula>0</formula>
    </cfRule>
  </conditionalFormatting>
  <conditionalFormatting sqref="M34:T34 L39:T39 L44:T44 M35:S38 L34:L38 L40:S43 L45:S47">
    <cfRule type="cellIs" dxfId="149" priority="19" operator="lessThan">
      <formula>0</formula>
    </cfRule>
    <cfRule type="cellIs" dxfId="148" priority="20" operator="greaterThan">
      <formula>0</formula>
    </cfRule>
  </conditionalFormatting>
  <conditionalFormatting sqref="T34">
    <cfRule type="cellIs" dxfId="147" priority="17" operator="lessThan">
      <formula>0</formula>
    </cfRule>
    <cfRule type="cellIs" dxfId="146" priority="18" operator="greaterThan">
      <formula>0</formula>
    </cfRule>
  </conditionalFormatting>
  <conditionalFormatting sqref="T39">
    <cfRule type="cellIs" dxfId="145" priority="15" operator="lessThan">
      <formula>0</formula>
    </cfRule>
    <cfRule type="cellIs" dxfId="144" priority="16" operator="greaterThan">
      <formula>0</formula>
    </cfRule>
  </conditionalFormatting>
  <conditionalFormatting sqref="T44">
    <cfRule type="cellIs" dxfId="143" priority="13" operator="lessThan">
      <formula>0</formula>
    </cfRule>
    <cfRule type="cellIs" dxfId="142" priority="14" operator="greaterThan">
      <formula>0</formula>
    </cfRule>
  </conditionalFormatting>
  <conditionalFormatting sqref="T34">
    <cfRule type="cellIs" dxfId="141" priority="11" operator="lessThan">
      <formula>0</formula>
    </cfRule>
    <cfRule type="cellIs" dxfId="140" priority="12" operator="greaterThan">
      <formula>0</formula>
    </cfRule>
  </conditionalFormatting>
  <conditionalFormatting sqref="T39">
    <cfRule type="cellIs" dxfId="139" priority="9" operator="lessThan">
      <formula>0</formula>
    </cfRule>
    <cfRule type="cellIs" dxfId="138" priority="10" operator="greaterThan">
      <formula>0</formula>
    </cfRule>
  </conditionalFormatting>
  <conditionalFormatting sqref="T39">
    <cfRule type="cellIs" dxfId="137" priority="7" operator="lessThan">
      <formula>0</formula>
    </cfRule>
    <cfRule type="cellIs" dxfId="136" priority="8" operator="greaterThan">
      <formula>0</formula>
    </cfRule>
  </conditionalFormatting>
  <conditionalFormatting sqref="T44">
    <cfRule type="cellIs" dxfId="135" priority="5" operator="lessThan">
      <formula>0</formula>
    </cfRule>
    <cfRule type="cellIs" dxfId="134" priority="6" operator="greaterThan">
      <formula>0</formula>
    </cfRule>
  </conditionalFormatting>
  <conditionalFormatting sqref="T44">
    <cfRule type="cellIs" dxfId="133" priority="3" operator="lessThan">
      <formula>0</formula>
    </cfRule>
    <cfRule type="cellIs" dxfId="132" priority="4" operator="greaterThan">
      <formula>0</formula>
    </cfRule>
  </conditionalFormatting>
  <conditionalFormatting sqref="T44">
    <cfRule type="cellIs" dxfId="131" priority="1" operator="lessThan">
      <formula>0</formula>
    </cfRule>
    <cfRule type="cellIs" dxfId="130" priority="2"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sheetPr codeName="Sheet10"/>
  <dimension ref="A1:B5"/>
  <sheetViews>
    <sheetView showGridLines="0" zoomScaleNormal="100" workbookViewId="0">
      <selection activeCell="A5" sqref="A5"/>
    </sheetView>
  </sheetViews>
  <sheetFormatPr defaultRowHeight="15"/>
  <cols>
    <col min="1" max="2" width="43.28515625" customWidth="1"/>
    <col min="3" max="3" width="19.140625" customWidth="1"/>
  </cols>
  <sheetData>
    <row r="1" spans="1:2" ht="17.25" thickBot="1">
      <c r="A1" s="1" t="s">
        <v>56</v>
      </c>
    </row>
    <row r="2" spans="1:2" ht="21" customHeight="1" thickTop="1" thickBot="1">
      <c r="A2" s="425" t="s">
        <v>55</v>
      </c>
      <c r="B2" s="11" t="s">
        <v>36</v>
      </c>
    </row>
    <row r="3" spans="1:2" ht="23.25" customHeight="1" thickTop="1" thickBot="1">
      <c r="A3" s="12" t="s">
        <v>57</v>
      </c>
      <c r="B3" s="13"/>
    </row>
    <row r="4" spans="1:2" ht="23.25" customHeight="1" thickBot="1">
      <c r="A4" s="16" t="s">
        <v>58</v>
      </c>
      <c r="B4" s="17"/>
    </row>
    <row r="5" spans="1:2" ht="15.75" thickTop="1"/>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sheetPr codeName="Sheet11"/>
  <dimension ref="A1:F20"/>
  <sheetViews>
    <sheetView showGridLines="0" zoomScaleNormal="100" workbookViewId="0">
      <selection activeCell="F19" sqref="F19"/>
    </sheetView>
  </sheetViews>
  <sheetFormatPr defaultRowHeight="15"/>
  <cols>
    <col min="1" max="1" width="21.28515625" customWidth="1"/>
    <col min="2" max="4" width="12.7109375" customWidth="1"/>
    <col min="5" max="5" width="14.28515625" customWidth="1"/>
    <col min="6" max="6" width="12.7109375" customWidth="1"/>
  </cols>
  <sheetData>
    <row r="1" spans="1:6" ht="17.25" thickBot="1">
      <c r="A1" s="2" t="s">
        <v>59</v>
      </c>
    </row>
    <row r="2" spans="1:6" ht="16.5" thickTop="1" thickBot="1">
      <c r="A2" s="947" t="s">
        <v>60</v>
      </c>
      <c r="B2" s="1196" t="s">
        <v>2</v>
      </c>
      <c r="C2" s="1197"/>
      <c r="D2" s="1197"/>
      <c r="E2" s="1197"/>
      <c r="F2" s="1198"/>
    </row>
    <row r="3" spans="1:6" ht="70.5" customHeight="1" thickBot="1">
      <c r="A3" s="948"/>
      <c r="B3" s="57" t="s">
        <v>61</v>
      </c>
      <c r="C3" s="57" t="s">
        <v>62</v>
      </c>
      <c r="D3" s="40" t="s">
        <v>448</v>
      </c>
      <c r="E3" s="57" t="s">
        <v>449</v>
      </c>
      <c r="F3" s="57" t="s">
        <v>64</v>
      </c>
    </row>
    <row r="4" spans="1:6" ht="16.5" thickTop="1" thickBot="1">
      <c r="A4" s="138" t="s">
        <v>65</v>
      </c>
      <c r="B4" s="53"/>
      <c r="C4" s="53"/>
      <c r="D4" s="53"/>
      <c r="E4" s="53"/>
      <c r="F4" s="54"/>
    </row>
    <row r="5" spans="1:6" ht="16.5" thickTop="1" thickBot="1">
      <c r="A5" s="139"/>
      <c r="B5" s="55"/>
      <c r="C5" s="55"/>
      <c r="D5" s="22"/>
      <c r="E5" s="22"/>
      <c r="F5" s="15"/>
    </row>
    <row r="6" spans="1:6" ht="15.75" thickBot="1">
      <c r="A6" s="139"/>
      <c r="B6" s="55"/>
      <c r="C6" s="55"/>
      <c r="D6" s="22"/>
      <c r="E6" s="22"/>
      <c r="F6" s="15"/>
    </row>
    <row r="7" spans="1:6" ht="15.75" thickBot="1">
      <c r="A7" s="140"/>
      <c r="B7" s="56"/>
      <c r="C7" s="56"/>
      <c r="D7" s="26"/>
      <c r="E7" s="26"/>
      <c r="F7" s="17"/>
    </row>
    <row r="8" spans="1:6" ht="16.5" thickTop="1" thickBot="1">
      <c r="A8" s="138" t="s">
        <v>66</v>
      </c>
      <c r="B8" s="53"/>
      <c r="C8" s="53"/>
      <c r="D8" s="53"/>
      <c r="E8" s="53"/>
      <c r="F8" s="54"/>
    </row>
    <row r="9" spans="1:6" ht="16.5" thickTop="1" thickBot="1">
      <c r="A9" s="139"/>
      <c r="B9" s="55"/>
      <c r="C9" s="55"/>
      <c r="D9" s="22"/>
      <c r="E9" s="22"/>
      <c r="F9" s="15"/>
    </row>
    <row r="10" spans="1:6" ht="15.75" thickBot="1">
      <c r="A10" s="139"/>
      <c r="B10" s="55"/>
      <c r="C10" s="55"/>
      <c r="D10" s="22"/>
      <c r="E10" s="22"/>
      <c r="F10" s="15"/>
    </row>
    <row r="11" spans="1:6" ht="15.75" thickBot="1">
      <c r="A11" s="140"/>
      <c r="B11" s="56"/>
      <c r="C11" s="56"/>
      <c r="D11" s="26"/>
      <c r="E11" s="26"/>
      <c r="F11" s="17"/>
    </row>
    <row r="12" spans="1:6" ht="16.5" thickTop="1" thickBot="1">
      <c r="A12" s="138" t="s">
        <v>67</v>
      </c>
      <c r="B12" s="53"/>
      <c r="C12" s="53"/>
      <c r="D12" s="53"/>
      <c r="E12" s="53"/>
      <c r="F12" s="54"/>
    </row>
    <row r="13" spans="1:6" ht="16.5" thickTop="1" thickBot="1">
      <c r="A13" s="139"/>
      <c r="B13" s="55"/>
      <c r="C13" s="55"/>
      <c r="D13" s="22"/>
      <c r="E13" s="22"/>
      <c r="F13" s="15"/>
    </row>
    <row r="14" spans="1:6" ht="15.75" thickBot="1">
      <c r="A14" s="139"/>
      <c r="B14" s="55"/>
      <c r="C14" s="55"/>
      <c r="D14" s="22"/>
      <c r="E14" s="22"/>
      <c r="F14" s="15"/>
    </row>
    <row r="15" spans="1:6" ht="15.75" thickBot="1">
      <c r="A15" s="140"/>
      <c r="B15" s="56"/>
      <c r="C15" s="56"/>
      <c r="D15" s="26"/>
      <c r="E15" s="26"/>
      <c r="F15" s="17"/>
    </row>
    <row r="16" spans="1:6" ht="16.5" thickTop="1" thickBot="1">
      <c r="A16" s="138" t="s">
        <v>68</v>
      </c>
      <c r="B16" s="53"/>
      <c r="C16" s="53"/>
      <c r="D16" s="53"/>
      <c r="E16" s="53"/>
      <c r="F16" s="54"/>
    </row>
    <row r="17" spans="1:6" ht="16.5" thickTop="1" thickBot="1">
      <c r="A17" s="141"/>
      <c r="B17" s="55"/>
      <c r="C17" s="55"/>
      <c r="D17" s="22"/>
      <c r="E17" s="22"/>
      <c r="F17" s="15"/>
    </row>
    <row r="18" spans="1:6" ht="15.75" thickBot="1">
      <c r="A18" s="86"/>
      <c r="B18" s="56"/>
      <c r="C18" s="56"/>
      <c r="D18" s="173"/>
      <c r="E18" s="47"/>
      <c r="F18" s="174"/>
    </row>
    <row r="19" spans="1:6" ht="24" thickTop="1" thickBot="1">
      <c r="A19" s="25" t="s">
        <v>69</v>
      </c>
      <c r="B19" s="34" t="s">
        <v>18</v>
      </c>
      <c r="C19" s="34" t="s">
        <v>18</v>
      </c>
      <c r="D19" s="34" t="s">
        <v>18</v>
      </c>
      <c r="E19" s="34" t="s">
        <v>18</v>
      </c>
      <c r="F19" s="17">
        <f>SUM(F17:F18)+SUM(F13:F15)+SUM(F9:F11)+SUM(F5:F7)</f>
        <v>0</v>
      </c>
    </row>
    <row r="20" spans="1:6" ht="15.75" thickTop="1"/>
  </sheetData>
  <mergeCells count="2">
    <mergeCell ref="A2:A3"/>
    <mergeCell ref="B2:F2"/>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sheetPr codeName="Sheet13"/>
  <dimension ref="A1:M8"/>
  <sheetViews>
    <sheetView showGridLines="0" zoomScaleNormal="100" workbookViewId="0">
      <selection activeCell="I1" sqref="I1:M1"/>
    </sheetView>
  </sheetViews>
  <sheetFormatPr defaultRowHeight="15" outlineLevelCol="1"/>
  <cols>
    <col min="1" max="1" width="17.140625" customWidth="1"/>
    <col min="2" max="2" width="12.42578125" customWidth="1"/>
    <col min="3" max="7" width="11.42578125" customWidth="1"/>
    <col min="8" max="8" width="9.140625" style="268"/>
    <col min="9" max="9" width="9.140625" style="263" customWidth="1" outlineLevel="1"/>
    <col min="10" max="11" width="9.140625" customWidth="1" outlineLevel="1"/>
    <col min="12" max="12" width="17" customWidth="1" outlineLevel="1"/>
    <col min="13" max="13" width="19.7109375" style="268" customWidth="1"/>
  </cols>
  <sheetData>
    <row r="1" spans="1:13" ht="17.25" thickBot="1">
      <c r="A1" s="1" t="s">
        <v>70</v>
      </c>
      <c r="I1" s="1199" t="s">
        <v>672</v>
      </c>
      <c r="J1" s="1200"/>
      <c r="K1" s="1200"/>
      <c r="L1" s="1200"/>
      <c r="M1" s="1201"/>
    </row>
    <row r="2" spans="1:13" ht="74.25" customHeight="1" thickTop="1" thickBot="1">
      <c r="A2" s="59" t="s">
        <v>452</v>
      </c>
      <c r="B2" s="59" t="s">
        <v>71</v>
      </c>
      <c r="C2" s="38" t="s">
        <v>450</v>
      </c>
      <c r="D2" s="59" t="s">
        <v>72</v>
      </c>
      <c r="E2" s="59" t="s">
        <v>73</v>
      </c>
      <c r="F2" s="38" t="s">
        <v>451</v>
      </c>
      <c r="G2" s="59" t="s">
        <v>79</v>
      </c>
      <c r="H2" s="264"/>
      <c r="I2" s="59" t="s">
        <v>450</v>
      </c>
      <c r="J2" s="59" t="s">
        <v>72</v>
      </c>
      <c r="K2" s="59" t="s">
        <v>73</v>
      </c>
      <c r="L2" s="177" t="s">
        <v>451</v>
      </c>
      <c r="M2" s="59" t="s">
        <v>79</v>
      </c>
    </row>
    <row r="3" spans="1:13" ht="27" customHeight="1" thickTop="1" thickBot="1">
      <c r="A3" s="14" t="s">
        <v>74</v>
      </c>
      <c r="B3" s="62"/>
      <c r="C3" s="22"/>
      <c r="D3" s="22"/>
      <c r="E3" s="22"/>
      <c r="F3" s="22"/>
      <c r="G3" s="15">
        <f>SUM(C3:F3)</f>
        <v>0</v>
      </c>
      <c r="J3" s="264"/>
      <c r="K3" s="264"/>
      <c r="L3" s="264"/>
      <c r="M3" s="269">
        <f>SUM(C3:F3)-G3</f>
        <v>0</v>
      </c>
    </row>
    <row r="4" spans="1:13" ht="27" customHeight="1" thickBot="1">
      <c r="A4" s="14" t="s">
        <v>75</v>
      </c>
      <c r="B4" s="62"/>
      <c r="C4" s="22"/>
      <c r="D4" s="22"/>
      <c r="E4" s="22"/>
      <c r="F4" s="22"/>
      <c r="G4" s="15">
        <f>SUM(C4:F4)</f>
        <v>0</v>
      </c>
      <c r="J4" s="264"/>
      <c r="K4" s="264"/>
      <c r="L4" s="264"/>
      <c r="M4" s="269">
        <f t="shared" ref="M4" si="0">SUM(C4:F4)-G4</f>
        <v>0</v>
      </c>
    </row>
    <row r="5" spans="1:13" ht="27" customHeight="1" thickBot="1">
      <c r="A5" s="14" t="s">
        <v>76</v>
      </c>
      <c r="B5" s="62"/>
      <c r="C5" s="22"/>
      <c r="D5" s="22"/>
      <c r="E5" s="22"/>
      <c r="F5" s="22"/>
      <c r="G5" s="15">
        <f>SUM(C5:F5)</f>
        <v>0</v>
      </c>
      <c r="J5" s="264"/>
      <c r="K5" s="264"/>
      <c r="L5" s="264"/>
      <c r="M5" s="269">
        <f>SUM(C5:F5)-G5</f>
        <v>0</v>
      </c>
    </row>
    <row r="6" spans="1:13" ht="27" customHeight="1" thickBot="1">
      <c r="A6" s="14" t="s">
        <v>77</v>
      </c>
      <c r="B6" s="62"/>
      <c r="C6" s="22"/>
      <c r="D6" s="22"/>
      <c r="E6" s="22"/>
      <c r="F6" s="22"/>
      <c r="G6" s="15">
        <f>SUM(C6:F6)</f>
        <v>0</v>
      </c>
      <c r="J6" s="264"/>
      <c r="K6" s="264"/>
      <c r="L6" s="264"/>
      <c r="M6" s="269">
        <f>SUM(C6:F6)-G6</f>
        <v>0</v>
      </c>
    </row>
    <row r="7" spans="1:13" ht="27" customHeight="1" thickBot="1">
      <c r="A7" s="25" t="s">
        <v>78</v>
      </c>
      <c r="B7" s="61" t="s">
        <v>18</v>
      </c>
      <c r="C7" s="58">
        <f>SUM(C3:C6)</f>
        <v>0</v>
      </c>
      <c r="D7" s="58">
        <f>SUM(D3:D6)</f>
        <v>0</v>
      </c>
      <c r="E7" s="58">
        <f>SUM(E3:E6)</f>
        <v>0</v>
      </c>
      <c r="F7" s="58">
        <f>SUM(F3:F6)</f>
        <v>0</v>
      </c>
      <c r="G7" s="60">
        <f>SUM(G3:G6)</f>
        <v>0</v>
      </c>
      <c r="I7" s="266">
        <f>SUM(C3:C6)-C7</f>
        <v>0</v>
      </c>
      <c r="J7" s="265">
        <f>SUM(D3:D6)-D7</f>
        <v>0</v>
      </c>
      <c r="K7" s="265">
        <f>SUM(E3:E6)-E7</f>
        <v>0</v>
      </c>
      <c r="L7" s="265">
        <f>SUM(F3:F6)-F7</f>
        <v>0</v>
      </c>
      <c r="M7" s="269">
        <f>SUM(G3:G6)-G7</f>
        <v>0</v>
      </c>
    </row>
    <row r="8" spans="1:13" ht="15.75" thickTop="1"/>
  </sheetData>
  <mergeCells count="1">
    <mergeCell ref="I1:M1"/>
  </mergeCells>
  <conditionalFormatting sqref="I3:M7">
    <cfRule type="cellIs" dxfId="129" priority="5" operator="lessThan">
      <formula>0</formula>
    </cfRule>
    <cfRule type="cellIs" dxfId="128" priority="6" operator="greaterThan">
      <formula>0</formula>
    </cfRule>
    <cfRule type="cellIs" dxfId="127" priority="7" operator="lessThan">
      <formula>0</formula>
    </cfRule>
    <cfRule type="cellIs" dxfId="126" priority="8" operator="greaterThan">
      <formula>0</formula>
    </cfRule>
  </conditionalFormatting>
  <conditionalFormatting sqref="I3:M7">
    <cfRule type="cellIs" dxfId="125" priority="1" operator="lessThan">
      <formula>0</formula>
    </cfRule>
    <cfRule type="cellIs" dxfId="124" priority="2" operator="greaterThan">
      <formula>0</formula>
    </cfRule>
    <cfRule type="cellIs" dxfId="123" priority="3" operator="lessThan">
      <formula>0</formula>
    </cfRule>
    <cfRule type="cellIs" dxfId="122" priority="4"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sheetPr codeName="Sheet14"/>
  <dimension ref="A1:L8"/>
  <sheetViews>
    <sheetView showGridLines="0" zoomScaleNormal="100" workbookViewId="0">
      <selection activeCell="F9" sqref="F9"/>
    </sheetView>
  </sheetViews>
  <sheetFormatPr defaultRowHeight="15" outlineLevelCol="1"/>
  <cols>
    <col min="1" max="1" width="20.42578125" customWidth="1"/>
    <col min="2" max="6" width="13.28515625" customWidth="1"/>
    <col min="7" max="7" width="17.5703125" style="268" customWidth="1"/>
    <col min="8" max="8" width="9.140625" style="263" customWidth="1" outlineLevel="1"/>
    <col min="9" max="11" width="9.140625" customWidth="1" outlineLevel="1"/>
    <col min="12" max="12" width="23.5703125" style="268" customWidth="1"/>
  </cols>
  <sheetData>
    <row r="1" spans="1:12" ht="17.25" thickBot="1">
      <c r="A1" s="1" t="s">
        <v>80</v>
      </c>
      <c r="H1" s="1193" t="s">
        <v>672</v>
      </c>
      <c r="I1" s="1194"/>
      <c r="J1" s="1194"/>
      <c r="K1" s="1194"/>
      <c r="L1" s="1195"/>
    </row>
    <row r="2" spans="1:12" ht="58.5" customHeight="1" thickTop="1" thickBot="1">
      <c r="A2" s="59" t="s">
        <v>81</v>
      </c>
      <c r="B2" s="38" t="s">
        <v>450</v>
      </c>
      <c r="C2" s="59" t="s">
        <v>72</v>
      </c>
      <c r="D2" s="59" t="s">
        <v>73</v>
      </c>
      <c r="E2" s="59" t="s">
        <v>453</v>
      </c>
      <c r="F2" s="38" t="s">
        <v>30</v>
      </c>
      <c r="G2" s="264"/>
      <c r="H2" s="59" t="s">
        <v>450</v>
      </c>
      <c r="I2" s="59" t="s">
        <v>72</v>
      </c>
      <c r="J2" s="59" t="s">
        <v>73</v>
      </c>
      <c r="K2" s="59" t="s">
        <v>453</v>
      </c>
      <c r="L2" s="59" t="s">
        <v>30</v>
      </c>
    </row>
    <row r="3" spans="1:12" ht="27" customHeight="1" thickTop="1" thickBot="1">
      <c r="A3" s="14" t="s">
        <v>74</v>
      </c>
      <c r="B3" s="22"/>
      <c r="C3" s="22"/>
      <c r="D3" s="22"/>
      <c r="E3" s="22"/>
      <c r="F3" s="15">
        <f>SUM(B3:E3)</f>
        <v>0</v>
      </c>
      <c r="I3" s="264"/>
      <c r="J3" s="264"/>
      <c r="K3" s="264"/>
      <c r="L3" s="269">
        <f>SUM(B3:E3)-F3</f>
        <v>0</v>
      </c>
    </row>
    <row r="4" spans="1:12" ht="27" customHeight="1" thickBot="1">
      <c r="A4" s="14" t="s">
        <v>82</v>
      </c>
      <c r="B4" s="22"/>
      <c r="C4" s="22"/>
      <c r="D4" s="22"/>
      <c r="E4" s="22"/>
      <c r="F4" s="15">
        <f>SUM(B4:E4)</f>
        <v>0</v>
      </c>
      <c r="I4" s="264"/>
      <c r="J4" s="264"/>
      <c r="K4" s="264"/>
      <c r="L4" s="269">
        <f>SUM(B4:E4)-F4</f>
        <v>0</v>
      </c>
    </row>
    <row r="5" spans="1:12" ht="27" customHeight="1" thickBot="1">
      <c r="A5" s="14" t="s">
        <v>83</v>
      </c>
      <c r="B5" s="22"/>
      <c r="C5" s="22"/>
      <c r="D5" s="22"/>
      <c r="E5" s="22"/>
      <c r="F5" s="15">
        <f>SUM(B5:E5)</f>
        <v>0</v>
      </c>
      <c r="I5" s="264"/>
      <c r="J5" s="264"/>
      <c r="K5" s="264"/>
      <c r="L5" s="269">
        <f t="shared" ref="L5:L6" si="0">SUM(B5:E5)-F5</f>
        <v>0</v>
      </c>
    </row>
    <row r="6" spans="1:12" ht="27" customHeight="1" thickBot="1">
      <c r="A6" s="14" t="s">
        <v>77</v>
      </c>
      <c r="B6" s="22"/>
      <c r="C6" s="22"/>
      <c r="D6" s="22"/>
      <c r="E6" s="22"/>
      <c r="F6" s="15">
        <f>SUM(B6:E6)</f>
        <v>0</v>
      </c>
      <c r="I6" s="264"/>
      <c r="J6" s="264"/>
      <c r="K6" s="264"/>
      <c r="L6" s="269">
        <f t="shared" si="0"/>
        <v>0</v>
      </c>
    </row>
    <row r="7" spans="1:12" ht="27" customHeight="1" thickBot="1">
      <c r="A7" s="25" t="s">
        <v>84</v>
      </c>
      <c r="B7" s="58">
        <f>SUM(B3:B6)</f>
        <v>0</v>
      </c>
      <c r="C7" s="58">
        <f>SUM(C3:C6)</f>
        <v>0</v>
      </c>
      <c r="D7" s="58">
        <f>SUM(D3:D6)</f>
        <v>0</v>
      </c>
      <c r="E7" s="58">
        <f>SUM(E3:E6)</f>
        <v>0</v>
      </c>
      <c r="F7" s="60">
        <f>SUM(F3:F6)</f>
        <v>0</v>
      </c>
      <c r="H7" s="266">
        <f>SUM(B3:B6)-B7</f>
        <v>0</v>
      </c>
      <c r="I7" s="265">
        <f>SUM(C3:C6)-C7</f>
        <v>0</v>
      </c>
      <c r="J7" s="265">
        <f>SUM(D3:D6)-D7</f>
        <v>0</v>
      </c>
      <c r="K7" s="265">
        <f>SUM(E3:E6)-E7</f>
        <v>0</v>
      </c>
      <c r="L7" s="269">
        <f>SUM(F3:F6)-F7</f>
        <v>0</v>
      </c>
    </row>
    <row r="8" spans="1:12" ht="15.75" thickTop="1"/>
  </sheetData>
  <mergeCells count="1">
    <mergeCell ref="H1:L1"/>
  </mergeCells>
  <conditionalFormatting sqref="H3:L7">
    <cfRule type="cellIs" dxfId="121" priority="1" operator="lessThan">
      <formula>0</formula>
    </cfRule>
    <cfRule type="cellIs" dxfId="120" priority="2" operator="greaterThan">
      <formula>0</formula>
    </cfRule>
    <cfRule type="cellIs" dxfId="119" priority="3" operator="lessThan">
      <formula>0</formula>
    </cfRule>
    <cfRule type="cellIs" dxfId="118" priority="4" operator="greaterThan">
      <formula>0</formula>
    </cfRule>
  </conditionalFormatting>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cols>
    <col min="1" max="1" width="18.5703125" customWidth="1"/>
    <col min="2" max="6" width="13.5703125" customWidth="1"/>
    <col min="7" max="7" width="17.5703125" style="268" customWidth="1"/>
    <col min="8" max="8" width="13.42578125" style="264" customWidth="1" outlineLevel="1"/>
    <col min="9" max="10" width="13.42578125" customWidth="1" outlineLevel="1"/>
    <col min="11" max="11" width="21.140625" customWidth="1" outlineLevel="1"/>
    <col min="12" max="12" width="24.7109375" style="268" customWidth="1"/>
    <col min="14" max="14" width="22" style="270" customWidth="1"/>
    <col min="22" max="22" width="9.140625" style="264"/>
  </cols>
  <sheetData>
    <row r="1" spans="1:22" ht="16.5">
      <c r="A1" s="1" t="s">
        <v>85</v>
      </c>
      <c r="H1" s="1193" t="s">
        <v>672</v>
      </c>
      <c r="I1" s="1194"/>
      <c r="J1" s="1194"/>
      <c r="K1" s="1194"/>
      <c r="L1" s="1195"/>
      <c r="N1" s="278" t="s">
        <v>674</v>
      </c>
      <c r="O1" s="273"/>
      <c r="P1" s="273"/>
      <c r="Q1" s="273"/>
      <c r="R1" s="273"/>
      <c r="S1" s="273"/>
      <c r="T1" s="273"/>
      <c r="U1" s="273"/>
      <c r="V1" s="273"/>
    </row>
    <row r="2" spans="1:22" ht="17.25" thickBot="1">
      <c r="A2" s="2" t="s">
        <v>8</v>
      </c>
    </row>
    <row r="3" spans="1:22" ht="16.5" thickTop="1" thickBot="1">
      <c r="A3" s="947" t="s">
        <v>86</v>
      </c>
      <c r="B3" s="979" t="s">
        <v>2</v>
      </c>
      <c r="C3" s="980"/>
      <c r="D3" s="980"/>
      <c r="E3" s="980"/>
      <c r="F3" s="981"/>
    </row>
    <row r="4" spans="1:22" ht="60" customHeight="1" thickTop="1" thickBot="1">
      <c r="A4" s="949"/>
      <c r="B4" s="433" t="s">
        <v>87</v>
      </c>
      <c r="C4" s="21" t="s">
        <v>455</v>
      </c>
      <c r="D4" s="433" t="s">
        <v>845</v>
      </c>
      <c r="E4" s="21" t="s">
        <v>457</v>
      </c>
      <c r="F4" s="433" t="s">
        <v>89</v>
      </c>
      <c r="G4" s="264"/>
      <c r="H4" s="59" t="s">
        <v>87</v>
      </c>
      <c r="I4" s="313" t="s">
        <v>456</v>
      </c>
      <c r="J4" s="59" t="s">
        <v>459</v>
      </c>
      <c r="K4" s="313" t="s">
        <v>457</v>
      </c>
      <c r="L4" s="59" t="s">
        <v>89</v>
      </c>
      <c r="N4" s="59" t="s">
        <v>89</v>
      </c>
    </row>
    <row r="5" spans="1:22" ht="23.25" customHeight="1" thickTop="1" thickBot="1">
      <c r="A5" s="14" t="s">
        <v>90</v>
      </c>
      <c r="B5" s="22"/>
      <c r="C5" s="22"/>
      <c r="D5" s="22"/>
      <c r="E5" s="22"/>
      <c r="F5" s="15">
        <f>SUM(B5:E5)</f>
        <v>0</v>
      </c>
      <c r="I5" s="264"/>
      <c r="J5" s="264"/>
      <c r="K5" s="264"/>
      <c r="L5" s="269">
        <f>SUM(B5:E5)-F5</f>
        <v>0</v>
      </c>
      <c r="N5" s="277" t="e">
        <f>F5-#REF!</f>
        <v>#REF!</v>
      </c>
    </row>
    <row r="6" spans="1:22" ht="23.25" customHeight="1" thickBot="1">
      <c r="A6" s="14" t="s">
        <v>98</v>
      </c>
      <c r="B6" s="22"/>
      <c r="C6" s="22"/>
      <c r="D6" s="22"/>
      <c r="E6" s="22"/>
      <c r="F6" s="15">
        <f t="shared" ref="F6:F11" si="0">SUM(B6:E6)</f>
        <v>0</v>
      </c>
      <c r="I6" s="264"/>
      <c r="J6" s="264"/>
      <c r="K6" s="264"/>
      <c r="L6" s="269">
        <f t="shared" ref="L6:L11" si="1">SUM(B6:E6)-F6</f>
        <v>0</v>
      </c>
      <c r="N6" s="277" t="e">
        <f>F6-#REF!</f>
        <v>#REF!</v>
      </c>
    </row>
    <row r="7" spans="1:22" ht="23.25" customHeight="1" thickBot="1">
      <c r="A7" s="14" t="s">
        <v>91</v>
      </c>
      <c r="B7" s="22"/>
      <c r="C7" s="22"/>
      <c r="D7" s="22"/>
      <c r="E7" s="22"/>
      <c r="F7" s="15">
        <f t="shared" si="0"/>
        <v>0</v>
      </c>
      <c r="I7" s="264"/>
      <c r="J7" s="264"/>
      <c r="K7" s="264"/>
      <c r="L7" s="269">
        <f t="shared" si="1"/>
        <v>0</v>
      </c>
      <c r="N7" s="277" t="e">
        <f>F7-#REF!</f>
        <v>#REF!</v>
      </c>
    </row>
    <row r="8" spans="1:22" ht="23.25" customHeight="1" thickBot="1">
      <c r="A8" s="14" t="s">
        <v>92</v>
      </c>
      <c r="B8" s="22"/>
      <c r="C8" s="22"/>
      <c r="D8" s="22"/>
      <c r="E8" s="22"/>
      <c r="F8" s="15">
        <f t="shared" si="0"/>
        <v>0</v>
      </c>
      <c r="I8" s="264"/>
      <c r="J8" s="264"/>
      <c r="K8" s="264"/>
      <c r="L8" s="269">
        <f t="shared" si="1"/>
        <v>0</v>
      </c>
      <c r="N8" s="277" t="e">
        <f>F8-#REF!</f>
        <v>#REF!</v>
      </c>
    </row>
    <row r="9" spans="1:22" ht="23.25" customHeight="1" thickBot="1">
      <c r="A9" s="14" t="s">
        <v>93</v>
      </c>
      <c r="B9" s="22"/>
      <c r="C9" s="22"/>
      <c r="D9" s="22"/>
      <c r="E9" s="22"/>
      <c r="F9" s="15">
        <f t="shared" si="0"/>
        <v>0</v>
      </c>
      <c r="L9" s="269">
        <f t="shared" si="1"/>
        <v>0</v>
      </c>
      <c r="N9" s="277" t="e">
        <f>F9-#REF!</f>
        <v>#REF!</v>
      </c>
    </row>
    <row r="10" spans="1:22" ht="23.25" customHeight="1" thickBot="1">
      <c r="A10" s="14" t="s">
        <v>94</v>
      </c>
      <c r="B10" s="22"/>
      <c r="C10" s="22"/>
      <c r="D10" s="22"/>
      <c r="E10" s="22"/>
      <c r="F10" s="15">
        <f t="shared" si="0"/>
        <v>0</v>
      </c>
      <c r="L10" s="269">
        <f t="shared" si="1"/>
        <v>0</v>
      </c>
      <c r="N10" s="314"/>
    </row>
    <row r="11" spans="1:22" ht="23.25" customHeight="1" thickBot="1">
      <c r="A11" s="14" t="s">
        <v>458</v>
      </c>
      <c r="B11" s="22"/>
      <c r="C11" s="22"/>
      <c r="D11" s="22"/>
      <c r="E11" s="22"/>
      <c r="F11" s="15">
        <f t="shared" si="0"/>
        <v>0</v>
      </c>
      <c r="L11" s="269">
        <f t="shared" si="1"/>
        <v>0</v>
      </c>
      <c r="N11" s="277" t="e">
        <f>F11-#REF!</f>
        <v>#REF!</v>
      </c>
    </row>
    <row r="12" spans="1:22" ht="23.25" customHeight="1" thickBot="1">
      <c r="A12" s="25" t="s">
        <v>95</v>
      </c>
      <c r="B12" s="58">
        <f>SUM(B5:B11)</f>
        <v>0</v>
      </c>
      <c r="C12" s="58">
        <f t="shared" ref="C12:E12" si="2">SUM(C5:C11)</f>
        <v>0</v>
      </c>
      <c r="D12" s="58">
        <f>SUM(D5:D11)</f>
        <v>0</v>
      </c>
      <c r="E12" s="58">
        <f t="shared" si="2"/>
        <v>0</v>
      </c>
      <c r="F12" s="60">
        <f>SUM(F5:F11)</f>
        <v>0</v>
      </c>
      <c r="H12" s="265">
        <f>SUM(B5:B11)-B12</f>
        <v>0</v>
      </c>
      <c r="I12" s="265">
        <f t="shared" ref="I12:L12" si="3">SUM(C5:C11)-C12</f>
        <v>0</v>
      </c>
      <c r="J12" s="265">
        <f t="shared" si="3"/>
        <v>0</v>
      </c>
      <c r="K12" s="265">
        <f t="shared" si="3"/>
        <v>0</v>
      </c>
      <c r="L12" s="269">
        <f t="shared" si="3"/>
        <v>0</v>
      </c>
      <c r="N12" s="277" t="e">
        <f>F12-#REF!</f>
        <v>#REF!</v>
      </c>
    </row>
    <row r="13" spans="1:22" ht="17.25" thickTop="1">
      <c r="A13" s="2"/>
    </row>
  </sheetData>
  <mergeCells count="3">
    <mergeCell ref="B3:F3"/>
    <mergeCell ref="A3:A4"/>
    <mergeCell ref="H1:L1"/>
  </mergeCells>
  <conditionalFormatting sqref="H5:L8 H12:L12 L6:L12">
    <cfRule type="cellIs" dxfId="117" priority="3" operator="lessThan">
      <formula>0</formula>
    </cfRule>
    <cfRule type="cellIs" dxfId="116" priority="4" operator="greaterThan">
      <formula>0</formula>
    </cfRule>
    <cfRule type="cellIs" dxfId="115" priority="5" operator="lessThan">
      <formula>0</formula>
    </cfRule>
    <cfRule type="cellIs" dxfId="114" priority="6" operator="greaterThan">
      <formula>0</formula>
    </cfRule>
  </conditionalFormatting>
  <conditionalFormatting sqref="N5:N12">
    <cfRule type="cellIs" dxfId="113" priority="1" operator="lessThan">
      <formula>0</formula>
    </cfRule>
    <cfRule type="cellIs" dxfId="112"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sheetPr codeName="Sheet16"/>
  <dimension ref="A1:B7"/>
  <sheetViews>
    <sheetView showGridLines="0" zoomScaleNormal="100" workbookViewId="0">
      <selection activeCell="B21" sqref="B21"/>
    </sheetView>
  </sheetViews>
  <sheetFormatPr defaultRowHeight="1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c r="A1" s="1" t="s">
        <v>85</v>
      </c>
    </row>
    <row r="2" spans="1:2" ht="16.5">
      <c r="A2" s="2"/>
    </row>
    <row r="3" spans="1:2" ht="17.25" thickBot="1">
      <c r="A3" s="2" t="s">
        <v>15</v>
      </c>
    </row>
    <row r="4" spans="1:2" ht="24" customHeight="1" thickTop="1" thickBot="1">
      <c r="A4" s="10" t="s">
        <v>94</v>
      </c>
      <c r="B4" s="11" t="s">
        <v>63</v>
      </c>
    </row>
    <row r="5" spans="1:2" ht="24" thickTop="1" thickBot="1">
      <c r="A5" s="12" t="s">
        <v>96</v>
      </c>
      <c r="B5" s="13"/>
    </row>
    <row r="6" spans="1:2" ht="24.75" customHeight="1" thickBot="1">
      <c r="A6" s="16" t="s">
        <v>97</v>
      </c>
      <c r="B6" s="17"/>
    </row>
    <row r="7" spans="1:2" ht="15.75" thickTop="1">
      <c r="A7" s="63"/>
      <c r="B7" s="18"/>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4"/>
  <dimension ref="A1:B37"/>
  <sheetViews>
    <sheetView showGridLines="0" workbookViewId="0">
      <selection activeCell="E26" sqref="E26"/>
    </sheetView>
  </sheetViews>
  <sheetFormatPr defaultRowHeight="15"/>
  <cols>
    <col min="1" max="1" width="22" customWidth="1"/>
    <col min="2" max="2" width="21.5703125" customWidth="1"/>
  </cols>
  <sheetData>
    <row r="1" spans="1:2">
      <c r="A1" t="s">
        <v>405</v>
      </c>
    </row>
    <row r="2" spans="1:2">
      <c r="A2" t="s">
        <v>406</v>
      </c>
    </row>
    <row r="3" spans="1:2">
      <c r="A3" t="s">
        <v>407</v>
      </c>
    </row>
    <row r="4" spans="1:2">
      <c r="A4" t="s">
        <v>408</v>
      </c>
    </row>
    <row r="5" spans="1:2">
      <c r="A5" t="s">
        <v>409</v>
      </c>
    </row>
    <row r="6" spans="1:2">
      <c r="A6" t="s">
        <v>410</v>
      </c>
    </row>
    <row r="7" spans="1:2">
      <c r="A7" t="s">
        <v>411</v>
      </c>
    </row>
    <row r="8" spans="1:2">
      <c r="A8" t="s">
        <v>412</v>
      </c>
    </row>
    <row r="9" spans="1:2">
      <c r="A9" t="s">
        <v>413</v>
      </c>
    </row>
    <row r="10" spans="1:2">
      <c r="A10" t="s">
        <v>414</v>
      </c>
    </row>
    <row r="11" spans="1:2">
      <c r="A11" s="9" t="s">
        <v>388</v>
      </c>
      <c r="B11" s="9" t="s">
        <v>415</v>
      </c>
    </row>
    <row r="12" spans="1:2">
      <c r="A12" s="7">
        <v>1</v>
      </c>
      <c r="B12" s="8" t="s">
        <v>416</v>
      </c>
    </row>
    <row r="13" spans="1:2">
      <c r="A13" s="7">
        <v>2</v>
      </c>
      <c r="B13" s="8" t="s">
        <v>417</v>
      </c>
    </row>
    <row r="14" spans="1:2">
      <c r="A14" s="7">
        <v>3</v>
      </c>
      <c r="B14" s="8" t="s">
        <v>418</v>
      </c>
    </row>
    <row r="15" spans="1:2">
      <c r="A15" s="7">
        <v>4</v>
      </c>
      <c r="B15" s="8" t="s">
        <v>419</v>
      </c>
    </row>
    <row r="16" spans="1:2">
      <c r="A16" s="7">
        <v>5</v>
      </c>
      <c r="B16" s="8" t="s">
        <v>420</v>
      </c>
    </row>
    <row r="17" spans="1:2">
      <c r="A17" s="7">
        <v>6</v>
      </c>
      <c r="B17" s="8" t="s">
        <v>421</v>
      </c>
    </row>
    <row r="18" spans="1:2">
      <c r="A18" s="7">
        <v>7</v>
      </c>
      <c r="B18" s="8" t="s">
        <v>422</v>
      </c>
    </row>
    <row r="19" spans="1:2">
      <c r="A19" s="7">
        <v>8</v>
      </c>
      <c r="B19" s="8" t="s">
        <v>423</v>
      </c>
    </row>
    <row r="20" spans="1:2">
      <c r="A20" s="7">
        <v>9</v>
      </c>
      <c r="B20" s="8" t="s">
        <v>424</v>
      </c>
    </row>
    <row r="21" spans="1:2">
      <c r="A21" s="7">
        <v>10</v>
      </c>
      <c r="B21" s="8" t="s">
        <v>425</v>
      </c>
    </row>
    <row r="22" spans="1:2">
      <c r="A22" s="7">
        <v>11</v>
      </c>
      <c r="B22" s="8" t="s">
        <v>426</v>
      </c>
    </row>
    <row r="24" spans="1:2">
      <c r="A24" t="s">
        <v>427</v>
      </c>
    </row>
    <row r="25" spans="1:2">
      <c r="A25" t="s">
        <v>428</v>
      </c>
    </row>
    <row r="26" spans="1:2">
      <c r="A26" t="s">
        <v>429</v>
      </c>
    </row>
    <row r="27" spans="1:2">
      <c r="A27" t="s">
        <v>430</v>
      </c>
    </row>
    <row r="28" spans="1:2">
      <c r="A28" t="s">
        <v>431</v>
      </c>
    </row>
    <row r="29" spans="1:2">
      <c r="A29" t="s">
        <v>432</v>
      </c>
    </row>
    <row r="30" spans="1:2">
      <c r="A30" t="s">
        <v>433</v>
      </c>
    </row>
    <row r="31" spans="1:2">
      <c r="A31" t="s">
        <v>434</v>
      </c>
    </row>
    <row r="32" spans="1:2">
      <c r="A32" t="s">
        <v>435</v>
      </c>
    </row>
    <row r="33" spans="1:1">
      <c r="A33" t="s">
        <v>436</v>
      </c>
    </row>
    <row r="34" spans="1:1">
      <c r="A34" t="s">
        <v>437</v>
      </c>
    </row>
    <row r="35" spans="1:1">
      <c r="A35" t="s">
        <v>438</v>
      </c>
    </row>
    <row r="36" spans="1:1">
      <c r="A36" t="s">
        <v>439</v>
      </c>
    </row>
    <row r="37" spans="1:1">
      <c r="A37"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Sheet17"/>
  <dimension ref="A1:B5"/>
  <sheetViews>
    <sheetView showGridLines="0" zoomScaleNormal="100" workbookViewId="0">
      <selection activeCell="B3" sqref="B3"/>
    </sheetView>
  </sheetViews>
  <sheetFormatPr defaultRowHeight="15"/>
  <cols>
    <col min="1" max="1" width="44.42578125" customWidth="1"/>
    <col min="2" max="2" width="42.140625" customWidth="1"/>
    <col min="3" max="3" width="19.140625" customWidth="1"/>
  </cols>
  <sheetData>
    <row r="1" spans="1:2" ht="17.25" thickBot="1">
      <c r="A1" s="1" t="s">
        <v>99</v>
      </c>
    </row>
    <row r="2" spans="1:2" ht="16.5" thickTop="1" thickBot="1">
      <c r="A2" s="432" t="s">
        <v>86</v>
      </c>
      <c r="B2" s="436" t="s">
        <v>36</v>
      </c>
    </row>
    <row r="3" spans="1:2" ht="24" customHeight="1" thickTop="1" thickBot="1">
      <c r="A3" s="12" t="s">
        <v>100</v>
      </c>
      <c r="B3" s="13"/>
    </row>
    <row r="4" spans="1:2" ht="24" customHeight="1" thickBot="1">
      <c r="A4" s="16" t="s">
        <v>101</v>
      </c>
      <c r="B4" s="17"/>
    </row>
    <row r="5" spans="1:2" ht="15.75" thickTop="1"/>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sheetPr codeName="Sheet18"/>
  <dimension ref="A1:M14"/>
  <sheetViews>
    <sheetView showGridLines="0" zoomScaleNormal="100" workbookViewId="0">
      <selection activeCell="H13" sqref="H13:J13"/>
    </sheetView>
  </sheetViews>
  <sheetFormatPr defaultRowHeight="15"/>
  <cols>
    <col min="1" max="1" width="22.140625" customWidth="1"/>
    <col min="2" max="4" width="21.42578125" customWidth="1"/>
    <col min="8" max="8" width="20" style="263" customWidth="1"/>
    <col min="9" max="9" width="15.28515625" style="264" customWidth="1"/>
    <col min="10" max="10" width="20.85546875" style="268" customWidth="1"/>
  </cols>
  <sheetData>
    <row r="1" spans="1:13" ht="16.5">
      <c r="A1" s="1" t="s">
        <v>102</v>
      </c>
      <c r="H1" s="1193" t="s">
        <v>672</v>
      </c>
      <c r="I1" s="1194"/>
      <c r="J1" s="1195"/>
      <c r="K1" s="273"/>
      <c r="L1" s="273"/>
      <c r="M1" s="264"/>
    </row>
    <row r="2" spans="1:13" ht="17.25" thickBot="1">
      <c r="A2" s="2" t="s">
        <v>8</v>
      </c>
    </row>
    <row r="3" spans="1:13" ht="45" customHeight="1" thickTop="1" thickBot="1">
      <c r="A3" s="59" t="s">
        <v>1</v>
      </c>
      <c r="B3" s="70" t="s">
        <v>489</v>
      </c>
      <c r="C3" s="70" t="s">
        <v>104</v>
      </c>
      <c r="D3" s="70" t="s">
        <v>491</v>
      </c>
      <c r="H3" s="59" t="s">
        <v>489</v>
      </c>
      <c r="I3" s="313" t="s">
        <v>104</v>
      </c>
      <c r="J3" s="313"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266">
        <f>SUM(B4:B5)-B6</f>
        <v>0</v>
      </c>
      <c r="I6" s="265">
        <f t="shared" ref="I6" si="1">SUM(C4:C5)-C6</f>
        <v>0</v>
      </c>
      <c r="J6" s="269">
        <f>SUM(D4:D5)-D6</f>
        <v>0</v>
      </c>
    </row>
    <row r="7" spans="1:13" ht="15.75" thickTop="1">
      <c r="A7" s="48"/>
      <c r="B7" s="20"/>
      <c r="C7" s="20"/>
      <c r="D7" s="20"/>
    </row>
    <row r="8" spans="1:13">
      <c r="A8" s="48"/>
      <c r="B8" s="20"/>
      <c r="C8" s="20"/>
      <c r="D8" s="20"/>
    </row>
    <row r="9" spans="1:13" ht="15.75" thickBot="1">
      <c r="A9" s="48" t="s">
        <v>114</v>
      </c>
      <c r="B9" s="20"/>
      <c r="C9" s="20"/>
      <c r="D9" s="20"/>
    </row>
    <row r="10" spans="1:13" ht="45" customHeight="1" thickTop="1" thickBot="1">
      <c r="A10" s="59" t="s">
        <v>1</v>
      </c>
      <c r="B10" s="70" t="s">
        <v>489</v>
      </c>
      <c r="C10" s="70" t="s">
        <v>104</v>
      </c>
      <c r="D10" s="434"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266">
        <f>SUM(B11:B12)-B13</f>
        <v>0</v>
      </c>
      <c r="I13" s="265">
        <f>SUM(C11:C12)-C13</f>
        <v>0</v>
      </c>
      <c r="J13" s="269">
        <f t="shared" ref="J13" si="3">SUM(D11:D12)-D13</f>
        <v>0</v>
      </c>
    </row>
    <row r="14" spans="1:13" ht="17.25" thickTop="1">
      <c r="A14" s="5"/>
    </row>
  </sheetData>
  <mergeCells count="1">
    <mergeCell ref="H1:J1"/>
  </mergeCells>
  <conditionalFormatting sqref="H4:J13">
    <cfRule type="cellIs" dxfId="111" priority="1" operator="lessThan">
      <formula>0</formula>
    </cfRule>
    <cfRule type="cellIs" dxfId="110"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sheetPr codeName="Sheet19"/>
  <dimension ref="A1:C17"/>
  <sheetViews>
    <sheetView showGridLines="0" zoomScaleNormal="100" workbookViewId="0">
      <selection activeCell="D10" sqref="D10"/>
    </sheetView>
  </sheetViews>
  <sheetFormatPr defaultRowHeight="15"/>
  <cols>
    <col min="1" max="1" width="28.7109375" customWidth="1"/>
    <col min="2" max="3" width="28.85546875" customWidth="1"/>
    <col min="4" max="4" width="36.5703125" customWidth="1"/>
  </cols>
  <sheetData>
    <row r="1" spans="1:3" ht="16.5">
      <c r="A1" s="1" t="s">
        <v>102</v>
      </c>
    </row>
    <row r="2" spans="1:3" ht="16.5">
      <c r="A2" s="2"/>
    </row>
    <row r="3" spans="1:3" ht="15.7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75" thickTop="1">
      <c r="A9" s="20"/>
      <c r="B9" s="20"/>
      <c r="C9" s="20"/>
    </row>
    <row r="10" spans="1:3">
      <c r="A10" s="49"/>
      <c r="B10" s="20"/>
      <c r="C10" s="20"/>
    </row>
    <row r="11" spans="1:3" ht="15.75" thickBot="1">
      <c r="A11" s="49" t="s">
        <v>117</v>
      </c>
      <c r="B11" s="20"/>
      <c r="C11" s="20"/>
    </row>
    <row r="12" spans="1:3" ht="45" customHeight="1" thickTop="1" thickBot="1">
      <c r="A12" s="59" t="s">
        <v>118</v>
      </c>
      <c r="B12" s="70" t="s">
        <v>103</v>
      </c>
      <c r="C12" s="434"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75" thickTop="1"/>
  </sheetData>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sheetPr codeName="Sheet20"/>
  <dimension ref="A1:O11"/>
  <sheetViews>
    <sheetView showGridLines="0" zoomScaleNormal="100" workbookViewId="0">
      <selection activeCell="H3" sqref="H3:K3"/>
    </sheetView>
  </sheetViews>
  <sheetFormatPr defaultRowHeight="15" outlineLevelCol="1"/>
  <cols>
    <col min="1" max="1" width="25.28515625" customWidth="1"/>
    <col min="2" max="6" width="12.140625" customWidth="1"/>
    <col min="8" max="8" width="18.85546875" style="263" hidden="1" customWidth="1" outlineLevel="1"/>
    <col min="9" max="11" width="18.85546875" hidden="1" customWidth="1" outlineLevel="1"/>
    <col min="12" max="12" width="24.7109375" style="268" customWidth="1" collapsed="1"/>
    <col min="14" max="14" width="22" style="270" customWidth="1"/>
  </cols>
  <sheetData>
    <row r="1" spans="1:15" ht="17.25" thickBot="1">
      <c r="A1" s="1" t="s">
        <v>121</v>
      </c>
      <c r="H1" s="1193" t="s">
        <v>672</v>
      </c>
      <c r="I1" s="1194"/>
      <c r="J1" s="1194"/>
      <c r="K1" s="1194"/>
      <c r="L1" s="1195"/>
      <c r="N1" s="278" t="s">
        <v>674</v>
      </c>
    </row>
    <row r="2" spans="1:15" ht="16.5" thickTop="1" thickBot="1">
      <c r="A2" s="947" t="s">
        <v>122</v>
      </c>
      <c r="B2" s="979" t="s">
        <v>2</v>
      </c>
      <c r="C2" s="980"/>
      <c r="D2" s="980"/>
      <c r="E2" s="980"/>
      <c r="F2" s="981"/>
    </row>
    <row r="3" spans="1:15" ht="62.25" customHeight="1" thickTop="1" thickBot="1">
      <c r="A3" s="949"/>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263"/>
      <c r="I4" s="264"/>
      <c r="J4" s="264"/>
      <c r="K4" s="264"/>
      <c r="L4" s="269">
        <f>SUM(B4:E4)-F4</f>
        <v>0</v>
      </c>
      <c r="N4" s="277" t="e">
        <f>F4-#REF!-#REF!</f>
        <v>#REF!</v>
      </c>
      <c r="O4" s="39"/>
    </row>
    <row r="5" spans="1:15" s="4" customFormat="1" ht="33" customHeight="1" thickBot="1">
      <c r="A5" s="14" t="s">
        <v>126</v>
      </c>
      <c r="B5" s="22"/>
      <c r="C5" s="22"/>
      <c r="D5" s="22"/>
      <c r="E5" s="22"/>
      <c r="F5" s="15">
        <f t="shared" ref="F5:F8" si="0">SUM(B5:E5)</f>
        <v>0</v>
      </c>
      <c r="H5" s="263"/>
      <c r="I5" s="264"/>
      <c r="J5" s="264"/>
      <c r="K5" s="264"/>
      <c r="L5" s="269">
        <f>SUM(B5:E5)-F5</f>
        <v>0</v>
      </c>
      <c r="N5" s="277" t="e">
        <f>F5-#REF!-#REF!</f>
        <v>#REF!</v>
      </c>
      <c r="O5" s="39"/>
    </row>
    <row r="6" spans="1:15" s="4" customFormat="1" ht="33" customHeight="1" thickBot="1">
      <c r="A6" s="14" t="s">
        <v>136</v>
      </c>
      <c r="B6" s="22"/>
      <c r="C6" s="22"/>
      <c r="D6" s="22"/>
      <c r="E6" s="22"/>
      <c r="F6" s="15">
        <f t="shared" si="0"/>
        <v>0</v>
      </c>
      <c r="H6" s="263"/>
      <c r="I6" s="264"/>
      <c r="J6" s="264"/>
      <c r="K6" s="264"/>
      <c r="L6" s="269">
        <f t="shared" ref="L6:L8" si="1">SUM(B6:E6)-F6</f>
        <v>0</v>
      </c>
      <c r="N6" s="277" t="e">
        <f>F6-#REF!-#REF!</f>
        <v>#REF!</v>
      </c>
      <c r="O6" s="39"/>
    </row>
    <row r="7" spans="1:15" s="4" customFormat="1" ht="33" customHeight="1" thickBot="1">
      <c r="A7" s="14" t="s">
        <v>127</v>
      </c>
      <c r="B7" s="22"/>
      <c r="C7" s="22"/>
      <c r="D7" s="22"/>
      <c r="E7" s="22"/>
      <c r="F7" s="15">
        <f t="shared" si="0"/>
        <v>0</v>
      </c>
      <c r="H7" s="263"/>
      <c r="I7" s="264"/>
      <c r="J7" s="264"/>
      <c r="K7" s="264"/>
      <c r="L7" s="269">
        <f t="shared" si="1"/>
        <v>0</v>
      </c>
      <c r="N7" s="277" t="e">
        <f>F7-#REF!-#REF!</f>
        <v>#REF!</v>
      </c>
      <c r="O7" s="39"/>
    </row>
    <row r="8" spans="1:15" s="4" customFormat="1" ht="33" customHeight="1" thickBot="1">
      <c r="A8" s="14" t="s">
        <v>128</v>
      </c>
      <c r="B8" s="22"/>
      <c r="C8" s="22"/>
      <c r="D8" s="22"/>
      <c r="E8" s="22"/>
      <c r="F8" s="15">
        <f t="shared" si="0"/>
        <v>0</v>
      </c>
      <c r="H8" s="263"/>
      <c r="I8"/>
      <c r="J8"/>
      <c r="K8"/>
      <c r="L8" s="269">
        <f t="shared" si="1"/>
        <v>0</v>
      </c>
      <c r="N8" s="277" t="e">
        <f>F8-SUM(#REF!,#REF!,#REF!)</f>
        <v>#REF!</v>
      </c>
      <c r="O8" s="39"/>
    </row>
    <row r="9" spans="1:15" s="4" customFormat="1" ht="33" customHeight="1" thickBot="1">
      <c r="A9" s="25" t="s">
        <v>129</v>
      </c>
      <c r="B9" s="58">
        <f>SUM(B4:B8)</f>
        <v>0</v>
      </c>
      <c r="C9" s="58">
        <f>SUM(C4:C8)</f>
        <v>0</v>
      </c>
      <c r="D9" s="58">
        <f>SUM(D4:D8)</f>
        <v>0</v>
      </c>
      <c r="E9" s="58">
        <f>SUM(E4:E8)</f>
        <v>0</v>
      </c>
      <c r="F9" s="60">
        <f>SUM(F4:F8)</f>
        <v>0</v>
      </c>
      <c r="H9" s="263"/>
      <c r="I9"/>
      <c r="J9"/>
      <c r="K9"/>
      <c r="L9" s="269">
        <f>SUM(F4:F8)-F9</f>
        <v>0</v>
      </c>
      <c r="N9" s="277" t="e">
        <f>F9-#REF!-#REF!</f>
        <v>#REF!</v>
      </c>
      <c r="O9" s="39"/>
    </row>
    <row r="10" spans="1:15" ht="15.75" thickTop="1">
      <c r="L10" s="269"/>
      <c r="N10" s="277"/>
      <c r="O10" s="39"/>
    </row>
    <row r="11" spans="1:15">
      <c r="H11" s="266"/>
      <c r="I11" s="265"/>
      <c r="J11" s="265"/>
      <c r="K11" s="265"/>
      <c r="L11" s="269"/>
      <c r="N11" s="277"/>
      <c r="O11" s="39"/>
    </row>
  </sheetData>
  <mergeCells count="3">
    <mergeCell ref="B2:F2"/>
    <mergeCell ref="A2:A3"/>
    <mergeCell ref="H1:L1"/>
  </mergeCells>
  <conditionalFormatting sqref="H4:L7 H11:L11 L5:L10">
    <cfRule type="cellIs" dxfId="109" priority="7" operator="lessThan">
      <formula>0</formula>
    </cfRule>
    <cfRule type="cellIs" dxfId="108" priority="8" operator="greaterThan">
      <formula>0</formula>
    </cfRule>
    <cfRule type="cellIs" dxfId="107" priority="9" operator="lessThan">
      <formula>0</formula>
    </cfRule>
    <cfRule type="cellIs" dxfId="106" priority="10" operator="greaterThan">
      <formula>0</formula>
    </cfRule>
  </conditionalFormatting>
  <conditionalFormatting sqref="N4:N11">
    <cfRule type="cellIs" dxfId="105" priority="5" operator="lessThan">
      <formula>0</formula>
    </cfRule>
    <cfRule type="cellIs" dxfId="104" priority="6" operator="greaterThan">
      <formula>0</formula>
    </cfRule>
  </conditionalFormatting>
  <conditionalFormatting sqref="L9">
    <cfRule type="cellIs" dxfId="103" priority="1" operator="lessThan">
      <formula>0</formula>
    </cfRule>
    <cfRule type="cellIs" dxfId="102" priority="2" operator="greaterThan">
      <formula>0</formula>
    </cfRule>
    <cfRule type="cellIs" dxfId="101" priority="3" operator="lessThan">
      <formula>0</formula>
    </cfRule>
    <cfRule type="cellIs" dxfId="100" priority="4"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sheetPr codeName="Sheet21"/>
  <dimension ref="A1:J20"/>
  <sheetViews>
    <sheetView showGridLines="0" zoomScaleNormal="100" workbookViewId="0">
      <selection activeCell="J12" sqref="J12:J19"/>
    </sheetView>
  </sheetViews>
  <sheetFormatPr defaultRowHeight="15" outlineLevelCol="1"/>
  <cols>
    <col min="1" max="1" width="25.85546875" customWidth="1"/>
    <col min="2" max="4" width="20.140625" customWidth="1"/>
    <col min="5" max="5" width="20.42578125" customWidth="1"/>
    <col min="6" max="6" width="20.42578125" style="263" customWidth="1" outlineLevel="1"/>
    <col min="7" max="7" width="18.85546875" style="264" customWidth="1" outlineLevel="1"/>
    <col min="8" max="8" width="20.85546875" style="268" customWidth="1"/>
    <col min="10" max="10" width="22" style="270" customWidth="1"/>
  </cols>
  <sheetData>
    <row r="1" spans="1:10" ht="16.5">
      <c r="A1" s="1" t="s">
        <v>130</v>
      </c>
      <c r="F1" s="1193" t="s">
        <v>672</v>
      </c>
      <c r="G1" s="1194"/>
      <c r="H1" s="1195"/>
      <c r="J1" s="276" t="s">
        <v>674</v>
      </c>
    </row>
    <row r="2" spans="1:10" ht="17.25" thickBot="1">
      <c r="A2" s="2" t="s">
        <v>8</v>
      </c>
    </row>
    <row r="3" spans="1:10" ht="22.5" customHeight="1" thickTop="1" thickBot="1">
      <c r="A3" s="10" t="s">
        <v>131</v>
      </c>
      <c r="B3" s="11" t="s">
        <v>132</v>
      </c>
      <c r="C3" s="11" t="s">
        <v>133</v>
      </c>
      <c r="D3" s="11" t="s">
        <v>129</v>
      </c>
      <c r="F3" s="59" t="s">
        <v>132</v>
      </c>
      <c r="G3" s="312" t="s">
        <v>133</v>
      </c>
      <c r="H3" s="312" t="s">
        <v>129</v>
      </c>
      <c r="J3" s="59" t="s">
        <v>129</v>
      </c>
    </row>
    <row r="4" spans="1:10" ht="22.5" customHeight="1" thickTop="1" thickBot="1">
      <c r="A4" s="64" t="s">
        <v>134</v>
      </c>
      <c r="B4" s="53"/>
      <c r="C4" s="53"/>
      <c r="D4" s="54"/>
      <c r="J4" s="277"/>
    </row>
    <row r="5" spans="1:10" ht="22.5" customHeight="1" thickTop="1" thickBot="1">
      <c r="A5" s="14" t="s">
        <v>135</v>
      </c>
      <c r="B5" s="22"/>
      <c r="C5" s="22"/>
      <c r="D5" s="15">
        <f>B5+C5</f>
        <v>0</v>
      </c>
      <c r="H5" s="269">
        <f>SUM(B5:C5)-D5</f>
        <v>0</v>
      </c>
      <c r="J5" s="277" t="e">
        <f>D5-#REF!</f>
        <v>#REF!</v>
      </c>
    </row>
    <row r="6" spans="1:10" ht="22.5" customHeight="1" thickBot="1">
      <c r="A6" s="14" t="s">
        <v>126</v>
      </c>
      <c r="B6" s="22"/>
      <c r="C6" s="22"/>
      <c r="D6" s="15">
        <f t="shared" ref="D6:D9" si="0">B6+C6</f>
        <v>0</v>
      </c>
      <c r="H6" s="269">
        <f t="shared" ref="H6:H9" si="1">SUM(B6:C6)-D6</f>
        <v>0</v>
      </c>
      <c r="J6" s="277" t="e">
        <f>D6-#REF!</f>
        <v>#REF!</v>
      </c>
    </row>
    <row r="7" spans="1:10" ht="22.5" customHeight="1" thickBot="1">
      <c r="A7" s="14" t="s">
        <v>136</v>
      </c>
      <c r="B7" s="22"/>
      <c r="C7" s="22"/>
      <c r="D7" s="15">
        <f t="shared" si="0"/>
        <v>0</v>
      </c>
      <c r="H7" s="269">
        <f t="shared" si="1"/>
        <v>0</v>
      </c>
      <c r="J7" s="277" t="e">
        <f>D7-#REF!</f>
        <v>#REF!</v>
      </c>
    </row>
    <row r="8" spans="1:10" ht="22.5" customHeight="1" thickBot="1">
      <c r="A8" s="14" t="s">
        <v>127</v>
      </c>
      <c r="B8" s="22"/>
      <c r="C8" s="22"/>
      <c r="D8" s="15">
        <f t="shared" si="0"/>
        <v>0</v>
      </c>
      <c r="H8" s="269">
        <f t="shared" si="1"/>
        <v>0</v>
      </c>
      <c r="J8" s="277" t="e">
        <f>D8-#REF!</f>
        <v>#REF!</v>
      </c>
    </row>
    <row r="9" spans="1:10" ht="22.5" customHeight="1" thickBot="1">
      <c r="A9" s="14" t="s">
        <v>128</v>
      </c>
      <c r="B9" s="22"/>
      <c r="C9" s="22"/>
      <c r="D9" s="15">
        <f t="shared" si="0"/>
        <v>0</v>
      </c>
      <c r="H9" s="269">
        <f t="shared" si="1"/>
        <v>0</v>
      </c>
      <c r="J9" s="277" t="e">
        <f>D9-#REF!-#REF!</f>
        <v>#REF!</v>
      </c>
    </row>
    <row r="10" spans="1:10" ht="22.5" customHeight="1" thickBot="1">
      <c r="A10" s="25" t="s">
        <v>137</v>
      </c>
      <c r="B10" s="58">
        <f>SUM(B5:B9)</f>
        <v>0</v>
      </c>
      <c r="C10" s="58">
        <f>SUM(C5:C9)</f>
        <v>0</v>
      </c>
      <c r="D10" s="60">
        <f>SUM(D5:D9)</f>
        <v>0</v>
      </c>
      <c r="F10" s="266">
        <f>SUM(B5:B9)-B10</f>
        <v>0</v>
      </c>
      <c r="G10" s="265">
        <f>SUM(C5:C9)-C10</f>
        <v>0</v>
      </c>
      <c r="H10" s="269">
        <f>SUM(D5:D9)-D10</f>
        <v>0</v>
      </c>
      <c r="J10" s="277" t="e">
        <f>D10-#REF!</f>
        <v>#REF!</v>
      </c>
    </row>
    <row r="11" spans="1:10" ht="22.5" customHeight="1" thickTop="1" thickBot="1">
      <c r="A11" s="64" t="s">
        <v>138</v>
      </c>
      <c r="B11" s="53"/>
      <c r="C11" s="53"/>
      <c r="D11" s="54"/>
      <c r="J11" s="277"/>
    </row>
    <row r="12" spans="1:10" ht="22.5" customHeight="1" thickTop="1" thickBot="1">
      <c r="A12" s="14" t="s">
        <v>139</v>
      </c>
      <c r="B12" s="22"/>
      <c r="C12" s="22"/>
      <c r="D12" s="15">
        <f>B12+C12</f>
        <v>0</v>
      </c>
      <c r="H12" s="269">
        <f>SUM(B12:C12)-D12</f>
        <v>0</v>
      </c>
      <c r="J12" s="277" t="e">
        <f>D12-#REF!</f>
        <v>#REF!</v>
      </c>
    </row>
    <row r="13" spans="1:10" ht="22.5" customHeight="1" thickBot="1">
      <c r="A13" s="14" t="s">
        <v>126</v>
      </c>
      <c r="B13" s="22"/>
      <c r="C13" s="22"/>
      <c r="D13" s="15">
        <f t="shared" ref="D13:D18" si="2">B13+C13</f>
        <v>0</v>
      </c>
      <c r="H13" s="269">
        <f t="shared" ref="H13:H18" si="3">SUM(B13:C13)-D13</f>
        <v>0</v>
      </c>
      <c r="J13" s="277" t="e">
        <f>D13-#REF!</f>
        <v>#REF!</v>
      </c>
    </row>
    <row r="14" spans="1:10" ht="22.5" customHeight="1" thickBot="1">
      <c r="A14" s="14" t="s">
        <v>136</v>
      </c>
      <c r="B14" s="22"/>
      <c r="C14" s="22"/>
      <c r="D14" s="15">
        <f t="shared" si="2"/>
        <v>0</v>
      </c>
      <c r="H14" s="269">
        <f t="shared" si="3"/>
        <v>0</v>
      </c>
      <c r="J14" s="277" t="e">
        <f>D14-#REF!</f>
        <v>#REF!</v>
      </c>
    </row>
    <row r="15" spans="1:10" ht="22.5" customHeight="1" thickBot="1">
      <c r="A15" s="14" t="s">
        <v>127</v>
      </c>
      <c r="B15" s="22"/>
      <c r="C15" s="22"/>
      <c r="D15" s="15">
        <f t="shared" si="2"/>
        <v>0</v>
      </c>
      <c r="H15" s="269">
        <f t="shared" si="3"/>
        <v>0</v>
      </c>
      <c r="J15" s="277" t="e">
        <f>D15-#REF!</f>
        <v>#REF!</v>
      </c>
    </row>
    <row r="16" spans="1:10" ht="22.5" customHeight="1" thickBot="1">
      <c r="A16" s="14" t="s">
        <v>140</v>
      </c>
      <c r="B16" s="22"/>
      <c r="C16" s="22"/>
      <c r="D16" s="15">
        <f t="shared" si="2"/>
        <v>0</v>
      </c>
      <c r="H16" s="269">
        <f t="shared" si="3"/>
        <v>0</v>
      </c>
      <c r="J16" s="277" t="e">
        <f>D16-#REF!</f>
        <v>#REF!</v>
      </c>
    </row>
    <row r="17" spans="1:10" ht="22.5" customHeight="1" thickBot="1">
      <c r="A17" s="14" t="s">
        <v>141</v>
      </c>
      <c r="B17" s="22"/>
      <c r="C17" s="22"/>
      <c r="D17" s="15">
        <f t="shared" si="2"/>
        <v>0</v>
      </c>
      <c r="H17" s="269">
        <f t="shared" si="3"/>
        <v>0</v>
      </c>
      <c r="J17" s="277" t="e">
        <f>D17-#REF!</f>
        <v>#REF!</v>
      </c>
    </row>
    <row r="18" spans="1:10" ht="22.5" customHeight="1" thickBot="1">
      <c r="A18" s="14" t="s">
        <v>128</v>
      </c>
      <c r="B18" s="22"/>
      <c r="C18" s="22"/>
      <c r="D18" s="15">
        <f t="shared" si="2"/>
        <v>0</v>
      </c>
      <c r="H18" s="269">
        <f t="shared" si="3"/>
        <v>0</v>
      </c>
      <c r="J18" s="277" t="e">
        <f>D18-#REF!</f>
        <v>#REF!</v>
      </c>
    </row>
    <row r="19" spans="1:10" ht="22.5" customHeight="1" thickBot="1">
      <c r="A19" s="25" t="s">
        <v>142</v>
      </c>
      <c r="B19" s="58">
        <f>SUM(B12:B18)</f>
        <v>0</v>
      </c>
      <c r="C19" s="58">
        <f>SUM(C12:C18)</f>
        <v>0</v>
      </c>
      <c r="D19" s="60">
        <f>SUM(D12:D18)</f>
        <v>0</v>
      </c>
      <c r="F19" s="266">
        <f>SUM(B12:B18)-B19</f>
        <v>0</v>
      </c>
      <c r="G19" s="265">
        <f>SUM(C12:C18)-C19</f>
        <v>0</v>
      </c>
      <c r="H19" s="269">
        <f>SUM(D12:D18)-D19</f>
        <v>0</v>
      </c>
      <c r="J19" s="277" t="e">
        <f>D19-#REF!</f>
        <v>#REF!</v>
      </c>
    </row>
    <row r="20" spans="1:10" ht="17.25" thickTop="1">
      <c r="A20" s="6"/>
    </row>
  </sheetData>
  <mergeCells count="1">
    <mergeCell ref="F1:H1"/>
  </mergeCells>
  <conditionalFormatting sqref="F5:H19">
    <cfRule type="cellIs" dxfId="99" priority="9" operator="lessThan">
      <formula>0</formula>
    </cfRule>
    <cfRule type="cellIs" dxfId="98" priority="10" operator="greaterThan">
      <formula>0</formula>
    </cfRule>
  </conditionalFormatting>
  <conditionalFormatting sqref="J4:J11">
    <cfRule type="cellIs" dxfId="97" priority="7" operator="lessThan">
      <formula>0</formula>
    </cfRule>
    <cfRule type="cellIs" dxfId="96" priority="8" operator="greaterThan">
      <formula>0</formula>
    </cfRule>
  </conditionalFormatting>
  <conditionalFormatting sqref="J12:J19">
    <cfRule type="cellIs" dxfId="95" priority="5" operator="lessThan">
      <formula>0</formula>
    </cfRule>
    <cfRule type="cellIs" dxfId="94" priority="6" operator="greaterThan">
      <formula>0</formula>
    </cfRule>
  </conditionalFormatting>
  <conditionalFormatting sqref="F5:H19">
    <cfRule type="cellIs" dxfId="93" priority="3" operator="lessThan">
      <formula>0</formula>
    </cfRule>
    <cfRule type="cellIs" dxfId="92" priority="4" operator="greaterThan">
      <formula>0</formula>
    </cfRule>
  </conditionalFormatting>
  <conditionalFormatting sqref="J5">
    <cfRule type="cellIs" dxfId="91" priority="1" operator="lessThan">
      <formula>0</formula>
    </cfRule>
    <cfRule type="cellIs" dxfId="90"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sheetPr codeName="Sheet22"/>
  <dimension ref="A1:I11"/>
  <sheetViews>
    <sheetView showGridLines="0" zoomScaleNormal="100" workbookViewId="0">
      <selection activeCell="H7" sqref="H7:I10"/>
    </sheetView>
  </sheetViews>
  <sheetFormatPr defaultRowHeight="15"/>
  <cols>
    <col min="1" max="1" width="33.5703125" customWidth="1"/>
    <col min="2" max="3" width="26.42578125" customWidth="1"/>
    <col min="4" max="4" width="20.42578125" customWidth="1"/>
    <col min="5" max="5" width="25.7109375" style="263" customWidth="1"/>
    <col min="6" max="6" width="25.7109375" style="268" customWidth="1"/>
    <col min="7" max="7" width="3.85546875" customWidth="1"/>
    <col min="8" max="8" width="26" style="263" customWidth="1"/>
    <col min="9" max="9" width="26" style="268" customWidth="1"/>
  </cols>
  <sheetData>
    <row r="1" spans="1:9" ht="16.5">
      <c r="A1" s="1" t="s">
        <v>130</v>
      </c>
      <c r="E1" s="1193" t="s">
        <v>672</v>
      </c>
      <c r="F1" s="1195"/>
      <c r="G1" s="273"/>
      <c r="H1" s="1193" t="s">
        <v>674</v>
      </c>
      <c r="I1" s="1195"/>
    </row>
    <row r="2" spans="1:9" ht="17.25" thickBot="1">
      <c r="A2" s="5" t="s">
        <v>15</v>
      </c>
    </row>
    <row r="3" spans="1:9" ht="33" customHeight="1" thickTop="1">
      <c r="A3" s="947" t="s">
        <v>460</v>
      </c>
      <c r="B3" s="947" t="s">
        <v>2</v>
      </c>
      <c r="C3" s="947" t="s">
        <v>3</v>
      </c>
      <c r="E3" s="947" t="s">
        <v>2</v>
      </c>
      <c r="F3" s="947" t="s">
        <v>3</v>
      </c>
      <c r="H3" s="947" t="s">
        <v>2</v>
      </c>
      <c r="I3" s="947" t="s">
        <v>3</v>
      </c>
    </row>
    <row r="4" spans="1:9" ht="15.75" customHeight="1" thickBot="1">
      <c r="A4" s="949"/>
      <c r="B4" s="949"/>
      <c r="C4" s="949"/>
      <c r="E4" s="949"/>
      <c r="F4" s="949"/>
      <c r="H4" s="949"/>
      <c r="I4" s="949"/>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266">
        <f>SUM(B5:B6)-B7</f>
        <v>0</v>
      </c>
      <c r="F7" s="269">
        <f>SUM(C5:C6)-C7</f>
        <v>0</v>
      </c>
      <c r="H7" s="266" t="e">
        <f>B7-#REF!</f>
        <v>#REF!</v>
      </c>
      <c r="I7" s="269" t="e">
        <f>C7-#REF!</f>
        <v>#REF!</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266">
        <f>SUM(B8:B9)-B10</f>
        <v>0</v>
      </c>
      <c r="F10" s="269">
        <f>SUM(C8:C9)-C10</f>
        <v>0</v>
      </c>
      <c r="H10" s="266" t="e">
        <f>B10-#REF!</f>
        <v>#REF!</v>
      </c>
      <c r="I10" s="269" t="e">
        <f>C10-#REF!</f>
        <v>#REF!</v>
      </c>
    </row>
    <row r="11" spans="1:9" ht="17.2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89" priority="6" operator="lessThan">
      <formula>0</formula>
    </cfRule>
    <cfRule type="cellIs" dxfId="88" priority="7" operator="greaterThan">
      <formula>0</formula>
    </cfRule>
  </conditionalFormatting>
  <conditionalFormatting sqref="H7:I10">
    <cfRule type="cellIs" dxfId="87" priority="1" operator="lessThan">
      <formula>0</formula>
    </cfRule>
    <cfRule type="cellIs" dxfId="86" priority="2" operator="greaterThan">
      <formula>0</formula>
    </cfRule>
    <cfRule type="cellIs" dxfId="85" priority="4" operator="lessThan">
      <formula>0</formula>
    </cfRule>
    <cfRule type="cellIs" dxfId="84"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sheetPr codeName="Sheet23"/>
  <dimension ref="A1:C7"/>
  <sheetViews>
    <sheetView showGridLines="0" zoomScaleNormal="100" workbookViewId="0">
      <selection activeCell="A7" sqref="A7"/>
    </sheetView>
  </sheetViews>
  <sheetFormatPr defaultRowHeight="15"/>
  <cols>
    <col min="1" max="1" width="32.42578125" customWidth="1"/>
    <col min="2" max="3" width="27" customWidth="1"/>
    <col min="4" max="6" width="20.42578125" customWidth="1"/>
  </cols>
  <sheetData>
    <row r="1" spans="1:3" ht="17.25" thickBot="1">
      <c r="A1" s="1" t="s">
        <v>146</v>
      </c>
    </row>
    <row r="2" spans="1:3" ht="16.5" thickTop="1" thickBot="1">
      <c r="A2" s="947" t="s">
        <v>147</v>
      </c>
      <c r="B2" s="1202" t="s">
        <v>2</v>
      </c>
      <c r="C2" s="1203"/>
    </row>
    <row r="3" spans="1:3" ht="16.5" thickTop="1" thickBot="1">
      <c r="A3" s="949"/>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7.2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sheetPr codeName="Sheet24"/>
  <dimension ref="A1:I9"/>
  <sheetViews>
    <sheetView showGridLines="0" topLeftCell="C1" zoomScaleNormal="100" workbookViewId="0">
      <selection activeCell="H3" sqref="H3:I8"/>
    </sheetView>
  </sheetViews>
  <sheetFormatPr defaultRowHeight="15"/>
  <cols>
    <col min="1" max="1" width="33" customWidth="1"/>
    <col min="2" max="3" width="26.7109375" customWidth="1"/>
    <col min="4" max="4" width="20.42578125" customWidth="1"/>
    <col min="5" max="5" width="21.85546875" style="263" customWidth="1"/>
    <col min="6" max="6" width="36" style="268" customWidth="1"/>
    <col min="7" max="7" width="3.85546875" customWidth="1"/>
    <col min="8" max="8" width="18.5703125" style="263" customWidth="1"/>
    <col min="9" max="9" width="37" style="268" customWidth="1"/>
  </cols>
  <sheetData>
    <row r="1" spans="1:9" ht="16.5">
      <c r="A1" s="1" t="s">
        <v>153</v>
      </c>
      <c r="E1" s="1193" t="s">
        <v>672</v>
      </c>
      <c r="F1" s="1195"/>
      <c r="H1" s="1193" t="s">
        <v>674</v>
      </c>
      <c r="I1" s="1195"/>
    </row>
    <row r="2" spans="1:9" ht="17.2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266" t="e">
        <f>B4+B7-#REF!</f>
        <v>#REF!</v>
      </c>
      <c r="I4" s="269" t="e">
        <f>C4+C7-#REF!</f>
        <v>#REF!</v>
      </c>
    </row>
    <row r="5" spans="1:9" ht="18.75" customHeight="1" thickBot="1">
      <c r="A5" s="14" t="s">
        <v>156</v>
      </c>
      <c r="B5" s="22"/>
      <c r="C5" s="15"/>
      <c r="H5" s="266" t="e">
        <f>B5-#REF!</f>
        <v>#REF!</v>
      </c>
      <c r="I5" s="269" t="e">
        <f>C5-#REF!</f>
        <v>#REF!</v>
      </c>
    </row>
    <row r="6" spans="1:9" ht="18.75" customHeight="1" thickBot="1">
      <c r="A6" s="14" t="s">
        <v>157</v>
      </c>
      <c r="B6" s="22"/>
      <c r="C6" s="15"/>
      <c r="E6" s="266"/>
      <c r="F6" s="269"/>
      <c r="H6" s="266" t="e">
        <f>B6-#REF!</f>
        <v>#REF!</v>
      </c>
      <c r="I6" s="269" t="e">
        <f>C6-#REF!</f>
        <v>#REF!</v>
      </c>
    </row>
    <row r="7" spans="1:9" ht="18.75" customHeight="1" thickBot="1">
      <c r="A7" s="14" t="s">
        <v>158</v>
      </c>
      <c r="B7" s="22"/>
      <c r="C7" s="15"/>
      <c r="H7" s="266" t="e">
        <f>H4</f>
        <v>#REF!</v>
      </c>
      <c r="I7" s="269" t="e">
        <f>I4</f>
        <v>#REF!</v>
      </c>
    </row>
    <row r="8" spans="1:9" ht="18.75" customHeight="1" thickBot="1">
      <c r="A8" s="25" t="s">
        <v>14</v>
      </c>
      <c r="B8" s="58">
        <f>SUM(B4:B7)</f>
        <v>0</v>
      </c>
      <c r="C8" s="60">
        <f>SUM(C4:C7)</f>
        <v>0</v>
      </c>
      <c r="E8" s="266">
        <f>SUM(B4:B7)-B8</f>
        <v>0</v>
      </c>
      <c r="F8" s="269">
        <f>SUM(C4:C7)-C8</f>
        <v>0</v>
      </c>
      <c r="H8" s="266" t="e">
        <f>B8-SUM(#REF!)</f>
        <v>#REF!</v>
      </c>
      <c r="I8" s="269" t="e">
        <f>C8-SUM(#REF!)</f>
        <v>#REF!</v>
      </c>
    </row>
    <row r="9" spans="1:9" ht="15.75" thickTop="1">
      <c r="E9" s="266"/>
      <c r="F9" s="269"/>
    </row>
  </sheetData>
  <mergeCells count="2">
    <mergeCell ref="E1:F1"/>
    <mergeCell ref="H1:I1"/>
  </mergeCells>
  <conditionalFormatting sqref="E6:F9">
    <cfRule type="cellIs" dxfId="83" priority="9" operator="lessThan">
      <formula>0</formula>
    </cfRule>
    <cfRule type="cellIs" dxfId="82" priority="10" operator="greaterThan">
      <formula>0</formula>
    </cfRule>
  </conditionalFormatting>
  <conditionalFormatting sqref="H1:I1">
    <cfRule type="cellIs" priority="8" stopIfTrue="1" operator="greaterThan">
      <formula>0</formula>
    </cfRule>
  </conditionalFormatting>
  <conditionalFormatting sqref="H8:I8">
    <cfRule type="cellIs" dxfId="81" priority="6" operator="lessThan">
      <formula>0</formula>
    </cfRule>
    <cfRule type="cellIs" dxfId="80" priority="7" operator="greaterThan">
      <formula>0</formula>
    </cfRule>
  </conditionalFormatting>
  <conditionalFormatting sqref="H4:I8">
    <cfRule type="cellIs" dxfId="79" priority="1" operator="lessThan">
      <formula>0</formula>
    </cfRule>
    <cfRule type="cellIs" dxfId="78"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sheetPr codeName="Sheet25"/>
  <dimension ref="A1:M14"/>
  <sheetViews>
    <sheetView showGridLines="0" zoomScaleNormal="100" workbookViewId="0">
      <selection activeCell="C19" sqref="C19"/>
    </sheetView>
  </sheetViews>
  <sheetFormatPr defaultRowHeight="15" outlineLevelCol="1"/>
  <cols>
    <col min="1" max="1" width="24.5703125" customWidth="1"/>
    <col min="2" max="5" width="15.42578125" customWidth="1"/>
    <col min="6" max="6" width="20.42578125" customWidth="1"/>
    <col min="7" max="7" width="20.42578125" style="263" customWidth="1" outlineLevel="1"/>
    <col min="8" max="9" width="20.42578125" style="264" customWidth="1" outlineLevel="1"/>
    <col min="10" max="10" width="20.42578125" style="268" customWidth="1"/>
    <col min="12" max="12" width="20.42578125" style="270" customWidth="1"/>
  </cols>
  <sheetData>
    <row r="1" spans="1:13" ht="16.5">
      <c r="A1" s="1" t="s">
        <v>153</v>
      </c>
      <c r="G1" s="1193" t="s">
        <v>672</v>
      </c>
      <c r="H1" s="1194"/>
      <c r="I1" s="1194"/>
      <c r="J1" s="1195"/>
      <c r="L1" s="276" t="s">
        <v>674</v>
      </c>
      <c r="M1" s="273"/>
    </row>
    <row r="3" spans="1:13" ht="17.25" thickBot="1">
      <c r="A3" s="5" t="s">
        <v>15</v>
      </c>
    </row>
    <row r="4" spans="1:13" ht="16.5" thickTop="1" thickBot="1">
      <c r="A4" s="947" t="s">
        <v>159</v>
      </c>
      <c r="B4" s="979" t="s">
        <v>2</v>
      </c>
      <c r="C4" s="980"/>
      <c r="D4" s="980"/>
      <c r="E4" s="981"/>
    </row>
    <row r="5" spans="1:13" ht="18" customHeight="1" thickTop="1">
      <c r="A5" s="948"/>
      <c r="B5" s="948" t="s">
        <v>32</v>
      </c>
      <c r="C5" s="948" t="s">
        <v>27</v>
      </c>
      <c r="D5" s="948" t="s">
        <v>28</v>
      </c>
      <c r="E5" s="948" t="s">
        <v>30</v>
      </c>
      <c r="G5" s="947" t="s">
        <v>32</v>
      </c>
      <c r="H5" s="947" t="s">
        <v>27</v>
      </c>
      <c r="I5" s="947" t="s">
        <v>28</v>
      </c>
      <c r="J5" s="947" t="s">
        <v>30</v>
      </c>
      <c r="L5" s="947" t="s">
        <v>30</v>
      </c>
    </row>
    <row r="6" spans="1:13" ht="17.25" customHeight="1" thickBot="1">
      <c r="A6" s="949"/>
      <c r="B6" s="949"/>
      <c r="C6" s="949"/>
      <c r="D6" s="949"/>
      <c r="E6" s="949"/>
      <c r="G6" s="949"/>
      <c r="H6" s="949"/>
      <c r="I6" s="949"/>
      <c r="J6" s="949"/>
      <c r="L6" s="949"/>
    </row>
    <row r="7" spans="1:13" ht="21.75" customHeight="1" thickTop="1" thickBot="1">
      <c r="A7" s="14" t="s">
        <v>160</v>
      </c>
      <c r="B7" s="22"/>
      <c r="C7" s="22"/>
      <c r="D7" s="22"/>
      <c r="E7" s="15">
        <f>SUM(B7:D7)</f>
        <v>0</v>
      </c>
      <c r="J7" s="269">
        <f>SUM(B7:D7)-E7</f>
        <v>0</v>
      </c>
    </row>
    <row r="8" spans="1:13" ht="21.75" customHeight="1" thickBot="1">
      <c r="A8" s="14" t="s">
        <v>161</v>
      </c>
      <c r="B8" s="22"/>
      <c r="C8" s="22"/>
      <c r="D8" s="22"/>
      <c r="E8" s="15">
        <f t="shared" ref="E8:E12" si="0">SUM(B8:D8)</f>
        <v>0</v>
      </c>
      <c r="J8" s="269">
        <f t="shared" ref="J8:J12" si="1">SUM(B8:D8)-E8</f>
        <v>0</v>
      </c>
    </row>
    <row r="9" spans="1:13" ht="21.75" customHeight="1" thickBot="1">
      <c r="A9" s="14" t="s">
        <v>162</v>
      </c>
      <c r="B9" s="22"/>
      <c r="C9" s="22"/>
      <c r="D9" s="22"/>
      <c r="E9" s="15">
        <f t="shared" si="0"/>
        <v>0</v>
      </c>
      <c r="J9" s="269">
        <f t="shared" si="1"/>
        <v>0</v>
      </c>
    </row>
    <row r="10" spans="1:13" ht="21.75" customHeight="1" thickBot="1">
      <c r="A10" s="14" t="s">
        <v>163</v>
      </c>
      <c r="B10" s="22"/>
      <c r="C10" s="22"/>
      <c r="D10" s="22"/>
      <c r="E10" s="15">
        <f t="shared" si="0"/>
        <v>0</v>
      </c>
      <c r="J10" s="269">
        <f t="shared" si="1"/>
        <v>0</v>
      </c>
    </row>
    <row r="11" spans="1:13" ht="21.75" customHeight="1" thickBot="1">
      <c r="A11" s="14" t="s">
        <v>164</v>
      </c>
      <c r="B11" s="22"/>
      <c r="C11" s="22"/>
      <c r="D11" s="22"/>
      <c r="E11" s="15">
        <f t="shared" si="0"/>
        <v>0</v>
      </c>
      <c r="J11" s="269">
        <f t="shared" si="1"/>
        <v>0</v>
      </c>
    </row>
    <row r="12" spans="1:13" ht="21.75" customHeight="1" thickBot="1">
      <c r="A12" s="14" t="s">
        <v>165</v>
      </c>
      <c r="B12" s="22"/>
      <c r="C12" s="22"/>
      <c r="D12" s="22"/>
      <c r="E12" s="15">
        <f t="shared" si="0"/>
        <v>0</v>
      </c>
      <c r="J12" s="269">
        <f t="shared" si="1"/>
        <v>0</v>
      </c>
    </row>
    <row r="13" spans="1:13" ht="21.75" customHeight="1" thickBot="1">
      <c r="A13" s="25" t="s">
        <v>166</v>
      </c>
      <c r="B13" s="58">
        <f>SUM(B7:B12)</f>
        <v>0</v>
      </c>
      <c r="C13" s="58">
        <f t="shared" ref="C13:E13" si="2">SUM(C7:C12)</f>
        <v>0</v>
      </c>
      <c r="D13" s="58">
        <f t="shared" si="2"/>
        <v>0</v>
      </c>
      <c r="E13" s="60">
        <f t="shared" si="2"/>
        <v>0</v>
      </c>
      <c r="G13" s="266">
        <f>SUM(B7:B12)-B13</f>
        <v>0</v>
      </c>
      <c r="H13" s="265">
        <f t="shared" ref="H13:J13" si="3">SUM(C7:C12)-C13</f>
        <v>0</v>
      </c>
      <c r="I13" s="265">
        <f t="shared" si="3"/>
        <v>0</v>
      </c>
      <c r="J13" s="269">
        <f t="shared" si="3"/>
        <v>0</v>
      </c>
      <c r="L13" s="277" t="e">
        <f>E13-SUM(#REF!)</f>
        <v>#REF!</v>
      </c>
    </row>
    <row r="14" spans="1:13" ht="15.7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77" priority="3" operator="lessThan">
      <formula>0</formula>
    </cfRule>
    <cfRule type="cellIs" dxfId="76" priority="4" operator="greaterThan">
      <formula>0</formula>
    </cfRule>
  </conditionalFormatting>
  <conditionalFormatting sqref="J13">
    <cfRule type="cellIs" dxfId="75" priority="1" operator="lessThan">
      <formula>0</formula>
    </cfRule>
    <cfRule type="cellIs" dxfId="74"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sheetPr codeName="Sheet26"/>
  <dimension ref="A1:O10"/>
  <sheetViews>
    <sheetView showGridLines="0" topLeftCell="C1" zoomScaleNormal="100" workbookViewId="0">
      <selection activeCell="O6" sqref="O6"/>
    </sheetView>
  </sheetViews>
  <sheetFormatPr defaultRowHeight="15" outlineLevelCol="1"/>
  <cols>
    <col min="1" max="1" width="21.42578125" customWidth="1"/>
    <col min="2" max="6" width="13" customWidth="1"/>
    <col min="9" max="9" width="23.140625" style="263" hidden="1" customWidth="1" outlineLevel="1"/>
    <col min="10" max="11" width="23.140625" style="264" hidden="1" customWidth="1" outlineLevel="1"/>
    <col min="12" max="12" width="20.140625" style="264" hidden="1" customWidth="1" outlineLevel="1"/>
    <col min="13" max="13" width="24.85546875" style="268" customWidth="1" collapsed="1"/>
    <col min="14" max="14" width="9.140625" style="264"/>
    <col min="15" max="15" width="20.42578125" style="270" customWidth="1"/>
  </cols>
  <sheetData>
    <row r="1" spans="1:15" ht="17.25" thickBot="1">
      <c r="A1" s="1" t="s">
        <v>167</v>
      </c>
      <c r="I1" s="1199" t="s">
        <v>672</v>
      </c>
      <c r="J1" s="1200"/>
      <c r="K1" s="1200"/>
      <c r="L1" s="1200"/>
      <c r="M1" s="1201"/>
      <c r="N1" s="268"/>
      <c r="O1" s="276" t="s">
        <v>674</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279"/>
      <c r="O2" s="59" t="s">
        <v>171</v>
      </c>
    </row>
    <row r="3" spans="1:15" ht="23.25" customHeight="1" thickTop="1" thickBot="1">
      <c r="A3" s="71" t="s">
        <v>164</v>
      </c>
      <c r="B3" s="79"/>
      <c r="C3" s="79"/>
      <c r="D3" s="79"/>
      <c r="E3" s="79"/>
      <c r="F3" s="80">
        <f>SUM(B3:E3)</f>
        <v>0</v>
      </c>
      <c r="M3" s="269">
        <f>SUM(B3:E3)-F3</f>
        <v>0</v>
      </c>
      <c r="N3" s="269"/>
    </row>
    <row r="4" spans="1:15" ht="23.25" customHeight="1" thickBot="1">
      <c r="A4" s="14" t="s">
        <v>165</v>
      </c>
      <c r="B4" s="79"/>
      <c r="C4" s="79"/>
      <c r="D4" s="79"/>
      <c r="E4" s="79"/>
      <c r="F4" s="80">
        <f t="shared" ref="F4:F5" si="0">SUM(B4:E4)</f>
        <v>0</v>
      </c>
      <c r="M4" s="269">
        <f>SUM(B4:E4)-F4</f>
        <v>0</v>
      </c>
      <c r="N4" s="269"/>
    </row>
    <row r="5" spans="1:15" ht="23.25" customHeight="1" thickBot="1">
      <c r="A5" s="25" t="s">
        <v>166</v>
      </c>
      <c r="B5" s="81">
        <f>SUM(B3:B4)</f>
        <v>0</v>
      </c>
      <c r="C5" s="81">
        <f>SUM(C3:C4)</f>
        <v>0</v>
      </c>
      <c r="D5" s="81">
        <f>SUM(D3:D4)</f>
        <v>0</v>
      </c>
      <c r="E5" s="81">
        <f>SUM(E3:E4)</f>
        <v>0</v>
      </c>
      <c r="F5" s="82">
        <f t="shared" si="0"/>
        <v>0</v>
      </c>
      <c r="I5" s="266">
        <f>SUM(B3:B4)-B5</f>
        <v>0</v>
      </c>
      <c r="J5" s="265">
        <f>SUM(C3:C4)-C5</f>
        <v>0</v>
      </c>
      <c r="K5" s="265">
        <f>SUM(D3:D4)-D5</f>
        <v>0</v>
      </c>
      <c r="L5" s="265">
        <f>SUM(E3:E4)-E5</f>
        <v>0</v>
      </c>
      <c r="M5" s="269">
        <f>SUM(F3:F4)-F5</f>
        <v>0</v>
      </c>
      <c r="N5" s="269"/>
      <c r="O5" s="277" t="e">
        <f>F5-SUM(#REF!)</f>
        <v>#REF!</v>
      </c>
    </row>
    <row r="6" spans="1:15" ht="15.75" thickTop="1">
      <c r="M6" s="269"/>
      <c r="N6" s="269"/>
    </row>
    <row r="7" spans="1:15">
      <c r="M7" s="269"/>
      <c r="N7" s="269"/>
    </row>
    <row r="8" spans="1:15">
      <c r="M8" s="269"/>
      <c r="N8" s="269"/>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73" priority="1" operator="lessThan">
      <formula>0</formula>
    </cfRule>
    <cfRule type="cellIs" dxfId="72"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sheetPr>
    <tabColor rgb="FF92D050"/>
    <outlinePr summaryBelow="0" summaryRight="0"/>
  </sheetPr>
  <dimension ref="A1:AK53"/>
  <sheetViews>
    <sheetView showGridLines="0" view="pageBreakPreview" zoomScaleNormal="100" zoomScaleSheetLayoutView="100" workbookViewId="0">
      <selection activeCell="A18" sqref="A18"/>
    </sheetView>
  </sheetViews>
  <sheetFormatPr defaultRowHeight="12.75"/>
  <cols>
    <col min="1" max="45" width="2.5703125" style="677" customWidth="1"/>
    <col min="46" max="46" width="7.7109375" style="677" customWidth="1"/>
    <col min="47" max="61" width="2.5703125" style="677" customWidth="1"/>
    <col min="62" max="16384" width="9.140625" style="677"/>
  </cols>
  <sheetData>
    <row r="1" spans="1:37" s="420" customFormat="1" ht="9.75">
      <c r="C1" s="421" t="s">
        <v>988</v>
      </c>
    </row>
    <row r="2" spans="1:37" s="322" customFormat="1" ht="21" customHeight="1">
      <c r="C2" s="419" t="s">
        <v>989</v>
      </c>
      <c r="D2" s="418"/>
      <c r="E2" s="418"/>
      <c r="F2" s="418"/>
      <c r="G2" s="418"/>
      <c r="H2" s="418"/>
      <c r="I2" s="418"/>
      <c r="J2" s="418"/>
      <c r="K2" s="417"/>
      <c r="Q2" s="416" t="s">
        <v>983</v>
      </c>
    </row>
    <row r="3" spans="1:37" ht="13.5" thickBot="1">
      <c r="N3" s="682"/>
      <c r="O3" s="682" t="s">
        <v>986</v>
      </c>
    </row>
    <row r="4" spans="1:37" ht="28.5" customHeight="1" thickBot="1">
      <c r="K4" s="679" t="s">
        <v>987</v>
      </c>
      <c r="L4" s="415"/>
      <c r="M4" s="415"/>
      <c r="N4" s="415"/>
      <c r="O4" s="415" t="str">
        <f>+MID('Input data'!$B$11,1,1)</f>
        <v>3</v>
      </c>
      <c r="P4" s="415" t="str">
        <f>+MID('Input data'!$B$11,2,1)</f>
        <v>1</v>
      </c>
      <c r="Q4" s="415" t="s">
        <v>677</v>
      </c>
      <c r="R4" s="415" t="str">
        <f>LEFT('Input data'!B13,1)</f>
        <v>1</v>
      </c>
      <c r="S4" s="415" t="str">
        <f>RIGHT('Input data'!B13,1)</f>
        <v>2</v>
      </c>
      <c r="T4" s="415" t="s">
        <v>677</v>
      </c>
      <c r="U4" s="415" t="str">
        <f>+LEFT('Input data'!$B$14,1)</f>
        <v>2</v>
      </c>
      <c r="V4" s="415" t="str">
        <f>+MID('Input data'!$B$14,2,1)</f>
        <v>0</v>
      </c>
      <c r="W4" s="415" t="str">
        <f>+MID('Input data'!$B$14,3,1)</f>
        <v>1</v>
      </c>
      <c r="X4" s="415" t="str">
        <f>+MID('Input data'!$B$14,4,1)</f>
        <v>3</v>
      </c>
      <c r="Y4" s="680"/>
      <c r="Z4" s="414"/>
    </row>
    <row r="5" spans="1:37" ht="7.5" customHeight="1" thickBot="1"/>
    <row r="6" spans="1:37" s="410" customFormat="1" ht="14.25" customHeight="1">
      <c r="A6" s="413" t="s">
        <v>678</v>
      </c>
      <c r="B6" s="412"/>
      <c r="C6" s="412"/>
      <c r="D6" s="412"/>
      <c r="E6" s="412"/>
      <c r="F6" s="412"/>
      <c r="G6" s="412"/>
      <c r="H6" s="412"/>
      <c r="I6" s="412"/>
      <c r="J6" s="412"/>
      <c r="K6" s="412"/>
      <c r="L6" s="412"/>
      <c r="M6" s="412"/>
      <c r="N6" s="412"/>
      <c r="O6" s="412"/>
      <c r="P6" s="412"/>
      <c r="Q6" s="412"/>
      <c r="R6" s="412"/>
      <c r="S6" s="411"/>
      <c r="T6" s="412"/>
      <c r="U6" s="412"/>
      <c r="V6" s="412"/>
      <c r="W6" s="412"/>
      <c r="X6" s="412"/>
      <c r="Y6" s="412"/>
      <c r="Z6" s="412"/>
      <c r="AA6" s="412"/>
      <c r="AB6" s="412"/>
      <c r="AC6" s="412"/>
      <c r="AD6" s="412"/>
      <c r="AE6" s="412"/>
      <c r="AF6" s="412"/>
      <c r="AG6" s="412"/>
      <c r="AH6" s="412"/>
      <c r="AI6" s="412"/>
      <c r="AJ6" s="412"/>
      <c r="AK6" s="411"/>
    </row>
    <row r="7" spans="1:37" s="316" customFormat="1" ht="15" customHeight="1">
      <c r="A7" s="328" t="s">
        <v>679</v>
      </c>
      <c r="B7" s="327"/>
      <c r="C7" s="327"/>
      <c r="D7" s="327"/>
      <c r="E7" s="327"/>
      <c r="F7" s="327"/>
      <c r="G7" s="327"/>
      <c r="H7" s="327"/>
      <c r="I7" s="327"/>
      <c r="J7" s="327"/>
      <c r="K7" s="327"/>
      <c r="L7" s="327"/>
      <c r="M7" s="327"/>
      <c r="N7" s="327"/>
      <c r="O7" s="327"/>
      <c r="P7" s="327"/>
      <c r="Q7" s="327"/>
      <c r="R7" s="327"/>
      <c r="S7" s="409"/>
      <c r="T7" s="327"/>
      <c r="U7" s="327"/>
      <c r="V7" s="327"/>
      <c r="W7" s="327"/>
      <c r="X7" s="327"/>
      <c r="Y7" s="327"/>
      <c r="Z7" s="327"/>
      <c r="AA7" s="327"/>
      <c r="AB7" s="327"/>
      <c r="AC7" s="327"/>
      <c r="AD7" s="327"/>
      <c r="AE7" s="327"/>
      <c r="AF7" s="327"/>
      <c r="AG7" s="327"/>
      <c r="AH7" s="327"/>
      <c r="AI7" s="327"/>
      <c r="AJ7" s="327"/>
      <c r="AK7" s="409"/>
    </row>
    <row r="8" spans="1:37" s="405" customFormat="1" ht="18" customHeight="1" thickBot="1">
      <c r="A8" s="408" t="s">
        <v>680</v>
      </c>
      <c r="B8" s="407"/>
      <c r="C8" s="407"/>
      <c r="D8" s="407"/>
      <c r="E8" s="408"/>
      <c r="F8" s="407"/>
      <c r="G8" s="407"/>
      <c r="H8" s="407"/>
      <c r="I8" s="407"/>
      <c r="J8" s="407"/>
      <c r="K8" s="407"/>
      <c r="L8" s="407"/>
      <c r="M8" s="407"/>
      <c r="N8" s="407"/>
      <c r="O8" s="407"/>
      <c r="P8" s="407"/>
      <c r="Q8" s="407"/>
      <c r="R8" s="407"/>
      <c r="S8" s="406"/>
      <c r="T8" s="407"/>
      <c r="U8" s="407"/>
      <c r="V8" s="407"/>
      <c r="W8" s="407"/>
      <c r="X8" s="407"/>
      <c r="Y8" s="407"/>
      <c r="Z8" s="407"/>
      <c r="AA8" s="407"/>
      <c r="AB8" s="407"/>
      <c r="AC8" s="407"/>
      <c r="AD8" s="407"/>
      <c r="AE8" s="407"/>
      <c r="AF8" s="407"/>
      <c r="AG8" s="407"/>
      <c r="AH8" s="407"/>
      <c r="AI8" s="407"/>
      <c r="AJ8" s="407"/>
      <c r="AK8" s="406"/>
    </row>
    <row r="9" spans="1:37" s="386" customFormat="1" ht="3.75" customHeight="1" thickBot="1"/>
    <row r="10" spans="1:37" s="386" customFormat="1" ht="14.25" customHeight="1">
      <c r="A10" s="388" t="s">
        <v>681</v>
      </c>
      <c r="B10" s="387"/>
      <c r="C10" s="387"/>
      <c r="D10" s="387"/>
      <c r="E10" s="387"/>
      <c r="F10" s="387"/>
      <c r="G10" s="387"/>
      <c r="H10" s="387"/>
      <c r="I10" s="331"/>
      <c r="J10" s="330"/>
      <c r="K10" s="403" t="s">
        <v>682</v>
      </c>
      <c r="L10" s="387"/>
      <c r="M10" s="404"/>
      <c r="N10" s="404"/>
      <c r="O10" s="404"/>
      <c r="P10" s="387"/>
      <c r="Q10" s="403" t="s">
        <v>682</v>
      </c>
      <c r="R10" s="387"/>
      <c r="S10" s="331"/>
      <c r="T10" s="387"/>
      <c r="U10" s="387"/>
      <c r="V10" s="402"/>
      <c r="W10" s="387"/>
      <c r="X10" s="387"/>
      <c r="Y10" s="387"/>
      <c r="Z10" s="387"/>
      <c r="AA10" s="387"/>
      <c r="AB10" s="387"/>
      <c r="AC10" s="387"/>
      <c r="AD10" s="403" t="s">
        <v>683</v>
      </c>
      <c r="AE10" s="403"/>
      <c r="AF10" s="403"/>
      <c r="AG10" s="403" t="s">
        <v>684</v>
      </c>
      <c r="AH10" s="387"/>
      <c r="AI10" s="387"/>
      <c r="AJ10" s="387"/>
      <c r="AK10" s="402"/>
    </row>
    <row r="11" spans="1:37" s="386" customFormat="1" ht="19.5" customHeight="1">
      <c r="A11" s="399" t="str">
        <f>LEFT('Input data'!C24,1)</f>
        <v>2</v>
      </c>
      <c r="B11" s="365" t="str">
        <f>MID('Input data'!$C$24,2,1)</f>
        <v>0</v>
      </c>
      <c r="C11" s="365" t="str">
        <f>MID('Input data'!$C$24,3,1)</f>
        <v>2</v>
      </c>
      <c r="D11" s="365" t="str">
        <f>MID('Input data'!$C$24,4,1)</f>
        <v>0</v>
      </c>
      <c r="E11" s="365" t="str">
        <f>MID('Input data'!$C$24,5,1)</f>
        <v>2</v>
      </c>
      <c r="F11" s="365" t="str">
        <f>MID('Input data'!$C$24,6,1)</f>
        <v>1</v>
      </c>
      <c r="G11" s="365" t="str">
        <f>MID('Input data'!$C$24,7,1)</f>
        <v>3</v>
      </c>
      <c r="H11" s="365" t="str">
        <f>MID('Input data'!$C$24,8,1)</f>
        <v>0</v>
      </c>
      <c r="I11" s="365" t="str">
        <f>MID('Input data'!$C$24,9,1)</f>
        <v>3</v>
      </c>
      <c r="J11" s="372" t="str">
        <f>MID('Input data'!$C$24,10,1)</f>
        <v>0</v>
      </c>
      <c r="K11" s="324"/>
      <c r="L11" s="401" t="str">
        <f>IF('Input data'!D7="x","x"," ")</f>
        <v>x</v>
      </c>
      <c r="M11" s="394" t="s">
        <v>688</v>
      </c>
      <c r="N11" s="396"/>
      <c r="O11" s="396"/>
      <c r="P11" s="396"/>
      <c r="Q11" s="396"/>
      <c r="R11" s="401" t="str">
        <f>IF('Input data'!D16="x","x"," ")</f>
        <v>x</v>
      </c>
      <c r="S11" s="394" t="s">
        <v>689</v>
      </c>
      <c r="T11" s="389"/>
      <c r="U11" s="389"/>
      <c r="V11" s="395"/>
      <c r="W11" s="394" t="s">
        <v>685</v>
      </c>
      <c r="X11" s="389"/>
      <c r="Y11" s="389"/>
      <c r="Z11" s="389"/>
      <c r="AA11" s="389"/>
      <c r="AB11" s="394" t="s">
        <v>686</v>
      </c>
      <c r="AC11" s="389"/>
      <c r="AD11" s="365" t="str">
        <f>MID('Input data'!$B$8,1,1)</f>
        <v>0</v>
      </c>
      <c r="AE11" s="365" t="str">
        <f>MID('Input data'!$B$8,2,1)</f>
        <v>1</v>
      </c>
      <c r="AF11" s="365"/>
      <c r="AG11" s="365" t="str">
        <f>MID('Input data'!$B$9,1,1)</f>
        <v>2</v>
      </c>
      <c r="AH11" s="365" t="str">
        <f>MID('Input data'!$B$9,2,1)</f>
        <v>0</v>
      </c>
      <c r="AI11" s="365" t="str">
        <f>MID('Input data'!$B$9,3,1)</f>
        <v>1</v>
      </c>
      <c r="AJ11" s="365" t="str">
        <f>MID('Input data'!$B$9,4,1)</f>
        <v>3</v>
      </c>
      <c r="AK11" s="395"/>
    </row>
    <row r="12" spans="1:37" s="386" customFormat="1" ht="19.5" customHeight="1" thickBot="1">
      <c r="A12" s="328" t="s">
        <v>687</v>
      </c>
      <c r="B12" s="389"/>
      <c r="C12" s="389"/>
      <c r="D12" s="389"/>
      <c r="E12" s="389"/>
      <c r="F12" s="389"/>
      <c r="G12" s="389"/>
      <c r="H12" s="324"/>
      <c r="I12" s="324"/>
      <c r="J12" s="323"/>
      <c r="K12" s="324"/>
      <c r="L12" s="397" t="str">
        <f>IF('Input data'!D8="x","x", "")</f>
        <v/>
      </c>
      <c r="M12" s="394" t="s">
        <v>691</v>
      </c>
      <c r="N12" s="396"/>
      <c r="O12" s="396"/>
      <c r="P12" s="396"/>
      <c r="Q12" s="396"/>
      <c r="R12" s="398" t="str">
        <f>IF('Input data'!D17="x","x"," ")</f>
        <v xml:space="preserve"> </v>
      </c>
      <c r="S12" s="394" t="s">
        <v>692</v>
      </c>
      <c r="T12" s="389"/>
      <c r="U12" s="389"/>
      <c r="V12" s="395"/>
      <c r="W12" s="400"/>
      <c r="X12" s="391"/>
      <c r="Y12" s="391"/>
      <c r="Z12" s="391"/>
      <c r="AA12" s="391"/>
      <c r="AB12" s="390" t="s">
        <v>690</v>
      </c>
      <c r="AC12" s="391"/>
      <c r="AD12" s="363" t="str">
        <f>MID('Input data'!$B$13,1,1)</f>
        <v>1</v>
      </c>
      <c r="AE12" s="363" t="str">
        <f>MID('Input data'!$B$13,2,1)</f>
        <v>2</v>
      </c>
      <c r="AF12" s="363"/>
      <c r="AG12" s="363" t="str">
        <f>MID('Input data'!$B$14,1,1)</f>
        <v>2</v>
      </c>
      <c r="AH12" s="363" t="str">
        <f>MID('Input data'!$B$14,2,1)</f>
        <v>0</v>
      </c>
      <c r="AI12" s="363" t="str">
        <f>MID('Input data'!$B$14,3,1)</f>
        <v>1</v>
      </c>
      <c r="AJ12" s="363" t="str">
        <f>MID('Input data'!$B$14,4,1)</f>
        <v>3</v>
      </c>
      <c r="AK12" s="392"/>
    </row>
    <row r="13" spans="1:37" s="386" customFormat="1" ht="19.5" customHeight="1">
      <c r="A13" s="399" t="str">
        <f>LEFT('Input data'!C26,1)</f>
        <v>3</v>
      </c>
      <c r="B13" s="365" t="str">
        <f>MID('Input data'!$C$26,2,1)</f>
        <v>5</v>
      </c>
      <c r="C13" s="365" t="str">
        <f>MID('Input data'!$C$26,3,1)</f>
        <v>7</v>
      </c>
      <c r="D13" s="365" t="str">
        <f>MID('Input data'!$C$26,4,1)</f>
        <v>7</v>
      </c>
      <c r="E13" s="365" t="str">
        <f>MID('Input data'!$C$26,5,1)</f>
        <v>9</v>
      </c>
      <c r="F13" s="365" t="str">
        <f>MID('Input data'!$C$26,6,1)</f>
        <v>1</v>
      </c>
      <c r="G13" s="365" t="str">
        <f>MID('Input data'!$C$26,7,1)</f>
        <v>3</v>
      </c>
      <c r="H13" s="365" t="str">
        <f>MID('Input data'!$C$26,8,1)</f>
        <v>6</v>
      </c>
      <c r="I13" s="324"/>
      <c r="J13" s="323"/>
      <c r="K13" s="683"/>
      <c r="L13" s="674"/>
      <c r="M13" s="675" t="s">
        <v>984</v>
      </c>
      <c r="N13" s="674"/>
      <c r="O13" s="674"/>
      <c r="P13" s="674"/>
      <c r="Q13" s="674"/>
      <c r="R13" s="684" t="s">
        <v>695</v>
      </c>
      <c r="S13" s="674"/>
      <c r="T13" s="674"/>
      <c r="U13" s="674"/>
      <c r="V13" s="676"/>
      <c r="W13" s="394" t="s">
        <v>693</v>
      </c>
      <c r="X13" s="389"/>
      <c r="Y13" s="327"/>
      <c r="Z13" s="324"/>
      <c r="AA13" s="324"/>
      <c r="AB13" s="396"/>
      <c r="AC13" s="324"/>
      <c r="AD13" s="397"/>
      <c r="AE13" s="397"/>
      <c r="AF13" s="397"/>
      <c r="AG13" s="397"/>
      <c r="AH13" s="397"/>
      <c r="AI13" s="397"/>
      <c r="AJ13" s="397"/>
      <c r="AK13" s="323"/>
    </row>
    <row r="14" spans="1:37" s="386" customFormat="1" ht="19.5" customHeight="1">
      <c r="A14" s="328" t="s">
        <v>694</v>
      </c>
      <c r="B14" s="389"/>
      <c r="C14" s="389"/>
      <c r="D14" s="389"/>
      <c r="E14" s="389"/>
      <c r="F14" s="389"/>
      <c r="G14" s="389"/>
      <c r="H14" s="389"/>
      <c r="I14" s="324"/>
      <c r="J14" s="323"/>
      <c r="K14" s="324"/>
      <c r="L14" s="401"/>
      <c r="M14" s="394" t="s">
        <v>990</v>
      </c>
      <c r="N14" s="396"/>
      <c r="O14" s="396"/>
      <c r="P14" s="396"/>
      <c r="Q14" s="396"/>
      <c r="S14" s="396"/>
      <c r="T14" s="389"/>
      <c r="U14" s="389"/>
      <c r="V14" s="395"/>
      <c r="W14" s="394" t="s">
        <v>520</v>
      </c>
      <c r="X14" s="389"/>
      <c r="Y14" s="327"/>
      <c r="Z14" s="324"/>
      <c r="AA14" s="324"/>
      <c r="AB14" s="394" t="s">
        <v>686</v>
      </c>
      <c r="AC14" s="324"/>
      <c r="AD14" s="365" t="str">
        <f>MID('Input data'!$B$18,1,1)</f>
        <v>0</v>
      </c>
      <c r="AE14" s="365" t="str">
        <f>MID('Input data'!$B$18,2,1)</f>
        <v>1</v>
      </c>
      <c r="AF14" s="365"/>
      <c r="AG14" s="365" t="str">
        <f>MID('Input data'!$B$19,1,1)</f>
        <v>2</v>
      </c>
      <c r="AH14" s="365" t="str">
        <f>MID('Input data'!$B$19,2,1)</f>
        <v>0</v>
      </c>
      <c r="AI14" s="365" t="str">
        <f>MID('Input data'!$B$19,3,1)</f>
        <v>1</v>
      </c>
      <c r="AJ14" s="365" t="str">
        <f>MID('Input data'!$B$19,4,1)</f>
        <v>2</v>
      </c>
      <c r="AK14" s="323"/>
    </row>
    <row r="15" spans="1:37" s="386" customFormat="1" ht="19.5" customHeight="1" thickBot="1">
      <c r="A15" s="393" t="str">
        <f>LEFT('Input data'!$E$12,1)</f>
        <v>4</v>
      </c>
      <c r="B15" s="319" t="str">
        <f>MID('Input data'!$E$12,2,1)</f>
        <v>6</v>
      </c>
      <c r="C15" s="391" t="s">
        <v>677</v>
      </c>
      <c r="D15" s="319" t="str">
        <f>MID('Input data'!$E$12,3,1)</f>
        <v>.</v>
      </c>
      <c r="E15" s="319" t="str">
        <f>MID('Input data'!$E$12,4,1)</f>
        <v>1</v>
      </c>
      <c r="F15" s="342" t="s">
        <v>677</v>
      </c>
      <c r="G15" s="319" t="str">
        <f>MID('Input data'!$E$12,5,1)</f>
        <v>3</v>
      </c>
      <c r="H15" s="319"/>
      <c r="I15" s="319"/>
      <c r="J15" s="318"/>
      <c r="K15" s="319"/>
      <c r="L15" s="319" t="s">
        <v>18</v>
      </c>
      <c r="M15" s="390" t="s">
        <v>991</v>
      </c>
      <c r="N15" s="319"/>
      <c r="O15" s="319"/>
      <c r="P15" s="319"/>
      <c r="Q15" s="319"/>
      <c r="R15" s="685" t="s">
        <v>695</v>
      </c>
      <c r="S15" s="319"/>
      <c r="T15" s="391"/>
      <c r="U15" s="391"/>
      <c r="V15" s="392"/>
      <c r="W15" s="390" t="s">
        <v>696</v>
      </c>
      <c r="X15" s="391"/>
      <c r="Y15" s="320"/>
      <c r="Z15" s="319"/>
      <c r="AA15" s="319"/>
      <c r="AB15" s="390" t="s">
        <v>690</v>
      </c>
      <c r="AC15" s="319"/>
      <c r="AD15" s="363" t="str">
        <f>MID('Input data'!$B$21,1,1)</f>
        <v>1</v>
      </c>
      <c r="AE15" s="363" t="str">
        <f>MID('Input data'!$B$21,2,1)</f>
        <v>2</v>
      </c>
      <c r="AF15" s="363"/>
      <c r="AG15" s="363" t="str">
        <f>MID('Input data'!$B$22,1,1)</f>
        <v>2</v>
      </c>
      <c r="AH15" s="363" t="str">
        <f>MID('Input data'!$B$22,2,1)</f>
        <v>0</v>
      </c>
      <c r="AI15" s="363" t="str">
        <f>MID('Input data'!$B$22,3,1)</f>
        <v>1</v>
      </c>
      <c r="AJ15" s="363" t="str">
        <f>MID('Input data'!$B$22,4,1)</f>
        <v>2</v>
      </c>
      <c r="AK15" s="318"/>
    </row>
    <row r="16" spans="1:37" s="386" customFormat="1" ht="4.5" customHeight="1">
      <c r="A16" s="389"/>
      <c r="B16" s="389"/>
      <c r="C16" s="389"/>
      <c r="D16" s="389"/>
      <c r="E16" s="389"/>
      <c r="F16" s="387"/>
      <c r="G16" s="389"/>
      <c r="H16" s="324"/>
      <c r="I16" s="324"/>
      <c r="J16" s="324"/>
      <c r="K16" s="324"/>
      <c r="L16" s="324"/>
      <c r="M16" s="324"/>
      <c r="N16" s="324"/>
      <c r="O16" s="324"/>
      <c r="P16" s="324"/>
      <c r="Q16" s="324"/>
      <c r="R16" s="324"/>
      <c r="S16" s="324"/>
      <c r="T16" s="389"/>
      <c r="U16" s="389"/>
      <c r="V16" s="324"/>
      <c r="W16" s="324"/>
      <c r="X16" s="324"/>
      <c r="Y16" s="324"/>
      <c r="Z16" s="324"/>
      <c r="AA16" s="324"/>
      <c r="AB16" s="324"/>
      <c r="AC16" s="324"/>
      <c r="AD16" s="324"/>
      <c r="AE16" s="324"/>
      <c r="AF16" s="324"/>
      <c r="AG16" s="324"/>
      <c r="AH16" s="324"/>
      <c r="AI16" s="324"/>
      <c r="AJ16" s="324"/>
      <c r="AK16" s="324"/>
    </row>
    <row r="17" spans="1:37" s="386" customFormat="1" ht="3" customHeight="1" thickBot="1">
      <c r="H17" s="317"/>
      <c r="I17" s="317"/>
      <c r="J17" s="317"/>
      <c r="K17" s="317"/>
      <c r="L17" s="317"/>
      <c r="M17" s="317"/>
      <c r="N17" s="317"/>
      <c r="O17" s="317"/>
      <c r="P17" s="317"/>
      <c r="Q17" s="317"/>
      <c r="R17" s="317"/>
      <c r="S17" s="317"/>
      <c r="W17" s="317"/>
      <c r="X17" s="317"/>
      <c r="Y17" s="317"/>
      <c r="Z17" s="317"/>
      <c r="AA17" s="317"/>
      <c r="AB17" s="317"/>
      <c r="AC17" s="317"/>
      <c r="AD17" s="317"/>
      <c r="AE17" s="317"/>
      <c r="AF17" s="317"/>
      <c r="AG17" s="317"/>
      <c r="AH17" s="317"/>
      <c r="AI17" s="317"/>
      <c r="AJ17" s="317"/>
      <c r="AK17" s="317"/>
    </row>
    <row r="18" spans="1:37" s="386" customFormat="1" ht="16.5">
      <c r="A18" s="388" t="s">
        <v>697</v>
      </c>
      <c r="B18" s="387"/>
      <c r="C18" s="387"/>
      <c r="D18" s="387"/>
      <c r="E18" s="387"/>
      <c r="F18" s="387"/>
      <c r="G18" s="387"/>
      <c r="H18" s="331"/>
      <c r="I18" s="331"/>
      <c r="J18" s="331"/>
      <c r="K18" s="331"/>
      <c r="L18" s="331"/>
      <c r="M18" s="331"/>
      <c r="N18" s="331"/>
      <c r="O18" s="331"/>
      <c r="P18" s="331"/>
      <c r="Q18" s="331"/>
      <c r="R18" s="331"/>
      <c r="S18" s="331"/>
      <c r="T18" s="387"/>
      <c r="U18" s="387"/>
      <c r="V18" s="387"/>
      <c r="W18" s="331"/>
      <c r="X18" s="331"/>
      <c r="Y18" s="331"/>
      <c r="Z18" s="331"/>
      <c r="AA18" s="331"/>
      <c r="AB18" s="331"/>
      <c r="AC18" s="331"/>
      <c r="AD18" s="331"/>
      <c r="AE18" s="331"/>
      <c r="AF18" s="331"/>
      <c r="AG18" s="331"/>
      <c r="AH18" s="331"/>
      <c r="AI18" s="331"/>
      <c r="AJ18" s="331"/>
      <c r="AK18" s="330"/>
    </row>
    <row r="19" spans="1:37" s="386" customFormat="1" ht="19.5" customHeight="1">
      <c r="A19" s="373" t="str">
        <f>+LEFT('Input data'!$F$3,1)</f>
        <v>M</v>
      </c>
      <c r="B19" s="365" t="str">
        <f>+MID('Input data'!$F$3,2,1)</f>
        <v>A</v>
      </c>
      <c r="C19" s="365" t="str">
        <f>+MID('Input data'!$F$3,3,1)</f>
        <v>S</v>
      </c>
      <c r="D19" s="365" t="str">
        <f>+MID('Input data'!$F$3,4,1)</f>
        <v>T</v>
      </c>
      <c r="E19" s="365" t="str">
        <f>+MID('Input data'!$F$3,5,1)</f>
        <v>E</v>
      </c>
      <c r="F19" s="365" t="str">
        <f>+MID('Input data'!$F$3,6,1)</f>
        <v>R</v>
      </c>
      <c r="G19" s="365" t="str">
        <f>+MID('Input data'!$F$3,7,1)</f>
        <v xml:space="preserve"> </v>
      </c>
      <c r="H19" s="365" t="str">
        <f>+MID('Input data'!$F$3,8,1)</f>
        <v>P</v>
      </c>
      <c r="I19" s="365" t="str">
        <f>+MID('Input data'!$F$3,9,1)</f>
        <v>L</v>
      </c>
      <c r="J19" s="365" t="str">
        <f>+MID('Input data'!$F$3,10,1)</f>
        <v>A</v>
      </c>
      <c r="K19" s="365" t="str">
        <f>+MID('Input data'!$F$3,11,1)</f>
        <v>S</v>
      </c>
      <c r="L19" s="365" t="str">
        <f>+MID('Input data'!$F$3,12,1)</f>
        <v>T</v>
      </c>
      <c r="M19" s="365" t="str">
        <f>+MID('Input data'!$F$3,13,1)</f>
        <v xml:space="preserve"> </v>
      </c>
      <c r="N19" s="365" t="str">
        <f>+MID('Input data'!$F$3,14,1)</f>
        <v xml:space="preserve"> </v>
      </c>
      <c r="O19" s="365" t="str">
        <f>+MID('Input data'!$F$3,15,1)</f>
        <v>s</v>
      </c>
      <c r="P19" s="365" t="str">
        <f>+MID('Input data'!$F$3,16,1)</f>
        <v>.</v>
      </c>
      <c r="Q19" s="365" t="str">
        <f>+MID('Input data'!$F$3,17,1)</f>
        <v>r</v>
      </c>
      <c r="R19" s="365" t="str">
        <f>+MID('Input data'!$F$3,18,1)</f>
        <v>.</v>
      </c>
      <c r="S19" s="365" t="str">
        <f>+MID('Input data'!$F$3,19,1)</f>
        <v>o</v>
      </c>
      <c r="T19" s="365" t="str">
        <f>+MID('Input data'!$F$3,20,1)</f>
        <v>.</v>
      </c>
      <c r="U19" s="365" t="str">
        <f>+MID('Input data'!$F$3,21,1)</f>
        <v/>
      </c>
      <c r="V19" s="365" t="str">
        <f>+MID('Input data'!$F$3,22,1)</f>
        <v/>
      </c>
      <c r="W19" s="365" t="str">
        <f>+MID('Input data'!$F$3,23,1)</f>
        <v/>
      </c>
      <c r="X19" s="365" t="str">
        <f>+MID('Input data'!$F$3,24,1)</f>
        <v/>
      </c>
      <c r="Y19" s="365" t="str">
        <f>+MID('Input data'!$F$3,25,1)</f>
        <v/>
      </c>
      <c r="Z19" s="365" t="str">
        <f>+MID('Input data'!$F$3,26,1)</f>
        <v/>
      </c>
      <c r="AA19" s="365" t="str">
        <f>+MID('Input data'!$F$3,27,1)</f>
        <v/>
      </c>
      <c r="AB19" s="365" t="str">
        <f>+MID('Input data'!$F$3,28,1)</f>
        <v/>
      </c>
      <c r="AC19" s="365" t="str">
        <f>+MID('Input data'!$F$3,29,1)</f>
        <v/>
      </c>
      <c r="AD19" s="365" t="str">
        <f>+MID('Input data'!$F$3,30,1)</f>
        <v/>
      </c>
      <c r="AE19" s="365" t="str">
        <f>+MID('Input data'!$F$3,31,1)</f>
        <v/>
      </c>
      <c r="AF19" s="365" t="str">
        <f>+MID('Input data'!$F$3,32,1)</f>
        <v/>
      </c>
      <c r="AG19" s="365" t="str">
        <f>+MID('Input data'!$F$3,33,1)</f>
        <v/>
      </c>
      <c r="AH19" s="365" t="str">
        <f>+MID('Input data'!$E$3,34,1)</f>
        <v/>
      </c>
      <c r="AI19" s="365" t="str">
        <f>+MID('Input data'!$E$3,35,1)</f>
        <v/>
      </c>
      <c r="AJ19" s="365" t="str">
        <f>+MID('Input data'!$E$3,36,1)</f>
        <v/>
      </c>
      <c r="AK19" s="372" t="str">
        <f>+MID('Input data'!$E$3,37,1)</f>
        <v/>
      </c>
    </row>
    <row r="20" spans="1:37" ht="19.5" customHeight="1">
      <c r="A20" s="373" t="str">
        <f>+MID('Input data'!$E$3,38,1)</f>
        <v/>
      </c>
      <c r="B20" s="365" t="str">
        <f>+MID('Input data'!$E$3,39,1)</f>
        <v/>
      </c>
      <c r="C20" s="365" t="str">
        <f>+MID('Input data'!$E$3,40,1)</f>
        <v/>
      </c>
      <c r="D20" s="365" t="str">
        <f>+MID('Input data'!$E$3,41,1)</f>
        <v/>
      </c>
      <c r="E20" s="365" t="str">
        <f>+MID('Input data'!$E$3,42,1)</f>
        <v/>
      </c>
      <c r="F20" s="365" t="str">
        <f>+MID('Input data'!$E$3,43,1)</f>
        <v/>
      </c>
      <c r="G20" s="365" t="str">
        <f>+MID('Input data'!$E$3,44,1)</f>
        <v/>
      </c>
      <c r="H20" s="365" t="str">
        <f>+MID('Input data'!$E$3,45,1)</f>
        <v/>
      </c>
      <c r="I20" s="365" t="str">
        <f>+MID('Input data'!$E$3,46,1)</f>
        <v/>
      </c>
      <c r="J20" s="365" t="str">
        <f>+MID('Input data'!$E$3,47,1)</f>
        <v/>
      </c>
      <c r="K20" s="365" t="str">
        <f>+MID('Input data'!$E$3,48,1)</f>
        <v/>
      </c>
      <c r="L20" s="365" t="str">
        <f>+MID('Input data'!$E$3,49,1)</f>
        <v/>
      </c>
      <c r="M20" s="365" t="str">
        <f>+MID('Input data'!$E$3,50,1)</f>
        <v/>
      </c>
      <c r="N20" s="365" t="str">
        <f>+MID('Input data'!$E$3,51,1)</f>
        <v/>
      </c>
      <c r="O20" s="365" t="str">
        <f>+MID('Input data'!$E$3,52,1)</f>
        <v/>
      </c>
      <c r="P20" s="365" t="str">
        <f>+MID('Input data'!$E$3,53,1)</f>
        <v/>
      </c>
      <c r="Q20" s="365" t="str">
        <f>+MID('Input data'!$E$3,54,1)</f>
        <v/>
      </c>
      <c r="R20" s="365" t="str">
        <f>+MID('Input data'!$E$3,55,1)</f>
        <v/>
      </c>
      <c r="S20" s="365" t="str">
        <f>+MID('Input data'!$E$3,56,1)</f>
        <v/>
      </c>
      <c r="T20" s="365" t="str">
        <f>+MID('Input data'!$E$3,57,1)</f>
        <v/>
      </c>
      <c r="U20" s="365" t="str">
        <f>+MID('Input data'!$E$3,58,1)</f>
        <v/>
      </c>
      <c r="V20" s="365" t="str">
        <f>+MID('Input data'!$E$3,59,1)</f>
        <v/>
      </c>
      <c r="W20" s="365" t="str">
        <f>+MID('Input data'!$E$3,60,1)</f>
        <v/>
      </c>
      <c r="X20" s="365" t="str">
        <f>+MID('Input data'!$E$3,61,1)</f>
        <v/>
      </c>
      <c r="Y20" s="365" t="str">
        <f>+MID('Input data'!$E$3,62,1)</f>
        <v/>
      </c>
      <c r="Z20" s="365" t="str">
        <f>+MID('Input data'!$E$3,63,1)</f>
        <v/>
      </c>
      <c r="AA20" s="365" t="str">
        <f>+MID('Input data'!$E$3,64,1)</f>
        <v/>
      </c>
      <c r="AB20" s="365" t="str">
        <f>+MID('Input data'!$E$3,65,1)</f>
        <v/>
      </c>
      <c r="AC20" s="365" t="str">
        <f>+MID('Input data'!$E$3,66,1)</f>
        <v/>
      </c>
      <c r="AD20" s="365" t="str">
        <f>+MID('Input data'!$E$3,67,1)</f>
        <v/>
      </c>
      <c r="AE20" s="365" t="str">
        <f>+MID('Input data'!$E$3,68,1)</f>
        <v/>
      </c>
      <c r="AF20" s="365" t="str">
        <f>+MID('Input data'!$E$3,69,1)</f>
        <v/>
      </c>
      <c r="AG20" s="365" t="str">
        <f>+MID('Input data'!$E$3,70,1)</f>
        <v/>
      </c>
      <c r="AH20" s="365" t="str">
        <f>+MID('Input data'!$E$3,71,1)</f>
        <v/>
      </c>
      <c r="AI20" s="365" t="str">
        <f>+MID('Input data'!$E$3,72,1)</f>
        <v/>
      </c>
      <c r="AJ20" s="365" t="str">
        <f>+MID('Input data'!$E$3,73,1)</f>
        <v/>
      </c>
      <c r="AK20" s="372" t="str">
        <f>+MID('Input data'!$E$3,74,1)</f>
        <v/>
      </c>
    </row>
    <row r="21" spans="1:37" ht="14.25" customHeight="1">
      <c r="A21" s="385"/>
      <c r="B21" s="384"/>
      <c r="C21" s="384"/>
      <c r="D21" s="384"/>
      <c r="E21" s="384"/>
      <c r="F21" s="384"/>
      <c r="G21" s="384"/>
      <c r="H21" s="384"/>
      <c r="I21" s="384"/>
      <c r="J21" s="384"/>
      <c r="K21" s="384"/>
      <c r="L21" s="384"/>
      <c r="M21" s="384"/>
      <c r="N21" s="384"/>
      <c r="O21" s="384"/>
      <c r="P21" s="384"/>
      <c r="Q21" s="384"/>
      <c r="R21" s="384"/>
      <c r="S21" s="384"/>
      <c r="T21" s="384"/>
      <c r="U21" s="384"/>
      <c r="V21" s="384"/>
      <c r="W21" s="383"/>
      <c r="X21" s="383"/>
      <c r="Y21" s="383"/>
      <c r="Z21" s="383"/>
      <c r="AA21" s="383"/>
      <c r="AB21" s="383"/>
      <c r="AC21" s="383"/>
      <c r="AD21" s="383"/>
      <c r="AE21" s="383"/>
      <c r="AF21" s="383"/>
      <c r="AG21" s="383"/>
      <c r="AH21" s="383"/>
      <c r="AI21" s="383"/>
      <c r="AJ21" s="383"/>
      <c r="AK21" s="382"/>
    </row>
    <row r="22" spans="1:37" ht="19.5" hidden="1" customHeight="1">
      <c r="A22" s="381"/>
      <c r="B22" s="380"/>
      <c r="C22" s="380"/>
      <c r="D22" s="380"/>
      <c r="E22" s="380"/>
      <c r="F22" s="380"/>
      <c r="G22" s="380" t="e">
        <f>+MID('Input data'!#REF!,7,1)</f>
        <v>#REF!</v>
      </c>
      <c r="H22" s="380" t="e">
        <f>+MID('Input data'!#REF!,8,1)</f>
        <v>#REF!</v>
      </c>
      <c r="I22" s="380" t="e">
        <f>+MID('Input data'!#REF!,9,1)</f>
        <v>#REF!</v>
      </c>
      <c r="J22" s="380" t="e">
        <f>+MID('Input data'!#REF!,10,1)</f>
        <v>#REF!</v>
      </c>
      <c r="K22" s="380" t="e">
        <f>+MID('Input data'!#REF!,11,1)</f>
        <v>#REF!</v>
      </c>
      <c r="L22" s="380" t="e">
        <f>+MID('Input data'!#REF!,12,1)</f>
        <v>#REF!</v>
      </c>
      <c r="M22" s="380" t="e">
        <f>+MID('Input data'!#REF!,13,1)</f>
        <v>#REF!</v>
      </c>
      <c r="N22" s="380" t="e">
        <f>+MID('Input data'!#REF!,14,1)</f>
        <v>#REF!</v>
      </c>
      <c r="O22" s="380" t="e">
        <f>+MID('Input data'!#REF!,15,1)</f>
        <v>#REF!</v>
      </c>
      <c r="P22" s="380" t="e">
        <f>+MID('Input data'!#REF!,16,1)</f>
        <v>#REF!</v>
      </c>
      <c r="Q22" s="380" t="e">
        <f>+MID('Input data'!#REF!,17,1)</f>
        <v>#REF!</v>
      </c>
      <c r="R22" s="380" t="e">
        <f>+MID('Input data'!#REF!,18,1)</f>
        <v>#REF!</v>
      </c>
      <c r="S22" s="380" t="e">
        <f>+MID('Input data'!#REF!,19,1)</f>
        <v>#REF!</v>
      </c>
      <c r="T22" s="380" t="e">
        <f>+MID('Input data'!#REF!,20,1)</f>
        <v>#REF!</v>
      </c>
      <c r="U22" s="380" t="e">
        <f>+MID('Input data'!#REF!,21,1)</f>
        <v>#REF!</v>
      </c>
      <c r="V22" s="380" t="e">
        <f>+MID('Input data'!#REF!,22,1)</f>
        <v>#REF!</v>
      </c>
      <c r="W22" s="380" t="e">
        <f>+MID('Input data'!#REF!,23,1)</f>
        <v>#REF!</v>
      </c>
      <c r="X22" s="380" t="e">
        <f>+MID('Input data'!#REF!,24,1)</f>
        <v>#REF!</v>
      </c>
      <c r="Y22" s="380" t="e">
        <f>+MID('Input data'!#REF!,25,1)</f>
        <v>#REF!</v>
      </c>
      <c r="Z22" s="380" t="e">
        <f>+MID('Input data'!#REF!,26,1)</f>
        <v>#REF!</v>
      </c>
      <c r="AA22" s="380" t="e">
        <f>+MID('Input data'!#REF!,27,1)</f>
        <v>#REF!</v>
      </c>
      <c r="AB22" s="380" t="e">
        <f>+MID('Input data'!#REF!,28,1)</f>
        <v>#REF!</v>
      </c>
      <c r="AC22" s="380" t="e">
        <f>+MID('Input data'!#REF!,29,1)</f>
        <v>#REF!</v>
      </c>
      <c r="AD22" s="380" t="e">
        <f>+MID('Input data'!#REF!,30,1)</f>
        <v>#REF!</v>
      </c>
      <c r="AE22" s="380" t="e">
        <f>+MID('Input data'!#REF!,31,1)</f>
        <v>#REF!</v>
      </c>
      <c r="AF22" s="380" t="e">
        <f>+MID('Input data'!#REF!,32,1)</f>
        <v>#REF!</v>
      </c>
      <c r="AG22" s="380" t="e">
        <f>+MID('Input data'!#REF!,33,1)</f>
        <v>#REF!</v>
      </c>
      <c r="AH22" s="380" t="e">
        <f>+MID('Input data'!#REF!,34,1)</f>
        <v>#REF!</v>
      </c>
      <c r="AI22" s="380" t="e">
        <f>+MID('Input data'!#REF!,35,1)</f>
        <v>#REF!</v>
      </c>
      <c r="AJ22" s="380" t="e">
        <f>+MID('Input data'!#REF!,36,1)</f>
        <v>#REF!</v>
      </c>
      <c r="AK22" s="379" t="e">
        <f>+MID('Input data'!#REF!,37,1)</f>
        <v>#REF!</v>
      </c>
    </row>
    <row r="23" spans="1:37" s="374" customFormat="1" ht="12" customHeight="1">
      <c r="A23" s="378" t="s">
        <v>698</v>
      </c>
      <c r="B23" s="377"/>
      <c r="C23" s="377"/>
      <c r="D23" s="377"/>
      <c r="E23" s="377"/>
      <c r="F23" s="377"/>
      <c r="G23" s="377"/>
      <c r="H23" s="377"/>
      <c r="I23" s="377"/>
      <c r="J23" s="377"/>
      <c r="K23" s="377"/>
      <c r="L23" s="377"/>
      <c r="M23" s="377"/>
      <c r="N23" s="377"/>
      <c r="O23" s="377"/>
      <c r="P23" s="377"/>
      <c r="Q23" s="377"/>
      <c r="R23" s="377"/>
      <c r="S23" s="377"/>
      <c r="T23" s="377"/>
      <c r="U23" s="377"/>
      <c r="V23" s="377"/>
      <c r="W23" s="376"/>
      <c r="X23" s="376"/>
      <c r="Y23" s="376"/>
      <c r="Z23" s="376"/>
      <c r="AA23" s="376"/>
      <c r="AB23" s="376"/>
      <c r="AC23" s="376"/>
      <c r="AD23" s="376"/>
      <c r="AE23" s="376"/>
      <c r="AF23" s="376"/>
      <c r="AG23" s="376"/>
      <c r="AH23" s="376"/>
      <c r="AI23" s="376"/>
      <c r="AJ23" s="376"/>
      <c r="AK23" s="375"/>
    </row>
    <row r="24" spans="1:37">
      <c r="A24" s="370" t="s">
        <v>699</v>
      </c>
      <c r="B24" s="678"/>
      <c r="C24" s="678"/>
      <c r="D24" s="678"/>
      <c r="E24" s="678"/>
      <c r="F24" s="678"/>
      <c r="G24" s="678"/>
      <c r="H24" s="678"/>
      <c r="I24" s="678"/>
      <c r="J24" s="678"/>
      <c r="K24" s="678"/>
      <c r="L24" s="678"/>
      <c r="M24" s="678"/>
      <c r="N24" s="678"/>
      <c r="O24" s="678"/>
      <c r="P24" s="678"/>
      <c r="Q24" s="678"/>
      <c r="R24" s="678"/>
      <c r="S24" s="678"/>
      <c r="T24" s="678"/>
      <c r="U24" s="678"/>
      <c r="V24" s="678"/>
      <c r="W24" s="324"/>
      <c r="X24" s="324"/>
      <c r="Y24" s="324"/>
      <c r="Z24" s="324"/>
      <c r="AA24" s="324"/>
      <c r="AB24" s="678"/>
      <c r="AC24" s="324"/>
      <c r="AD24" s="327" t="s">
        <v>700</v>
      </c>
      <c r="AE24" s="324"/>
      <c r="AF24" s="324"/>
      <c r="AG24" s="324"/>
      <c r="AH24" s="324"/>
      <c r="AI24" s="324"/>
      <c r="AJ24" s="324"/>
      <c r="AK24" s="323"/>
    </row>
    <row r="25" spans="1:37" ht="19.5" customHeight="1">
      <c r="A25" s="373" t="str">
        <f>+LEFT('Input data'!$C$28,1)</f>
        <v>V</v>
      </c>
      <c r="B25" s="365" t="str">
        <f>+MID('Input data'!$C$28,2,1)</f>
        <v>e</v>
      </c>
      <c r="C25" s="365" t="str">
        <f>+MID('Input data'!$C$28,3,1)</f>
        <v>ľ</v>
      </c>
      <c r="D25" s="365" t="str">
        <f>+MID('Input data'!$C$28,4,1)</f>
        <v>k</v>
      </c>
      <c r="E25" s="365" t="str">
        <f>+MID('Input data'!$C$28,5,1)</f>
        <v>o</v>
      </c>
      <c r="F25" s="365" t="str">
        <f>+MID('Input data'!$C$28,6,1)</f>
        <v>ú</v>
      </c>
      <c r="G25" s="365" t="str">
        <f>+MID('Input data'!$C$28,7,1)</f>
        <v>ľ</v>
      </c>
      <c r="H25" s="365" t="str">
        <f>+MID('Input data'!$C$28,8,1)</f>
        <v>a</v>
      </c>
      <c r="I25" s="365" t="str">
        <f>+MID('Input data'!$C$28,9,1)</f>
        <v>n</v>
      </c>
      <c r="J25" s="365" t="str">
        <f>+MID('Input data'!$C$28,10,1)</f>
        <v>s</v>
      </c>
      <c r="K25" s="365" t="str">
        <f>+MID('Input data'!$C$28,11,1)</f>
        <v>k</v>
      </c>
      <c r="L25" s="365" t="str">
        <f>+MID('Input data'!$C$28,12,1)</f>
        <v>á</v>
      </c>
      <c r="M25" s="365" t="str">
        <f>+MID('Input data'!$C$28,13,1)</f>
        <v xml:space="preserve"> </v>
      </c>
      <c r="N25" s="365" t="str">
        <f>+MID('Input data'!$C$28,14,1)</f>
        <v>c</v>
      </c>
      <c r="O25" s="365" t="str">
        <f>+MID('Input data'!$C$28,15,1)</f>
        <v>e</v>
      </c>
      <c r="P25" s="365" t="str">
        <f>+MID('Input data'!$C$28,16,1)</f>
        <v>s</v>
      </c>
      <c r="Q25" s="365" t="str">
        <f>+MID('Input data'!$C$28,17,1)</f>
        <v>t</v>
      </c>
      <c r="R25" s="365" t="str">
        <f>+MID('Input data'!$C$28,18,1)</f>
        <v>a</v>
      </c>
      <c r="S25" s="365" t="str">
        <f>+MID('Input data'!$C$28,19,1)</f>
        <v/>
      </c>
      <c r="T25" s="365" t="str">
        <f>+MID('Input data'!$C$28,20,1)</f>
        <v/>
      </c>
      <c r="U25" s="365" t="str">
        <f>+MID('Input data'!$C$28,21,1)</f>
        <v/>
      </c>
      <c r="V25" s="365" t="str">
        <f>+MID('Input data'!$C$28,22,1)</f>
        <v/>
      </c>
      <c r="W25" s="365" t="str">
        <f>+MID('Input data'!$C$28,23,1)</f>
        <v/>
      </c>
      <c r="X25" s="365" t="str">
        <f>+MID('Input data'!$C$28,24,1)</f>
        <v/>
      </c>
      <c r="Y25" s="365" t="str">
        <f>+MID('Input data'!$C$28,25,1)</f>
        <v/>
      </c>
      <c r="Z25" s="365" t="str">
        <f>+MID('Input data'!$C$28,26,1)</f>
        <v/>
      </c>
      <c r="AA25" s="365" t="str">
        <f>+MID('Input data'!$C$28,27,1)</f>
        <v/>
      </c>
      <c r="AB25" s="365" t="str">
        <f>+MID('Input data'!$C$28,28,1)</f>
        <v/>
      </c>
      <c r="AC25" s="367"/>
      <c r="AD25" s="365" t="str">
        <f>+LEFT('Input data'!$C$30,1)</f>
        <v>1</v>
      </c>
      <c r="AE25" s="365" t="str">
        <f>+MID('Input data'!$C$30,2,1)</f>
        <v>3</v>
      </c>
      <c r="AF25" s="365" t="str">
        <f>+MID('Input data'!$C$30,3,1)</f>
        <v>3</v>
      </c>
      <c r="AG25" s="365" t="str">
        <f>+MID('Input data'!$C$30,4,1)</f>
        <v>9</v>
      </c>
      <c r="AH25" s="365" t="str">
        <f>+MID('Input data'!$C$30,5,1)</f>
        <v/>
      </c>
      <c r="AI25" s="365" t="str">
        <f>+MID('Input data'!$C$30,6,1)</f>
        <v/>
      </c>
      <c r="AJ25" s="365" t="str">
        <f>+MID('Input data'!$C$30,7,1)</f>
        <v/>
      </c>
      <c r="AK25" s="372" t="str">
        <f>+MID('Input data'!$C$30,8,1)</f>
        <v/>
      </c>
    </row>
    <row r="26" spans="1:37">
      <c r="A26" s="370" t="s">
        <v>701</v>
      </c>
      <c r="B26" s="678"/>
      <c r="C26" s="678"/>
      <c r="D26" s="678"/>
      <c r="E26" s="678"/>
      <c r="F26" s="678"/>
      <c r="G26" s="369" t="s">
        <v>702</v>
      </c>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24"/>
      <c r="AF26" s="324"/>
      <c r="AG26" s="324"/>
      <c r="AH26" s="324"/>
      <c r="AI26" s="324"/>
      <c r="AJ26" s="324"/>
      <c r="AK26" s="323"/>
    </row>
    <row r="27" spans="1:37" s="371" customFormat="1" ht="19.5" customHeight="1">
      <c r="A27" s="373" t="str">
        <f>+LEFT('Input data'!$C$32,1)</f>
        <v>9</v>
      </c>
      <c r="B27" s="365" t="str">
        <f>+MID('Input data'!$C$32,2,1)</f>
        <v>2</v>
      </c>
      <c r="C27" s="365" t="str">
        <f>+MID('Input data'!$C$32,3,1)</f>
        <v>5</v>
      </c>
      <c r="D27" s="365" t="str">
        <f>+MID('Input data'!$C$32,4,1)</f>
        <v>2</v>
      </c>
      <c r="E27" s="365" t="str">
        <f>+MID('Input data'!$C$32,5,1)</f>
        <v>1</v>
      </c>
      <c r="F27" s="365"/>
      <c r="G27" s="365" t="str">
        <f>+LEFT('Input data'!$C$34,1)</f>
        <v>S</v>
      </c>
      <c r="H27" s="365" t="str">
        <f>+MID('Input data'!$C$34,2,1)</f>
        <v>l</v>
      </c>
      <c r="I27" s="365" t="str">
        <f>+MID('Input data'!$C$34,3,1)</f>
        <v>á</v>
      </c>
      <c r="J27" s="365" t="str">
        <f>+MID('Input data'!$C$34,4,1)</f>
        <v>d</v>
      </c>
      <c r="K27" s="365" t="str">
        <f>+MID('Input data'!$C$34,5,1)</f>
        <v>k</v>
      </c>
      <c r="L27" s="365" t="str">
        <f>+MID('Input data'!$C$34,6,1)</f>
        <v>o</v>
      </c>
      <c r="M27" s="365" t="str">
        <f>+MID('Input data'!$C$34,7,1)</f>
        <v>v</v>
      </c>
      <c r="N27" s="365" t="str">
        <f>+MID('Input data'!$C$34,8,1)</f>
        <v>i</v>
      </c>
      <c r="O27" s="365" t="str">
        <f>+MID('Input data'!$C$34,9,1)</f>
        <v>č</v>
      </c>
      <c r="P27" s="365" t="str">
        <f>+MID('Input data'!$C$34,10,1)</f>
        <v>o</v>
      </c>
      <c r="Q27" s="365" t="str">
        <f>+MID('Input data'!$C$34,11,1)</f>
        <v>v</v>
      </c>
      <c r="R27" s="365" t="str">
        <f>+MID('Input data'!$C$34,12,1)</f>
        <v>o</v>
      </c>
      <c r="S27" s="365" t="str">
        <f>+MID('Input data'!$C$34,13,1)</f>
        <v/>
      </c>
      <c r="T27" s="365" t="str">
        <f>+MID('Input data'!$C$34,14,1)</f>
        <v/>
      </c>
      <c r="U27" s="365" t="str">
        <f>+MID('Input data'!$C$34,15,1)</f>
        <v/>
      </c>
      <c r="V27" s="365" t="str">
        <f>+MID('Input data'!$C$34,16,1)</f>
        <v/>
      </c>
      <c r="W27" s="365" t="str">
        <f>+MID('Input data'!$C$34,17,1)</f>
        <v/>
      </c>
      <c r="X27" s="365" t="str">
        <f>+MID('Input data'!$C$34,18,1)</f>
        <v/>
      </c>
      <c r="Y27" s="365" t="str">
        <f>+MID('Input data'!$C$34,19,1)</f>
        <v/>
      </c>
      <c r="Z27" s="365" t="str">
        <f>+MID('Input data'!$C$34,20,1)</f>
        <v/>
      </c>
      <c r="AA27" s="365" t="str">
        <f>+MID('Input data'!$C$34,21,1)</f>
        <v/>
      </c>
      <c r="AB27" s="365" t="str">
        <f>+MID('Input data'!$C$34,22,1)</f>
        <v/>
      </c>
      <c r="AC27" s="365" t="str">
        <f>+MID('Input data'!$C$34,23,1)</f>
        <v/>
      </c>
      <c r="AD27" s="365" t="str">
        <f>+MID('Input data'!$C$34,24,1)</f>
        <v/>
      </c>
      <c r="AE27" s="365" t="str">
        <f>+MID('Input data'!$C$34,25,1)</f>
        <v/>
      </c>
      <c r="AF27" s="365" t="str">
        <f>+MID('Input data'!$C$34,26,1)</f>
        <v/>
      </c>
      <c r="AG27" s="365" t="str">
        <f>+MID('Input data'!$C$34,27,1)</f>
        <v/>
      </c>
      <c r="AH27" s="365" t="str">
        <f>+MID('Input data'!$C$34,28,1)</f>
        <v/>
      </c>
      <c r="AI27" s="365" t="str">
        <f>+MID('Input data'!$C$34,29,1)</f>
        <v/>
      </c>
      <c r="AJ27" s="365" t="str">
        <f>+MID('Input data'!$C$34,30,1)</f>
        <v/>
      </c>
      <c r="AK27" s="372" t="str">
        <f>+MID('Input data'!$C$34,31,1)</f>
        <v/>
      </c>
    </row>
    <row r="28" spans="1:37">
      <c r="A28" s="370" t="s">
        <v>703</v>
      </c>
      <c r="B28" s="678"/>
      <c r="C28" s="678"/>
      <c r="D28" s="678"/>
      <c r="E28" s="678"/>
      <c r="F28" s="678"/>
      <c r="G28" s="369"/>
      <c r="H28" s="369"/>
      <c r="I28" s="369"/>
      <c r="J28" s="369"/>
      <c r="K28" s="369"/>
      <c r="L28" s="369"/>
      <c r="M28" s="369"/>
      <c r="N28" s="678"/>
      <c r="O28" s="369" t="s">
        <v>704</v>
      </c>
      <c r="P28" s="369"/>
      <c r="Q28" s="369"/>
      <c r="R28" s="369"/>
      <c r="S28" s="369"/>
      <c r="T28" s="369"/>
      <c r="U28" s="369"/>
      <c r="V28" s="369"/>
      <c r="W28" s="369"/>
      <c r="X28" s="369"/>
      <c r="Y28" s="369"/>
      <c r="Z28" s="369"/>
      <c r="AA28" s="369"/>
      <c r="AB28" s="369"/>
      <c r="AC28" s="369"/>
      <c r="AD28" s="369"/>
      <c r="AE28" s="324"/>
      <c r="AF28" s="324"/>
      <c r="AG28" s="324"/>
      <c r="AH28" s="324"/>
      <c r="AI28" s="324"/>
      <c r="AJ28" s="324"/>
      <c r="AK28" s="323"/>
    </row>
    <row r="29" spans="1:37" ht="19.5" customHeight="1">
      <c r="A29" s="368">
        <v>0</v>
      </c>
      <c r="B29" s="365" t="str">
        <f>+LEFT('Input data'!$C$36,1)</f>
        <v>9</v>
      </c>
      <c r="C29" s="365" t="str">
        <f>+MID('Input data'!$C$36,2,1)</f>
        <v>1</v>
      </c>
      <c r="D29" s="365" t="str">
        <f>+MID('Input data'!$C$36,3,1)</f>
        <v>7</v>
      </c>
      <c r="E29" s="365" t="s">
        <v>705</v>
      </c>
      <c r="F29" s="365" t="str">
        <f>+LEFT('Input data'!$C$38,1)</f>
        <v>4</v>
      </c>
      <c r="G29" s="365" t="str">
        <f>+MID('Input data'!$C$38,2,1)</f>
        <v>5</v>
      </c>
      <c r="H29" s="365" t="str">
        <f>+MID('Input data'!$C$38,3,1)</f>
        <v>5</v>
      </c>
      <c r="I29" s="365" t="str">
        <f>+MID('Input data'!$C$38,4,1)</f>
        <v>9</v>
      </c>
      <c r="J29" s="365" t="str">
        <f>+MID('Input data'!$C$38,5,1)</f>
        <v>0</v>
      </c>
      <c r="K29" s="365" t="str">
        <f>+MID('Input data'!$C$38,6,1)</f>
        <v>7</v>
      </c>
      <c r="L29" s="365" t="str">
        <f>+MID('Input data'!$C$38,7,1)</f>
        <v/>
      </c>
      <c r="M29" s="365" t="str">
        <f>+MID('Input data'!$C$38,8,1)</f>
        <v/>
      </c>
      <c r="N29" s="367"/>
      <c r="O29" s="366">
        <v>0</v>
      </c>
      <c r="P29" s="365" t="str">
        <f>+LEFT('Input data'!$C$36,1)</f>
        <v>9</v>
      </c>
      <c r="Q29" s="365" t="str">
        <f>+MID('Input data'!$C$36,2,1)</f>
        <v>1</v>
      </c>
      <c r="R29" s="365" t="str">
        <f>+MID('Input data'!$C$36,3,1)</f>
        <v>7</v>
      </c>
      <c r="S29" s="365" t="s">
        <v>705</v>
      </c>
      <c r="T29" s="365" t="str">
        <f>+LEFT('Input data'!$C$40,1)</f>
        <v/>
      </c>
      <c r="U29" s="365" t="str">
        <f>+MID('Input data'!$C$40,2,1)</f>
        <v/>
      </c>
      <c r="V29" s="365" t="str">
        <f>+MID('Input data'!$C$40,3,1)</f>
        <v/>
      </c>
      <c r="W29" s="365" t="str">
        <f>+MID('Input data'!$C$40,4,1)</f>
        <v/>
      </c>
      <c r="X29" s="365" t="str">
        <f>+MID('Input data'!$C$40,5,1)</f>
        <v/>
      </c>
      <c r="Y29" s="365" t="str">
        <f>+MID('Input data'!$C$40,6,1)</f>
        <v/>
      </c>
      <c r="Z29" s="365" t="str">
        <f>+MID('Input data'!$C$40,7,1)</f>
        <v/>
      </c>
      <c r="AA29" s="365" t="str">
        <f>+MID('Input data'!$C$40,8,1)</f>
        <v/>
      </c>
      <c r="AB29" s="365"/>
      <c r="AC29" s="365"/>
      <c r="AD29" s="365"/>
      <c r="AE29" s="324"/>
      <c r="AF29" s="324"/>
      <c r="AG29" s="324" t="s">
        <v>706</v>
      </c>
      <c r="AH29" s="324"/>
      <c r="AI29" s="324"/>
      <c r="AJ29" s="324"/>
      <c r="AK29" s="323"/>
    </row>
    <row r="30" spans="1:37" s="316" customFormat="1">
      <c r="A30" s="328" t="s">
        <v>707</v>
      </c>
      <c r="B30" s="327"/>
      <c r="C30" s="327"/>
      <c r="D30" s="327"/>
      <c r="E30" s="327"/>
      <c r="F30" s="327"/>
      <c r="G30" s="327"/>
      <c r="H30" s="327"/>
      <c r="I30" s="327"/>
      <c r="J30" s="327"/>
      <c r="K30" s="327"/>
      <c r="L30" s="327"/>
      <c r="M30" s="327"/>
      <c r="N30" s="327"/>
      <c r="O30" s="327"/>
      <c r="P30" s="327"/>
      <c r="Q30" s="327"/>
      <c r="R30" s="327"/>
      <c r="S30" s="327"/>
      <c r="T30" s="327"/>
      <c r="U30" s="327"/>
      <c r="V30" s="327"/>
      <c r="W30" s="324"/>
      <c r="X30" s="324"/>
      <c r="Y30" s="324"/>
      <c r="Z30" s="324"/>
      <c r="AA30" s="324"/>
      <c r="AB30" s="324"/>
      <c r="AC30" s="324"/>
      <c r="AD30" s="324"/>
      <c r="AE30" s="324"/>
      <c r="AF30" s="324"/>
      <c r="AG30" s="324"/>
      <c r="AH30" s="324"/>
      <c r="AI30" s="324"/>
      <c r="AJ30" s="324"/>
      <c r="AK30" s="323"/>
    </row>
    <row r="31" spans="1:37" ht="19.5" customHeight="1" thickBot="1">
      <c r="A31" s="364" t="str">
        <f>+LEFT('Input data'!$B$42,1)</f>
        <v/>
      </c>
      <c r="B31" s="363" t="str">
        <f>+MID('Input data'!$B$42,2,1)</f>
        <v/>
      </c>
      <c r="C31" s="363" t="str">
        <f>+MID('Input data'!$B$42,3,1)</f>
        <v/>
      </c>
      <c r="D31" s="363" t="str">
        <f>+MID('Input data'!$B$42,4,1)</f>
        <v/>
      </c>
      <c r="E31" s="363" t="str">
        <f>+MID('Input data'!$B$42,5,1)</f>
        <v/>
      </c>
      <c r="F31" s="363" t="str">
        <f>+MID('Input data'!$B$42,6,1)</f>
        <v/>
      </c>
      <c r="G31" s="363" t="str">
        <f>+MID('Input data'!$B$42,7,1)</f>
        <v/>
      </c>
      <c r="H31" s="363" t="str">
        <f>+MID('Input data'!$B$42,8,1)</f>
        <v/>
      </c>
      <c r="I31" s="363" t="str">
        <f>+MID('Input data'!$B$42,9,1)</f>
        <v/>
      </c>
      <c r="J31" s="363" t="str">
        <f>+MID('Input data'!$B$42,10,1)</f>
        <v/>
      </c>
      <c r="K31" s="363" t="str">
        <f>+MID('Input data'!$B$42,11,1)</f>
        <v/>
      </c>
      <c r="L31" s="363" t="str">
        <f>+MID('Input data'!$B$42,12,1)</f>
        <v/>
      </c>
      <c r="M31" s="363" t="str">
        <f>+MID('Input data'!$B$42,13,1)</f>
        <v/>
      </c>
      <c r="N31" s="363" t="str">
        <f>+MID('Input data'!$B$42,14,1)</f>
        <v/>
      </c>
      <c r="O31" s="363" t="str">
        <f>+MID('Input data'!$B$42,15,1)</f>
        <v/>
      </c>
      <c r="P31" s="363" t="str">
        <f>+MID('Input data'!$B$42,16,1)</f>
        <v/>
      </c>
      <c r="Q31" s="363" t="str">
        <f>+MID('Input data'!$B$42,17,1)</f>
        <v/>
      </c>
      <c r="R31" s="363" t="str">
        <f>+MID('Input data'!$B$42,18,1)</f>
        <v/>
      </c>
      <c r="S31" s="363" t="str">
        <f>+MID('Input data'!$B$42,19,1)</f>
        <v/>
      </c>
      <c r="T31" s="363" t="str">
        <f>+MID('Input data'!$B$42,20,1)</f>
        <v/>
      </c>
      <c r="U31" s="363" t="str">
        <f>+MID('Input data'!$B$42,21,1)</f>
        <v/>
      </c>
      <c r="V31" s="363" t="str">
        <f>+MID('Input data'!$B$42,22,1)</f>
        <v/>
      </c>
      <c r="W31" s="363" t="str">
        <f>+MID('Input data'!$B$42,23,1)</f>
        <v/>
      </c>
      <c r="X31" s="363" t="str">
        <f>+MID('Input data'!$B$42,24,1)</f>
        <v/>
      </c>
      <c r="Y31" s="363" t="str">
        <f>+MID('Input data'!$B$42,25,1)</f>
        <v/>
      </c>
      <c r="Z31" s="363" t="str">
        <f>+MID('Input data'!$B$42,26,1)</f>
        <v/>
      </c>
      <c r="AA31" s="363" t="str">
        <f>+MID('Input data'!$B$42,27,1)</f>
        <v/>
      </c>
      <c r="AB31" s="363" t="str">
        <f>+MID('Input data'!$B$42,28,1)</f>
        <v/>
      </c>
      <c r="AC31" s="363" t="str">
        <f>+MID('Input data'!$B$42,29,1)</f>
        <v/>
      </c>
      <c r="AD31" s="363" t="str">
        <f>+MID('Input data'!$B$42,30,1)</f>
        <v/>
      </c>
      <c r="AE31" s="363" t="str">
        <f>+MID('Input data'!$B$42,31,1)</f>
        <v/>
      </c>
      <c r="AF31" s="363" t="str">
        <f>+MID('Input data'!$B$42,32,1)</f>
        <v/>
      </c>
      <c r="AG31" s="363" t="str">
        <f>+MID('Input data'!$B$42,33,1)</f>
        <v/>
      </c>
      <c r="AH31" s="363" t="str">
        <f>+MID('Input data'!$B$42,34,1)</f>
        <v/>
      </c>
      <c r="AI31" s="363" t="str">
        <f>+MID('Input data'!$B$42,35,1)</f>
        <v/>
      </c>
      <c r="AJ31" s="363" t="str">
        <f>+MID('Input data'!$B$42,36,1)</f>
        <v/>
      </c>
      <c r="AK31" s="362" t="str">
        <f>+MID('Input data'!$B$42,37,1)</f>
        <v/>
      </c>
    </row>
    <row r="32" spans="1:37" s="316" customFormat="1" ht="4.5" customHeight="1" thickBot="1">
      <c r="W32" s="317"/>
      <c r="X32" s="317"/>
      <c r="Y32" s="317"/>
      <c r="Z32" s="317"/>
      <c r="AA32" s="317"/>
      <c r="AB32" s="317"/>
      <c r="AC32" s="317"/>
      <c r="AD32" s="317"/>
      <c r="AE32" s="317"/>
      <c r="AF32" s="317"/>
      <c r="AG32" s="317"/>
      <c r="AH32" s="317"/>
      <c r="AI32" s="317"/>
      <c r="AJ32" s="317"/>
      <c r="AK32" s="317"/>
    </row>
    <row r="33" spans="1:37" s="358" customFormat="1" ht="12.75" customHeight="1">
      <c r="A33" s="361" t="s">
        <v>708</v>
      </c>
      <c r="B33" s="360"/>
      <c r="C33" s="360"/>
      <c r="D33" s="360"/>
      <c r="E33" s="360"/>
      <c r="F33" s="360"/>
      <c r="G33" s="360"/>
      <c r="H33" s="360"/>
      <c r="I33" s="360"/>
      <c r="J33" s="360"/>
      <c r="K33" s="359"/>
      <c r="L33" s="703" t="s">
        <v>993</v>
      </c>
      <c r="M33" s="704"/>
      <c r="N33" s="704"/>
      <c r="O33" s="704"/>
      <c r="P33" s="704"/>
      <c r="Q33" s="704"/>
      <c r="R33" s="704"/>
      <c r="S33" s="704"/>
      <c r="T33" s="705"/>
      <c r="U33" s="704" t="s">
        <v>709</v>
      </c>
      <c r="V33" s="704"/>
      <c r="W33" s="704"/>
      <c r="X33" s="704"/>
      <c r="Y33" s="704"/>
      <c r="Z33" s="704"/>
      <c r="AA33" s="704"/>
      <c r="AB33" s="705"/>
      <c r="AC33" s="703" t="s">
        <v>992</v>
      </c>
      <c r="AD33" s="704"/>
      <c r="AE33" s="704"/>
      <c r="AF33" s="704"/>
      <c r="AG33" s="704"/>
      <c r="AH33" s="704"/>
      <c r="AI33" s="704"/>
      <c r="AJ33" s="704"/>
      <c r="AK33" s="709"/>
    </row>
    <row r="34" spans="1:37" s="316" customFormat="1" ht="19.5" customHeight="1">
      <c r="A34" s="344" t="str">
        <f>LEFT(TEXT('Input data'!F25,"dd.m.yyyy"),1)</f>
        <v>2</v>
      </c>
      <c r="B34" s="343" t="str">
        <f>MID(TEXT('Input data'!$F$25,"dd.mm.yyyy"),2,1)</f>
        <v>8</v>
      </c>
      <c r="C34" s="342" t="s">
        <v>677</v>
      </c>
      <c r="D34" s="343" t="str">
        <f>MID(TEXT('Input data'!$F$25,"dd.mm.yyyy"),4,1)</f>
        <v>0</v>
      </c>
      <c r="E34" s="343" t="str">
        <f>MID(TEXT('Input data'!$F$25,"dd.mm.yyyy"),5,1)</f>
        <v>2</v>
      </c>
      <c r="F34" s="342" t="s">
        <v>677</v>
      </c>
      <c r="G34" s="341" t="str">
        <f>MID(TEXT('Input data'!$F$25,"dd.mm.yyyy"),7,1)</f>
        <v>2</v>
      </c>
      <c r="H34" s="341" t="str">
        <f>MID(TEXT('Input data'!$F$25,"dd.mm.yyyy"),8,1)</f>
        <v>0</v>
      </c>
      <c r="I34" s="341" t="str">
        <f>MID(TEXT('Input data'!$F$25,"dd.mm.yyyy"),9,1)</f>
        <v>1</v>
      </c>
      <c r="J34" s="341" t="str">
        <f>MID(TEXT('Input data'!$F$25,"dd.mm.yyyy"),10,1)</f>
        <v>4</v>
      </c>
      <c r="K34" s="357"/>
      <c r="L34" s="706"/>
      <c r="M34" s="707"/>
      <c r="N34" s="707"/>
      <c r="O34" s="707"/>
      <c r="P34" s="707"/>
      <c r="Q34" s="707"/>
      <c r="R34" s="707"/>
      <c r="S34" s="707"/>
      <c r="T34" s="708"/>
      <c r="U34" s="707"/>
      <c r="V34" s="707"/>
      <c r="W34" s="707"/>
      <c r="X34" s="707"/>
      <c r="Y34" s="707"/>
      <c r="Z34" s="707"/>
      <c r="AA34" s="707"/>
      <c r="AB34" s="708"/>
      <c r="AC34" s="706"/>
      <c r="AD34" s="707"/>
      <c r="AE34" s="707"/>
      <c r="AF34" s="707"/>
      <c r="AG34" s="707"/>
      <c r="AH34" s="707"/>
      <c r="AI34" s="707"/>
      <c r="AJ34" s="707"/>
      <c r="AK34" s="710"/>
    </row>
    <row r="35" spans="1:37" s="316" customFormat="1" ht="13.5" customHeight="1">
      <c r="A35" s="356"/>
      <c r="B35" s="355"/>
      <c r="C35" s="355"/>
      <c r="D35" s="355"/>
      <c r="E35" s="355"/>
      <c r="F35" s="355"/>
      <c r="G35" s="354"/>
      <c r="H35" s="354"/>
      <c r="I35" s="354"/>
      <c r="J35" s="354"/>
      <c r="K35" s="353"/>
      <c r="L35" s="706"/>
      <c r="M35" s="707"/>
      <c r="N35" s="707"/>
      <c r="O35" s="707"/>
      <c r="P35" s="707"/>
      <c r="Q35" s="707"/>
      <c r="R35" s="707"/>
      <c r="S35" s="707"/>
      <c r="T35" s="708"/>
      <c r="U35" s="707"/>
      <c r="V35" s="707"/>
      <c r="W35" s="707"/>
      <c r="X35" s="707"/>
      <c r="Y35" s="707"/>
      <c r="Z35" s="707"/>
      <c r="AA35" s="707"/>
      <c r="AB35" s="708"/>
      <c r="AC35" s="706"/>
      <c r="AD35" s="707"/>
      <c r="AE35" s="707"/>
      <c r="AF35" s="707"/>
      <c r="AG35" s="707"/>
      <c r="AH35" s="707"/>
      <c r="AI35" s="707"/>
      <c r="AJ35" s="707"/>
      <c r="AK35" s="710"/>
    </row>
    <row r="36" spans="1:37" s="316" customFormat="1">
      <c r="A36" s="328" t="s">
        <v>710</v>
      </c>
      <c r="B36" s="327"/>
      <c r="C36" s="327"/>
      <c r="D36" s="327"/>
      <c r="E36" s="327"/>
      <c r="F36" s="327"/>
      <c r="G36" s="352"/>
      <c r="H36" s="352"/>
      <c r="I36" s="352"/>
      <c r="J36" s="352"/>
      <c r="K36" s="351"/>
      <c r="L36" s="350"/>
      <c r="M36" s="350"/>
      <c r="N36" s="350"/>
      <c r="O36" s="350"/>
      <c r="P36" s="350"/>
      <c r="Q36" s="350"/>
      <c r="R36" s="350"/>
      <c r="S36" s="327"/>
      <c r="T36" s="348"/>
      <c r="U36" s="349"/>
      <c r="V36" s="349"/>
      <c r="W36" s="349"/>
      <c r="X36" s="349"/>
      <c r="Y36" s="349"/>
      <c r="Z36" s="324"/>
      <c r="AA36" s="349"/>
      <c r="AB36" s="348"/>
      <c r="AC36" s="347"/>
      <c r="AD36" s="346"/>
      <c r="AE36" s="346"/>
      <c r="AF36" s="346"/>
      <c r="AG36" s="346"/>
      <c r="AH36" s="346"/>
      <c r="AI36" s="346"/>
      <c r="AJ36" s="346"/>
      <c r="AK36" s="345"/>
    </row>
    <row r="37" spans="1:37" s="316" customFormat="1" ht="19.5" customHeight="1">
      <c r="A37" s="344" t="str">
        <f>IF('Input data'!$F$27="","",LEFT(TEXT('Input data'!$F$27,"dd.mm.yyyy"),1))</f>
        <v/>
      </c>
      <c r="B37" s="343" t="str">
        <f>IF('Input data'!$F$27="","",MID(TEXT('Input data'!$F$27,"dd.mm.yyyy"),2,1))</f>
        <v/>
      </c>
      <c r="C37" s="342" t="s">
        <v>677</v>
      </c>
      <c r="D37" s="343" t="str">
        <f>IF('Input data'!$F$27="","",MID(TEXT('Input data'!$F$27,"dd.mm.yyyy"),4,1))</f>
        <v/>
      </c>
      <c r="E37" s="343" t="str">
        <f>IF('Input data'!$F$27="","",MID(TEXT('Input data'!$F$27,"dd.mm.yyyy"),5,1))</f>
        <v/>
      </c>
      <c r="F37" s="342" t="s">
        <v>677</v>
      </c>
      <c r="G37" s="341" t="str">
        <f>IF('Input data'!$F$27="","",MID(TEXT('Input data'!$F$27,"dd.mm.yyyy"),7,1))</f>
        <v/>
      </c>
      <c r="H37" s="341" t="str">
        <f>IF('Input data'!$F$27="","",MID(TEXT('Input data'!$F$27,"dd.mm.yyyy"),8,1))</f>
        <v/>
      </c>
      <c r="I37" s="341" t="str">
        <f>IF('Input data'!$F$27="","",MID(TEXT('Input data'!$F$27,"dd.mm.yyyy"),9,1))</f>
        <v/>
      </c>
      <c r="J37" s="341" t="str">
        <f>IF('Input data'!$F$27="","",MID(TEXT('Input data'!$F$27,"dd.mm.yyyy"),10,1))</f>
        <v/>
      </c>
      <c r="K37" s="340"/>
      <c r="L37" s="339"/>
      <c r="M37" s="338"/>
      <c r="N37" s="338"/>
      <c r="O37" s="338"/>
      <c r="P37" s="338"/>
      <c r="Q37" s="338"/>
      <c r="R37" s="338"/>
      <c r="S37" s="338"/>
      <c r="T37" s="337"/>
      <c r="U37" s="339"/>
      <c r="V37" s="338"/>
      <c r="W37" s="338"/>
      <c r="X37" s="338"/>
      <c r="Y37" s="338"/>
      <c r="Z37" s="338"/>
      <c r="AA37" s="338"/>
      <c r="AB37" s="337"/>
      <c r="AC37" s="324"/>
      <c r="AD37" s="324"/>
      <c r="AE37" s="324"/>
      <c r="AF37" s="324"/>
      <c r="AG37" s="324"/>
      <c r="AH37" s="324"/>
      <c r="AI37" s="324"/>
      <c r="AJ37" s="324"/>
      <c r="AK37" s="323"/>
    </row>
    <row r="38" spans="1:37" s="322" customFormat="1" thickBot="1">
      <c r="A38" s="336"/>
      <c r="B38" s="335"/>
      <c r="C38" s="335"/>
      <c r="D38" s="335"/>
      <c r="E38" s="335"/>
      <c r="F38" s="335"/>
      <c r="G38" s="335"/>
      <c r="H38" s="335"/>
      <c r="I38" s="335"/>
      <c r="J38" s="335"/>
      <c r="K38" s="334"/>
      <c r="L38" s="711">
        <f>'Input data'!F31</f>
        <v>0</v>
      </c>
      <c r="M38" s="712"/>
      <c r="N38" s="712"/>
      <c r="O38" s="712"/>
      <c r="P38" s="712"/>
      <c r="Q38" s="712"/>
      <c r="R38" s="712"/>
      <c r="S38" s="712"/>
      <c r="T38" s="713"/>
      <c r="U38" s="711">
        <f>'Input data'!F35</f>
        <v>0</v>
      </c>
      <c r="V38" s="712"/>
      <c r="W38" s="712"/>
      <c r="X38" s="712"/>
      <c r="Y38" s="712"/>
      <c r="Z38" s="712"/>
      <c r="AA38" s="712"/>
      <c r="AB38" s="713"/>
      <c r="AC38" s="714">
        <f>'Input data'!F39</f>
        <v>0</v>
      </c>
      <c r="AD38" s="712"/>
      <c r="AE38" s="712"/>
      <c r="AF38" s="712"/>
      <c r="AG38" s="712"/>
      <c r="AH38" s="712"/>
      <c r="AI38" s="712"/>
      <c r="AJ38" s="712"/>
      <c r="AK38" s="715"/>
    </row>
    <row r="39" spans="1:37" s="322" customFormat="1">
      <c r="W39" s="317"/>
      <c r="X39" s="317"/>
      <c r="Y39" s="317"/>
      <c r="Z39" s="317"/>
      <c r="AA39" s="317"/>
      <c r="AB39" s="317"/>
      <c r="AC39" s="317"/>
      <c r="AD39" s="317"/>
      <c r="AE39" s="317"/>
      <c r="AF39" s="317"/>
      <c r="AG39" s="317"/>
      <c r="AH39" s="317"/>
      <c r="AI39" s="317"/>
      <c r="AJ39" s="317"/>
      <c r="AK39" s="317"/>
    </row>
    <row r="40" spans="1:37" s="322" customFormat="1" ht="12.75" customHeight="1">
      <c r="W40" s="317"/>
      <c r="X40" s="317"/>
      <c r="Y40" s="317"/>
      <c r="Z40" s="317"/>
      <c r="AA40" s="317"/>
      <c r="AB40" s="317"/>
      <c r="AC40" s="317"/>
      <c r="AD40" s="317"/>
      <c r="AE40" s="317"/>
      <c r="AF40" s="317"/>
      <c r="AG40" s="317"/>
      <c r="AH40" s="317"/>
      <c r="AI40" s="317"/>
      <c r="AJ40" s="317"/>
      <c r="AK40" s="317"/>
    </row>
    <row r="41" spans="1:37" s="322" customFormat="1">
      <c r="W41" s="317"/>
      <c r="X41" s="317"/>
      <c r="Y41" s="317"/>
      <c r="Z41" s="317"/>
      <c r="AA41" s="317"/>
      <c r="AB41" s="317"/>
      <c r="AC41" s="317"/>
      <c r="AD41" s="317"/>
      <c r="AE41" s="317"/>
      <c r="AF41" s="317"/>
      <c r="AG41" s="317"/>
      <c r="AH41" s="317"/>
      <c r="AI41" s="317"/>
      <c r="AJ41" s="317"/>
      <c r="AK41" s="317"/>
    </row>
    <row r="42" spans="1:37" ht="13.5" thickBot="1">
      <c r="W42" s="317"/>
      <c r="X42" s="317"/>
      <c r="Y42" s="317"/>
      <c r="Z42" s="317"/>
      <c r="AA42" s="317"/>
      <c r="AB42" s="317"/>
      <c r="AC42" s="317"/>
      <c r="AD42" s="317"/>
      <c r="AE42" s="317"/>
      <c r="AF42" s="317"/>
      <c r="AG42" s="317"/>
      <c r="AH42" s="317"/>
      <c r="AI42" s="317"/>
      <c r="AJ42" s="317"/>
      <c r="AK42" s="317"/>
    </row>
    <row r="43" spans="1:37" s="322" customFormat="1">
      <c r="B43" s="333" t="s">
        <v>711</v>
      </c>
      <c r="C43" s="332"/>
      <c r="D43" s="332"/>
      <c r="E43" s="332"/>
      <c r="F43" s="332"/>
      <c r="G43" s="332"/>
      <c r="H43" s="332"/>
      <c r="I43" s="332"/>
      <c r="J43" s="332"/>
      <c r="K43" s="332"/>
      <c r="L43" s="332"/>
      <c r="M43" s="332"/>
      <c r="N43" s="332"/>
      <c r="O43" s="332"/>
      <c r="P43" s="332"/>
      <c r="Q43" s="332"/>
      <c r="R43" s="332"/>
      <c r="S43" s="332"/>
      <c r="T43" s="332"/>
      <c r="U43" s="332"/>
      <c r="V43" s="332"/>
      <c r="W43" s="331"/>
      <c r="X43" s="331"/>
      <c r="Y43" s="331"/>
      <c r="Z43" s="331"/>
      <c r="AA43" s="331"/>
      <c r="AB43" s="331"/>
      <c r="AC43" s="331"/>
      <c r="AD43" s="331"/>
      <c r="AE43" s="331"/>
      <c r="AF43" s="331"/>
      <c r="AG43" s="331"/>
      <c r="AH43" s="331"/>
      <c r="AI43" s="331"/>
      <c r="AJ43" s="330"/>
      <c r="AK43" s="317"/>
    </row>
    <row r="44" spans="1:37" s="322" customFormat="1">
      <c r="B44" s="326"/>
      <c r="C44" s="325"/>
      <c r="D44" s="325"/>
      <c r="E44" s="325"/>
      <c r="F44" s="325"/>
      <c r="G44" s="325"/>
      <c r="H44" s="325"/>
      <c r="I44" s="325"/>
      <c r="J44" s="325"/>
      <c r="K44" s="325"/>
      <c r="L44" s="325"/>
      <c r="M44" s="325"/>
      <c r="N44" s="325"/>
      <c r="O44" s="325"/>
      <c r="P44" s="325"/>
      <c r="Q44" s="325"/>
      <c r="R44" s="325"/>
      <c r="S44" s="325"/>
      <c r="T44" s="325"/>
      <c r="U44" s="325"/>
      <c r="V44" s="325"/>
      <c r="W44" s="324"/>
      <c r="X44" s="324"/>
      <c r="Y44" s="324"/>
      <c r="Z44" s="324"/>
      <c r="AA44" s="324"/>
      <c r="AB44" s="324"/>
      <c r="AC44" s="324"/>
      <c r="AD44" s="324"/>
      <c r="AE44" s="324"/>
      <c r="AF44" s="324"/>
      <c r="AG44" s="324"/>
      <c r="AH44" s="324"/>
      <c r="AI44" s="324"/>
      <c r="AJ44" s="323"/>
      <c r="AK44" s="317"/>
    </row>
    <row r="45" spans="1:37" ht="12.75" customHeight="1">
      <c r="B45" s="329"/>
      <c r="C45" s="678"/>
      <c r="D45" s="678"/>
      <c r="E45" s="678"/>
      <c r="F45" s="678"/>
      <c r="G45" s="678"/>
      <c r="H45" s="678"/>
      <c r="I45" s="678"/>
      <c r="J45" s="678"/>
      <c r="K45" s="678"/>
      <c r="L45" s="678"/>
      <c r="M45" s="678"/>
      <c r="N45" s="678"/>
      <c r="O45" s="678"/>
      <c r="P45" s="678"/>
      <c r="Q45" s="678"/>
      <c r="R45" s="678"/>
      <c r="S45" s="678"/>
      <c r="T45" s="678"/>
      <c r="U45" s="678"/>
      <c r="V45" s="678"/>
      <c r="W45" s="324"/>
      <c r="X45" s="324"/>
      <c r="Y45" s="324"/>
      <c r="Z45" s="324"/>
      <c r="AA45" s="324"/>
      <c r="AB45" s="324"/>
      <c r="AC45" s="324"/>
      <c r="AD45" s="324"/>
      <c r="AE45" s="324"/>
      <c r="AF45" s="324"/>
      <c r="AG45" s="324"/>
      <c r="AH45" s="324"/>
      <c r="AI45" s="324"/>
      <c r="AJ45" s="323"/>
      <c r="AK45" s="317"/>
    </row>
    <row r="46" spans="1:37" s="322" customFormat="1">
      <c r="B46" s="326"/>
      <c r="C46" s="325"/>
      <c r="D46" s="325"/>
      <c r="E46" s="325"/>
      <c r="F46" s="325"/>
      <c r="G46" s="325"/>
      <c r="H46" s="325"/>
      <c r="I46" s="325"/>
      <c r="J46" s="325"/>
      <c r="K46" s="325"/>
      <c r="L46" s="325"/>
      <c r="M46" s="325"/>
      <c r="N46" s="325"/>
      <c r="O46" s="325"/>
      <c r="P46" s="325"/>
      <c r="Q46" s="325"/>
      <c r="R46" s="325"/>
      <c r="S46" s="325"/>
      <c r="T46" s="325"/>
      <c r="U46" s="325"/>
      <c r="V46" s="325"/>
      <c r="W46" s="324"/>
      <c r="X46" s="324"/>
      <c r="Y46" s="324"/>
      <c r="Z46" s="324"/>
      <c r="AA46" s="324"/>
      <c r="AB46" s="324"/>
      <c r="AC46" s="324"/>
      <c r="AD46" s="324"/>
      <c r="AE46" s="324"/>
      <c r="AF46" s="324"/>
      <c r="AG46" s="324"/>
      <c r="AH46" s="324"/>
      <c r="AI46" s="324"/>
      <c r="AJ46" s="323"/>
      <c r="AK46" s="317"/>
    </row>
    <row r="47" spans="1:37" s="316" customFormat="1">
      <c r="B47" s="328"/>
      <c r="C47" s="327"/>
      <c r="D47" s="327"/>
      <c r="E47" s="327"/>
      <c r="F47" s="327"/>
      <c r="G47" s="327"/>
      <c r="H47" s="327"/>
      <c r="I47" s="327"/>
      <c r="J47" s="327"/>
      <c r="K47" s="327"/>
      <c r="L47" s="327"/>
      <c r="M47" s="327"/>
      <c r="N47" s="327"/>
      <c r="O47" s="327"/>
      <c r="P47" s="327"/>
      <c r="Q47" s="327"/>
      <c r="R47" s="327"/>
      <c r="S47" s="327"/>
      <c r="T47" s="327"/>
      <c r="U47" s="327"/>
      <c r="V47" s="327"/>
      <c r="W47" s="324"/>
      <c r="X47" s="324"/>
      <c r="Y47" s="324"/>
      <c r="Z47" s="324"/>
      <c r="AA47" s="324"/>
      <c r="AB47" s="324"/>
      <c r="AC47" s="324"/>
      <c r="AD47" s="324"/>
      <c r="AE47" s="324"/>
      <c r="AF47" s="324"/>
      <c r="AG47" s="324"/>
      <c r="AH47" s="324"/>
      <c r="AI47" s="324"/>
      <c r="AJ47" s="323"/>
      <c r="AK47" s="317"/>
    </row>
    <row r="48" spans="1:37" s="316" customFormat="1">
      <c r="B48" s="328"/>
      <c r="C48" s="327"/>
      <c r="D48" s="327"/>
      <c r="E48" s="327"/>
      <c r="F48" s="327"/>
      <c r="G48" s="327"/>
      <c r="H48" s="327"/>
      <c r="I48" s="327"/>
      <c r="J48" s="327"/>
      <c r="K48" s="327"/>
      <c r="L48" s="327"/>
      <c r="M48" s="327"/>
      <c r="N48" s="327"/>
      <c r="O48" s="327"/>
      <c r="P48" s="327"/>
      <c r="Q48" s="327"/>
      <c r="R48" s="327"/>
      <c r="S48" s="327"/>
      <c r="T48" s="327"/>
      <c r="U48" s="327"/>
      <c r="V48" s="327"/>
      <c r="W48" s="324"/>
      <c r="X48" s="324"/>
      <c r="Y48" s="324"/>
      <c r="Z48" s="324"/>
      <c r="AA48" s="324"/>
      <c r="AB48" s="324"/>
      <c r="AC48" s="324"/>
      <c r="AD48" s="324"/>
      <c r="AE48" s="324"/>
      <c r="AF48" s="324"/>
      <c r="AG48" s="324"/>
      <c r="AH48" s="324"/>
      <c r="AI48" s="324"/>
      <c r="AJ48" s="323"/>
      <c r="AK48" s="317"/>
    </row>
    <row r="49" spans="2:37" s="322" customFormat="1">
      <c r="B49" s="326"/>
      <c r="C49" s="325"/>
      <c r="D49" s="325"/>
      <c r="E49" s="325"/>
      <c r="F49" s="325"/>
      <c r="G49" s="325"/>
      <c r="H49" s="325"/>
      <c r="I49" s="325"/>
      <c r="J49" s="325"/>
      <c r="K49" s="325"/>
      <c r="L49" s="325"/>
      <c r="M49" s="325"/>
      <c r="N49" s="325"/>
      <c r="O49" s="325"/>
      <c r="P49" s="325"/>
      <c r="Q49" s="325"/>
      <c r="R49" s="325"/>
      <c r="S49" s="325"/>
      <c r="T49" s="325"/>
      <c r="U49" s="325"/>
      <c r="V49" s="325"/>
      <c r="W49" s="324"/>
      <c r="X49" s="324"/>
      <c r="Y49" s="324"/>
      <c r="Z49" s="324"/>
      <c r="AA49" s="324"/>
      <c r="AB49" s="324"/>
      <c r="AC49" s="324"/>
      <c r="AD49" s="324"/>
      <c r="AE49" s="324"/>
      <c r="AF49" s="324"/>
      <c r="AG49" s="324"/>
      <c r="AH49" s="324"/>
      <c r="AI49" s="324"/>
      <c r="AJ49" s="323"/>
      <c r="AK49" s="317"/>
    </row>
    <row r="50" spans="2:37" s="322" customFormat="1">
      <c r="B50" s="326"/>
      <c r="C50" s="325"/>
      <c r="D50" s="325"/>
      <c r="E50" s="325"/>
      <c r="F50" s="325"/>
      <c r="G50" s="325"/>
      <c r="H50" s="325"/>
      <c r="I50" s="325"/>
      <c r="J50" s="325"/>
      <c r="K50" s="325"/>
      <c r="L50" s="325"/>
      <c r="M50" s="325"/>
      <c r="N50" s="325"/>
      <c r="O50" s="325"/>
      <c r="P50" s="325"/>
      <c r="Q50" s="325"/>
      <c r="R50" s="325"/>
      <c r="S50" s="325"/>
      <c r="T50" s="325"/>
      <c r="U50" s="325"/>
      <c r="V50" s="325"/>
      <c r="W50" s="324"/>
      <c r="X50" s="324"/>
      <c r="Y50" s="324"/>
      <c r="Z50" s="324"/>
      <c r="AA50" s="324"/>
      <c r="AB50" s="324"/>
      <c r="AC50" s="324"/>
      <c r="AD50" s="324"/>
      <c r="AE50" s="324"/>
      <c r="AF50" s="324"/>
      <c r="AG50" s="324"/>
      <c r="AH50" s="324"/>
      <c r="AI50" s="324"/>
      <c r="AJ50" s="323"/>
      <c r="AK50" s="317"/>
    </row>
    <row r="51" spans="2:37" s="322" customFormat="1">
      <c r="B51" s="326"/>
      <c r="C51" s="325"/>
      <c r="D51" s="325"/>
      <c r="E51" s="325"/>
      <c r="F51" s="325"/>
      <c r="G51" s="325"/>
      <c r="H51" s="325"/>
      <c r="I51" s="325"/>
      <c r="J51" s="325"/>
      <c r="K51" s="325"/>
      <c r="L51" s="325"/>
      <c r="M51" s="325"/>
      <c r="N51" s="325"/>
      <c r="O51" s="325"/>
      <c r="P51" s="325"/>
      <c r="Q51" s="325"/>
      <c r="R51" s="325"/>
      <c r="S51" s="325"/>
      <c r="T51" s="325"/>
      <c r="U51" s="325"/>
      <c r="V51" s="325"/>
      <c r="W51" s="324"/>
      <c r="X51" s="324"/>
      <c r="Y51" s="324"/>
      <c r="Z51" s="324"/>
      <c r="AA51" s="324"/>
      <c r="AB51" s="324"/>
      <c r="AC51" s="324"/>
      <c r="AD51" s="324"/>
      <c r="AE51" s="324"/>
      <c r="AF51" s="324"/>
      <c r="AG51" s="324"/>
      <c r="AH51" s="324"/>
      <c r="AI51" s="324"/>
      <c r="AJ51" s="323"/>
      <c r="AK51" s="317"/>
    </row>
    <row r="52" spans="2:37" s="322" customFormat="1">
      <c r="B52" s="326"/>
      <c r="C52" s="325"/>
      <c r="D52" s="325"/>
      <c r="E52" s="325"/>
      <c r="F52" s="325"/>
      <c r="G52" s="325"/>
      <c r="H52" s="325"/>
      <c r="I52" s="325"/>
      <c r="J52" s="325"/>
      <c r="K52" s="325"/>
      <c r="L52" s="325"/>
      <c r="M52" s="325"/>
      <c r="N52" s="325"/>
      <c r="O52" s="325"/>
      <c r="P52" s="325"/>
      <c r="Q52" s="325"/>
      <c r="R52" s="325"/>
      <c r="S52" s="325"/>
      <c r="T52" s="325"/>
      <c r="U52" s="325"/>
      <c r="V52" s="325"/>
      <c r="W52" s="324"/>
      <c r="X52" s="324"/>
      <c r="Y52" s="324"/>
      <c r="Z52" s="324"/>
      <c r="AA52" s="324"/>
      <c r="AB52" s="324"/>
      <c r="AC52" s="324"/>
      <c r="AD52" s="324"/>
      <c r="AE52" s="324"/>
      <c r="AF52" s="324"/>
      <c r="AG52" s="324"/>
      <c r="AH52" s="324"/>
      <c r="AI52" s="324"/>
      <c r="AJ52" s="323"/>
      <c r="AK52" s="317"/>
    </row>
    <row r="53" spans="2:37" s="316" customFormat="1" ht="13.5" thickBot="1">
      <c r="B53" s="321"/>
      <c r="C53" s="320"/>
      <c r="D53" s="320"/>
      <c r="E53" s="320"/>
      <c r="F53" s="320"/>
      <c r="G53" s="320" t="s">
        <v>712</v>
      </c>
      <c r="H53" s="320"/>
      <c r="I53" s="320"/>
      <c r="J53" s="320"/>
      <c r="K53" s="320"/>
      <c r="L53" s="320"/>
      <c r="M53" s="320"/>
      <c r="N53" s="320"/>
      <c r="O53" s="320"/>
      <c r="P53" s="320"/>
      <c r="Q53" s="320"/>
      <c r="R53" s="320"/>
      <c r="S53" s="320"/>
      <c r="T53" s="320"/>
      <c r="U53" s="320" t="s">
        <v>713</v>
      </c>
      <c r="V53" s="320"/>
      <c r="W53" s="319"/>
      <c r="X53" s="319"/>
      <c r="Y53" s="319"/>
      <c r="Z53" s="319"/>
      <c r="AA53" s="319"/>
      <c r="AB53" s="319"/>
      <c r="AC53" s="319"/>
      <c r="AD53" s="319"/>
      <c r="AE53" s="319"/>
      <c r="AF53" s="319"/>
      <c r="AG53" s="319"/>
      <c r="AH53" s="319"/>
      <c r="AI53" s="319"/>
      <c r="AJ53" s="318"/>
      <c r="AK53" s="317"/>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25947/1/2010&amp;RStrana 1</oddFooter>
  </headerFooter>
</worksheet>
</file>

<file path=xl/worksheets/sheet30.xml><?xml version="1.0" encoding="utf-8"?>
<worksheet xmlns="http://schemas.openxmlformats.org/spreadsheetml/2006/main" xmlns:r="http://schemas.openxmlformats.org/officeDocument/2006/relationships">
  <sheetPr codeName="Sheet27"/>
  <dimension ref="A1:B5"/>
  <sheetViews>
    <sheetView showGridLines="0" zoomScaleNormal="100" workbookViewId="0">
      <selection activeCell="C11" sqref="C11"/>
    </sheetView>
  </sheetViews>
  <sheetFormatPr defaultRowHeight="15"/>
  <cols>
    <col min="1" max="2" width="43.28515625" customWidth="1"/>
    <col min="3" max="3" width="19.140625" customWidth="1"/>
  </cols>
  <sheetData>
    <row r="1" spans="1:2" ht="17.25" thickBot="1">
      <c r="A1" s="1" t="s">
        <v>174</v>
      </c>
    </row>
    <row r="2" spans="1:2" ht="16.5" thickTop="1" thickBot="1">
      <c r="A2" s="75" t="s">
        <v>131</v>
      </c>
      <c r="B2" s="76" t="s">
        <v>36</v>
      </c>
    </row>
    <row r="3" spans="1:2" ht="24" thickTop="1" thickBot="1">
      <c r="A3" s="12" t="s">
        <v>172</v>
      </c>
      <c r="B3" s="77"/>
    </row>
    <row r="4" spans="1:2" ht="23.25" thickBot="1">
      <c r="A4" s="16" t="s">
        <v>173</v>
      </c>
      <c r="B4" s="78"/>
    </row>
    <row r="5" spans="1:2" ht="15.75" thickTop="1"/>
  </sheetData>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sheetPr codeName="Sheet28"/>
  <dimension ref="A1:D8"/>
  <sheetViews>
    <sheetView showGridLines="0" zoomScaleNormal="100" workbookViewId="0">
      <selection activeCell="A3" sqref="A3:A7"/>
    </sheetView>
  </sheetViews>
  <sheetFormatPr defaultRowHeight="15"/>
  <cols>
    <col min="1" max="1" width="26.140625" customWidth="1"/>
    <col min="2" max="4" width="20.140625" customWidth="1"/>
  </cols>
  <sheetData>
    <row r="1" spans="1:4" ht="17.25" thickBot="1">
      <c r="A1" s="1" t="s">
        <v>175</v>
      </c>
    </row>
    <row r="2" spans="1:4" ht="44.25" customHeight="1" thickTop="1" thickBot="1">
      <c r="A2" s="84" t="s">
        <v>168</v>
      </c>
      <c r="B2" s="434" t="s">
        <v>462</v>
      </c>
      <c r="C2" s="434" t="s">
        <v>463</v>
      </c>
      <c r="D2" s="434" t="s">
        <v>464</v>
      </c>
    </row>
    <row r="3" spans="1:4" ht="16.5" thickTop="1" thickBot="1">
      <c r="A3" s="71" t="s">
        <v>160</v>
      </c>
      <c r="B3" s="79"/>
      <c r="C3" s="79"/>
      <c r="D3" s="80"/>
    </row>
    <row r="4" spans="1:4" ht="15.75" thickBot="1">
      <c r="A4" s="71" t="s">
        <v>161</v>
      </c>
      <c r="B4" s="79"/>
      <c r="C4" s="79"/>
      <c r="D4" s="80"/>
    </row>
    <row r="5" spans="1:4" ht="15.75" thickBot="1">
      <c r="A5" s="71" t="s">
        <v>176</v>
      </c>
      <c r="B5" s="79"/>
      <c r="C5" s="79"/>
      <c r="D5" s="80"/>
    </row>
    <row r="6" spans="1:4" ht="15.75" thickBot="1">
      <c r="A6" s="71" t="s">
        <v>164</v>
      </c>
      <c r="B6" s="79"/>
      <c r="C6" s="79"/>
      <c r="D6" s="80"/>
    </row>
    <row r="7" spans="1:4" ht="26.25" customHeight="1" thickBot="1">
      <c r="A7" s="86" t="s">
        <v>166</v>
      </c>
      <c r="B7" s="85"/>
      <c r="C7" s="85"/>
      <c r="D7" s="78"/>
    </row>
    <row r="8" spans="1:4" ht="15.75" thickTop="1"/>
  </sheetData>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sheetPr codeName="Sheet29"/>
  <dimension ref="A1:I15"/>
  <sheetViews>
    <sheetView showGridLines="0" topLeftCell="C1" zoomScaleNormal="100" workbookViewId="0">
      <selection activeCell="H3" sqref="H3:I12"/>
    </sheetView>
  </sheetViews>
  <sheetFormatPr defaultRowHeight="15"/>
  <cols>
    <col min="1" max="1" width="35.42578125" customWidth="1"/>
    <col min="2" max="3" width="25.5703125" customWidth="1"/>
    <col min="4" max="4" width="22.28515625" customWidth="1"/>
    <col min="5" max="5" width="34.7109375" style="263" customWidth="1"/>
    <col min="6" max="6" width="41.28515625" style="268" customWidth="1"/>
    <col min="8" max="8" width="26.7109375" style="263" customWidth="1"/>
    <col min="9" max="9" width="26.7109375" style="268" customWidth="1"/>
  </cols>
  <sheetData>
    <row r="1" spans="1:9" ht="17.25" thickBot="1">
      <c r="A1" s="1" t="s">
        <v>177</v>
      </c>
      <c r="E1" s="1199" t="s">
        <v>672</v>
      </c>
      <c r="F1" s="1201"/>
      <c r="G1" s="273"/>
      <c r="H1" s="1193" t="s">
        <v>674</v>
      </c>
      <c r="I1" s="1195"/>
    </row>
    <row r="2" spans="1:9" ht="35.25" thickTop="1" thickBot="1">
      <c r="A2" s="84" t="s">
        <v>178</v>
      </c>
      <c r="B2" s="434" t="s">
        <v>2</v>
      </c>
      <c r="C2" s="434" t="s">
        <v>3</v>
      </c>
      <c r="E2" s="59" t="s">
        <v>2</v>
      </c>
      <c r="F2" s="59" t="s">
        <v>3</v>
      </c>
      <c r="H2" s="59" t="s">
        <v>2</v>
      </c>
      <c r="I2" s="59" t="s">
        <v>3</v>
      </c>
    </row>
    <row r="3" spans="1:9" ht="24" thickTop="1" thickBot="1">
      <c r="A3" s="25" t="s">
        <v>179</v>
      </c>
      <c r="B3" s="280">
        <f>SUM(B4:B5)</f>
        <v>0</v>
      </c>
      <c r="C3" s="143">
        <f>SUM(C4:C5)</f>
        <v>0</v>
      </c>
      <c r="E3" s="266">
        <f>SUM(B4:B5)-B3</f>
        <v>0</v>
      </c>
      <c r="F3" s="269">
        <f>SUM(C4:C5)-C3</f>
        <v>0</v>
      </c>
      <c r="H3" s="266" t="e">
        <f>B3-#REF!</f>
        <v>#REF!</v>
      </c>
      <c r="I3" s="283" t="e">
        <f>C3-#REF!</f>
        <v>#REF!</v>
      </c>
    </row>
    <row r="4" spans="1:9" ht="16.5" thickTop="1" thickBot="1">
      <c r="A4" s="14"/>
      <c r="B4" s="281"/>
      <c r="C4" s="80"/>
    </row>
    <row r="5" spans="1:9" ht="15.75" thickBot="1">
      <c r="A5" s="16"/>
      <c r="B5" s="282"/>
      <c r="C5" s="78"/>
    </row>
    <row r="6" spans="1:9" ht="24" thickTop="1" thickBot="1">
      <c r="A6" s="25" t="s">
        <v>180</v>
      </c>
      <c r="B6" s="282">
        <f>SUM(B7:B8)</f>
        <v>0</v>
      </c>
      <c r="C6" s="143">
        <f>SUM(C7:C8)</f>
        <v>0</v>
      </c>
      <c r="E6" s="266">
        <f>SUM(B7:B8)-B6</f>
        <v>0</v>
      </c>
      <c r="F6" s="269">
        <f>SUM(C7:C8)-C6</f>
        <v>0</v>
      </c>
      <c r="H6" s="266" t="e">
        <f>B6-#REF!</f>
        <v>#REF!</v>
      </c>
      <c r="I6" s="269" t="e">
        <f>C6-#REF!</f>
        <v>#REF!</v>
      </c>
    </row>
    <row r="7" spans="1:9" ht="16.5" thickTop="1" thickBot="1">
      <c r="A7" s="14"/>
      <c r="B7" s="281"/>
      <c r="C7" s="80"/>
    </row>
    <row r="8" spans="1:9" ht="15.75" thickBot="1">
      <c r="A8" s="16"/>
      <c r="B8" s="282"/>
      <c r="C8" s="78"/>
    </row>
    <row r="9" spans="1:9" ht="24" customHeight="1" thickTop="1" thickBot="1">
      <c r="A9" s="25" t="s">
        <v>181</v>
      </c>
      <c r="B9" s="282">
        <f>SUM(B10:B11)</f>
        <v>0</v>
      </c>
      <c r="C9" s="143">
        <f>SUM(C10:C11)</f>
        <v>0</v>
      </c>
      <c r="E9" s="266">
        <f>SUM(B10:B11)-B9</f>
        <v>0</v>
      </c>
      <c r="F9" s="269">
        <f>SUM(C10:C11)-C9</f>
        <v>0</v>
      </c>
      <c r="H9" s="266" t="e">
        <f>B9-#REF!</f>
        <v>#REF!</v>
      </c>
      <c r="I9" s="269" t="e">
        <f>C9-#REF!</f>
        <v>#REF!</v>
      </c>
    </row>
    <row r="10" spans="1:9" ht="16.5" thickTop="1" thickBot="1">
      <c r="A10" s="14"/>
      <c r="B10" s="281"/>
      <c r="C10" s="80"/>
    </row>
    <row r="11" spans="1:9" ht="15.75" thickBot="1">
      <c r="A11" s="16"/>
      <c r="B11" s="282"/>
      <c r="C11" s="78"/>
    </row>
    <row r="12" spans="1:9" ht="24" thickTop="1" thickBot="1">
      <c r="A12" s="25" t="s">
        <v>182</v>
      </c>
      <c r="B12" s="282">
        <f>SUM(B13:B14)</f>
        <v>0</v>
      </c>
      <c r="C12" s="143">
        <f>SUM(C13:C14)</f>
        <v>0</v>
      </c>
      <c r="E12" s="266">
        <f>SUM(B13:B14)-B12</f>
        <v>0</v>
      </c>
      <c r="F12" s="269">
        <f>SUM(C13:C14)-C12</f>
        <v>0</v>
      </c>
      <c r="H12" s="266" t="e">
        <f>B12-#REF!</f>
        <v>#REF!</v>
      </c>
      <c r="I12" s="269" t="e">
        <f>C12-#REF!</f>
        <v>#REF!</v>
      </c>
    </row>
    <row r="13" spans="1:9" ht="16.5" thickTop="1" thickBot="1">
      <c r="A13" s="14"/>
      <c r="B13" s="281"/>
      <c r="C13" s="80"/>
    </row>
    <row r="14" spans="1:9" ht="15.75" thickBot="1">
      <c r="A14" s="16"/>
      <c r="B14" s="282"/>
      <c r="C14" s="78"/>
    </row>
    <row r="15" spans="1:9" ht="15.75" thickTop="1"/>
  </sheetData>
  <mergeCells count="2">
    <mergeCell ref="E1:F1"/>
    <mergeCell ref="H1:I1"/>
  </mergeCells>
  <conditionalFormatting sqref="H1">
    <cfRule type="cellIs" priority="5" stopIfTrue="1" operator="greaterThan">
      <formula>0</formula>
    </cfRule>
  </conditionalFormatting>
  <conditionalFormatting sqref="E3:F12">
    <cfRule type="cellIs" dxfId="71" priority="3" operator="lessThan">
      <formula>0</formula>
    </cfRule>
    <cfRule type="cellIs" dxfId="70" priority="4" operator="greaterThan">
      <formula>0</formula>
    </cfRule>
  </conditionalFormatting>
  <conditionalFormatting sqref="H3:I12">
    <cfRule type="cellIs" dxfId="69" priority="1" operator="lessThan">
      <formula>0</formula>
    </cfRule>
    <cfRule type="cellIs" dxfId="68" priority="2"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sheetPr codeName="Sheet30"/>
  <dimension ref="A1:O8"/>
  <sheetViews>
    <sheetView showGridLines="0" zoomScaleNormal="100" workbookViewId="0">
      <selection activeCell="O7" sqref="J2:O7"/>
    </sheetView>
  </sheetViews>
  <sheetFormatPr defaultRowHeight="15"/>
  <cols>
    <col min="1" max="1" width="14.42578125" customWidth="1"/>
    <col min="2" max="7" width="12" customWidth="1"/>
    <col min="10" max="10" width="9.140625" style="263"/>
    <col min="11" max="14" width="9.140625" style="264"/>
    <col min="15" max="15" width="9.140625" style="268"/>
  </cols>
  <sheetData>
    <row r="1" spans="1:15" ht="17.25" thickBot="1">
      <c r="A1" s="1" t="s">
        <v>183</v>
      </c>
      <c r="J1" s="1199" t="s">
        <v>672</v>
      </c>
      <c r="K1" s="1200"/>
      <c r="L1" s="1200"/>
      <c r="M1" s="1200"/>
      <c r="N1" s="1200"/>
      <c r="O1" s="1201"/>
    </row>
    <row r="2" spans="1:15" ht="49.5" customHeight="1" thickTop="1" thickBot="1">
      <c r="A2" s="1204" t="s">
        <v>1</v>
      </c>
      <c r="B2" s="976" t="s">
        <v>2</v>
      </c>
      <c r="C2" s="977"/>
      <c r="D2" s="978"/>
      <c r="E2" s="979" t="s">
        <v>492</v>
      </c>
      <c r="F2" s="980"/>
      <c r="G2" s="981"/>
      <c r="J2" s="976" t="s">
        <v>2</v>
      </c>
      <c r="K2" s="977"/>
      <c r="L2" s="978"/>
      <c r="M2" s="979" t="s">
        <v>492</v>
      </c>
      <c r="N2" s="980"/>
      <c r="O2" s="981"/>
    </row>
    <row r="3" spans="1:15" ht="16.5" thickTop="1" thickBot="1">
      <c r="A3" s="1205"/>
      <c r="B3" s="976" t="s">
        <v>184</v>
      </c>
      <c r="C3" s="977"/>
      <c r="D3" s="978"/>
      <c r="E3" s="976" t="s">
        <v>184</v>
      </c>
      <c r="F3" s="977"/>
      <c r="G3" s="978"/>
      <c r="J3" s="976" t="s">
        <v>184</v>
      </c>
      <c r="K3" s="977"/>
      <c r="L3" s="978"/>
      <c r="M3" s="976" t="s">
        <v>184</v>
      </c>
      <c r="N3" s="977"/>
      <c r="O3" s="978"/>
    </row>
    <row r="4" spans="1:15" s="4" customFormat="1" ht="45" customHeight="1" thickTop="1" thickBot="1">
      <c r="A4" s="1206"/>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c r="A5" s="71" t="s">
        <v>188</v>
      </c>
      <c r="B5" s="79"/>
      <c r="C5" s="79"/>
      <c r="D5" s="79"/>
      <c r="E5" s="79"/>
      <c r="F5" s="79"/>
      <c r="G5" s="80"/>
    </row>
    <row r="6" spans="1:15" ht="15.75" thickBot="1">
      <c r="A6" s="71" t="s">
        <v>189</v>
      </c>
      <c r="B6" s="79"/>
      <c r="C6" s="79"/>
      <c r="D6" s="79"/>
      <c r="E6" s="79"/>
      <c r="F6" s="79"/>
      <c r="G6" s="80"/>
    </row>
    <row r="7" spans="1:15" ht="15.75" thickBot="1">
      <c r="A7" s="72" t="s">
        <v>14</v>
      </c>
      <c r="B7" s="85">
        <f>B5+B6</f>
        <v>0</v>
      </c>
      <c r="C7" s="85">
        <f t="shared" ref="C7:G7" si="0">C5+C6</f>
        <v>0</v>
      </c>
      <c r="D7" s="85">
        <f t="shared" si="0"/>
        <v>0</v>
      </c>
      <c r="E7" s="85">
        <f t="shared" si="0"/>
        <v>0</v>
      </c>
      <c r="F7" s="85">
        <f t="shared" si="0"/>
        <v>0</v>
      </c>
      <c r="G7" s="78">
        <f t="shared" si="0"/>
        <v>0</v>
      </c>
      <c r="J7" s="266">
        <f>SUM(B5:B6)-B7</f>
        <v>0</v>
      </c>
      <c r="K7" s="265">
        <f t="shared" ref="K7:O7" si="1">SUM(C5:C6)-C7</f>
        <v>0</v>
      </c>
      <c r="L7" s="265">
        <f t="shared" si="1"/>
        <v>0</v>
      </c>
      <c r="M7" s="265">
        <f t="shared" si="1"/>
        <v>0</v>
      </c>
      <c r="N7" s="265">
        <f t="shared" si="1"/>
        <v>0</v>
      </c>
      <c r="O7" s="269">
        <f t="shared" si="1"/>
        <v>0</v>
      </c>
    </row>
    <row r="8" spans="1:15" ht="15.75" thickTop="1"/>
  </sheetData>
  <mergeCells count="10">
    <mergeCell ref="J2:L2"/>
    <mergeCell ref="M2:O2"/>
    <mergeCell ref="J3:L3"/>
    <mergeCell ref="M3:O3"/>
    <mergeCell ref="J1:O1"/>
    <mergeCell ref="B2:D2"/>
    <mergeCell ref="E2:G2"/>
    <mergeCell ref="B3:D3"/>
    <mergeCell ref="E3:G3"/>
    <mergeCell ref="A2:A4"/>
  </mergeCells>
  <conditionalFormatting sqref="J5:O7">
    <cfRule type="cellIs" dxfId="67" priority="3" operator="lessThan">
      <formula>0</formula>
    </cfRule>
    <cfRule type="cellIs" dxfId="66" priority="4" operator="greaterThan">
      <formula>0</formula>
    </cfRule>
  </conditionalFormatting>
  <conditionalFormatting sqref="J7:O7">
    <cfRule type="cellIs" dxfId="65" priority="1" operator="lessThan">
      <formula>0</formula>
    </cfRule>
    <cfRule type="cellIs" dxfId="64"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sheetPr codeName="Sheet31"/>
  <dimension ref="A1:H27"/>
  <sheetViews>
    <sheetView showGridLines="0" zoomScaleNormal="100" workbookViewId="0">
      <selection activeCell="C23" sqref="C23"/>
    </sheetView>
  </sheetViews>
  <sheetFormatPr defaultRowHeight="15"/>
  <cols>
    <col min="1" max="1" width="41" customWidth="1"/>
    <col min="2" max="2" width="45.42578125" customWidth="1"/>
    <col min="3" max="3" width="15.7109375" customWidth="1"/>
    <col min="4" max="4" width="41" style="270" customWidth="1"/>
    <col min="5" max="5" width="14.42578125" customWidth="1"/>
    <col min="6" max="6" width="11.42578125" customWidth="1"/>
  </cols>
  <sheetData>
    <row r="1" spans="1:8" ht="49.5">
      <c r="A1" s="3" t="s">
        <v>190</v>
      </c>
      <c r="D1" s="278" t="s">
        <v>672</v>
      </c>
      <c r="E1" s="273"/>
      <c r="F1" s="273"/>
      <c r="G1" s="273"/>
      <c r="H1" s="273"/>
    </row>
    <row r="2" spans="1:8" ht="15.7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277">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277">
        <f>SUM(B20:B25)-B26</f>
        <v>0</v>
      </c>
    </row>
    <row r="27" spans="1:4" ht="17.25" thickTop="1">
      <c r="A27" s="1"/>
    </row>
  </sheetData>
  <conditionalFormatting sqref="D14:D26">
    <cfRule type="cellIs" dxfId="63" priority="2" operator="lessThan">
      <formula>0</formula>
    </cfRule>
    <cfRule type="cellIs" dxfId="62" priority="3"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sheetPr codeName="Sheet32"/>
  <dimension ref="A1:M45"/>
  <sheetViews>
    <sheetView showGridLines="0" workbookViewId="0">
      <selection activeCell="F12" sqref="F12"/>
    </sheetView>
  </sheetViews>
  <sheetFormatPr defaultRowHeight="11.25"/>
  <cols>
    <col min="1" max="1" width="28.42578125" style="20" customWidth="1"/>
    <col min="2" max="6" width="11.5703125" style="20" customWidth="1"/>
    <col min="7" max="8" width="9.140625" style="20"/>
    <col min="9" max="9" width="20.140625" style="286" customWidth="1"/>
    <col min="10" max="10" width="9.140625" style="20" customWidth="1"/>
    <col min="11" max="11" width="26.85546875" style="286" customWidth="1"/>
    <col min="12" max="12" width="9.140625" style="20"/>
    <col min="13" max="13" width="31.28515625" style="286" customWidth="1"/>
    <col min="14" max="16384" width="9.140625" style="20"/>
  </cols>
  <sheetData>
    <row r="1" spans="1:13" ht="15">
      <c r="I1" s="276" t="s">
        <v>672</v>
      </c>
      <c r="K1" s="276" t="s">
        <v>676</v>
      </c>
      <c r="M1" s="278" t="s">
        <v>674</v>
      </c>
    </row>
    <row r="2" spans="1:13" ht="12" thickBot="1"/>
    <row r="3" spans="1:13" ht="13.5" customHeight="1" thickTop="1" thickBot="1">
      <c r="A3" s="1210" t="s">
        <v>465</v>
      </c>
      <c r="B3" s="1207" t="s">
        <v>2</v>
      </c>
      <c r="C3" s="1208"/>
      <c r="D3" s="1208"/>
      <c r="E3" s="1208"/>
      <c r="F3" s="1209"/>
    </row>
    <row r="4" spans="1:13" ht="46.5" thickTop="1" thickBot="1">
      <c r="A4" s="1211"/>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286">
        <f>SUM(B5:E5)-F5</f>
        <v>0</v>
      </c>
      <c r="K5" s="286">
        <f>B5-F27</f>
        <v>0</v>
      </c>
      <c r="M5" s="287" t="e">
        <f>F5-#REF!</f>
        <v>#REF!</v>
      </c>
    </row>
    <row r="6" spans="1:13" ht="22.5" customHeight="1" thickBot="1">
      <c r="A6" s="90" t="s">
        <v>394</v>
      </c>
      <c r="B6" s="93"/>
      <c r="C6" s="93"/>
      <c r="D6" s="93"/>
      <c r="E6" s="93"/>
      <c r="F6" s="94">
        <f t="shared" ref="F6:F21" si="0">SUM(B6:E6)</f>
        <v>0</v>
      </c>
      <c r="I6" s="286">
        <f>SUM(B6:E6)-F6</f>
        <v>0</v>
      </c>
      <c r="K6" s="286">
        <f>B6-F28</f>
        <v>0</v>
      </c>
      <c r="M6" s="287" t="e">
        <f>F6-#REF!</f>
        <v>#REF!</v>
      </c>
    </row>
    <row r="7" spans="1:13" ht="22.5" customHeight="1" thickBot="1">
      <c r="A7" s="90" t="s">
        <v>466</v>
      </c>
      <c r="B7" s="93"/>
      <c r="C7" s="93"/>
      <c r="D7" s="93"/>
      <c r="E7" s="93"/>
      <c r="F7" s="94">
        <f t="shared" si="0"/>
        <v>0</v>
      </c>
      <c r="I7" s="286">
        <f t="shared" ref="I7:I22" si="1">SUM(B7:E7)-F7</f>
        <v>0</v>
      </c>
      <c r="K7" s="286">
        <f t="shared" ref="K7:K22" si="2">B7-F29</f>
        <v>0</v>
      </c>
      <c r="M7" s="287" t="e">
        <f>F7-#REF!</f>
        <v>#REF!</v>
      </c>
    </row>
    <row r="8" spans="1:13" ht="22.5" customHeight="1" thickBot="1">
      <c r="A8" s="90" t="s">
        <v>467</v>
      </c>
      <c r="B8" s="93"/>
      <c r="C8" s="93"/>
      <c r="D8" s="93"/>
      <c r="E8" s="93"/>
      <c r="F8" s="94">
        <f t="shared" si="0"/>
        <v>0</v>
      </c>
      <c r="I8" s="286">
        <f t="shared" si="1"/>
        <v>0</v>
      </c>
      <c r="K8" s="286">
        <f t="shared" si="2"/>
        <v>0</v>
      </c>
      <c r="M8" s="286" t="e">
        <f>F8-#REF!</f>
        <v>#REF!</v>
      </c>
    </row>
    <row r="9" spans="1:13" ht="22.5" customHeight="1" thickBot="1">
      <c r="A9" s="90" t="s">
        <v>395</v>
      </c>
      <c r="B9" s="93"/>
      <c r="C9" s="93"/>
      <c r="D9" s="93"/>
      <c r="E9" s="93"/>
      <c r="F9" s="94">
        <f t="shared" si="0"/>
        <v>0</v>
      </c>
      <c r="I9" s="286">
        <f t="shared" si="1"/>
        <v>0</v>
      </c>
      <c r="K9" s="286">
        <f t="shared" si="2"/>
        <v>0</v>
      </c>
      <c r="M9" s="287" t="e">
        <f>F9-#REF!</f>
        <v>#REF!</v>
      </c>
    </row>
    <row r="10" spans="1:13" ht="22.5" customHeight="1" thickBot="1">
      <c r="A10" s="90" t="s">
        <v>396</v>
      </c>
      <c r="B10" s="93"/>
      <c r="C10" s="93"/>
      <c r="D10" s="93"/>
      <c r="E10" s="93"/>
      <c r="F10" s="94">
        <f t="shared" si="0"/>
        <v>0</v>
      </c>
      <c r="I10" s="286">
        <f t="shared" si="1"/>
        <v>0</v>
      </c>
      <c r="K10" s="286">
        <f t="shared" si="2"/>
        <v>0</v>
      </c>
      <c r="M10" s="287" t="e">
        <f>F10-#REF!</f>
        <v>#REF!</v>
      </c>
    </row>
    <row r="11" spans="1:13" ht="22.5" customHeight="1" thickBot="1">
      <c r="A11" s="90" t="s">
        <v>397</v>
      </c>
      <c r="B11" s="93"/>
      <c r="C11" s="93"/>
      <c r="D11" s="93"/>
      <c r="E11" s="93"/>
      <c r="F11" s="94">
        <f>SUM(B11:E11)</f>
        <v>0</v>
      </c>
      <c r="I11" s="286">
        <f t="shared" si="1"/>
        <v>0</v>
      </c>
      <c r="K11" s="286">
        <f t="shared" si="2"/>
        <v>0</v>
      </c>
      <c r="M11" s="287" t="e">
        <f>F11-#REF!</f>
        <v>#REF!</v>
      </c>
    </row>
    <row r="12" spans="1:13" ht="22.5" customHeight="1" thickBot="1">
      <c r="A12" s="90" t="s">
        <v>398</v>
      </c>
      <c r="B12" s="93"/>
      <c r="C12" s="93"/>
      <c r="D12" s="93"/>
      <c r="E12" s="93"/>
      <c r="F12" s="94">
        <f t="shared" si="0"/>
        <v>0</v>
      </c>
      <c r="I12" s="286">
        <f t="shared" si="1"/>
        <v>0</v>
      </c>
      <c r="K12" s="286">
        <f t="shared" si="2"/>
        <v>0</v>
      </c>
      <c r="M12" s="287" t="e">
        <f>F12-#REF!-#REF!</f>
        <v>#REF!</v>
      </c>
    </row>
    <row r="13" spans="1:13" ht="22.5" customHeight="1" thickBot="1">
      <c r="A13" s="90" t="s">
        <v>468</v>
      </c>
      <c r="B13" s="93"/>
      <c r="C13" s="93"/>
      <c r="D13" s="93"/>
      <c r="E13" s="93"/>
      <c r="F13" s="94">
        <f t="shared" si="0"/>
        <v>0</v>
      </c>
      <c r="I13" s="286">
        <f t="shared" si="1"/>
        <v>0</v>
      </c>
      <c r="K13" s="286">
        <f t="shared" si="2"/>
        <v>0</v>
      </c>
      <c r="M13" s="287" t="e">
        <f>F13-#REF!</f>
        <v>#REF!</v>
      </c>
    </row>
    <row r="14" spans="1:13" ht="22.5" customHeight="1" thickBot="1">
      <c r="A14" s="90" t="s">
        <v>399</v>
      </c>
      <c r="B14" s="93"/>
      <c r="C14" s="93"/>
      <c r="D14" s="93"/>
      <c r="E14" s="93"/>
      <c r="F14" s="94">
        <f t="shared" si="0"/>
        <v>0</v>
      </c>
      <c r="I14" s="286">
        <f t="shared" si="1"/>
        <v>0</v>
      </c>
      <c r="K14" s="286">
        <f t="shared" si="2"/>
        <v>0</v>
      </c>
      <c r="M14" s="287" t="e">
        <f>F14-#REF!</f>
        <v>#REF!</v>
      </c>
    </row>
    <row r="15" spans="1:13" ht="22.5" customHeight="1" thickBot="1">
      <c r="A15" s="90" t="s">
        <v>400</v>
      </c>
      <c r="B15" s="93"/>
      <c r="C15" s="93"/>
      <c r="D15" s="93"/>
      <c r="E15" s="93"/>
      <c r="F15" s="94">
        <f t="shared" si="0"/>
        <v>0</v>
      </c>
      <c r="I15" s="286">
        <f t="shared" si="1"/>
        <v>0</v>
      </c>
      <c r="K15" s="286">
        <f t="shared" si="2"/>
        <v>0</v>
      </c>
      <c r="M15" s="287" t="e">
        <f>F15-#REF!</f>
        <v>#REF!</v>
      </c>
    </row>
    <row r="16" spans="1:13" ht="22.5" customHeight="1" thickBot="1">
      <c r="A16" s="90" t="s">
        <v>401</v>
      </c>
      <c r="B16" s="93"/>
      <c r="C16" s="93"/>
      <c r="D16" s="93"/>
      <c r="E16" s="93"/>
      <c r="F16" s="94">
        <f t="shared" si="0"/>
        <v>0</v>
      </c>
      <c r="I16" s="286">
        <f t="shared" si="1"/>
        <v>0</v>
      </c>
      <c r="K16" s="286">
        <f t="shared" si="2"/>
        <v>0</v>
      </c>
      <c r="M16" s="287" t="e">
        <f>F16-#REF!</f>
        <v>#REF!</v>
      </c>
    </row>
    <row r="17" spans="1:13" ht="22.5" customHeight="1" thickBot="1">
      <c r="A17" s="90" t="s">
        <v>402</v>
      </c>
      <c r="B17" s="93"/>
      <c r="C17" s="93"/>
      <c r="D17" s="93"/>
      <c r="E17" s="93"/>
      <c r="F17" s="94">
        <f t="shared" si="0"/>
        <v>0</v>
      </c>
      <c r="I17" s="286">
        <f t="shared" si="1"/>
        <v>0</v>
      </c>
      <c r="K17" s="286">
        <f t="shared" si="2"/>
        <v>0</v>
      </c>
      <c r="M17" s="287" t="e">
        <f>F17-#REF!</f>
        <v>#REF!</v>
      </c>
    </row>
    <row r="18" spans="1:13" ht="22.5" customHeight="1" thickBot="1">
      <c r="A18" s="90" t="s">
        <v>469</v>
      </c>
      <c r="B18" s="93"/>
      <c r="C18" s="93"/>
      <c r="D18" s="93"/>
      <c r="E18" s="93"/>
      <c r="F18" s="94">
        <f t="shared" si="0"/>
        <v>0</v>
      </c>
      <c r="I18" s="286">
        <f t="shared" si="1"/>
        <v>0</v>
      </c>
      <c r="K18" s="286">
        <f t="shared" si="2"/>
        <v>0</v>
      </c>
      <c r="M18" s="287" t="e">
        <f>F18-#REF!</f>
        <v>#REF!</v>
      </c>
    </row>
    <row r="19" spans="1:13" ht="22.5" customHeight="1" thickBot="1">
      <c r="A19" s="90" t="s">
        <v>470</v>
      </c>
      <c r="B19" s="93"/>
      <c r="C19" s="93"/>
      <c r="D19" s="93"/>
      <c r="E19" s="93"/>
      <c r="F19" s="94">
        <f t="shared" si="0"/>
        <v>0</v>
      </c>
      <c r="I19" s="286">
        <f t="shared" si="1"/>
        <v>0</v>
      </c>
      <c r="K19" s="286">
        <f t="shared" si="2"/>
        <v>0</v>
      </c>
      <c r="M19" s="287" t="e">
        <f>F19-#REF!</f>
        <v>#REF!</v>
      </c>
    </row>
    <row r="20" spans="1:13" ht="22.5" customHeight="1" thickBot="1">
      <c r="A20" s="90" t="s">
        <v>403</v>
      </c>
      <c r="B20" s="93"/>
      <c r="C20" s="93"/>
      <c r="D20" s="93"/>
      <c r="E20" s="93"/>
      <c r="F20" s="94">
        <f t="shared" si="0"/>
        <v>0</v>
      </c>
      <c r="I20" s="286">
        <f t="shared" si="1"/>
        <v>0</v>
      </c>
      <c r="K20" s="286">
        <f t="shared" si="2"/>
        <v>0</v>
      </c>
      <c r="M20" s="288"/>
    </row>
    <row r="21" spans="1:13" ht="22.5" customHeight="1" thickBot="1">
      <c r="A21" s="90" t="s">
        <v>404</v>
      </c>
      <c r="B21" s="93"/>
      <c r="C21" s="93"/>
      <c r="D21" s="93"/>
      <c r="E21" s="93"/>
      <c r="F21" s="94">
        <f t="shared" si="0"/>
        <v>0</v>
      </c>
      <c r="I21" s="286">
        <f t="shared" si="1"/>
        <v>0</v>
      </c>
      <c r="K21" s="286">
        <f t="shared" si="2"/>
        <v>0</v>
      </c>
      <c r="M21" s="288"/>
    </row>
    <row r="22" spans="1:13" ht="22.5" customHeight="1" thickBot="1">
      <c r="A22" s="91" t="s">
        <v>471</v>
      </c>
      <c r="B22" s="95"/>
      <c r="C22" s="95"/>
      <c r="D22" s="95"/>
      <c r="E22" s="95"/>
      <c r="F22" s="98">
        <f>SUM(B22:E22)</f>
        <v>0</v>
      </c>
      <c r="I22" s="286">
        <f t="shared" si="1"/>
        <v>0</v>
      </c>
      <c r="K22" s="286">
        <f t="shared" si="2"/>
        <v>0</v>
      </c>
      <c r="M22" s="288"/>
    </row>
    <row r="23" spans="1:13" ht="22.5" customHeight="1" thickTop="1">
      <c r="A23" s="96"/>
      <c r="B23" s="97"/>
      <c r="C23" s="97"/>
      <c r="D23" s="97"/>
      <c r="E23" s="97"/>
      <c r="F23" s="97"/>
    </row>
    <row r="24" spans="1:13" ht="12" thickBot="1"/>
    <row r="25" spans="1:13" ht="13.5" customHeight="1" thickTop="1" thickBot="1">
      <c r="A25" s="1210" t="s">
        <v>465</v>
      </c>
      <c r="B25" s="1207" t="s">
        <v>3</v>
      </c>
      <c r="C25" s="1208"/>
      <c r="D25" s="1208"/>
      <c r="E25" s="1208"/>
      <c r="F25" s="1209"/>
    </row>
    <row r="26" spans="1:13" ht="46.5" thickTop="1" thickBot="1">
      <c r="A26" s="1211"/>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286">
        <f>SUM(B27:E27)-F27</f>
        <v>0</v>
      </c>
      <c r="M27" s="287" t="e">
        <f>F27-#REF!</f>
        <v>#REF!</v>
      </c>
    </row>
    <row r="28" spans="1:13" ht="22.5" customHeight="1" thickBot="1">
      <c r="A28" s="90" t="s">
        <v>394</v>
      </c>
      <c r="B28" s="93"/>
      <c r="C28" s="93"/>
      <c r="D28" s="93"/>
      <c r="E28" s="93"/>
      <c r="F28" s="94">
        <f t="shared" ref="F28:F42" si="3">SUM(B28:E28)</f>
        <v>0</v>
      </c>
      <c r="I28" s="286">
        <f>SUM(B28:E28)-F28</f>
        <v>0</v>
      </c>
      <c r="M28" s="287" t="e">
        <f>F28-#REF!</f>
        <v>#REF!</v>
      </c>
    </row>
    <row r="29" spans="1:13" ht="22.5" customHeight="1" thickBot="1">
      <c r="A29" s="90" t="s">
        <v>466</v>
      </c>
      <c r="B29" s="93"/>
      <c r="C29" s="93"/>
      <c r="D29" s="93"/>
      <c r="E29" s="93"/>
      <c r="F29" s="94">
        <f t="shared" si="3"/>
        <v>0</v>
      </c>
      <c r="I29" s="286">
        <f t="shared" ref="I29:I44" si="4">SUM(B29:E29)-F29</f>
        <v>0</v>
      </c>
      <c r="M29" s="287" t="e">
        <f>F29-#REF!</f>
        <v>#REF!</v>
      </c>
    </row>
    <row r="30" spans="1:13" ht="22.5" customHeight="1" thickBot="1">
      <c r="A30" s="90" t="s">
        <v>467</v>
      </c>
      <c r="B30" s="93"/>
      <c r="C30" s="93"/>
      <c r="D30" s="93"/>
      <c r="E30" s="93"/>
      <c r="F30" s="94">
        <f t="shared" si="3"/>
        <v>0</v>
      </c>
      <c r="I30" s="286">
        <f t="shared" si="4"/>
        <v>0</v>
      </c>
      <c r="M30" s="287" t="e">
        <f>F30-#REF!</f>
        <v>#REF!</v>
      </c>
    </row>
    <row r="31" spans="1:13" ht="22.5" customHeight="1" thickBot="1">
      <c r="A31" s="90" t="s">
        <v>395</v>
      </c>
      <c r="B31" s="93"/>
      <c r="C31" s="93"/>
      <c r="D31" s="93"/>
      <c r="E31" s="93"/>
      <c r="F31" s="94">
        <f t="shared" si="3"/>
        <v>0</v>
      </c>
      <c r="I31" s="286">
        <f t="shared" si="4"/>
        <v>0</v>
      </c>
      <c r="M31" s="287" t="e">
        <f>F31-#REF!</f>
        <v>#REF!</v>
      </c>
    </row>
    <row r="32" spans="1:13" ht="22.5" customHeight="1" thickBot="1">
      <c r="A32" s="90" t="s">
        <v>396</v>
      </c>
      <c r="B32" s="93"/>
      <c r="C32" s="93"/>
      <c r="D32" s="93"/>
      <c r="E32" s="93"/>
      <c r="F32" s="94">
        <f t="shared" si="3"/>
        <v>0</v>
      </c>
      <c r="I32" s="286">
        <f t="shared" si="4"/>
        <v>0</v>
      </c>
      <c r="M32" s="287" t="e">
        <f>F32-#REF!</f>
        <v>#REF!</v>
      </c>
    </row>
    <row r="33" spans="1:13" ht="22.5" customHeight="1" thickBot="1">
      <c r="A33" s="90" t="s">
        <v>397</v>
      </c>
      <c r="B33" s="93"/>
      <c r="C33" s="93"/>
      <c r="D33" s="93"/>
      <c r="E33" s="93"/>
      <c r="F33" s="94">
        <f t="shared" si="3"/>
        <v>0</v>
      </c>
      <c r="I33" s="286">
        <f t="shared" si="4"/>
        <v>0</v>
      </c>
      <c r="M33" s="287" t="e">
        <f>F33-#REF!</f>
        <v>#REF!</v>
      </c>
    </row>
    <row r="34" spans="1:13" ht="22.5" customHeight="1" thickBot="1">
      <c r="A34" s="90" t="s">
        <v>398</v>
      </c>
      <c r="B34" s="93"/>
      <c r="C34" s="93"/>
      <c r="D34" s="93"/>
      <c r="E34" s="93"/>
      <c r="F34" s="94">
        <f t="shared" si="3"/>
        <v>0</v>
      </c>
      <c r="I34" s="286">
        <f t="shared" si="4"/>
        <v>0</v>
      </c>
      <c r="M34" s="287" t="e">
        <f>F34-#REF!-#REF!</f>
        <v>#REF!</v>
      </c>
    </row>
    <row r="35" spans="1:13" ht="22.5" customHeight="1" thickBot="1">
      <c r="A35" s="90" t="s">
        <v>468</v>
      </c>
      <c r="B35" s="93"/>
      <c r="C35" s="93"/>
      <c r="D35" s="93"/>
      <c r="E35" s="93"/>
      <c r="F35" s="94">
        <f t="shared" si="3"/>
        <v>0</v>
      </c>
      <c r="I35" s="286">
        <f t="shared" si="4"/>
        <v>0</v>
      </c>
      <c r="M35" s="287" t="e">
        <f>F35-#REF!</f>
        <v>#REF!</v>
      </c>
    </row>
    <row r="36" spans="1:13" ht="22.5" customHeight="1" thickBot="1">
      <c r="A36" s="90" t="s">
        <v>399</v>
      </c>
      <c r="B36" s="93"/>
      <c r="C36" s="93"/>
      <c r="D36" s="93"/>
      <c r="E36" s="93"/>
      <c r="F36" s="94">
        <f t="shared" si="3"/>
        <v>0</v>
      </c>
      <c r="I36" s="286">
        <f t="shared" si="4"/>
        <v>0</v>
      </c>
      <c r="M36" s="287" t="e">
        <f>F36-#REF!</f>
        <v>#REF!</v>
      </c>
    </row>
    <row r="37" spans="1:13" ht="22.5" customHeight="1" thickBot="1">
      <c r="A37" s="90" t="s">
        <v>400</v>
      </c>
      <c r="B37" s="93"/>
      <c r="C37" s="93"/>
      <c r="D37" s="93"/>
      <c r="E37" s="93"/>
      <c r="F37" s="94">
        <f t="shared" si="3"/>
        <v>0</v>
      </c>
      <c r="I37" s="286">
        <f t="shared" si="4"/>
        <v>0</v>
      </c>
      <c r="M37" s="287" t="e">
        <f>F37-#REF!</f>
        <v>#REF!</v>
      </c>
    </row>
    <row r="38" spans="1:13" ht="22.5" customHeight="1" thickBot="1">
      <c r="A38" s="90" t="s">
        <v>401</v>
      </c>
      <c r="B38" s="93"/>
      <c r="C38" s="93"/>
      <c r="D38" s="93"/>
      <c r="E38" s="93"/>
      <c r="F38" s="94">
        <f t="shared" si="3"/>
        <v>0</v>
      </c>
      <c r="I38" s="286">
        <f t="shared" si="4"/>
        <v>0</v>
      </c>
      <c r="M38" s="287" t="e">
        <f>F38-#REF!</f>
        <v>#REF!</v>
      </c>
    </row>
    <row r="39" spans="1:13" ht="22.5" customHeight="1" thickBot="1">
      <c r="A39" s="90" t="s">
        <v>402</v>
      </c>
      <c r="B39" s="93"/>
      <c r="C39" s="93"/>
      <c r="D39" s="93"/>
      <c r="E39" s="93"/>
      <c r="F39" s="94">
        <f t="shared" si="3"/>
        <v>0</v>
      </c>
      <c r="I39" s="286">
        <f t="shared" si="4"/>
        <v>0</v>
      </c>
      <c r="M39" s="287" t="e">
        <f>F39-#REF!</f>
        <v>#REF!</v>
      </c>
    </row>
    <row r="40" spans="1:13" ht="22.5" customHeight="1" thickBot="1">
      <c r="A40" s="90" t="s">
        <v>469</v>
      </c>
      <c r="B40" s="93"/>
      <c r="C40" s="93"/>
      <c r="D40" s="93"/>
      <c r="E40" s="93"/>
      <c r="F40" s="94">
        <f t="shared" si="3"/>
        <v>0</v>
      </c>
      <c r="I40" s="286">
        <f t="shared" si="4"/>
        <v>0</v>
      </c>
      <c r="M40" s="287" t="e">
        <f>F40-#REF!</f>
        <v>#REF!</v>
      </c>
    </row>
    <row r="41" spans="1:13" ht="22.5" customHeight="1" thickBot="1">
      <c r="A41" s="90" t="s">
        <v>470</v>
      </c>
      <c r="B41" s="93"/>
      <c r="C41" s="93"/>
      <c r="D41" s="93"/>
      <c r="E41" s="93"/>
      <c r="F41" s="94">
        <f t="shared" si="3"/>
        <v>0</v>
      </c>
      <c r="I41" s="286">
        <f t="shared" si="4"/>
        <v>0</v>
      </c>
      <c r="M41" s="287" t="e">
        <f>F41-#REF!</f>
        <v>#REF!</v>
      </c>
    </row>
    <row r="42" spans="1:13" ht="22.5" customHeight="1" thickBot="1">
      <c r="A42" s="90" t="s">
        <v>403</v>
      </c>
      <c r="B42" s="93"/>
      <c r="C42" s="93"/>
      <c r="D42" s="93"/>
      <c r="E42" s="93"/>
      <c r="F42" s="94">
        <f t="shared" si="3"/>
        <v>0</v>
      </c>
      <c r="I42" s="286">
        <f t="shared" si="4"/>
        <v>0</v>
      </c>
      <c r="M42" s="288"/>
    </row>
    <row r="43" spans="1:13" ht="22.5" customHeight="1" thickBot="1">
      <c r="A43" s="90" t="s">
        <v>404</v>
      </c>
      <c r="B43" s="93"/>
      <c r="C43" s="93"/>
      <c r="D43" s="93"/>
      <c r="E43" s="93"/>
      <c r="F43" s="94">
        <f>SUM(B43:E43)</f>
        <v>0</v>
      </c>
      <c r="I43" s="286">
        <f t="shared" si="4"/>
        <v>0</v>
      </c>
      <c r="M43" s="288"/>
    </row>
    <row r="44" spans="1:13" ht="22.5" customHeight="1" thickBot="1">
      <c r="A44" s="91" t="s">
        <v>471</v>
      </c>
      <c r="B44" s="95"/>
      <c r="C44" s="95"/>
      <c r="D44" s="95"/>
      <c r="E44" s="95"/>
      <c r="F44" s="98">
        <f>SUM(B44:E44)</f>
        <v>0</v>
      </c>
      <c r="I44" s="286">
        <f t="shared" si="4"/>
        <v>0</v>
      </c>
      <c r="M44" s="288"/>
    </row>
    <row r="45" spans="1:13" ht="12" thickTop="1"/>
  </sheetData>
  <mergeCells count="4">
    <mergeCell ref="B3:F3"/>
    <mergeCell ref="A25:A26"/>
    <mergeCell ref="B25:F25"/>
    <mergeCell ref="A3:A4"/>
  </mergeCells>
  <conditionalFormatting sqref="I5:I22 I27:I44 M5:M19 M27:M41 K5:K22">
    <cfRule type="cellIs" dxfId="61" priority="12" operator="lessThan">
      <formula>0</formula>
    </cfRule>
    <cfRule type="cellIs" dxfId="60"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6.xml><?xml version="1.0" encoding="utf-8"?>
<worksheet xmlns="http://schemas.openxmlformats.org/spreadsheetml/2006/main" xmlns:r="http://schemas.openxmlformats.org/officeDocument/2006/relationships">
  <sheetPr codeName="Sheet33"/>
  <dimension ref="A1:P36"/>
  <sheetViews>
    <sheetView showGridLines="0" topLeftCell="A25" zoomScaleNormal="100" workbookViewId="0">
      <selection activeCell="P29" sqref="P29"/>
    </sheetView>
  </sheetViews>
  <sheetFormatPr defaultRowHeight="15" outlineLevelCol="1"/>
  <cols>
    <col min="1" max="1" width="20.7109375" customWidth="1"/>
    <col min="2" max="6" width="13.140625" customWidth="1"/>
    <col min="7" max="7" width="23.28515625" customWidth="1"/>
    <col min="8" max="8" width="14.28515625" style="263" hidden="1" customWidth="1" outlineLevel="1"/>
    <col min="9" max="11" width="12.7109375" style="264" hidden="1" customWidth="1" outlineLevel="1"/>
    <col min="12" max="12" width="18" style="268" customWidth="1" collapsed="1"/>
    <col min="14" max="14" width="27.42578125" style="270" customWidth="1"/>
    <col min="16" max="16" width="24.7109375" style="270" customWidth="1"/>
    <col min="17" max="17" width="27.7109375" customWidth="1"/>
  </cols>
  <sheetData>
    <row r="1" spans="1:16">
      <c r="A1" s="99" t="s">
        <v>209</v>
      </c>
      <c r="B1" s="20"/>
      <c r="C1" s="20"/>
      <c r="D1" s="20"/>
      <c r="E1" s="20"/>
      <c r="F1" s="20"/>
      <c r="H1" s="1193" t="s">
        <v>672</v>
      </c>
      <c r="I1" s="1194"/>
      <c r="J1" s="1194"/>
      <c r="K1" s="1194"/>
      <c r="L1" s="1195"/>
      <c r="N1" s="276" t="s">
        <v>676</v>
      </c>
      <c r="P1" s="278" t="s">
        <v>674</v>
      </c>
    </row>
    <row r="2" spans="1:16" ht="15.75" thickBot="1">
      <c r="A2" s="20" t="s">
        <v>8</v>
      </c>
      <c r="B2" s="20"/>
      <c r="C2" s="20"/>
      <c r="D2" s="20"/>
      <c r="E2" s="20"/>
      <c r="F2" s="20"/>
      <c r="N2" s="286"/>
    </row>
    <row r="3" spans="1:16" ht="16.5" thickTop="1" thickBot="1">
      <c r="A3" s="1204" t="s">
        <v>131</v>
      </c>
      <c r="B3" s="976" t="s">
        <v>2</v>
      </c>
      <c r="C3" s="977"/>
      <c r="D3" s="977"/>
      <c r="E3" s="977"/>
      <c r="F3" s="978"/>
      <c r="N3" s="286"/>
    </row>
    <row r="4" spans="1:16" s="4" customFormat="1" ht="33" customHeight="1" thickTop="1" thickBot="1">
      <c r="A4" s="1206"/>
      <c r="B4" s="21" t="s">
        <v>32</v>
      </c>
      <c r="C4" s="21" t="s">
        <v>124</v>
      </c>
      <c r="D4" s="102" t="s">
        <v>210</v>
      </c>
      <c r="E4" s="433"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266">
        <f>SUM(B6:B10)-B5</f>
        <v>0</v>
      </c>
      <c r="I5" s="265">
        <f t="shared" ref="I5:K5" si="1">SUM(C6:C10)-C5</f>
        <v>0</v>
      </c>
      <c r="J5" s="265">
        <f t="shared" si="1"/>
        <v>0</v>
      </c>
      <c r="K5" s="265">
        <f t="shared" si="1"/>
        <v>0</v>
      </c>
      <c r="L5" s="269">
        <f>SUM(B5:E5)-F5</f>
        <v>0</v>
      </c>
      <c r="N5" s="277">
        <f>B5-F23</f>
        <v>0</v>
      </c>
      <c r="P5" s="277" t="e">
        <f>F5-#REF!-#REF!</f>
        <v>#REF!</v>
      </c>
    </row>
    <row r="6" spans="1:16" ht="21" customHeight="1" thickTop="1" thickBot="1">
      <c r="A6" s="108"/>
      <c r="B6" s="79"/>
      <c r="C6" s="79"/>
      <c r="D6" s="144"/>
      <c r="E6" s="144"/>
      <c r="F6" s="145">
        <f t="shared" ref="F6:F17" si="2">SUM(B6:E6)</f>
        <v>0</v>
      </c>
      <c r="L6" s="269">
        <f>SUM(B6:E6)-F6</f>
        <v>0</v>
      </c>
      <c r="N6" s="277">
        <f>B6-F24</f>
        <v>0</v>
      </c>
    </row>
    <row r="7" spans="1:16" ht="21" customHeight="1" thickBot="1">
      <c r="A7" s="108"/>
      <c r="B7" s="79"/>
      <c r="C7" s="79"/>
      <c r="D7" s="120"/>
      <c r="E7" s="120"/>
      <c r="F7" s="145">
        <f t="shared" si="2"/>
        <v>0</v>
      </c>
      <c r="L7" s="269">
        <f t="shared" ref="L7:L10" si="3">SUM(B7:E7)-F7</f>
        <v>0</v>
      </c>
      <c r="N7" s="277">
        <f t="shared" ref="N7:N17" si="4">B7-F25</f>
        <v>0</v>
      </c>
    </row>
    <row r="8" spans="1:16" ht="21" customHeight="1" thickBot="1">
      <c r="A8" s="108"/>
      <c r="B8" s="79"/>
      <c r="C8" s="79"/>
      <c r="D8" s="120"/>
      <c r="E8" s="120"/>
      <c r="F8" s="145">
        <f t="shared" si="2"/>
        <v>0</v>
      </c>
      <c r="L8" s="269">
        <f t="shared" si="3"/>
        <v>0</v>
      </c>
      <c r="N8" s="277">
        <f t="shared" si="4"/>
        <v>0</v>
      </c>
    </row>
    <row r="9" spans="1:16" ht="21" customHeight="1" thickBot="1">
      <c r="A9" s="108"/>
      <c r="B9" s="79"/>
      <c r="C9" s="79"/>
      <c r="D9" s="120"/>
      <c r="E9" s="120"/>
      <c r="F9" s="145">
        <f t="shared" si="2"/>
        <v>0</v>
      </c>
      <c r="L9" s="269">
        <f t="shared" si="3"/>
        <v>0</v>
      </c>
      <c r="N9" s="277">
        <f t="shared" si="4"/>
        <v>0</v>
      </c>
    </row>
    <row r="10" spans="1:16" ht="21" customHeight="1" thickBot="1">
      <c r="A10" s="150"/>
      <c r="B10" s="85"/>
      <c r="C10" s="85"/>
      <c r="D10" s="146"/>
      <c r="E10" s="146"/>
      <c r="F10" s="147">
        <f t="shared" si="2"/>
        <v>0</v>
      </c>
      <c r="L10" s="269">
        <f t="shared" si="3"/>
        <v>0</v>
      </c>
      <c r="N10" s="277">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266">
        <f>SUM(B12:B17)-B11</f>
        <v>0</v>
      </c>
      <c r="I11" s="265">
        <f t="shared" ref="I11:K11" si="6">SUM(C12:C17)-C11</f>
        <v>0</v>
      </c>
      <c r="J11" s="265">
        <f t="shared" si="6"/>
        <v>0</v>
      </c>
      <c r="K11" s="265">
        <f t="shared" si="6"/>
        <v>0</v>
      </c>
      <c r="L11" s="269">
        <f>SUM(B11:E11)-F11</f>
        <v>0</v>
      </c>
      <c r="N11" s="277">
        <f t="shared" si="4"/>
        <v>0</v>
      </c>
      <c r="P11" s="277" t="e">
        <f>F11-#REF!-#REF!</f>
        <v>#REF!</v>
      </c>
    </row>
    <row r="12" spans="1:16" ht="21" customHeight="1" thickTop="1" thickBot="1">
      <c r="A12" s="108"/>
      <c r="B12" s="79"/>
      <c r="C12" s="79"/>
      <c r="D12" s="144"/>
      <c r="E12" s="144"/>
      <c r="F12" s="145">
        <f t="shared" si="2"/>
        <v>0</v>
      </c>
      <c r="L12" s="269">
        <f>SUM(B12:E12)-F12</f>
        <v>0</v>
      </c>
      <c r="N12" s="277">
        <f t="shared" si="4"/>
        <v>0</v>
      </c>
    </row>
    <row r="13" spans="1:16" ht="21" customHeight="1" thickBot="1">
      <c r="A13" s="108"/>
      <c r="B13" s="79"/>
      <c r="C13" s="79"/>
      <c r="D13" s="120"/>
      <c r="E13" s="120"/>
      <c r="F13" s="145">
        <f t="shared" si="2"/>
        <v>0</v>
      </c>
      <c r="L13" s="269">
        <f>SUM(B13:E13)-F13</f>
        <v>0</v>
      </c>
      <c r="N13" s="277">
        <f>B13-F31</f>
        <v>0</v>
      </c>
    </row>
    <row r="14" spans="1:16" ht="21" customHeight="1" thickBot="1">
      <c r="A14" s="108"/>
      <c r="B14" s="79"/>
      <c r="C14" s="79"/>
      <c r="D14" s="120"/>
      <c r="E14" s="120"/>
      <c r="F14" s="145">
        <f t="shared" si="2"/>
        <v>0</v>
      </c>
      <c r="L14" s="269">
        <f t="shared" ref="L14:L17" si="7">SUM(B14:E14)-F14</f>
        <v>0</v>
      </c>
      <c r="N14" s="277">
        <f t="shared" si="4"/>
        <v>0</v>
      </c>
    </row>
    <row r="15" spans="1:16" ht="21" customHeight="1" thickBot="1">
      <c r="A15" s="108"/>
      <c r="B15" s="79"/>
      <c r="C15" s="79"/>
      <c r="D15" s="120"/>
      <c r="E15" s="120"/>
      <c r="F15" s="145">
        <f t="shared" si="2"/>
        <v>0</v>
      </c>
      <c r="L15" s="269">
        <f t="shared" si="7"/>
        <v>0</v>
      </c>
      <c r="N15" s="277">
        <f t="shared" si="4"/>
        <v>0</v>
      </c>
    </row>
    <row r="16" spans="1:16" ht="21" customHeight="1" thickBot="1">
      <c r="A16" s="108"/>
      <c r="B16" s="79"/>
      <c r="C16" s="79"/>
      <c r="D16" s="120"/>
      <c r="E16" s="120"/>
      <c r="F16" s="145">
        <f t="shared" si="2"/>
        <v>0</v>
      </c>
      <c r="L16" s="269">
        <f t="shared" si="7"/>
        <v>0</v>
      </c>
      <c r="N16" s="277">
        <f t="shared" si="4"/>
        <v>0</v>
      </c>
    </row>
    <row r="17" spans="1:16" ht="21" customHeight="1" thickBot="1">
      <c r="A17" s="150"/>
      <c r="B17" s="81"/>
      <c r="C17" s="81"/>
      <c r="D17" s="148"/>
      <c r="E17" s="148"/>
      <c r="F17" s="149">
        <f t="shared" si="2"/>
        <v>0</v>
      </c>
      <c r="L17" s="269">
        <f t="shared" si="7"/>
        <v>0</v>
      </c>
      <c r="N17" s="277">
        <f t="shared" si="4"/>
        <v>0</v>
      </c>
    </row>
    <row r="18" spans="1:16" ht="15.75" thickTop="1">
      <c r="A18" s="4"/>
      <c r="B18" s="4"/>
      <c r="C18" s="4"/>
      <c r="D18" s="4"/>
      <c r="E18" s="4"/>
      <c r="F18" s="4"/>
      <c r="N18" s="277"/>
    </row>
    <row r="19" spans="1:16" ht="16.5">
      <c r="A19" s="2"/>
      <c r="N19" s="277"/>
    </row>
    <row r="20" spans="1:16" ht="15.75" thickBot="1">
      <c r="A20" s="20" t="s">
        <v>15</v>
      </c>
      <c r="B20" s="20"/>
      <c r="C20" s="20"/>
      <c r="D20" s="20"/>
      <c r="E20" s="20"/>
      <c r="F20" s="20"/>
      <c r="N20" s="277"/>
    </row>
    <row r="21" spans="1:16" ht="16.5" thickTop="1" thickBot="1">
      <c r="A21" s="1204" t="s">
        <v>131</v>
      </c>
      <c r="B21" s="976" t="s">
        <v>3</v>
      </c>
      <c r="C21" s="977"/>
      <c r="D21" s="977"/>
      <c r="E21" s="977"/>
      <c r="F21" s="978"/>
      <c r="N21" s="277"/>
    </row>
    <row r="22" spans="1:16" s="4" customFormat="1" ht="35.25" thickTop="1" thickBot="1">
      <c r="A22" s="1206"/>
      <c r="B22" s="21" t="s">
        <v>32</v>
      </c>
      <c r="C22" s="21" t="s">
        <v>124</v>
      </c>
      <c r="D22" s="102" t="s">
        <v>210</v>
      </c>
      <c r="E22" s="30" t="s">
        <v>211</v>
      </c>
      <c r="F22" s="21" t="s">
        <v>30</v>
      </c>
      <c r="H22" s="290"/>
      <c r="I22" s="289"/>
      <c r="J22" s="289"/>
      <c r="K22" s="289"/>
      <c r="L22" s="272"/>
      <c r="N22" s="277"/>
      <c r="P22" s="291"/>
    </row>
    <row r="23" spans="1:16" ht="21" customHeight="1" thickTop="1" thickBot="1">
      <c r="A23" s="150" t="s">
        <v>212</v>
      </c>
      <c r="B23" s="85">
        <f>SUM(B24:B28)</f>
        <v>0</v>
      </c>
      <c r="C23" s="85">
        <f>SUM(C24:C28)</f>
        <v>0</v>
      </c>
      <c r="D23" s="85">
        <f t="shared" ref="D23" si="8">SUM(D24:D28)</f>
        <v>0</v>
      </c>
      <c r="E23" s="85">
        <f t="shared" ref="E23" si="9">SUM(E24:E28)</f>
        <v>0</v>
      </c>
      <c r="F23" s="143">
        <f>SUM(B23:E23)</f>
        <v>0</v>
      </c>
      <c r="H23" s="266">
        <f>SUM(B24:B28)-B23</f>
        <v>0</v>
      </c>
      <c r="I23" s="265">
        <f t="shared" ref="I23" si="10">SUM(C24:C28)-C23</f>
        <v>0</v>
      </c>
      <c r="J23" s="265">
        <f t="shared" ref="J23" si="11">SUM(D24:D28)-D23</f>
        <v>0</v>
      </c>
      <c r="K23" s="265">
        <f t="shared" ref="K23" si="12">SUM(E24:E28)-E23</f>
        <v>0</v>
      </c>
      <c r="L23" s="269">
        <f>SUM(B23:E23)-F23</f>
        <v>0</v>
      </c>
      <c r="N23" s="277"/>
      <c r="P23" s="277" t="e">
        <f>F23-#REF!-#REF!</f>
        <v>#REF!</v>
      </c>
    </row>
    <row r="24" spans="1:16" ht="21" customHeight="1" thickTop="1" thickBot="1">
      <c r="A24" s="108"/>
      <c r="B24" s="79"/>
      <c r="C24" s="79"/>
      <c r="D24" s="144"/>
      <c r="E24" s="144"/>
      <c r="F24" s="145">
        <f t="shared" ref="F24:F35" si="13">SUM(B24:E24)</f>
        <v>0</v>
      </c>
      <c r="L24" s="269">
        <f>SUM(B24:E24)-F24</f>
        <v>0</v>
      </c>
      <c r="N24" s="277"/>
    </row>
    <row r="25" spans="1:16" ht="21" customHeight="1" thickBot="1">
      <c r="A25" s="108"/>
      <c r="B25" s="79"/>
      <c r="C25" s="79"/>
      <c r="D25" s="120"/>
      <c r="E25" s="120"/>
      <c r="F25" s="145">
        <f t="shared" si="13"/>
        <v>0</v>
      </c>
      <c r="L25" s="269">
        <f t="shared" ref="L25:L28" si="14">SUM(B25:E25)-F25</f>
        <v>0</v>
      </c>
      <c r="N25" s="277"/>
    </row>
    <row r="26" spans="1:16" ht="21" customHeight="1" thickBot="1">
      <c r="A26" s="108"/>
      <c r="B26" s="79"/>
      <c r="C26" s="79"/>
      <c r="D26" s="120"/>
      <c r="E26" s="120"/>
      <c r="F26" s="145">
        <f t="shared" si="13"/>
        <v>0</v>
      </c>
      <c r="L26" s="269">
        <f t="shared" si="14"/>
        <v>0</v>
      </c>
      <c r="N26" s="277"/>
    </row>
    <row r="27" spans="1:16" ht="21" customHeight="1" thickBot="1">
      <c r="A27" s="108"/>
      <c r="B27" s="79"/>
      <c r="C27" s="79"/>
      <c r="D27" s="120"/>
      <c r="E27" s="120"/>
      <c r="F27" s="145">
        <f t="shared" si="13"/>
        <v>0</v>
      </c>
      <c r="L27" s="269">
        <f t="shared" si="14"/>
        <v>0</v>
      </c>
      <c r="N27" s="277"/>
    </row>
    <row r="28" spans="1:16" ht="21" customHeight="1" thickBot="1">
      <c r="A28" s="150"/>
      <c r="B28" s="85"/>
      <c r="C28" s="85"/>
      <c r="D28" s="146"/>
      <c r="E28" s="146"/>
      <c r="F28" s="147">
        <f t="shared" si="13"/>
        <v>0</v>
      </c>
      <c r="L28" s="269">
        <f t="shared" si="14"/>
        <v>0</v>
      </c>
      <c r="N28" s="277"/>
    </row>
    <row r="29" spans="1:16" ht="21" customHeight="1" thickTop="1" thickBot="1">
      <c r="A29" s="150" t="s">
        <v>213</v>
      </c>
      <c r="B29" s="85">
        <f>SUM(B30:B34)</f>
        <v>0</v>
      </c>
      <c r="C29" s="85">
        <f>SUM(C30:C34)</f>
        <v>0</v>
      </c>
      <c r="D29" s="85">
        <f t="shared" ref="D29" si="15">SUM(D30:D34)</f>
        <v>0</v>
      </c>
      <c r="E29" s="85">
        <f t="shared" ref="E29" si="16">SUM(E30:E34)</f>
        <v>0</v>
      </c>
      <c r="F29" s="143">
        <f>SUM(B29:E29)</f>
        <v>0</v>
      </c>
      <c r="H29" s="266">
        <f>SUM(B30:B35)-B29</f>
        <v>0</v>
      </c>
      <c r="I29" s="265">
        <f t="shared" ref="I29" si="17">SUM(C30:C35)-C29</f>
        <v>0</v>
      </c>
      <c r="J29" s="265">
        <f t="shared" ref="J29" si="18">SUM(D30:D35)-D29</f>
        <v>0</v>
      </c>
      <c r="K29" s="265">
        <f t="shared" ref="K29" si="19">SUM(E30:E35)-E29</f>
        <v>0</v>
      </c>
      <c r="L29" s="269">
        <f>SUM(B29:E29)-F29</f>
        <v>0</v>
      </c>
      <c r="N29" s="277"/>
      <c r="P29" s="277" t="e">
        <f>F29-#REF!-#REF!</f>
        <v>#REF!</v>
      </c>
    </row>
    <row r="30" spans="1:16" ht="21" customHeight="1" thickTop="1" thickBot="1">
      <c r="A30" s="108"/>
      <c r="B30" s="79"/>
      <c r="C30" s="79"/>
      <c r="D30" s="144"/>
      <c r="E30" s="144"/>
      <c r="F30" s="145">
        <f t="shared" si="13"/>
        <v>0</v>
      </c>
      <c r="L30" s="269">
        <f>SUM(B30:E30)-F30</f>
        <v>0</v>
      </c>
      <c r="N30" s="277"/>
    </row>
    <row r="31" spans="1:16" ht="21" customHeight="1" thickBot="1">
      <c r="A31" s="108"/>
      <c r="B31" s="79"/>
      <c r="C31" s="79"/>
      <c r="D31" s="120"/>
      <c r="E31" s="120"/>
      <c r="F31" s="145">
        <f t="shared" si="13"/>
        <v>0</v>
      </c>
      <c r="L31" s="269">
        <f t="shared" ref="L31:L35" si="20">SUM(B31:E31)-F31</f>
        <v>0</v>
      </c>
      <c r="N31" s="277"/>
    </row>
    <row r="32" spans="1:16" ht="21" customHeight="1" thickBot="1">
      <c r="A32" s="108"/>
      <c r="B32" s="79"/>
      <c r="C32" s="79"/>
      <c r="D32" s="120"/>
      <c r="E32" s="120"/>
      <c r="F32" s="145">
        <f t="shared" si="13"/>
        <v>0</v>
      </c>
      <c r="L32" s="269">
        <f t="shared" si="20"/>
        <v>0</v>
      </c>
      <c r="N32" s="277"/>
    </row>
    <row r="33" spans="1:14" ht="21" customHeight="1" thickBot="1">
      <c r="A33" s="108"/>
      <c r="B33" s="79"/>
      <c r="C33" s="79"/>
      <c r="D33" s="120"/>
      <c r="E33" s="120"/>
      <c r="F33" s="145">
        <f t="shared" si="13"/>
        <v>0</v>
      </c>
      <c r="L33" s="269">
        <f t="shared" si="20"/>
        <v>0</v>
      </c>
      <c r="N33" s="277"/>
    </row>
    <row r="34" spans="1:14" ht="21" customHeight="1" thickBot="1">
      <c r="A34" s="108"/>
      <c r="B34" s="79"/>
      <c r="C34" s="79"/>
      <c r="D34" s="120"/>
      <c r="E34" s="120"/>
      <c r="F34" s="145">
        <f t="shared" si="13"/>
        <v>0</v>
      </c>
      <c r="L34" s="269">
        <f t="shared" si="20"/>
        <v>0</v>
      </c>
      <c r="N34" s="277"/>
    </row>
    <row r="35" spans="1:14" ht="21" customHeight="1" thickBot="1">
      <c r="A35" s="150"/>
      <c r="B35" s="81"/>
      <c r="C35" s="81"/>
      <c r="D35" s="148"/>
      <c r="E35" s="148"/>
      <c r="F35" s="149">
        <f t="shared" si="13"/>
        <v>0</v>
      </c>
      <c r="L35" s="269">
        <f t="shared" si="20"/>
        <v>0</v>
      </c>
      <c r="N35" s="277"/>
    </row>
    <row r="36" spans="1:14" ht="15.75" thickTop="1"/>
  </sheetData>
  <mergeCells count="5">
    <mergeCell ref="B21:F21"/>
    <mergeCell ref="A21:A22"/>
    <mergeCell ref="A3:A4"/>
    <mergeCell ref="B3:F3"/>
    <mergeCell ref="H1:L1"/>
  </mergeCells>
  <conditionalFormatting sqref="H5:K35">
    <cfRule type="cellIs" dxfId="59" priority="31" operator="lessThan">
      <formula>0</formula>
    </cfRule>
    <cfRule type="cellIs" dxfId="58" priority="32" operator="greaterThan">
      <formula>0</formula>
    </cfRule>
  </conditionalFormatting>
  <conditionalFormatting sqref="H5:L36">
    <cfRule type="cellIs" dxfId="57" priority="26" operator="lessThan">
      <formula>0</formula>
    </cfRule>
    <cfRule type="cellIs" dxfId="56"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55" priority="23" operator="lessThan">
      <formula>0</formula>
    </cfRule>
    <cfRule type="cellIs" dxfId="54" priority="24" operator="greaterThan">
      <formula>0</formula>
    </cfRule>
  </conditionalFormatting>
  <conditionalFormatting sqref="P5:P29">
    <cfRule type="cellIs" dxfId="53" priority="21" operator="lessThan">
      <formula>0</formula>
    </cfRule>
    <cfRule type="cellIs" dxfId="52" priority="22" operator="greaterThan">
      <formula>0</formula>
    </cfRule>
  </conditionalFormatting>
  <conditionalFormatting sqref="L5">
    <cfRule type="cellIs" dxfId="51" priority="16" operator="lessThan">
      <formula>0</formula>
    </cfRule>
    <cfRule type="cellIs" dxfId="50"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49" priority="11" operator="lessThan">
      <formula>0</formula>
    </cfRule>
    <cfRule type="cellIs" dxfId="48"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47" priority="6" operator="lessThan">
      <formula>0</formula>
    </cfRule>
    <cfRule type="cellIs" dxfId="46"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45" priority="1" operator="lessThan">
      <formula>0</formula>
    </cfRule>
    <cfRule type="cellIs" dxfId="44"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sheetPr codeName="Sheet34"/>
  <dimension ref="A1:I9"/>
  <sheetViews>
    <sheetView showGridLines="0" zoomScaleNormal="100" workbookViewId="0">
      <selection activeCell="A3" sqref="A3:A8"/>
    </sheetView>
  </sheetViews>
  <sheetFormatPr defaultRowHeight="15"/>
  <cols>
    <col min="1" max="1" width="32" customWidth="1"/>
    <col min="2" max="3" width="27.28515625" customWidth="1"/>
    <col min="4" max="4" width="14.140625" customWidth="1"/>
    <col min="5" max="5" width="25.28515625" style="263" customWidth="1"/>
    <col min="6" max="6" width="25.28515625" style="268" customWidth="1"/>
    <col min="7" max="7" width="5.85546875" customWidth="1"/>
    <col min="8" max="8" width="29.42578125" style="263" customWidth="1"/>
    <col min="9" max="9" width="30.85546875" style="268" customWidth="1"/>
  </cols>
  <sheetData>
    <row r="1" spans="1:9" ht="17.25" thickBot="1">
      <c r="A1" s="1" t="s">
        <v>214</v>
      </c>
      <c r="E1" s="1199" t="s">
        <v>672</v>
      </c>
      <c r="F1" s="1201"/>
      <c r="H1" s="1199" t="s">
        <v>674</v>
      </c>
      <c r="I1" s="1201"/>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266">
        <f>SUM(B3:B4)-B5</f>
        <v>0</v>
      </c>
      <c r="F5" s="269">
        <f>SUM(C3:C4)-C5</f>
        <v>0</v>
      </c>
      <c r="H5" s="266" t="e">
        <f>B5-#REF!</f>
        <v>#REF!</v>
      </c>
      <c r="I5" s="269" t="e">
        <f>C5-#REF!</f>
        <v>#REF!</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266">
        <f>SUM(B6:B7)-B8</f>
        <v>0</v>
      </c>
      <c r="F8" s="269">
        <f>SUM(C6:C7)-C8</f>
        <v>0</v>
      </c>
      <c r="H8" s="266" t="e">
        <f>B8-#REF!</f>
        <v>#REF!</v>
      </c>
      <c r="I8" s="269" t="e">
        <f>C8-#REF!</f>
        <v>#REF!</v>
      </c>
    </row>
    <row r="9" spans="1:9" ht="15.75" thickTop="1"/>
  </sheetData>
  <mergeCells count="2">
    <mergeCell ref="E1:F1"/>
    <mergeCell ref="H1:I1"/>
  </mergeCells>
  <conditionalFormatting sqref="H1">
    <cfRule type="cellIs" priority="3" stopIfTrue="1" operator="greaterThan">
      <formula>0</formula>
    </cfRule>
  </conditionalFormatting>
  <conditionalFormatting sqref="E3:I12">
    <cfRule type="cellIs" dxfId="43" priority="1" operator="lessThan">
      <formula>0</formula>
    </cfRule>
    <cfRule type="cellIs" dxfId="42"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sheetPr codeName="Sheet35"/>
  <dimension ref="A1:I10"/>
  <sheetViews>
    <sheetView showGridLines="0" zoomScaleNormal="100" workbookViewId="0">
      <selection activeCell="H9" sqref="H2:I9"/>
    </sheetView>
  </sheetViews>
  <sheetFormatPr defaultRowHeight="15"/>
  <cols>
    <col min="1" max="1" width="33" customWidth="1"/>
    <col min="2" max="3" width="26.7109375" customWidth="1"/>
    <col min="4" max="4" width="14.140625" customWidth="1"/>
    <col min="5" max="5" width="27.85546875" style="263" customWidth="1"/>
    <col min="6" max="6" width="27.85546875" style="268" customWidth="1"/>
    <col min="7" max="7" width="10.42578125" customWidth="1"/>
    <col min="8" max="8" width="23.140625" style="263" customWidth="1"/>
    <col min="9" max="9" width="23.140625" style="268" customWidth="1"/>
  </cols>
  <sheetData>
    <row r="1" spans="1:9" ht="17.25" thickBot="1">
      <c r="A1" s="1" t="s">
        <v>478</v>
      </c>
      <c r="E1" s="1199" t="s">
        <v>672</v>
      </c>
      <c r="F1" s="1201"/>
      <c r="H1" s="1199" t="s">
        <v>674</v>
      </c>
      <c r="I1" s="1201"/>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266">
        <f>SUM(B4:B6)-B7</f>
        <v>0</v>
      </c>
      <c r="F7" s="269">
        <f>SUM(C4:C6)-C7</f>
        <v>0</v>
      </c>
    </row>
    <row r="8" spans="1:9" ht="21.75" customHeight="1" thickBot="1">
      <c r="A8" s="103" t="s">
        <v>239</v>
      </c>
      <c r="B8" s="79"/>
      <c r="C8" s="80"/>
    </row>
    <row r="9" spans="1:9" ht="21.75" customHeight="1" thickBot="1">
      <c r="A9" s="72" t="s">
        <v>240</v>
      </c>
      <c r="B9" s="85">
        <f>B3+B7+B8</f>
        <v>0</v>
      </c>
      <c r="C9" s="78">
        <f>C3+C7+C8</f>
        <v>0</v>
      </c>
      <c r="E9" s="266">
        <f>B3+B7+B8-B9</f>
        <v>0</v>
      </c>
      <c r="F9" s="269">
        <f>C3+C7+C8-C9</f>
        <v>0</v>
      </c>
      <c r="H9" s="266" t="e">
        <f>B9-#REF!</f>
        <v>#REF!</v>
      </c>
      <c r="I9" s="269" t="e">
        <f>C9-#REF!</f>
        <v>#REF!</v>
      </c>
    </row>
    <row r="10" spans="1:9" ht="17.25" thickTop="1">
      <c r="A10" s="2"/>
    </row>
  </sheetData>
  <mergeCells count="2">
    <mergeCell ref="E1:F1"/>
    <mergeCell ref="H1:I1"/>
  </mergeCells>
  <conditionalFormatting sqref="E7:F9">
    <cfRule type="cellIs" dxfId="41" priority="4" operator="lessThan">
      <formula>0</formula>
    </cfRule>
    <cfRule type="cellIs" dxfId="40" priority="5" operator="greaterThan">
      <formula>0</formula>
    </cfRule>
  </conditionalFormatting>
  <conditionalFormatting sqref="H1">
    <cfRule type="cellIs" priority="3" stopIfTrue="1" operator="greaterThan">
      <formula>0</formula>
    </cfRule>
  </conditionalFormatting>
  <conditionalFormatting sqref="H9:I9">
    <cfRule type="cellIs" dxfId="39" priority="1" operator="lessThan">
      <formula>0</formula>
    </cfRule>
    <cfRule type="cellIs" dxfId="38"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sheetPr codeName="Sheet36"/>
  <dimension ref="A1:F7"/>
  <sheetViews>
    <sheetView showGridLines="0" zoomScaleNormal="100" workbookViewId="0">
      <selection activeCell="B27" sqref="B27"/>
    </sheetView>
  </sheetViews>
  <sheetFormatPr defaultRowHeight="15"/>
  <cols>
    <col min="1" max="6" width="14.42578125" customWidth="1"/>
    <col min="7" max="7" width="23.28515625" customWidth="1"/>
  </cols>
  <sheetData>
    <row r="1" spans="1:6" ht="17.2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75" thickTop="1"/>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92D050"/>
  </sheetPr>
  <dimension ref="A1:BK1447"/>
  <sheetViews>
    <sheetView showGridLines="0" tabSelected="1" view="pageBreakPreview" zoomScale="115" zoomScaleNormal="115" zoomScaleSheetLayoutView="115" workbookViewId="0">
      <pane ySplit="1" topLeftCell="A123" activePane="bottomLeft" state="frozen"/>
      <selection pane="bottomLeft" activeCell="D10" sqref="D10:AG11"/>
    </sheetView>
  </sheetViews>
  <sheetFormatPr defaultRowHeight="14.25" customHeight="1"/>
  <cols>
    <col min="1" max="1" width="3.42578125" style="439" customWidth="1"/>
    <col min="2" max="2" width="1.5703125" style="18" customWidth="1"/>
    <col min="3" max="17" width="3.42578125" style="18" customWidth="1"/>
    <col min="18" max="18" width="4.5703125" style="18" customWidth="1"/>
    <col min="19" max="21" width="3.42578125" style="18" customWidth="1"/>
    <col min="22" max="22" width="0.85546875" style="18" customWidth="1"/>
    <col min="23" max="23" width="3.42578125" style="18" hidden="1" customWidth="1"/>
    <col min="24" max="24" width="3.42578125" style="18" customWidth="1"/>
    <col min="25" max="25" width="5.140625" style="18" customWidth="1"/>
    <col min="26" max="26" width="4.42578125" style="18" customWidth="1"/>
    <col min="27" max="27" width="3.42578125" style="18" customWidth="1"/>
    <col min="28" max="28" width="6.42578125" style="18" customWidth="1"/>
    <col min="29" max="34" width="3.42578125" style="18" customWidth="1"/>
    <col min="35" max="16384" width="9.140625" style="18"/>
  </cols>
  <sheetData>
    <row r="1" spans="1:43" s="445" customFormat="1" ht="15.75" customHeight="1" thickBot="1">
      <c r="A1" s="646" t="s">
        <v>962</v>
      </c>
      <c r="B1" s="1137" t="s">
        <v>958</v>
      </c>
      <c r="C1" s="1137"/>
      <c r="D1" s="1137"/>
      <c r="E1" s="1137"/>
      <c r="F1" s="1137"/>
      <c r="G1" s="1137"/>
      <c r="H1" s="1137"/>
      <c r="I1" s="1137"/>
      <c r="J1" s="1137"/>
      <c r="K1" s="1137"/>
      <c r="L1" s="1137"/>
      <c r="M1" s="1137"/>
      <c r="N1" s="1137"/>
      <c r="O1" s="1137"/>
      <c r="P1" s="1137"/>
      <c r="Q1" s="1137"/>
      <c r="R1" s="1137"/>
      <c r="S1" s="1137"/>
      <c r="T1" s="1137"/>
      <c r="U1" s="1137"/>
      <c r="V1" s="1137"/>
      <c r="W1" s="1137"/>
      <c r="X1" s="1137"/>
      <c r="Y1" s="1137"/>
      <c r="Z1" s="1137"/>
      <c r="AA1" s="1137"/>
      <c r="AB1" s="1137"/>
      <c r="AC1" s="1137"/>
      <c r="AD1" s="1137"/>
      <c r="AE1" s="1137"/>
      <c r="AF1" s="1137"/>
      <c r="AG1" s="1137"/>
      <c r="AH1" s="1138"/>
      <c r="AI1" s="891" t="s">
        <v>966</v>
      </c>
      <c r="AJ1" s="892"/>
      <c r="AK1" s="892"/>
      <c r="AL1" s="892"/>
      <c r="AM1" s="893"/>
      <c r="AN1" s="644"/>
      <c r="AO1" s="645" t="s">
        <v>674</v>
      </c>
      <c r="AP1" s="473"/>
      <c r="AQ1" s="644"/>
    </row>
    <row r="2" spans="1:43" s="424" customFormat="1" ht="16.5" customHeight="1">
      <c r="A2" s="439"/>
      <c r="AI2" s="18"/>
      <c r="AJ2" s="18"/>
      <c r="AK2" s="18"/>
      <c r="AL2" s="18"/>
      <c r="AM2" s="18"/>
      <c r="AN2" s="18"/>
      <c r="AO2" s="18"/>
      <c r="AP2" s="18"/>
      <c r="AQ2" s="18"/>
    </row>
    <row r="3" spans="1:43" s="424" customFormat="1">
      <c r="A3" s="439"/>
      <c r="D3" s="422" t="s">
        <v>755</v>
      </c>
      <c r="AI3" s="18"/>
      <c r="AJ3" s="18"/>
      <c r="AK3" s="18"/>
      <c r="AL3" s="18"/>
      <c r="AM3" s="18"/>
      <c r="AN3" s="18"/>
      <c r="AO3" s="18"/>
      <c r="AP3" s="18"/>
      <c r="AQ3" s="18"/>
    </row>
    <row r="4" spans="1:43" s="424" customFormat="1">
      <c r="A4" s="439"/>
      <c r="D4" s="422"/>
      <c r="AI4" s="18"/>
      <c r="AJ4" s="18"/>
      <c r="AK4" s="18"/>
      <c r="AL4" s="18"/>
      <c r="AM4" s="18"/>
      <c r="AN4" s="18"/>
      <c r="AO4" s="18"/>
      <c r="AP4" s="18"/>
      <c r="AQ4" s="18"/>
    </row>
    <row r="5" spans="1:43" s="424" customFormat="1" ht="15" customHeight="1">
      <c r="A5" s="439"/>
      <c r="D5" s="863" t="s">
        <v>1109</v>
      </c>
      <c r="E5" s="863"/>
      <c r="F5" s="863"/>
      <c r="G5" s="863"/>
      <c r="H5" s="863"/>
      <c r="I5" s="863"/>
      <c r="J5" s="863"/>
      <c r="K5" s="863"/>
      <c r="L5" s="863"/>
      <c r="M5" s="863"/>
      <c r="N5" s="863"/>
      <c r="O5" s="863"/>
      <c r="P5" s="863"/>
      <c r="Q5" s="863"/>
      <c r="R5" s="863"/>
      <c r="S5" s="863"/>
      <c r="T5" s="863"/>
      <c r="U5" s="863"/>
      <c r="V5" s="863"/>
      <c r="W5" s="863"/>
      <c r="X5" s="863"/>
      <c r="Y5" s="863"/>
      <c r="Z5" s="863"/>
      <c r="AA5" s="863"/>
      <c r="AB5" s="863"/>
      <c r="AC5" s="863"/>
      <c r="AD5" s="863"/>
      <c r="AE5" s="863"/>
      <c r="AF5" s="863"/>
      <c r="AG5" s="863"/>
      <c r="AI5" s="18"/>
      <c r="AJ5" s="18"/>
      <c r="AK5" s="18"/>
      <c r="AL5" s="18"/>
      <c r="AM5" s="18"/>
      <c r="AN5" s="18"/>
      <c r="AO5" s="18"/>
      <c r="AP5" s="18"/>
      <c r="AQ5" s="18"/>
    </row>
    <row r="6" spans="1:43" s="424" customFormat="1">
      <c r="A6" s="439"/>
      <c r="D6" s="863"/>
      <c r="E6" s="863"/>
      <c r="F6" s="863"/>
      <c r="G6" s="863"/>
      <c r="H6" s="863"/>
      <c r="I6" s="863"/>
      <c r="J6" s="863"/>
      <c r="K6" s="863"/>
      <c r="L6" s="863"/>
      <c r="M6" s="863"/>
      <c r="N6" s="863"/>
      <c r="O6" s="863"/>
      <c r="P6" s="863"/>
      <c r="Q6" s="863"/>
      <c r="R6" s="863"/>
      <c r="S6" s="863"/>
      <c r="T6" s="863"/>
      <c r="U6" s="863"/>
      <c r="V6" s="863"/>
      <c r="W6" s="863"/>
      <c r="X6" s="863"/>
      <c r="Y6" s="863"/>
      <c r="Z6" s="863"/>
      <c r="AA6" s="863"/>
      <c r="AB6" s="863"/>
      <c r="AC6" s="863"/>
      <c r="AD6" s="863"/>
      <c r="AE6" s="863"/>
      <c r="AF6" s="863"/>
      <c r="AG6" s="863"/>
      <c r="AI6" s="18"/>
      <c r="AJ6" s="18"/>
      <c r="AK6" s="18"/>
      <c r="AL6" s="18"/>
      <c r="AM6" s="18"/>
      <c r="AN6" s="18"/>
      <c r="AO6" s="18"/>
      <c r="AP6" s="18"/>
      <c r="AQ6" s="18"/>
    </row>
    <row r="7" spans="1:43" s="424" customFormat="1">
      <c r="A7" s="439"/>
      <c r="D7" s="863"/>
      <c r="E7" s="863"/>
      <c r="F7" s="863"/>
      <c r="G7" s="863"/>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3"/>
      <c r="AG7" s="863"/>
      <c r="AI7" s="18"/>
      <c r="AJ7" s="18"/>
      <c r="AK7" s="18"/>
      <c r="AL7" s="18"/>
      <c r="AM7" s="18"/>
      <c r="AN7" s="18"/>
      <c r="AO7" s="18"/>
      <c r="AP7" s="18"/>
      <c r="AQ7" s="18"/>
    </row>
    <row r="8" spans="1:43" s="424" customFormat="1">
      <c r="A8" s="439"/>
      <c r="D8" s="863"/>
      <c r="E8" s="863"/>
      <c r="F8" s="863"/>
      <c r="G8" s="863"/>
      <c r="H8" s="863"/>
      <c r="I8" s="863"/>
      <c r="J8" s="863"/>
      <c r="K8" s="863"/>
      <c r="L8" s="863"/>
      <c r="M8" s="863"/>
      <c r="N8" s="863"/>
      <c r="O8" s="863"/>
      <c r="P8" s="863"/>
      <c r="Q8" s="863"/>
      <c r="R8" s="863"/>
      <c r="S8" s="863"/>
      <c r="T8" s="863"/>
      <c r="U8" s="863"/>
      <c r="V8" s="863"/>
      <c r="W8" s="863"/>
      <c r="X8" s="863"/>
      <c r="Y8" s="863"/>
      <c r="Z8" s="863"/>
      <c r="AA8" s="863"/>
      <c r="AB8" s="863"/>
      <c r="AC8" s="863"/>
      <c r="AD8" s="863"/>
      <c r="AE8" s="863"/>
      <c r="AF8" s="863"/>
      <c r="AG8" s="863"/>
      <c r="AI8" s="18"/>
      <c r="AJ8" s="18"/>
      <c r="AK8" s="18"/>
      <c r="AL8" s="18"/>
      <c r="AM8" s="18"/>
      <c r="AN8" s="18"/>
      <c r="AO8" s="18"/>
      <c r="AP8" s="18"/>
      <c r="AQ8" s="18"/>
    </row>
    <row r="9" spans="1:43" s="424" customFormat="1">
      <c r="A9" s="439"/>
      <c r="AI9" s="18"/>
      <c r="AJ9" s="18"/>
      <c r="AK9" s="18"/>
      <c r="AL9" s="18"/>
      <c r="AM9" s="18"/>
      <c r="AN9" s="18"/>
      <c r="AO9" s="18"/>
      <c r="AP9" s="18"/>
      <c r="AQ9" s="18"/>
    </row>
    <row r="10" spans="1:43" s="424" customFormat="1" ht="15" customHeight="1">
      <c r="A10" s="439"/>
      <c r="D10" s="863" t="s">
        <v>1110</v>
      </c>
      <c r="E10" s="863"/>
      <c r="F10" s="863"/>
      <c r="G10" s="863"/>
      <c r="H10" s="863"/>
      <c r="I10" s="863"/>
      <c r="J10" s="863"/>
      <c r="K10" s="863"/>
      <c r="L10" s="863"/>
      <c r="M10" s="863"/>
      <c r="N10" s="863"/>
      <c r="O10" s="863"/>
      <c r="P10" s="863"/>
      <c r="Q10" s="863"/>
      <c r="R10" s="863"/>
      <c r="S10" s="863"/>
      <c r="T10" s="863"/>
      <c r="U10" s="863"/>
      <c r="V10" s="863"/>
      <c r="W10" s="863"/>
      <c r="X10" s="863"/>
      <c r="Y10" s="863"/>
      <c r="Z10" s="863"/>
      <c r="AA10" s="863"/>
      <c r="AB10" s="863"/>
      <c r="AC10" s="863"/>
      <c r="AD10" s="863"/>
      <c r="AE10" s="863"/>
      <c r="AF10" s="863"/>
      <c r="AG10" s="863"/>
      <c r="AI10" s="18"/>
      <c r="AJ10" s="18"/>
      <c r="AK10" s="18"/>
      <c r="AL10" s="18"/>
      <c r="AM10" s="18"/>
      <c r="AN10" s="18"/>
      <c r="AO10" s="18"/>
      <c r="AP10" s="18"/>
      <c r="AQ10" s="18"/>
    </row>
    <row r="11" spans="1:43" s="424" customFormat="1">
      <c r="A11" s="439"/>
      <c r="D11" s="863"/>
      <c r="E11" s="863"/>
      <c r="F11" s="863"/>
      <c r="G11" s="863"/>
      <c r="H11" s="863"/>
      <c r="I11" s="863"/>
      <c r="J11" s="863"/>
      <c r="K11" s="863"/>
      <c r="L11" s="863"/>
      <c r="M11" s="863"/>
      <c r="N11" s="863"/>
      <c r="O11" s="863"/>
      <c r="P11" s="863"/>
      <c r="Q11" s="863"/>
      <c r="R11" s="863"/>
      <c r="S11" s="863"/>
      <c r="T11" s="863"/>
      <c r="U11" s="863"/>
      <c r="V11" s="863"/>
      <c r="W11" s="863"/>
      <c r="X11" s="863"/>
      <c r="Y11" s="863"/>
      <c r="Z11" s="863"/>
      <c r="AA11" s="863"/>
      <c r="AB11" s="863"/>
      <c r="AC11" s="863"/>
      <c r="AD11" s="863"/>
      <c r="AE11" s="863"/>
      <c r="AF11" s="863"/>
      <c r="AG11" s="863"/>
      <c r="AI11" s="18"/>
      <c r="AJ11" s="18"/>
      <c r="AK11" s="18"/>
      <c r="AL11" s="18"/>
      <c r="AM11" s="18"/>
      <c r="AN11" s="18"/>
      <c r="AO11" s="18"/>
      <c r="AP11" s="18"/>
      <c r="AQ11" s="18"/>
    </row>
    <row r="12" spans="1:43" s="424" customFormat="1">
      <c r="A12" s="439"/>
      <c r="AI12" s="18"/>
      <c r="AJ12" s="18"/>
      <c r="AK12" s="18"/>
      <c r="AL12" s="18"/>
      <c r="AM12" s="18"/>
      <c r="AN12" s="18"/>
      <c r="AO12" s="18"/>
      <c r="AP12" s="18"/>
      <c r="AQ12" s="18"/>
    </row>
    <row r="13" spans="1:43" s="424" customFormat="1">
      <c r="A13" s="439"/>
      <c r="D13" s="438" t="s">
        <v>749</v>
      </c>
      <c r="AI13" s="18"/>
      <c r="AJ13" s="18"/>
      <c r="AK13" s="18"/>
      <c r="AL13" s="18"/>
      <c r="AM13" s="18"/>
      <c r="AN13" s="18"/>
      <c r="AO13" s="18"/>
      <c r="AP13" s="18"/>
      <c r="AQ13" s="18"/>
    </row>
    <row r="14" spans="1:43" s="424" customFormat="1">
      <c r="A14" s="439"/>
      <c r="D14" s="423" t="s">
        <v>750</v>
      </c>
      <c r="E14" s="424" t="s">
        <v>1046</v>
      </c>
      <c r="AI14" s="18"/>
      <c r="AJ14" s="18"/>
      <c r="AK14" s="18"/>
      <c r="AL14" s="18"/>
      <c r="AM14" s="18"/>
      <c r="AN14" s="18"/>
      <c r="AO14" s="18"/>
      <c r="AP14" s="18"/>
      <c r="AQ14" s="18"/>
    </row>
    <row r="15" spans="1:43" s="424" customFormat="1">
      <c r="A15" s="439"/>
      <c r="D15" s="423" t="s">
        <v>500</v>
      </c>
      <c r="E15" s="424" t="s">
        <v>1047</v>
      </c>
      <c r="AI15" s="18"/>
      <c r="AJ15" s="18"/>
      <c r="AK15" s="18"/>
      <c r="AL15" s="18"/>
      <c r="AM15" s="18"/>
      <c r="AN15" s="18"/>
      <c r="AO15" s="18"/>
      <c r="AP15" s="18"/>
      <c r="AQ15" s="18"/>
    </row>
    <row r="16" spans="1:43" s="424" customFormat="1">
      <c r="A16" s="439"/>
      <c r="D16" s="423" t="s">
        <v>501</v>
      </c>
      <c r="E16" s="424" t="s">
        <v>1119</v>
      </c>
      <c r="AI16" s="18"/>
      <c r="AJ16" s="18"/>
      <c r="AK16" s="18"/>
      <c r="AL16" s="18"/>
      <c r="AM16" s="18"/>
      <c r="AN16" s="18"/>
      <c r="AO16" s="18"/>
      <c r="AP16" s="18"/>
      <c r="AQ16" s="18"/>
    </row>
    <row r="17" spans="1:43" s="424" customFormat="1">
      <c r="A17" s="439"/>
      <c r="D17" s="423" t="s">
        <v>502</v>
      </c>
      <c r="E17" s="424" t="s">
        <v>1120</v>
      </c>
      <c r="AI17" s="18"/>
      <c r="AJ17" s="18"/>
      <c r="AK17" s="18"/>
      <c r="AL17" s="18"/>
      <c r="AM17" s="18"/>
      <c r="AN17" s="18"/>
      <c r="AO17" s="18"/>
      <c r="AP17" s="18"/>
      <c r="AQ17" s="18"/>
    </row>
    <row r="18" spans="1:43" s="424" customFormat="1">
      <c r="A18" s="439"/>
      <c r="D18" s="423" t="s">
        <v>503</v>
      </c>
      <c r="E18" s="424" t="s">
        <v>1121</v>
      </c>
      <c r="AI18" s="18"/>
      <c r="AJ18" s="18"/>
      <c r="AK18" s="18"/>
      <c r="AL18" s="18"/>
      <c r="AM18" s="18"/>
      <c r="AN18" s="18"/>
      <c r="AO18" s="18"/>
      <c r="AP18" s="18"/>
      <c r="AQ18" s="18"/>
    </row>
    <row r="19" spans="1:43" s="424" customFormat="1">
      <c r="A19" s="439"/>
      <c r="D19" s="423" t="s">
        <v>504</v>
      </c>
      <c r="E19" s="424" t="s">
        <v>1122</v>
      </c>
      <c r="AI19" s="18"/>
      <c r="AJ19" s="18"/>
      <c r="AK19" s="18"/>
      <c r="AL19" s="18"/>
      <c r="AM19" s="18"/>
      <c r="AN19" s="18"/>
      <c r="AO19" s="18"/>
      <c r="AP19" s="18"/>
      <c r="AQ19" s="18"/>
    </row>
    <row r="20" spans="1:43" s="424" customFormat="1">
      <c r="A20" s="439"/>
      <c r="D20" s="423"/>
      <c r="AI20" s="18"/>
      <c r="AJ20" s="18"/>
      <c r="AK20" s="18"/>
      <c r="AL20" s="18"/>
      <c r="AM20" s="18"/>
      <c r="AN20" s="18"/>
      <c r="AO20" s="18"/>
      <c r="AP20" s="18"/>
      <c r="AQ20" s="18"/>
    </row>
    <row r="21" spans="1:43" s="424" customFormat="1">
      <c r="A21" s="439"/>
      <c r="D21" s="438" t="s">
        <v>751</v>
      </c>
      <c r="AI21" s="18"/>
      <c r="AJ21" s="18"/>
      <c r="AK21" s="18"/>
      <c r="AL21" s="18"/>
      <c r="AM21" s="18"/>
      <c r="AN21" s="18"/>
      <c r="AO21" s="18"/>
      <c r="AP21" s="18"/>
      <c r="AQ21" s="18"/>
    </row>
    <row r="22" spans="1:43" s="424" customFormat="1" ht="15" thickBot="1">
      <c r="A22" s="439"/>
      <c r="AI22" s="18"/>
      <c r="AJ22" s="18"/>
      <c r="AK22" s="18"/>
      <c r="AL22" s="18"/>
      <c r="AM22" s="18"/>
      <c r="AN22" s="18"/>
      <c r="AO22" s="18"/>
      <c r="AP22" s="18"/>
      <c r="AQ22" s="18"/>
    </row>
    <row r="23" spans="1:43" s="424" customFormat="1" ht="34.5" customHeight="1" thickBot="1">
      <c r="A23" s="439">
        <v>1</v>
      </c>
      <c r="D23" s="896" t="s">
        <v>1</v>
      </c>
      <c r="E23" s="896"/>
      <c r="F23" s="896"/>
      <c r="G23" s="896"/>
      <c r="H23" s="896"/>
      <c r="I23" s="896"/>
      <c r="J23" s="896"/>
      <c r="K23" s="896"/>
      <c r="L23" s="896"/>
      <c r="M23" s="896"/>
      <c r="N23" s="896"/>
      <c r="O23" s="896"/>
      <c r="P23" s="896" t="s">
        <v>2</v>
      </c>
      <c r="Q23" s="896"/>
      <c r="R23" s="896"/>
      <c r="S23" s="896"/>
      <c r="T23" s="896"/>
      <c r="U23" s="896"/>
      <c r="V23" s="896"/>
      <c r="W23" s="896"/>
      <c r="X23" s="896"/>
      <c r="Y23" s="896" t="s">
        <v>3</v>
      </c>
      <c r="Z23" s="896"/>
      <c r="AA23" s="896"/>
      <c r="AB23" s="896"/>
      <c r="AC23" s="896"/>
      <c r="AD23" s="896"/>
      <c r="AE23" s="896"/>
      <c r="AF23" s="896"/>
      <c r="AG23" s="896"/>
      <c r="AI23" s="18"/>
      <c r="AJ23" s="18"/>
      <c r="AK23" s="18"/>
      <c r="AL23" s="18"/>
      <c r="AM23" s="18"/>
      <c r="AN23" s="18"/>
      <c r="AO23" s="18"/>
      <c r="AP23" s="18"/>
      <c r="AQ23" s="18"/>
    </row>
    <row r="24" spans="1:43" s="424" customFormat="1" ht="30" customHeight="1">
      <c r="A24" s="439"/>
      <c r="D24" s="899" t="s">
        <v>4</v>
      </c>
      <c r="E24" s="899"/>
      <c r="F24" s="899"/>
      <c r="G24" s="899"/>
      <c r="H24" s="899"/>
      <c r="I24" s="899"/>
      <c r="J24" s="899"/>
      <c r="K24" s="899"/>
      <c r="L24" s="899"/>
      <c r="M24" s="899"/>
      <c r="N24" s="899"/>
      <c r="O24" s="899"/>
      <c r="P24" s="895">
        <v>16</v>
      </c>
      <c r="Q24" s="895"/>
      <c r="R24" s="895"/>
      <c r="S24" s="895"/>
      <c r="T24" s="895"/>
      <c r="U24" s="895"/>
      <c r="V24" s="895"/>
      <c r="W24" s="895"/>
      <c r="X24" s="895"/>
      <c r="Y24" s="895">
        <v>18</v>
      </c>
      <c r="Z24" s="895"/>
      <c r="AA24" s="895"/>
      <c r="AB24" s="895"/>
      <c r="AC24" s="895"/>
      <c r="AD24" s="895"/>
      <c r="AE24" s="895"/>
      <c r="AF24" s="895"/>
      <c r="AG24" s="895"/>
      <c r="AI24" s="18"/>
      <c r="AJ24" s="18"/>
      <c r="AK24" s="18"/>
      <c r="AL24" s="18"/>
      <c r="AM24" s="18"/>
      <c r="AN24" s="18"/>
      <c r="AO24" s="18"/>
      <c r="AP24" s="18"/>
      <c r="AQ24" s="18"/>
    </row>
    <row r="25" spans="1:43" s="424" customFormat="1" ht="30" customHeight="1">
      <c r="A25" s="439"/>
      <c r="D25" s="898" t="s">
        <v>5</v>
      </c>
      <c r="E25" s="898"/>
      <c r="F25" s="898"/>
      <c r="G25" s="898"/>
      <c r="H25" s="898"/>
      <c r="I25" s="898"/>
      <c r="J25" s="898"/>
      <c r="K25" s="898"/>
      <c r="L25" s="898"/>
      <c r="M25" s="898"/>
      <c r="N25" s="898"/>
      <c r="O25" s="898"/>
      <c r="P25" s="824">
        <v>15</v>
      </c>
      <c r="Q25" s="824"/>
      <c r="R25" s="824"/>
      <c r="S25" s="824"/>
      <c r="T25" s="824"/>
      <c r="U25" s="824"/>
      <c r="V25" s="824"/>
      <c r="W25" s="824"/>
      <c r="X25" s="824"/>
      <c r="Y25" s="824">
        <v>15</v>
      </c>
      <c r="Z25" s="824"/>
      <c r="AA25" s="824"/>
      <c r="AB25" s="824"/>
      <c r="AC25" s="824"/>
      <c r="AD25" s="824"/>
      <c r="AE25" s="824"/>
      <c r="AF25" s="824"/>
      <c r="AG25" s="824"/>
      <c r="AI25" s="18"/>
      <c r="AJ25" s="18"/>
      <c r="AK25" s="18"/>
      <c r="AL25" s="18"/>
      <c r="AM25" s="18"/>
      <c r="AN25" s="18"/>
      <c r="AO25" s="18"/>
      <c r="AP25" s="18"/>
      <c r="AQ25" s="18"/>
    </row>
    <row r="26" spans="1:43" s="424" customFormat="1" ht="30" customHeight="1" thickBot="1">
      <c r="A26" s="439"/>
      <c r="D26" s="897" t="s">
        <v>6</v>
      </c>
      <c r="E26" s="897"/>
      <c r="F26" s="897"/>
      <c r="G26" s="897"/>
      <c r="H26" s="897"/>
      <c r="I26" s="897"/>
      <c r="J26" s="897"/>
      <c r="K26" s="897"/>
      <c r="L26" s="897"/>
      <c r="M26" s="897"/>
      <c r="N26" s="897"/>
      <c r="O26" s="897"/>
      <c r="P26" s="833">
        <v>1</v>
      </c>
      <c r="Q26" s="833"/>
      <c r="R26" s="833"/>
      <c r="S26" s="833"/>
      <c r="T26" s="833"/>
      <c r="U26" s="833"/>
      <c r="V26" s="833"/>
      <c r="W26" s="833"/>
      <c r="X26" s="833"/>
      <c r="Y26" s="833">
        <v>1</v>
      </c>
      <c r="Z26" s="833"/>
      <c r="AA26" s="833"/>
      <c r="AB26" s="833"/>
      <c r="AC26" s="833"/>
      <c r="AD26" s="833"/>
      <c r="AE26" s="833"/>
      <c r="AF26" s="833"/>
      <c r="AG26" s="833"/>
      <c r="AI26" s="18"/>
      <c r="AJ26" s="18"/>
      <c r="AK26" s="18"/>
      <c r="AL26" s="18"/>
      <c r="AM26" s="18"/>
      <c r="AN26" s="18"/>
      <c r="AO26" s="18"/>
      <c r="AP26" s="18"/>
      <c r="AQ26" s="18"/>
    </row>
    <row r="27" spans="1:43" s="424" customFormat="1">
      <c r="A27" s="439"/>
      <c r="AI27" s="18"/>
      <c r="AJ27" s="18"/>
      <c r="AK27" s="18"/>
      <c r="AL27" s="18"/>
      <c r="AM27" s="18"/>
      <c r="AN27" s="18"/>
      <c r="AO27" s="18"/>
      <c r="AP27" s="18"/>
      <c r="AQ27" s="18"/>
    </row>
    <row r="28" spans="1:43" s="424" customFormat="1">
      <c r="A28" s="439"/>
      <c r="AI28" s="18"/>
      <c r="AJ28" s="18"/>
      <c r="AK28" s="18"/>
      <c r="AL28" s="18"/>
      <c r="AM28" s="18"/>
      <c r="AN28" s="18"/>
      <c r="AO28" s="18"/>
      <c r="AP28" s="18"/>
      <c r="AQ28" s="18"/>
    </row>
    <row r="29" spans="1:43" s="424" customFormat="1" ht="15" customHeight="1">
      <c r="A29" s="439"/>
      <c r="D29" s="1148" t="s">
        <v>1048</v>
      </c>
      <c r="E29" s="1148"/>
      <c r="F29" s="1148"/>
      <c r="G29" s="1148"/>
      <c r="H29" s="1148"/>
      <c r="I29" s="1148"/>
      <c r="J29" s="1148"/>
      <c r="K29" s="1148"/>
      <c r="L29" s="1148"/>
      <c r="M29" s="1148"/>
      <c r="N29" s="1148"/>
      <c r="O29" s="1148"/>
      <c r="P29" s="1148"/>
      <c r="Q29" s="1148"/>
      <c r="R29" s="1148"/>
      <c r="S29" s="1148"/>
      <c r="T29" s="1148"/>
      <c r="U29" s="1148"/>
      <c r="V29" s="1148"/>
      <c r="W29" s="1148"/>
      <c r="X29" s="1148"/>
      <c r="Y29" s="1148"/>
      <c r="Z29" s="1148"/>
      <c r="AA29" s="1148"/>
      <c r="AB29" s="1148"/>
      <c r="AC29" s="1148"/>
      <c r="AD29" s="1148"/>
      <c r="AE29" s="1148"/>
      <c r="AF29" s="1148"/>
      <c r="AG29" s="1148"/>
      <c r="AI29" s="18"/>
      <c r="AJ29" s="18"/>
      <c r="AK29" s="18"/>
      <c r="AL29" s="18"/>
      <c r="AM29" s="18"/>
      <c r="AN29" s="18"/>
      <c r="AO29" s="18"/>
      <c r="AP29" s="18"/>
      <c r="AQ29" s="18"/>
    </row>
    <row r="30" spans="1:43" s="424" customFormat="1">
      <c r="A30" s="439"/>
      <c r="D30" s="1148"/>
      <c r="E30" s="1148"/>
      <c r="F30" s="1148"/>
      <c r="G30" s="1148"/>
      <c r="H30" s="1148"/>
      <c r="I30" s="1148"/>
      <c r="J30" s="1148"/>
      <c r="K30" s="1148"/>
      <c r="L30" s="1148"/>
      <c r="M30" s="1148"/>
      <c r="N30" s="1148"/>
      <c r="O30" s="1148"/>
      <c r="P30" s="1148"/>
      <c r="Q30" s="1148"/>
      <c r="R30" s="1148"/>
      <c r="S30" s="1148"/>
      <c r="T30" s="1148"/>
      <c r="U30" s="1148"/>
      <c r="V30" s="1148"/>
      <c r="W30" s="1148"/>
      <c r="X30" s="1148"/>
      <c r="Y30" s="1148"/>
      <c r="Z30" s="1148"/>
      <c r="AA30" s="1148"/>
      <c r="AB30" s="1148"/>
      <c r="AC30" s="1148"/>
      <c r="AD30" s="1148"/>
      <c r="AE30" s="1148"/>
      <c r="AF30" s="1148"/>
      <c r="AG30" s="1148"/>
      <c r="AI30" s="18"/>
      <c r="AJ30" s="18"/>
      <c r="AK30" s="18"/>
      <c r="AL30" s="18"/>
      <c r="AM30" s="18"/>
      <c r="AN30" s="18"/>
      <c r="AO30" s="18"/>
      <c r="AP30" s="18"/>
      <c r="AQ30" s="18"/>
    </row>
    <row r="31" spans="1:43" s="424" customFormat="1" ht="15" thickBot="1">
      <c r="A31" s="439"/>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7"/>
      <c r="AG31" s="647"/>
      <c r="AI31" s="18"/>
      <c r="AJ31" s="18"/>
      <c r="AK31" s="18"/>
      <c r="AL31" s="18"/>
      <c r="AM31" s="18"/>
      <c r="AN31" s="18"/>
      <c r="AO31" s="18"/>
      <c r="AP31" s="18"/>
      <c r="AQ31" s="18"/>
    </row>
    <row r="32" spans="1:43" s="424" customFormat="1" ht="24.75" customHeight="1" thickBot="1">
      <c r="A32" s="439" t="s">
        <v>1034</v>
      </c>
      <c r="D32" s="1149" t="s">
        <v>9</v>
      </c>
      <c r="E32" s="1149"/>
      <c r="F32" s="1149"/>
      <c r="G32" s="1149"/>
      <c r="H32" s="1149"/>
      <c r="I32" s="1149"/>
      <c r="J32" s="1149"/>
      <c r="K32" s="1149"/>
      <c r="L32" s="1149"/>
      <c r="M32" s="1149"/>
      <c r="N32" s="1149" t="s">
        <v>10</v>
      </c>
      <c r="O32" s="1149"/>
      <c r="P32" s="1149"/>
      <c r="Q32" s="1149"/>
      <c r="R32" s="1149"/>
      <c r="S32" s="1149"/>
      <c r="T32" s="1149"/>
      <c r="U32" s="1149"/>
      <c r="V32" s="1149"/>
      <c r="W32" s="1149"/>
      <c r="X32" s="1149" t="s">
        <v>11</v>
      </c>
      <c r="Y32" s="1149"/>
      <c r="Z32" s="1149"/>
      <c r="AA32" s="1149"/>
      <c r="AB32" s="1149"/>
      <c r="AC32" s="1149" t="s">
        <v>454</v>
      </c>
      <c r="AD32" s="1149"/>
      <c r="AE32" s="1149"/>
      <c r="AF32" s="1149"/>
      <c r="AG32" s="1149"/>
      <c r="AI32" s="18"/>
      <c r="AJ32" s="18"/>
      <c r="AK32" s="18"/>
      <c r="AL32" s="18"/>
      <c r="AM32" s="18"/>
      <c r="AN32" s="18"/>
      <c r="AO32" s="18"/>
      <c r="AP32" s="18"/>
      <c r="AQ32" s="18"/>
    </row>
    <row r="33" spans="1:43" s="424" customFormat="1" ht="24.75" customHeight="1" thickBot="1">
      <c r="A33" s="439"/>
      <c r="D33" s="1149"/>
      <c r="E33" s="1149"/>
      <c r="F33" s="1149"/>
      <c r="G33" s="1149"/>
      <c r="H33" s="1149"/>
      <c r="I33" s="1149"/>
      <c r="J33" s="1149"/>
      <c r="K33" s="1149"/>
      <c r="L33" s="1149"/>
      <c r="M33" s="1149"/>
      <c r="N33" s="1149" t="s">
        <v>13</v>
      </c>
      <c r="O33" s="1149"/>
      <c r="P33" s="1149"/>
      <c r="Q33" s="1149"/>
      <c r="R33" s="1149"/>
      <c r="S33" s="1149" t="s">
        <v>12</v>
      </c>
      <c r="T33" s="1149"/>
      <c r="U33" s="1149"/>
      <c r="V33" s="1149"/>
      <c r="W33" s="1149"/>
      <c r="X33" s="1149"/>
      <c r="Y33" s="1149"/>
      <c r="Z33" s="1149"/>
      <c r="AA33" s="1149"/>
      <c r="AB33" s="1149"/>
      <c r="AC33" s="1149"/>
      <c r="AD33" s="1149"/>
      <c r="AE33" s="1149"/>
      <c r="AF33" s="1149"/>
      <c r="AG33" s="1149"/>
      <c r="AI33" s="18"/>
      <c r="AJ33" s="18"/>
      <c r="AK33" s="18"/>
      <c r="AL33" s="18"/>
      <c r="AM33" s="18"/>
      <c r="AN33" s="18"/>
      <c r="AO33" s="18"/>
      <c r="AP33" s="18"/>
      <c r="AQ33" s="18"/>
    </row>
    <row r="34" spans="1:43" s="424" customFormat="1" ht="15.75" customHeight="1">
      <c r="A34" s="439"/>
      <c r="D34" s="1150" t="s">
        <v>1049</v>
      </c>
      <c r="E34" s="1150"/>
      <c r="F34" s="1150"/>
      <c r="G34" s="1150"/>
      <c r="H34" s="1150"/>
      <c r="I34" s="1150"/>
      <c r="J34" s="1150"/>
      <c r="K34" s="1150"/>
      <c r="L34" s="1150"/>
      <c r="M34" s="1150"/>
      <c r="N34" s="1151">
        <v>26555</v>
      </c>
      <c r="O34" s="1151"/>
      <c r="P34" s="1151"/>
      <c r="Q34" s="1151"/>
      <c r="R34" s="1151"/>
      <c r="S34" s="1152">
        <v>1</v>
      </c>
      <c r="T34" s="1152"/>
      <c r="U34" s="1152"/>
      <c r="V34" s="1152"/>
      <c r="W34" s="1152"/>
      <c r="X34" s="1152">
        <v>1</v>
      </c>
      <c r="Y34" s="1152"/>
      <c r="Z34" s="1152"/>
      <c r="AA34" s="1152"/>
      <c r="AB34" s="1152"/>
      <c r="AC34" s="1152"/>
      <c r="AD34" s="1152"/>
      <c r="AE34" s="1152"/>
      <c r="AF34" s="1152"/>
      <c r="AG34" s="1152"/>
      <c r="AI34" s="18"/>
      <c r="AJ34" s="18"/>
      <c r="AK34" s="18"/>
      <c r="AL34" s="18"/>
      <c r="AM34" s="18"/>
      <c r="AN34" s="18"/>
      <c r="AO34" s="18"/>
      <c r="AP34" s="18"/>
      <c r="AQ34" s="18"/>
    </row>
    <row r="35" spans="1:43" s="424" customFormat="1" ht="15.75" customHeight="1">
      <c r="A35" s="439"/>
      <c r="D35" s="1153"/>
      <c r="E35" s="1154"/>
      <c r="F35" s="1154"/>
      <c r="G35" s="1154"/>
      <c r="H35" s="1154"/>
      <c r="I35" s="1154"/>
      <c r="J35" s="1154"/>
      <c r="K35" s="1154"/>
      <c r="L35" s="1154"/>
      <c r="M35" s="1155"/>
      <c r="N35" s="1156"/>
      <c r="O35" s="1157"/>
      <c r="P35" s="1157"/>
      <c r="Q35" s="1157"/>
      <c r="R35" s="1158"/>
      <c r="S35" s="1159"/>
      <c r="T35" s="1160"/>
      <c r="U35" s="1160"/>
      <c r="V35" s="1160"/>
      <c r="W35" s="1161"/>
      <c r="X35" s="1159"/>
      <c r="Y35" s="1160"/>
      <c r="Z35" s="1160"/>
      <c r="AA35" s="1160"/>
      <c r="AB35" s="1161"/>
      <c r="AC35" s="1159"/>
      <c r="AD35" s="1160"/>
      <c r="AE35" s="1160"/>
      <c r="AF35" s="1160"/>
      <c r="AG35" s="1161"/>
      <c r="AI35" s="18"/>
      <c r="AJ35" s="18"/>
      <c r="AK35" s="18"/>
      <c r="AL35" s="18"/>
      <c r="AM35" s="18"/>
      <c r="AN35" s="18"/>
      <c r="AO35" s="18"/>
      <c r="AP35" s="18"/>
      <c r="AQ35" s="18"/>
    </row>
    <row r="36" spans="1:43" s="424" customFormat="1" ht="15.75" customHeight="1" thickBot="1">
      <c r="A36" s="439"/>
      <c r="D36" s="1162" t="s">
        <v>14</v>
      </c>
      <c r="E36" s="1163"/>
      <c r="F36" s="1163"/>
      <c r="G36" s="1163"/>
      <c r="H36" s="1163"/>
      <c r="I36" s="1163"/>
      <c r="J36" s="1163"/>
      <c r="K36" s="1163"/>
      <c r="L36" s="1163"/>
      <c r="M36" s="1164"/>
      <c r="N36" s="1165">
        <f>SUM(N34:R35)</f>
        <v>26555</v>
      </c>
      <c r="O36" s="1165"/>
      <c r="P36" s="1165"/>
      <c r="Q36" s="1165"/>
      <c r="R36" s="1165"/>
      <c r="S36" s="1166">
        <f>SUM(S34:W35)</f>
        <v>1</v>
      </c>
      <c r="T36" s="1167"/>
      <c r="U36" s="1167"/>
      <c r="V36" s="1167"/>
      <c r="W36" s="1168"/>
      <c r="X36" s="1166">
        <f>SUM(X34:AB35)</f>
        <v>1</v>
      </c>
      <c r="Y36" s="1167"/>
      <c r="Z36" s="1167"/>
      <c r="AA36" s="1167"/>
      <c r="AB36" s="1168"/>
      <c r="AC36" s="1166">
        <f>SUM(AC34:AG35)</f>
        <v>0</v>
      </c>
      <c r="AD36" s="1167"/>
      <c r="AE36" s="1167"/>
      <c r="AF36" s="1167"/>
      <c r="AG36" s="1168"/>
      <c r="AI36" s="18"/>
      <c r="AJ36" s="18"/>
      <c r="AK36" s="18"/>
      <c r="AL36" s="18"/>
      <c r="AM36" s="18"/>
      <c r="AN36" s="18"/>
      <c r="AO36" s="18"/>
      <c r="AP36" s="18"/>
      <c r="AQ36" s="18"/>
    </row>
    <row r="37" spans="1:43" s="424" customFormat="1">
      <c r="A37" s="439"/>
      <c r="D37" s="647"/>
      <c r="E37" s="647"/>
      <c r="F37" s="647"/>
      <c r="G37" s="647"/>
      <c r="H37" s="647"/>
      <c r="I37" s="647"/>
      <c r="J37" s="647"/>
      <c r="K37" s="647"/>
      <c r="L37" s="647"/>
      <c r="M37" s="647"/>
      <c r="N37" s="647"/>
      <c r="O37" s="647"/>
      <c r="P37" s="647"/>
      <c r="Q37" s="647"/>
      <c r="R37" s="647"/>
      <c r="S37" s="647"/>
      <c r="T37" s="647"/>
      <c r="U37" s="647"/>
      <c r="V37" s="647"/>
      <c r="W37" s="647"/>
      <c r="X37" s="647"/>
      <c r="Y37" s="647"/>
      <c r="Z37" s="647"/>
      <c r="AA37" s="647"/>
      <c r="AB37" s="647"/>
      <c r="AC37" s="647"/>
      <c r="AD37" s="647"/>
      <c r="AE37" s="647"/>
      <c r="AF37" s="647"/>
      <c r="AG37" s="647"/>
      <c r="AI37" s="18"/>
      <c r="AJ37" s="18"/>
      <c r="AK37" s="18"/>
      <c r="AL37" s="18"/>
      <c r="AM37" s="18"/>
      <c r="AN37" s="18"/>
      <c r="AO37" s="18"/>
      <c r="AP37" s="18"/>
      <c r="AQ37" s="18"/>
    </row>
    <row r="38" spans="1:43" s="424" customFormat="1" ht="8.25" customHeight="1">
      <c r="A38" s="439"/>
      <c r="D38" s="647"/>
      <c r="E38" s="647"/>
      <c r="F38" s="647"/>
      <c r="G38" s="647"/>
      <c r="H38" s="647"/>
      <c r="I38" s="647"/>
      <c r="J38" s="647"/>
      <c r="K38" s="647"/>
      <c r="L38" s="647"/>
      <c r="M38" s="647"/>
      <c r="N38" s="647"/>
      <c r="O38" s="647"/>
      <c r="P38" s="647"/>
      <c r="Q38" s="647"/>
      <c r="R38" s="647"/>
      <c r="S38" s="647"/>
      <c r="T38" s="647"/>
      <c r="U38" s="647"/>
      <c r="V38" s="647"/>
      <c r="W38" s="647"/>
      <c r="X38" s="647"/>
      <c r="Y38" s="647"/>
      <c r="Z38" s="647"/>
      <c r="AA38" s="647"/>
      <c r="AB38" s="647"/>
      <c r="AC38" s="647"/>
      <c r="AD38" s="647"/>
      <c r="AE38" s="647"/>
      <c r="AF38" s="647"/>
      <c r="AG38" s="647"/>
      <c r="AI38" s="18"/>
      <c r="AJ38" s="18"/>
      <c r="AK38" s="18"/>
      <c r="AL38" s="18"/>
      <c r="AM38" s="18"/>
      <c r="AN38" s="18"/>
      <c r="AO38" s="18"/>
      <c r="AP38" s="18"/>
      <c r="AQ38" s="18"/>
    </row>
    <row r="39" spans="1:43" s="424" customFormat="1" hidden="1">
      <c r="A39" s="439"/>
      <c r="D39" s="647"/>
      <c r="E39" s="647"/>
      <c r="F39" s="647"/>
      <c r="G39" s="647"/>
      <c r="H39" s="647"/>
      <c r="I39" s="647"/>
      <c r="J39" s="647"/>
      <c r="K39" s="647"/>
      <c r="L39" s="647"/>
      <c r="M39" s="647"/>
      <c r="N39" s="647"/>
      <c r="O39" s="647"/>
      <c r="P39" s="647"/>
      <c r="Q39" s="647"/>
      <c r="R39" s="647"/>
      <c r="S39" s="647"/>
      <c r="T39" s="647"/>
      <c r="U39" s="647"/>
      <c r="V39" s="647"/>
      <c r="W39" s="647"/>
      <c r="X39" s="647"/>
      <c r="Y39" s="647"/>
      <c r="Z39" s="647"/>
      <c r="AA39" s="647"/>
      <c r="AB39" s="647"/>
      <c r="AC39" s="647"/>
      <c r="AD39" s="647"/>
      <c r="AE39" s="647"/>
      <c r="AF39" s="647"/>
      <c r="AG39" s="647"/>
      <c r="AI39" s="18"/>
      <c r="AJ39" s="18"/>
      <c r="AK39" s="18"/>
      <c r="AL39" s="18"/>
      <c r="AM39" s="18"/>
      <c r="AN39" s="18"/>
      <c r="AO39" s="18"/>
      <c r="AP39" s="18"/>
      <c r="AQ39" s="18"/>
    </row>
    <row r="40" spans="1:43" s="424" customFormat="1" ht="24.75" hidden="1" customHeight="1" thickBot="1">
      <c r="A40" s="439" t="s">
        <v>1035</v>
      </c>
      <c r="B40" s="694"/>
      <c r="C40" s="694"/>
      <c r="D40" s="1169" t="s">
        <v>16</v>
      </c>
      <c r="E40" s="1169"/>
      <c r="F40" s="1169"/>
      <c r="G40" s="1169"/>
      <c r="H40" s="1169"/>
      <c r="I40" s="1169"/>
      <c r="J40" s="1169"/>
      <c r="K40" s="1169"/>
      <c r="L40" s="1169"/>
      <c r="M40" s="1169"/>
      <c r="N40" s="1169"/>
      <c r="O40" s="1169"/>
      <c r="P40" s="1169" t="s">
        <v>10</v>
      </c>
      <c r="Q40" s="1169"/>
      <c r="R40" s="1169"/>
      <c r="S40" s="1169"/>
      <c r="T40" s="1169"/>
      <c r="U40" s="1169"/>
      <c r="V40" s="1169"/>
      <c r="W40" s="1169"/>
      <c r="X40" s="1169"/>
      <c r="Y40" s="1169" t="s">
        <v>11</v>
      </c>
      <c r="Z40" s="1169"/>
      <c r="AA40" s="1169"/>
      <c r="AB40" s="1169"/>
      <c r="AC40" s="1169" t="s">
        <v>454</v>
      </c>
      <c r="AD40" s="1169"/>
      <c r="AE40" s="1169"/>
      <c r="AF40" s="1169"/>
      <c r="AG40" s="1169"/>
      <c r="AH40" s="694"/>
      <c r="AI40" s="18"/>
      <c r="AJ40" s="18"/>
      <c r="AK40" s="18"/>
      <c r="AL40" s="18"/>
      <c r="AM40" s="18"/>
      <c r="AN40" s="18"/>
      <c r="AO40" s="18"/>
      <c r="AP40" s="18"/>
      <c r="AQ40" s="18"/>
    </row>
    <row r="41" spans="1:43" s="424" customFormat="1" ht="24.75" hidden="1" customHeight="1" thickBot="1">
      <c r="A41" s="439"/>
      <c r="B41" s="694"/>
      <c r="C41" s="694"/>
      <c r="D41" s="1169" t="s">
        <v>9</v>
      </c>
      <c r="E41" s="1169"/>
      <c r="F41" s="1169"/>
      <c r="G41" s="1169"/>
      <c r="H41" s="1169"/>
      <c r="I41" s="1169"/>
      <c r="J41" s="1169"/>
      <c r="K41" s="1169"/>
      <c r="L41" s="1169" t="s">
        <v>17</v>
      </c>
      <c r="M41" s="1169"/>
      <c r="N41" s="1169"/>
      <c r="O41" s="1169"/>
      <c r="P41" s="1169" t="s">
        <v>13</v>
      </c>
      <c r="Q41" s="1169"/>
      <c r="R41" s="1169"/>
      <c r="S41" s="1169"/>
      <c r="T41" s="1169"/>
      <c r="U41" s="1169" t="s">
        <v>12</v>
      </c>
      <c r="V41" s="1169"/>
      <c r="W41" s="1169"/>
      <c r="X41" s="1169"/>
      <c r="Y41" s="1169"/>
      <c r="Z41" s="1169"/>
      <c r="AA41" s="1169"/>
      <c r="AB41" s="1169"/>
      <c r="AC41" s="1169"/>
      <c r="AD41" s="1169"/>
      <c r="AE41" s="1169"/>
      <c r="AF41" s="1169"/>
      <c r="AG41" s="1169"/>
      <c r="AH41" s="694"/>
      <c r="AI41" s="18"/>
      <c r="AJ41" s="18"/>
      <c r="AK41" s="18"/>
      <c r="AL41" s="18"/>
      <c r="AM41" s="18"/>
      <c r="AN41" s="18"/>
      <c r="AO41" s="18"/>
      <c r="AP41" s="18"/>
      <c r="AQ41" s="18"/>
    </row>
    <row r="42" spans="1:43" s="424" customFormat="1" ht="15.75" hidden="1" customHeight="1">
      <c r="A42" s="439"/>
      <c r="B42" s="694"/>
      <c r="C42" s="694"/>
      <c r="D42" s="1170"/>
      <c r="E42" s="1170"/>
      <c r="F42" s="1170"/>
      <c r="G42" s="1170"/>
      <c r="H42" s="1170"/>
      <c r="I42" s="1170"/>
      <c r="J42" s="1170"/>
      <c r="K42" s="1170"/>
      <c r="L42" s="1171"/>
      <c r="M42" s="1171"/>
      <c r="N42" s="1171"/>
      <c r="O42" s="1171"/>
      <c r="P42" s="1172"/>
      <c r="Q42" s="1172"/>
      <c r="R42" s="1172"/>
      <c r="S42" s="1172"/>
      <c r="T42" s="1172"/>
      <c r="U42" s="1173"/>
      <c r="V42" s="1173"/>
      <c r="W42" s="1173"/>
      <c r="X42" s="1173"/>
      <c r="Y42" s="1173"/>
      <c r="Z42" s="1173"/>
      <c r="AA42" s="1173"/>
      <c r="AB42" s="1173"/>
      <c r="AC42" s="1173"/>
      <c r="AD42" s="1173"/>
      <c r="AE42" s="1173"/>
      <c r="AF42" s="1173"/>
      <c r="AG42" s="1173"/>
      <c r="AH42" s="694"/>
      <c r="AI42" s="18"/>
      <c r="AJ42" s="18"/>
      <c r="AK42" s="18"/>
      <c r="AL42" s="18"/>
      <c r="AM42" s="18"/>
      <c r="AN42" s="18"/>
      <c r="AO42" s="18"/>
      <c r="AP42" s="18"/>
      <c r="AQ42" s="18"/>
    </row>
    <row r="43" spans="1:43" s="424" customFormat="1" ht="15.75" hidden="1" customHeight="1">
      <c r="A43" s="439"/>
      <c r="B43" s="694"/>
      <c r="C43" s="694"/>
      <c r="D43" s="1174"/>
      <c r="E43" s="1174"/>
      <c r="F43" s="1174"/>
      <c r="G43" s="1174"/>
      <c r="H43" s="1174"/>
      <c r="I43" s="1174"/>
      <c r="J43" s="1174"/>
      <c r="K43" s="1174"/>
      <c r="L43" s="1175"/>
      <c r="M43" s="1175"/>
      <c r="N43" s="1175"/>
      <c r="O43" s="1175"/>
      <c r="P43" s="1176"/>
      <c r="Q43" s="1176"/>
      <c r="R43" s="1176"/>
      <c r="S43" s="1176"/>
      <c r="T43" s="1176"/>
      <c r="U43" s="1175"/>
      <c r="V43" s="1175"/>
      <c r="W43" s="1175"/>
      <c r="X43" s="1175"/>
      <c r="Y43" s="1175"/>
      <c r="Z43" s="1175"/>
      <c r="AA43" s="1175"/>
      <c r="AB43" s="1175"/>
      <c r="AC43" s="1175"/>
      <c r="AD43" s="1175"/>
      <c r="AE43" s="1175"/>
      <c r="AF43" s="1175"/>
      <c r="AG43" s="1175"/>
      <c r="AH43" s="694"/>
      <c r="AI43" s="18"/>
      <c r="AJ43" s="18"/>
      <c r="AK43" s="18"/>
      <c r="AL43" s="18"/>
      <c r="AM43" s="18"/>
      <c r="AN43" s="18"/>
      <c r="AO43" s="18"/>
      <c r="AP43" s="18"/>
      <c r="AQ43" s="18"/>
    </row>
    <row r="44" spans="1:43" s="424" customFormat="1" ht="15.75" hidden="1" customHeight="1">
      <c r="A44" s="439"/>
      <c r="B44" s="694"/>
      <c r="C44" s="694"/>
      <c r="D44" s="1174"/>
      <c r="E44" s="1174"/>
      <c r="F44" s="1174"/>
      <c r="G44" s="1174"/>
      <c r="H44" s="1174"/>
      <c r="I44" s="1174"/>
      <c r="J44" s="1174"/>
      <c r="K44" s="1174"/>
      <c r="L44" s="1175"/>
      <c r="M44" s="1175"/>
      <c r="N44" s="1175"/>
      <c r="O44" s="1175"/>
      <c r="P44" s="1176"/>
      <c r="Q44" s="1176"/>
      <c r="R44" s="1176"/>
      <c r="S44" s="1176"/>
      <c r="T44" s="1176"/>
      <c r="U44" s="1175"/>
      <c r="V44" s="1175"/>
      <c r="W44" s="1175"/>
      <c r="X44" s="1175"/>
      <c r="Y44" s="1175"/>
      <c r="Z44" s="1175"/>
      <c r="AA44" s="1175"/>
      <c r="AB44" s="1175"/>
      <c r="AC44" s="1175"/>
      <c r="AD44" s="1175"/>
      <c r="AE44" s="1175"/>
      <c r="AF44" s="1175"/>
      <c r="AG44" s="1175"/>
      <c r="AH44" s="694"/>
      <c r="AI44" s="18"/>
      <c r="AJ44" s="18"/>
      <c r="AK44" s="18"/>
      <c r="AL44" s="18"/>
      <c r="AM44" s="18"/>
      <c r="AN44" s="18"/>
      <c r="AO44" s="18"/>
      <c r="AP44" s="18"/>
      <c r="AQ44" s="18"/>
    </row>
    <row r="45" spans="1:43" s="424" customFormat="1" ht="15.75" hidden="1" customHeight="1">
      <c r="A45" s="439"/>
      <c r="B45" s="694"/>
      <c r="C45" s="694"/>
      <c r="D45" s="1174"/>
      <c r="E45" s="1174"/>
      <c r="F45" s="1174"/>
      <c r="G45" s="1174"/>
      <c r="H45" s="1174"/>
      <c r="I45" s="1174"/>
      <c r="J45" s="1174"/>
      <c r="K45" s="1174"/>
      <c r="L45" s="1175"/>
      <c r="M45" s="1175"/>
      <c r="N45" s="1175"/>
      <c r="O45" s="1175"/>
      <c r="P45" s="1176"/>
      <c r="Q45" s="1176"/>
      <c r="R45" s="1176"/>
      <c r="S45" s="1176"/>
      <c r="T45" s="1176"/>
      <c r="U45" s="1175"/>
      <c r="V45" s="1175"/>
      <c r="W45" s="1175"/>
      <c r="X45" s="1175"/>
      <c r="Y45" s="1175"/>
      <c r="Z45" s="1175"/>
      <c r="AA45" s="1175"/>
      <c r="AB45" s="1175"/>
      <c r="AC45" s="1175"/>
      <c r="AD45" s="1175"/>
      <c r="AE45" s="1175"/>
      <c r="AF45" s="1175"/>
      <c r="AG45" s="1175"/>
      <c r="AH45" s="694"/>
      <c r="AI45" s="18"/>
      <c r="AJ45" s="18"/>
      <c r="AK45" s="18"/>
      <c r="AL45" s="18"/>
      <c r="AM45" s="18"/>
      <c r="AN45" s="18"/>
      <c r="AO45" s="18"/>
      <c r="AP45" s="18"/>
      <c r="AQ45" s="18"/>
    </row>
    <row r="46" spans="1:43" s="424" customFormat="1" ht="15.75" hidden="1" customHeight="1" thickBot="1">
      <c r="A46" s="439"/>
      <c r="B46" s="694"/>
      <c r="C46" s="694"/>
      <c r="D46" s="1177" t="s">
        <v>14</v>
      </c>
      <c r="E46" s="1178"/>
      <c r="F46" s="1178"/>
      <c r="G46" s="1178"/>
      <c r="H46" s="1178"/>
      <c r="I46" s="1178"/>
      <c r="J46" s="1178"/>
      <c r="K46" s="1179"/>
      <c r="L46" s="1180" t="s">
        <v>18</v>
      </c>
      <c r="M46" s="1180"/>
      <c r="N46" s="1180"/>
      <c r="O46" s="1180"/>
      <c r="P46" s="1181">
        <f>SUM(P42:T45)</f>
        <v>0</v>
      </c>
      <c r="Q46" s="1181"/>
      <c r="R46" s="1181"/>
      <c r="S46" s="1181"/>
      <c r="T46" s="1181"/>
      <c r="U46" s="1182">
        <f>SUM(U42:X45)</f>
        <v>0</v>
      </c>
      <c r="V46" s="1182"/>
      <c r="W46" s="1182"/>
      <c r="X46" s="1182"/>
      <c r="Y46" s="1182">
        <f>SUM(Y42:AB45)</f>
        <v>0</v>
      </c>
      <c r="Z46" s="1182"/>
      <c r="AA46" s="1182"/>
      <c r="AB46" s="1182"/>
      <c r="AC46" s="1182">
        <f>SUM(AC42:AG45)</f>
        <v>0</v>
      </c>
      <c r="AD46" s="1182"/>
      <c r="AE46" s="1182"/>
      <c r="AF46" s="1182"/>
      <c r="AG46" s="1182"/>
      <c r="AH46" s="694"/>
      <c r="AI46" s="18"/>
      <c r="AJ46" s="18"/>
      <c r="AK46" s="18"/>
      <c r="AL46" s="18"/>
      <c r="AM46" s="18"/>
      <c r="AN46" s="18"/>
      <c r="AO46" s="18"/>
      <c r="AP46" s="18"/>
      <c r="AQ46" s="18"/>
    </row>
    <row r="47" spans="1:43" s="424" customFormat="1" hidden="1">
      <c r="A47" s="439"/>
      <c r="B47" s="694"/>
      <c r="C47" s="694"/>
      <c r="D47" s="694"/>
      <c r="E47" s="694"/>
      <c r="F47" s="694"/>
      <c r="G47" s="694"/>
      <c r="H47" s="694"/>
      <c r="I47" s="694"/>
      <c r="J47" s="694"/>
      <c r="K47" s="694"/>
      <c r="L47" s="694"/>
      <c r="M47" s="694"/>
      <c r="N47" s="694"/>
      <c r="O47" s="694"/>
      <c r="P47" s="694"/>
      <c r="Q47" s="694"/>
      <c r="R47" s="694"/>
      <c r="S47" s="694"/>
      <c r="T47" s="694"/>
      <c r="U47" s="694"/>
      <c r="V47" s="694"/>
      <c r="W47" s="694"/>
      <c r="X47" s="694"/>
      <c r="Y47" s="694"/>
      <c r="Z47" s="694"/>
      <c r="AA47" s="694"/>
      <c r="AB47" s="694"/>
      <c r="AC47" s="694"/>
      <c r="AD47" s="694"/>
      <c r="AE47" s="694"/>
      <c r="AF47" s="694"/>
      <c r="AG47" s="694"/>
      <c r="AH47" s="694"/>
      <c r="AI47" s="18"/>
      <c r="AJ47" s="18"/>
      <c r="AK47" s="18"/>
      <c r="AL47" s="18"/>
      <c r="AM47" s="18"/>
      <c r="AN47" s="18"/>
      <c r="AO47" s="18"/>
      <c r="AP47" s="18"/>
      <c r="AQ47" s="18"/>
    </row>
    <row r="48" spans="1:43" s="424" customFormat="1" hidden="1">
      <c r="A48" s="439"/>
      <c r="B48" s="694"/>
      <c r="C48" s="694"/>
      <c r="D48" s="694"/>
      <c r="E48" s="694"/>
      <c r="F48" s="694"/>
      <c r="G48" s="694"/>
      <c r="H48" s="694"/>
      <c r="I48" s="694"/>
      <c r="J48" s="694"/>
      <c r="K48" s="694"/>
      <c r="L48" s="694"/>
      <c r="M48" s="694"/>
      <c r="N48" s="694"/>
      <c r="O48" s="694"/>
      <c r="P48" s="694"/>
      <c r="Q48" s="694"/>
      <c r="R48" s="694"/>
      <c r="S48" s="694"/>
      <c r="T48" s="694"/>
      <c r="U48" s="694"/>
      <c r="V48" s="694"/>
      <c r="W48" s="694"/>
      <c r="X48" s="694"/>
      <c r="Y48" s="694"/>
      <c r="Z48" s="694"/>
      <c r="AA48" s="694"/>
      <c r="AB48" s="694"/>
      <c r="AC48" s="694"/>
      <c r="AD48" s="694"/>
      <c r="AE48" s="694"/>
      <c r="AF48" s="694"/>
      <c r="AG48" s="694"/>
      <c r="AH48" s="694"/>
      <c r="AI48" s="18"/>
      <c r="AJ48" s="18"/>
      <c r="AK48" s="18"/>
      <c r="AL48" s="18"/>
      <c r="AM48" s="18"/>
      <c r="AN48" s="18"/>
      <c r="AO48" s="18"/>
      <c r="AP48" s="18"/>
      <c r="AQ48" s="18"/>
    </row>
    <row r="49" spans="1:43" s="424" customFormat="1" ht="14.25" hidden="1" customHeight="1">
      <c r="A49" s="439"/>
      <c r="D49" s="863" t="s">
        <v>1106</v>
      </c>
      <c r="E49" s="863"/>
      <c r="F49" s="863"/>
      <c r="G49" s="863"/>
      <c r="H49" s="863"/>
      <c r="I49" s="863"/>
      <c r="J49" s="863"/>
      <c r="K49" s="863"/>
      <c r="L49" s="863"/>
      <c r="M49" s="863"/>
      <c r="N49" s="863"/>
      <c r="O49" s="863"/>
      <c r="P49" s="863"/>
      <c r="Q49" s="863"/>
      <c r="R49" s="863"/>
      <c r="S49" s="863"/>
      <c r="T49" s="863"/>
      <c r="U49" s="863"/>
      <c r="V49" s="863"/>
      <c r="W49" s="863"/>
      <c r="X49" s="863"/>
      <c r="Y49" s="863"/>
      <c r="Z49" s="863"/>
      <c r="AA49" s="863"/>
      <c r="AB49" s="863"/>
      <c r="AC49" s="863"/>
      <c r="AD49" s="863"/>
      <c r="AE49" s="863"/>
      <c r="AF49" s="863"/>
      <c r="AG49" s="863"/>
      <c r="AI49" s="18"/>
      <c r="AJ49" s="18"/>
      <c r="AK49" s="18"/>
      <c r="AL49" s="18"/>
      <c r="AM49" s="18"/>
      <c r="AN49" s="18"/>
      <c r="AO49" s="18"/>
      <c r="AP49" s="18"/>
      <c r="AQ49" s="18"/>
    </row>
    <row r="50" spans="1:43" s="424" customFormat="1" hidden="1">
      <c r="A50" s="439"/>
      <c r="D50" s="863"/>
      <c r="E50" s="863"/>
      <c r="F50" s="863"/>
      <c r="G50" s="863"/>
      <c r="H50" s="863"/>
      <c r="I50" s="863"/>
      <c r="J50" s="863"/>
      <c r="K50" s="863"/>
      <c r="L50" s="863"/>
      <c r="M50" s="863"/>
      <c r="N50" s="863"/>
      <c r="O50" s="863"/>
      <c r="P50" s="863"/>
      <c r="Q50" s="863"/>
      <c r="R50" s="863"/>
      <c r="S50" s="863"/>
      <c r="T50" s="863"/>
      <c r="U50" s="863"/>
      <c r="V50" s="863"/>
      <c r="W50" s="863"/>
      <c r="X50" s="863"/>
      <c r="Y50" s="863"/>
      <c r="Z50" s="863"/>
      <c r="AA50" s="863"/>
      <c r="AB50" s="863"/>
      <c r="AC50" s="863"/>
      <c r="AD50" s="863"/>
      <c r="AE50" s="863"/>
      <c r="AF50" s="863"/>
      <c r="AG50" s="863"/>
      <c r="AI50" s="18"/>
      <c r="AJ50" s="18"/>
      <c r="AK50" s="18"/>
      <c r="AL50" s="18"/>
      <c r="AM50" s="18"/>
      <c r="AN50" s="18"/>
      <c r="AO50" s="18"/>
      <c r="AP50" s="18"/>
      <c r="AQ50" s="18"/>
    </row>
    <row r="51" spans="1:43" s="424" customFormat="1" hidden="1">
      <c r="A51" s="439"/>
      <c r="D51" s="863"/>
      <c r="E51" s="863"/>
      <c r="F51" s="863"/>
      <c r="G51" s="863"/>
      <c r="H51" s="863"/>
      <c r="I51" s="863"/>
      <c r="J51" s="863"/>
      <c r="K51" s="863"/>
      <c r="L51" s="863"/>
      <c r="M51" s="863"/>
      <c r="N51" s="863"/>
      <c r="O51" s="863"/>
      <c r="P51" s="863"/>
      <c r="Q51" s="863"/>
      <c r="R51" s="863"/>
      <c r="S51" s="863"/>
      <c r="T51" s="863"/>
      <c r="U51" s="863"/>
      <c r="V51" s="863"/>
      <c r="W51" s="863"/>
      <c r="X51" s="863"/>
      <c r="Y51" s="863"/>
      <c r="Z51" s="863"/>
      <c r="AA51" s="863"/>
      <c r="AB51" s="863"/>
      <c r="AC51" s="863"/>
      <c r="AD51" s="863"/>
      <c r="AE51" s="863"/>
      <c r="AF51" s="863"/>
      <c r="AG51" s="863"/>
      <c r="AI51" s="18"/>
      <c r="AJ51" s="18"/>
      <c r="AK51" s="18"/>
      <c r="AL51" s="18"/>
      <c r="AM51" s="18"/>
      <c r="AN51" s="18"/>
      <c r="AO51" s="18"/>
      <c r="AP51" s="18"/>
      <c r="AQ51" s="18"/>
    </row>
    <row r="52" spans="1:43" s="424" customFormat="1" hidden="1">
      <c r="A52" s="439"/>
      <c r="D52" s="863"/>
      <c r="E52" s="863"/>
      <c r="F52" s="863"/>
      <c r="G52" s="863"/>
      <c r="H52" s="863"/>
      <c r="I52" s="863"/>
      <c r="J52" s="863"/>
      <c r="K52" s="863"/>
      <c r="L52" s="863"/>
      <c r="M52" s="863"/>
      <c r="N52" s="863"/>
      <c r="O52" s="863"/>
      <c r="P52" s="863"/>
      <c r="Q52" s="863"/>
      <c r="R52" s="863"/>
      <c r="S52" s="863"/>
      <c r="T52" s="863"/>
      <c r="U52" s="863"/>
      <c r="V52" s="863"/>
      <c r="W52" s="863"/>
      <c r="X52" s="863"/>
      <c r="Y52" s="863"/>
      <c r="Z52" s="863"/>
      <c r="AA52" s="863"/>
      <c r="AB52" s="863"/>
      <c r="AC52" s="863"/>
      <c r="AD52" s="863"/>
      <c r="AE52" s="863"/>
      <c r="AF52" s="863"/>
      <c r="AG52" s="863"/>
      <c r="AI52" s="18"/>
      <c r="AJ52" s="18"/>
      <c r="AK52" s="18"/>
      <c r="AL52" s="18"/>
      <c r="AM52" s="18"/>
      <c r="AN52" s="18"/>
      <c r="AO52" s="18"/>
      <c r="AP52" s="18"/>
      <c r="AQ52" s="18"/>
    </row>
    <row r="53" spans="1:43" s="424" customFormat="1" hidden="1">
      <c r="A53" s="439"/>
      <c r="D53" s="863"/>
      <c r="E53" s="863"/>
      <c r="F53" s="863"/>
      <c r="G53" s="863"/>
      <c r="H53" s="863"/>
      <c r="I53" s="863"/>
      <c r="J53" s="863"/>
      <c r="K53" s="863"/>
      <c r="L53" s="863"/>
      <c r="M53" s="863"/>
      <c r="N53" s="863"/>
      <c r="O53" s="863"/>
      <c r="P53" s="863"/>
      <c r="Q53" s="863"/>
      <c r="R53" s="863"/>
      <c r="S53" s="863"/>
      <c r="T53" s="863"/>
      <c r="U53" s="863"/>
      <c r="V53" s="863"/>
      <c r="W53" s="863"/>
      <c r="X53" s="863"/>
      <c r="Y53" s="863"/>
      <c r="Z53" s="863"/>
      <c r="AA53" s="863"/>
      <c r="AB53" s="863"/>
      <c r="AC53" s="863"/>
      <c r="AD53" s="863"/>
      <c r="AE53" s="863"/>
      <c r="AF53" s="863"/>
      <c r="AG53" s="863"/>
      <c r="AI53" s="18"/>
      <c r="AJ53" s="18"/>
      <c r="AK53" s="18"/>
      <c r="AL53" s="18"/>
      <c r="AM53" s="18"/>
      <c r="AN53" s="18"/>
      <c r="AO53" s="18"/>
      <c r="AP53" s="18"/>
      <c r="AQ53" s="18"/>
    </row>
    <row r="54" spans="1:43" s="424" customFormat="1" ht="14.25" customHeight="1">
      <c r="A54" s="439"/>
      <c r="D54" s="872" t="s">
        <v>1050</v>
      </c>
      <c r="E54" s="888"/>
      <c r="F54" s="888"/>
      <c r="G54" s="888"/>
      <c r="H54" s="888"/>
      <c r="I54" s="888"/>
      <c r="J54" s="888"/>
      <c r="K54" s="888"/>
      <c r="L54" s="888"/>
      <c r="M54" s="888"/>
      <c r="N54" s="888"/>
      <c r="O54" s="888"/>
      <c r="P54" s="888"/>
      <c r="Q54" s="888"/>
      <c r="R54" s="888"/>
      <c r="S54" s="888"/>
      <c r="T54" s="888"/>
      <c r="U54" s="888"/>
      <c r="V54" s="888"/>
      <c r="W54" s="888"/>
      <c r="X54" s="888"/>
      <c r="Y54" s="888"/>
      <c r="Z54" s="888"/>
      <c r="AA54" s="888"/>
      <c r="AB54" s="888"/>
      <c r="AC54" s="888"/>
      <c r="AD54" s="888"/>
      <c r="AE54" s="888"/>
      <c r="AF54" s="888"/>
      <c r="AG54" s="888"/>
      <c r="AI54" s="18"/>
      <c r="AJ54" s="18"/>
      <c r="AK54" s="18"/>
      <c r="AL54" s="18"/>
      <c r="AM54" s="18"/>
      <c r="AN54" s="18"/>
      <c r="AO54" s="18"/>
      <c r="AP54" s="18"/>
      <c r="AQ54" s="18"/>
    </row>
    <row r="55" spans="1:43" s="424" customFormat="1">
      <c r="A55" s="439"/>
      <c r="D55" s="888"/>
      <c r="E55" s="888"/>
      <c r="F55" s="888"/>
      <c r="G55" s="888"/>
      <c r="H55" s="888"/>
      <c r="I55" s="888"/>
      <c r="J55" s="888"/>
      <c r="K55" s="888"/>
      <c r="L55" s="888"/>
      <c r="M55" s="888"/>
      <c r="N55" s="888"/>
      <c r="O55" s="888"/>
      <c r="P55" s="888"/>
      <c r="Q55" s="888"/>
      <c r="R55" s="888"/>
      <c r="S55" s="888"/>
      <c r="T55" s="888"/>
      <c r="U55" s="888"/>
      <c r="V55" s="888"/>
      <c r="W55" s="888"/>
      <c r="X55" s="888"/>
      <c r="Y55" s="888"/>
      <c r="Z55" s="888"/>
      <c r="AA55" s="888"/>
      <c r="AB55" s="888"/>
      <c r="AC55" s="888"/>
      <c r="AD55" s="888"/>
      <c r="AE55" s="888"/>
      <c r="AF55" s="888"/>
      <c r="AG55" s="888"/>
      <c r="AI55" s="18"/>
      <c r="AJ55" s="18"/>
      <c r="AK55" s="18"/>
      <c r="AL55" s="18"/>
      <c r="AM55" s="18"/>
      <c r="AN55" s="18"/>
      <c r="AO55" s="18"/>
      <c r="AP55" s="18"/>
      <c r="AQ55" s="18"/>
    </row>
    <row r="56" spans="1:43" s="424" customFormat="1">
      <c r="A56" s="439"/>
      <c r="D56" s="888"/>
      <c r="E56" s="888"/>
      <c r="F56" s="888"/>
      <c r="G56" s="888"/>
      <c r="H56" s="888"/>
      <c r="I56" s="888"/>
      <c r="J56" s="888"/>
      <c r="K56" s="888"/>
      <c r="L56" s="888"/>
      <c r="M56" s="888"/>
      <c r="N56" s="888"/>
      <c r="O56" s="888"/>
      <c r="P56" s="888"/>
      <c r="Q56" s="888"/>
      <c r="R56" s="888"/>
      <c r="S56" s="888"/>
      <c r="T56" s="888"/>
      <c r="U56" s="888"/>
      <c r="V56" s="888"/>
      <c r="W56" s="888"/>
      <c r="X56" s="888"/>
      <c r="Y56" s="888"/>
      <c r="Z56" s="888"/>
      <c r="AA56" s="888"/>
      <c r="AB56" s="888"/>
      <c r="AC56" s="888"/>
      <c r="AD56" s="888"/>
      <c r="AE56" s="888"/>
      <c r="AF56" s="888"/>
      <c r="AG56" s="888"/>
      <c r="AI56" s="18"/>
      <c r="AJ56" s="18"/>
      <c r="AK56" s="18"/>
      <c r="AL56" s="18"/>
      <c r="AM56" s="18"/>
      <c r="AN56" s="18"/>
      <c r="AO56" s="18"/>
      <c r="AP56" s="18"/>
      <c r="AQ56" s="18"/>
    </row>
    <row r="57" spans="1:43" s="424" customFormat="1">
      <c r="A57" s="439"/>
      <c r="D57" s="888"/>
      <c r="E57" s="888"/>
      <c r="F57" s="888"/>
      <c r="G57" s="888"/>
      <c r="H57" s="888"/>
      <c r="I57" s="888"/>
      <c r="J57" s="888"/>
      <c r="K57" s="888"/>
      <c r="L57" s="888"/>
      <c r="M57" s="888"/>
      <c r="N57" s="888"/>
      <c r="O57" s="888"/>
      <c r="P57" s="888"/>
      <c r="Q57" s="888"/>
      <c r="R57" s="888"/>
      <c r="S57" s="888"/>
      <c r="T57" s="888"/>
      <c r="U57" s="888"/>
      <c r="V57" s="888"/>
      <c r="W57" s="888"/>
      <c r="X57" s="888"/>
      <c r="Y57" s="888"/>
      <c r="Z57" s="888"/>
      <c r="AA57" s="888"/>
      <c r="AB57" s="888"/>
      <c r="AC57" s="888"/>
      <c r="AD57" s="888"/>
      <c r="AE57" s="888"/>
      <c r="AF57" s="888"/>
      <c r="AG57" s="888"/>
      <c r="AI57" s="18"/>
      <c r="AJ57" s="18"/>
      <c r="AK57" s="18"/>
      <c r="AL57" s="18"/>
      <c r="AM57" s="18"/>
      <c r="AN57" s="18"/>
      <c r="AO57" s="18"/>
      <c r="AP57" s="18"/>
      <c r="AQ57" s="18"/>
    </row>
    <row r="58" spans="1:43" s="424" customFormat="1">
      <c r="A58" s="439"/>
      <c r="AI58" s="18"/>
      <c r="AJ58" s="18"/>
      <c r="AK58" s="18"/>
      <c r="AL58" s="18"/>
      <c r="AM58" s="18"/>
      <c r="AN58" s="18"/>
      <c r="AO58" s="18"/>
      <c r="AP58" s="18"/>
      <c r="AQ58" s="18"/>
    </row>
    <row r="59" spans="1:43" s="424" customFormat="1" ht="14.25" customHeight="1">
      <c r="A59" s="439"/>
      <c r="D59" s="889"/>
      <c r="E59" s="889"/>
      <c r="F59" s="889"/>
      <c r="G59" s="889"/>
      <c r="H59" s="889"/>
      <c r="I59" s="889"/>
      <c r="J59" s="889"/>
      <c r="K59" s="889"/>
      <c r="L59" s="889"/>
      <c r="M59" s="889"/>
      <c r="N59" s="889"/>
      <c r="O59" s="889"/>
      <c r="P59" s="889"/>
      <c r="Q59" s="889"/>
      <c r="R59" s="889"/>
      <c r="S59" s="889"/>
      <c r="T59" s="889"/>
      <c r="U59" s="889"/>
      <c r="V59" s="889"/>
      <c r="W59" s="889"/>
      <c r="X59" s="889"/>
      <c r="Y59" s="889"/>
      <c r="Z59" s="889"/>
      <c r="AA59" s="889"/>
      <c r="AB59" s="889"/>
      <c r="AC59" s="889"/>
      <c r="AD59" s="889"/>
      <c r="AE59" s="889"/>
      <c r="AF59" s="889"/>
      <c r="AG59" s="889"/>
      <c r="AI59" s="18"/>
      <c r="AJ59" s="18"/>
      <c r="AK59" s="18"/>
      <c r="AL59" s="18"/>
      <c r="AM59" s="18"/>
      <c r="AN59" s="18"/>
      <c r="AO59" s="18"/>
      <c r="AP59" s="18"/>
      <c r="AQ59" s="18"/>
    </row>
    <row r="60" spans="1:43" s="424" customFormat="1">
      <c r="A60" s="439"/>
      <c r="D60" s="889"/>
      <c r="E60" s="889"/>
      <c r="F60" s="889"/>
      <c r="G60" s="889"/>
      <c r="H60" s="889"/>
      <c r="I60" s="889"/>
      <c r="J60" s="889"/>
      <c r="K60" s="889"/>
      <c r="L60" s="889"/>
      <c r="M60" s="889"/>
      <c r="N60" s="889"/>
      <c r="O60" s="889"/>
      <c r="P60" s="889"/>
      <c r="Q60" s="889"/>
      <c r="R60" s="889"/>
      <c r="S60" s="889"/>
      <c r="T60" s="889"/>
      <c r="U60" s="889"/>
      <c r="V60" s="889"/>
      <c r="W60" s="889"/>
      <c r="X60" s="889"/>
      <c r="Y60" s="889"/>
      <c r="Z60" s="889"/>
      <c r="AA60" s="889"/>
      <c r="AB60" s="889"/>
      <c r="AC60" s="889"/>
      <c r="AD60" s="889"/>
      <c r="AE60" s="889"/>
      <c r="AF60" s="889"/>
      <c r="AG60" s="889"/>
      <c r="AI60" s="18"/>
      <c r="AJ60" s="18"/>
      <c r="AK60" s="18"/>
      <c r="AL60" s="18"/>
      <c r="AM60" s="18"/>
      <c r="AN60" s="18"/>
      <c r="AO60" s="18"/>
      <c r="AP60" s="18"/>
      <c r="AQ60" s="18"/>
    </row>
    <row r="61" spans="1:43" s="424" customFormat="1">
      <c r="A61" s="439"/>
      <c r="AI61" s="18"/>
      <c r="AJ61" s="18"/>
      <c r="AK61" s="18"/>
      <c r="AL61" s="18"/>
      <c r="AM61" s="18"/>
      <c r="AN61" s="18"/>
      <c r="AO61" s="18"/>
      <c r="AP61" s="18"/>
      <c r="AQ61" s="18"/>
    </row>
    <row r="62" spans="1:43" s="424" customFormat="1">
      <c r="A62" s="439"/>
      <c r="D62" s="427" t="s">
        <v>752</v>
      </c>
      <c r="E62" s="427"/>
      <c r="F62" s="427"/>
      <c r="G62" s="427"/>
      <c r="H62" s="427"/>
      <c r="I62" s="427"/>
      <c r="J62" s="427"/>
      <c r="K62" s="427"/>
      <c r="L62" s="427"/>
      <c r="M62" s="427"/>
      <c r="N62" s="427"/>
      <c r="O62" s="734">
        <v>2013</v>
      </c>
      <c r="P62" s="734"/>
      <c r="Q62" s="734"/>
      <c r="R62" s="427"/>
      <c r="S62" s="427"/>
      <c r="T62" s="427"/>
      <c r="U62" s="427"/>
      <c r="V62" s="427"/>
      <c r="W62" s="427"/>
      <c r="X62" s="427"/>
      <c r="Y62" s="427"/>
      <c r="Z62" s="427"/>
      <c r="AA62" s="427"/>
      <c r="AB62" s="427"/>
      <c r="AC62" s="427"/>
      <c r="AD62" s="427"/>
      <c r="AE62" s="427"/>
      <c r="AF62" s="427"/>
      <c r="AG62" s="427"/>
      <c r="AI62" s="18"/>
      <c r="AJ62" s="18"/>
      <c r="AK62" s="18"/>
      <c r="AL62" s="18"/>
      <c r="AM62" s="18"/>
      <c r="AN62" s="18"/>
      <c r="AO62" s="18"/>
      <c r="AP62" s="18"/>
      <c r="AQ62" s="18"/>
    </row>
    <row r="63" spans="1:43" s="424" customFormat="1">
      <c r="A63" s="439"/>
      <c r="AI63" s="18"/>
      <c r="AJ63" s="18"/>
      <c r="AK63" s="18"/>
      <c r="AL63" s="18"/>
      <c r="AM63" s="18"/>
      <c r="AN63" s="18"/>
      <c r="AO63" s="18"/>
      <c r="AP63" s="18"/>
      <c r="AQ63" s="18"/>
    </row>
    <row r="64" spans="1:43" s="424" customFormat="1" ht="15" thickBot="1">
      <c r="A64" s="439"/>
      <c r="D64" s="886" t="s">
        <v>1051</v>
      </c>
      <c r="E64" s="886"/>
      <c r="F64" s="886"/>
      <c r="G64" s="886"/>
      <c r="H64" s="886"/>
      <c r="I64" s="886"/>
      <c r="J64" s="886"/>
      <c r="K64" s="886"/>
      <c r="L64" s="886"/>
      <c r="M64" s="886"/>
      <c r="N64" s="886"/>
      <c r="O64" s="886"/>
      <c r="AI64" s="18"/>
      <c r="AJ64" s="18"/>
      <c r="AK64" s="18"/>
      <c r="AL64" s="18"/>
      <c r="AM64" s="18"/>
      <c r="AN64" s="18"/>
      <c r="AO64" s="18"/>
      <c r="AP64" s="18"/>
      <c r="AQ64" s="18"/>
    </row>
    <row r="65" spans="1:43" s="424" customFormat="1" ht="15" thickTop="1">
      <c r="A65" s="439"/>
      <c r="D65" s="691" t="s">
        <v>1052</v>
      </c>
      <c r="E65" s="691"/>
      <c r="F65" s="691"/>
      <c r="G65" s="430"/>
      <c r="H65" s="430"/>
      <c r="I65" s="430"/>
      <c r="J65" s="430"/>
      <c r="K65" s="430"/>
      <c r="L65" s="430"/>
      <c r="M65" s="430"/>
      <c r="N65" s="430"/>
      <c r="O65" s="430"/>
      <c r="AI65" s="18"/>
      <c r="AJ65" s="18"/>
      <c r="AK65" s="18"/>
      <c r="AL65" s="18"/>
      <c r="AM65" s="18"/>
      <c r="AN65" s="18"/>
      <c r="AO65" s="18"/>
      <c r="AP65" s="18"/>
      <c r="AQ65" s="18"/>
    </row>
    <row r="66" spans="1:43" s="424" customFormat="1">
      <c r="A66" s="439"/>
      <c r="D66" s="692" t="s">
        <v>1053</v>
      </c>
      <c r="E66" s="689"/>
      <c r="F66" s="689"/>
      <c r="AI66" s="18"/>
      <c r="AJ66" s="18"/>
      <c r="AK66" s="18"/>
      <c r="AL66" s="18"/>
      <c r="AM66" s="18"/>
      <c r="AN66" s="18"/>
      <c r="AO66" s="18"/>
      <c r="AP66" s="18"/>
      <c r="AQ66" s="18"/>
    </row>
    <row r="67" spans="1:43" s="424" customFormat="1">
      <c r="A67" s="439"/>
      <c r="D67" s="431"/>
      <c r="AI67" s="18"/>
      <c r="AJ67" s="18"/>
      <c r="AK67" s="18"/>
      <c r="AL67" s="18"/>
      <c r="AM67" s="18"/>
      <c r="AN67" s="18"/>
      <c r="AO67" s="18"/>
      <c r="AP67" s="18"/>
      <c r="AQ67" s="18"/>
    </row>
    <row r="68" spans="1:43" s="424" customFormat="1" ht="3" customHeight="1">
      <c r="A68" s="439"/>
      <c r="D68" s="431"/>
      <c r="AI68" s="18"/>
      <c r="AJ68" s="18"/>
      <c r="AK68" s="18"/>
      <c r="AL68" s="18"/>
      <c r="AM68" s="18"/>
      <c r="AN68" s="18"/>
      <c r="AO68" s="18"/>
      <c r="AP68" s="18"/>
      <c r="AQ68" s="18"/>
    </row>
    <row r="69" spans="1:43" s="424" customFormat="1" hidden="1">
      <c r="A69" s="439"/>
      <c r="AI69" s="18"/>
      <c r="AJ69" s="18"/>
      <c r="AK69" s="18"/>
      <c r="AL69" s="18"/>
      <c r="AM69" s="18"/>
      <c r="AN69" s="18"/>
      <c r="AO69" s="18"/>
      <c r="AP69" s="18"/>
      <c r="AQ69" s="18"/>
    </row>
    <row r="70" spans="1:43" s="424" customFormat="1" ht="15" hidden="1" thickBot="1">
      <c r="A70" s="439"/>
      <c r="D70" s="887"/>
      <c r="E70" s="887"/>
      <c r="F70" s="887"/>
      <c r="G70" s="887"/>
      <c r="H70" s="887"/>
      <c r="I70" s="887"/>
      <c r="J70" s="887"/>
      <c r="K70" s="887"/>
      <c r="L70" s="887"/>
      <c r="M70" s="887"/>
      <c r="N70" s="887"/>
      <c r="O70" s="887"/>
      <c r="AI70" s="18"/>
      <c r="AJ70" s="18"/>
      <c r="AK70" s="18"/>
      <c r="AL70" s="18"/>
      <c r="AM70" s="18"/>
      <c r="AN70" s="18"/>
      <c r="AO70" s="18"/>
      <c r="AP70" s="18"/>
      <c r="AQ70" s="18"/>
    </row>
    <row r="71" spans="1:43" s="424" customFormat="1" ht="15" hidden="1" thickTop="1">
      <c r="A71" s="439"/>
      <c r="D71" s="430"/>
      <c r="E71" s="430"/>
      <c r="F71" s="430"/>
      <c r="G71" s="430"/>
      <c r="H71" s="430"/>
      <c r="I71" s="430"/>
      <c r="J71" s="430"/>
      <c r="K71" s="430"/>
      <c r="L71" s="430"/>
      <c r="M71" s="430"/>
      <c r="N71" s="430"/>
      <c r="O71" s="430"/>
      <c r="AI71" s="18"/>
      <c r="AJ71" s="18"/>
      <c r="AK71" s="18"/>
      <c r="AL71" s="18"/>
      <c r="AM71" s="18"/>
      <c r="AN71" s="18"/>
      <c r="AO71" s="18"/>
      <c r="AP71" s="18"/>
      <c r="AQ71" s="18"/>
    </row>
    <row r="72" spans="1:43" s="424" customFormat="1" hidden="1">
      <c r="A72" s="439"/>
      <c r="D72" s="431"/>
      <c r="E72" s="429"/>
      <c r="AI72" s="18"/>
      <c r="AJ72" s="18"/>
      <c r="AK72" s="18"/>
      <c r="AL72" s="18"/>
      <c r="AM72" s="18"/>
      <c r="AN72" s="18"/>
      <c r="AO72" s="18"/>
      <c r="AP72" s="18"/>
      <c r="AQ72" s="18"/>
    </row>
    <row r="73" spans="1:43" s="424" customFormat="1" hidden="1">
      <c r="A73" s="439"/>
      <c r="D73" s="431"/>
      <c r="E73" s="429"/>
      <c r="AI73" s="18"/>
      <c r="AJ73" s="18"/>
      <c r="AK73" s="18"/>
      <c r="AL73" s="18"/>
      <c r="AM73" s="18"/>
      <c r="AN73" s="18"/>
      <c r="AO73" s="18"/>
      <c r="AP73" s="18"/>
      <c r="AQ73" s="18"/>
    </row>
    <row r="74" spans="1:43" s="424" customFormat="1" hidden="1">
      <c r="A74" s="439"/>
      <c r="D74" s="431"/>
      <c r="E74" s="429"/>
      <c r="AI74" s="18"/>
      <c r="AJ74" s="18"/>
      <c r="AK74" s="18"/>
      <c r="AL74" s="18"/>
      <c r="AM74" s="18"/>
      <c r="AN74" s="18"/>
      <c r="AO74" s="18"/>
      <c r="AP74" s="18"/>
      <c r="AQ74" s="18"/>
    </row>
    <row r="75" spans="1:43" s="424" customFormat="1">
      <c r="A75" s="439"/>
      <c r="AI75" s="18"/>
      <c r="AJ75" s="18"/>
      <c r="AK75" s="18"/>
      <c r="AL75" s="18"/>
      <c r="AM75" s="18"/>
      <c r="AN75" s="18"/>
      <c r="AO75" s="18"/>
      <c r="AP75" s="18"/>
      <c r="AQ75" s="18"/>
    </row>
    <row r="76" spans="1:43" s="424" customFormat="1" ht="14.25" customHeight="1">
      <c r="A76" s="439"/>
      <c r="D76" s="863" t="s">
        <v>1054</v>
      </c>
      <c r="E76" s="863"/>
      <c r="F76" s="863"/>
      <c r="G76" s="863"/>
      <c r="H76" s="863"/>
      <c r="I76" s="863"/>
      <c r="J76" s="863"/>
      <c r="K76" s="863"/>
      <c r="L76" s="863"/>
      <c r="M76" s="863"/>
      <c r="N76" s="863"/>
      <c r="O76" s="863"/>
      <c r="P76" s="863"/>
      <c r="Q76" s="863"/>
      <c r="R76" s="863"/>
      <c r="S76" s="863"/>
      <c r="T76" s="863"/>
      <c r="U76" s="863"/>
      <c r="V76" s="863"/>
      <c r="W76" s="863"/>
      <c r="X76" s="863"/>
      <c r="Y76" s="863"/>
      <c r="Z76" s="863"/>
      <c r="AA76" s="863"/>
      <c r="AB76" s="863"/>
      <c r="AC76" s="863"/>
      <c r="AD76" s="863"/>
      <c r="AE76" s="863"/>
      <c r="AF76" s="863"/>
      <c r="AG76" s="863"/>
      <c r="AI76" s="18"/>
      <c r="AJ76" s="18"/>
      <c r="AK76" s="18"/>
      <c r="AL76" s="18"/>
      <c r="AM76" s="18"/>
      <c r="AN76" s="18"/>
      <c r="AO76" s="18"/>
      <c r="AP76" s="18"/>
      <c r="AQ76" s="18"/>
    </row>
    <row r="77" spans="1:43" s="424" customFormat="1">
      <c r="A77" s="439"/>
      <c r="D77" s="863"/>
      <c r="E77" s="863"/>
      <c r="F77" s="863"/>
      <c r="G77" s="863"/>
      <c r="H77" s="863"/>
      <c r="I77" s="863"/>
      <c r="J77" s="863"/>
      <c r="K77" s="863"/>
      <c r="L77" s="863"/>
      <c r="M77" s="863"/>
      <c r="N77" s="863"/>
      <c r="O77" s="863"/>
      <c r="P77" s="863"/>
      <c r="Q77" s="863"/>
      <c r="R77" s="863"/>
      <c r="S77" s="863"/>
      <c r="T77" s="863"/>
      <c r="U77" s="863"/>
      <c r="V77" s="863"/>
      <c r="W77" s="863"/>
      <c r="X77" s="863"/>
      <c r="Y77" s="863"/>
      <c r="Z77" s="863"/>
      <c r="AA77" s="863"/>
      <c r="AB77" s="863"/>
      <c r="AC77" s="863"/>
      <c r="AD77" s="863"/>
      <c r="AE77" s="863"/>
      <c r="AF77" s="863"/>
      <c r="AG77" s="863"/>
      <c r="AI77" s="18"/>
      <c r="AJ77" s="18"/>
      <c r="AK77" s="18"/>
      <c r="AL77" s="18"/>
      <c r="AM77" s="18"/>
      <c r="AN77" s="18"/>
      <c r="AO77" s="18"/>
      <c r="AP77" s="18"/>
      <c r="AQ77" s="18"/>
    </row>
    <row r="78" spans="1:43" s="424" customFormat="1">
      <c r="A78" s="439"/>
      <c r="D78" s="428"/>
      <c r="E78" s="428"/>
      <c r="F78" s="428"/>
      <c r="G78" s="428"/>
      <c r="H78" s="428"/>
      <c r="I78" s="428"/>
      <c r="J78" s="428"/>
      <c r="K78" s="428"/>
      <c r="L78" s="428"/>
      <c r="M78" s="428"/>
      <c r="N78" s="428"/>
      <c r="O78" s="428"/>
      <c r="P78" s="428"/>
      <c r="Q78" s="428"/>
      <c r="R78" s="428"/>
      <c r="S78" s="428"/>
      <c r="T78" s="428"/>
      <c r="U78" s="428"/>
      <c r="V78" s="428"/>
      <c r="W78" s="428"/>
      <c r="X78" s="428"/>
      <c r="Y78" s="428"/>
      <c r="Z78" s="428"/>
      <c r="AA78" s="428"/>
      <c r="AB78" s="428"/>
      <c r="AC78" s="428"/>
      <c r="AD78" s="428"/>
      <c r="AE78" s="428"/>
      <c r="AF78" s="428"/>
      <c r="AG78" s="428"/>
      <c r="AI78" s="18"/>
      <c r="AJ78" s="18"/>
      <c r="AK78" s="18"/>
      <c r="AL78" s="18"/>
      <c r="AM78" s="18"/>
      <c r="AN78" s="18"/>
      <c r="AO78" s="18"/>
      <c r="AP78" s="18"/>
      <c r="AQ78" s="18"/>
    </row>
    <row r="79" spans="1:43" s="424" customFormat="1">
      <c r="A79" s="439"/>
      <c r="AI79" s="18"/>
      <c r="AJ79" s="18"/>
      <c r="AK79" s="18"/>
      <c r="AL79" s="18"/>
      <c r="AM79" s="18"/>
      <c r="AN79" s="18"/>
      <c r="AO79" s="18"/>
      <c r="AP79" s="18"/>
      <c r="AQ79" s="18"/>
    </row>
    <row r="80" spans="1:43" s="424" customFormat="1">
      <c r="A80" s="439"/>
      <c r="D80" s="422" t="s">
        <v>754</v>
      </c>
      <c r="AI80" s="18"/>
      <c r="AJ80" s="18"/>
      <c r="AK80" s="18"/>
      <c r="AL80" s="18"/>
      <c r="AM80" s="18"/>
      <c r="AN80" s="18"/>
      <c r="AO80" s="18"/>
      <c r="AP80" s="18"/>
      <c r="AQ80" s="18"/>
    </row>
    <row r="81" spans="1:43" s="424" customFormat="1">
      <c r="A81" s="439"/>
      <c r="AI81" s="18"/>
      <c r="AJ81" s="18"/>
      <c r="AK81" s="18"/>
      <c r="AL81" s="18"/>
      <c r="AM81" s="18"/>
      <c r="AN81" s="18"/>
      <c r="AO81" s="18"/>
      <c r="AP81" s="18"/>
      <c r="AQ81" s="18"/>
    </row>
    <row r="82" spans="1:43" s="424" customFormat="1">
      <c r="A82" s="439"/>
      <c r="D82" s="863" t="s">
        <v>1055</v>
      </c>
      <c r="E82" s="735"/>
      <c r="F82" s="735"/>
      <c r="G82" s="735"/>
      <c r="H82" s="735"/>
      <c r="I82" s="735"/>
      <c r="J82" s="735"/>
      <c r="K82" s="735"/>
      <c r="L82" s="735"/>
      <c r="M82" s="735"/>
      <c r="N82" s="735"/>
      <c r="O82" s="735"/>
      <c r="P82" s="735"/>
      <c r="Q82" s="735"/>
      <c r="R82" s="735"/>
      <c r="S82" s="735"/>
      <c r="T82" s="735"/>
      <c r="U82" s="735"/>
      <c r="V82" s="735"/>
      <c r="W82" s="735"/>
      <c r="X82" s="735"/>
      <c r="Y82" s="735"/>
      <c r="Z82" s="735"/>
      <c r="AA82" s="735"/>
      <c r="AB82" s="735"/>
      <c r="AC82" s="735"/>
      <c r="AD82" s="735"/>
      <c r="AE82" s="735"/>
      <c r="AF82" s="735"/>
      <c r="AG82" s="735"/>
      <c r="AI82" s="18"/>
      <c r="AJ82" s="18"/>
      <c r="AK82" s="18"/>
      <c r="AL82" s="18"/>
      <c r="AM82" s="18"/>
      <c r="AN82" s="18"/>
      <c r="AO82" s="18"/>
      <c r="AP82" s="18"/>
      <c r="AQ82" s="18"/>
    </row>
    <row r="83" spans="1:43" s="424" customFormat="1">
      <c r="A83" s="439"/>
      <c r="D83" s="735"/>
      <c r="E83" s="735"/>
      <c r="F83" s="735"/>
      <c r="G83" s="735"/>
      <c r="H83" s="735"/>
      <c r="I83" s="735"/>
      <c r="J83" s="735"/>
      <c r="K83" s="735"/>
      <c r="L83" s="735"/>
      <c r="M83" s="735"/>
      <c r="N83" s="735"/>
      <c r="O83" s="735"/>
      <c r="P83" s="735"/>
      <c r="Q83" s="735"/>
      <c r="R83" s="735"/>
      <c r="S83" s="735"/>
      <c r="T83" s="735"/>
      <c r="U83" s="735"/>
      <c r="V83" s="735"/>
      <c r="W83" s="735"/>
      <c r="X83" s="735"/>
      <c r="Y83" s="735"/>
      <c r="Z83" s="735"/>
      <c r="AA83" s="735"/>
      <c r="AB83" s="735"/>
      <c r="AC83" s="735"/>
      <c r="AD83" s="735"/>
      <c r="AE83" s="735"/>
      <c r="AF83" s="735"/>
      <c r="AG83" s="735"/>
      <c r="AI83" s="18"/>
      <c r="AJ83" s="18"/>
      <c r="AK83" s="18"/>
      <c r="AL83" s="18"/>
      <c r="AM83" s="18"/>
      <c r="AN83" s="18"/>
      <c r="AO83" s="18"/>
      <c r="AP83" s="18"/>
      <c r="AQ83" s="18"/>
    </row>
    <row r="84" spans="1:43" s="424" customFormat="1">
      <c r="A84" s="439"/>
      <c r="AI84" s="18"/>
      <c r="AJ84" s="18"/>
      <c r="AK84" s="18"/>
      <c r="AL84" s="18"/>
      <c r="AM84" s="18"/>
      <c r="AN84" s="18"/>
      <c r="AO84" s="18"/>
      <c r="AP84" s="18"/>
      <c r="AQ84" s="18"/>
    </row>
    <row r="85" spans="1:43" s="424" customFormat="1" ht="14.25" customHeight="1">
      <c r="A85" s="439"/>
      <c r="D85" s="863" t="s">
        <v>1107</v>
      </c>
      <c r="E85" s="863"/>
      <c r="F85" s="863"/>
      <c r="G85" s="863"/>
      <c r="H85" s="863"/>
      <c r="I85" s="863"/>
      <c r="J85" s="863"/>
      <c r="K85" s="863"/>
      <c r="L85" s="863"/>
      <c r="M85" s="863"/>
      <c r="N85" s="863"/>
      <c r="O85" s="863"/>
      <c r="P85" s="863"/>
      <c r="Q85" s="863"/>
      <c r="R85" s="863"/>
      <c r="S85" s="863"/>
      <c r="T85" s="863"/>
      <c r="U85" s="863"/>
      <c r="V85" s="863"/>
      <c r="W85" s="863"/>
      <c r="X85" s="863"/>
      <c r="Y85" s="863"/>
      <c r="Z85" s="863"/>
      <c r="AA85" s="863"/>
      <c r="AB85" s="863"/>
      <c r="AC85" s="863"/>
      <c r="AD85" s="863"/>
      <c r="AE85" s="863"/>
      <c r="AF85" s="863"/>
      <c r="AG85" s="863"/>
      <c r="AI85" s="18"/>
      <c r="AJ85" s="18"/>
      <c r="AK85" s="18"/>
      <c r="AL85" s="18"/>
      <c r="AM85" s="18"/>
      <c r="AN85" s="18"/>
      <c r="AO85" s="18"/>
      <c r="AP85" s="18"/>
      <c r="AQ85" s="18"/>
    </row>
    <row r="86" spans="1:43" s="424" customFormat="1">
      <c r="A86" s="439"/>
      <c r="D86" s="863"/>
      <c r="E86" s="863"/>
      <c r="F86" s="863"/>
      <c r="G86" s="863"/>
      <c r="H86" s="863"/>
      <c r="I86" s="863"/>
      <c r="J86" s="863"/>
      <c r="K86" s="863"/>
      <c r="L86" s="863"/>
      <c r="M86" s="863"/>
      <c r="N86" s="863"/>
      <c r="O86" s="863"/>
      <c r="P86" s="863"/>
      <c r="Q86" s="863"/>
      <c r="R86" s="863"/>
      <c r="S86" s="863"/>
      <c r="T86" s="863"/>
      <c r="U86" s="863"/>
      <c r="V86" s="863"/>
      <c r="W86" s="863"/>
      <c r="X86" s="863"/>
      <c r="Y86" s="863"/>
      <c r="Z86" s="863"/>
      <c r="AA86" s="863"/>
      <c r="AB86" s="863"/>
      <c r="AC86" s="863"/>
      <c r="AD86" s="863"/>
      <c r="AE86" s="863"/>
      <c r="AF86" s="863"/>
      <c r="AG86" s="863"/>
      <c r="AI86" s="18"/>
      <c r="AJ86" s="18"/>
      <c r="AK86" s="18"/>
      <c r="AL86" s="18"/>
      <c r="AM86" s="18"/>
      <c r="AN86" s="18"/>
      <c r="AO86" s="18"/>
      <c r="AP86" s="18"/>
      <c r="AQ86" s="18"/>
    </row>
    <row r="87" spans="1:43" s="424" customFormat="1">
      <c r="A87" s="439"/>
      <c r="AI87" s="18"/>
      <c r="AJ87" s="18"/>
      <c r="AK87" s="18"/>
      <c r="AL87" s="18"/>
      <c r="AM87" s="18"/>
      <c r="AN87" s="18"/>
      <c r="AO87" s="18"/>
      <c r="AP87" s="18"/>
      <c r="AQ87" s="18"/>
    </row>
    <row r="88" spans="1:43" s="424" customFormat="1" ht="12.75" customHeight="1">
      <c r="A88" s="439"/>
      <c r="D88" s="735"/>
      <c r="E88" s="735"/>
      <c r="F88" s="735"/>
      <c r="G88" s="735"/>
      <c r="H88" s="735"/>
      <c r="I88" s="735"/>
      <c r="J88" s="735"/>
      <c r="K88" s="735"/>
      <c r="L88" s="735"/>
      <c r="M88" s="735"/>
      <c r="N88" s="735"/>
      <c r="O88" s="735"/>
      <c r="P88" s="735"/>
      <c r="Q88" s="735"/>
      <c r="R88" s="735"/>
      <c r="S88" s="735"/>
      <c r="T88" s="735"/>
      <c r="U88" s="735"/>
      <c r="V88" s="735"/>
      <c r="W88" s="735"/>
      <c r="X88" s="735"/>
      <c r="Y88" s="735"/>
      <c r="Z88" s="735"/>
      <c r="AA88" s="735"/>
      <c r="AB88" s="735"/>
      <c r="AC88" s="735"/>
      <c r="AD88" s="735"/>
      <c r="AE88" s="735"/>
      <c r="AF88" s="735"/>
      <c r="AG88" s="735"/>
      <c r="AI88" s="18"/>
      <c r="AJ88" s="18"/>
      <c r="AK88" s="18"/>
      <c r="AL88" s="18"/>
      <c r="AM88" s="18"/>
      <c r="AN88" s="18"/>
      <c r="AO88" s="18"/>
      <c r="AP88" s="18"/>
      <c r="AQ88" s="18"/>
    </row>
    <row r="89" spans="1:43" s="424" customFormat="1" hidden="1">
      <c r="A89" s="439"/>
      <c r="D89" s="735"/>
      <c r="E89" s="735"/>
      <c r="F89" s="735"/>
      <c r="G89" s="735"/>
      <c r="H89" s="735"/>
      <c r="I89" s="735"/>
      <c r="J89" s="735"/>
      <c r="K89" s="735"/>
      <c r="L89" s="735"/>
      <c r="M89" s="735"/>
      <c r="N89" s="735"/>
      <c r="O89" s="735"/>
      <c r="P89" s="735"/>
      <c r="Q89" s="735"/>
      <c r="R89" s="735"/>
      <c r="S89" s="735"/>
      <c r="T89" s="735"/>
      <c r="U89" s="735"/>
      <c r="V89" s="735"/>
      <c r="W89" s="735"/>
      <c r="X89" s="735"/>
      <c r="Y89" s="735"/>
      <c r="Z89" s="735"/>
      <c r="AA89" s="735"/>
      <c r="AB89" s="735"/>
      <c r="AC89" s="735"/>
      <c r="AD89" s="735"/>
      <c r="AE89" s="735"/>
      <c r="AF89" s="735"/>
      <c r="AG89" s="735"/>
      <c r="AI89" s="18"/>
      <c r="AJ89" s="18"/>
      <c r="AK89" s="18"/>
      <c r="AL89" s="18"/>
      <c r="AM89" s="18"/>
      <c r="AN89" s="18"/>
      <c r="AO89" s="18"/>
      <c r="AP89" s="18"/>
      <c r="AQ89" s="18"/>
    </row>
    <row r="90" spans="1:43" s="424" customFormat="1" hidden="1">
      <c r="A90" s="439"/>
      <c r="D90" s="735"/>
      <c r="E90" s="735"/>
      <c r="F90" s="735"/>
      <c r="G90" s="735"/>
      <c r="H90" s="735"/>
      <c r="I90" s="735"/>
      <c r="J90" s="735"/>
      <c r="K90" s="735"/>
      <c r="L90" s="735"/>
      <c r="M90" s="735"/>
      <c r="N90" s="735"/>
      <c r="O90" s="735"/>
      <c r="P90" s="735"/>
      <c r="Q90" s="735"/>
      <c r="R90" s="735"/>
      <c r="S90" s="735"/>
      <c r="T90" s="735"/>
      <c r="U90" s="735"/>
      <c r="V90" s="735"/>
      <c r="W90" s="735"/>
      <c r="X90" s="735"/>
      <c r="Y90" s="735"/>
      <c r="Z90" s="735"/>
      <c r="AA90" s="735"/>
      <c r="AB90" s="735"/>
      <c r="AC90" s="735"/>
      <c r="AD90" s="735"/>
      <c r="AE90" s="735"/>
      <c r="AF90" s="735"/>
      <c r="AG90" s="735"/>
      <c r="AI90" s="18"/>
      <c r="AJ90" s="18"/>
      <c r="AK90" s="18"/>
      <c r="AL90" s="18"/>
      <c r="AM90" s="18"/>
      <c r="AN90" s="18"/>
      <c r="AO90" s="18"/>
      <c r="AP90" s="18"/>
      <c r="AQ90" s="18"/>
    </row>
    <row r="91" spans="1:43" s="424" customFormat="1" hidden="1">
      <c r="A91" s="439"/>
      <c r="D91" s="735"/>
      <c r="E91" s="735"/>
      <c r="F91" s="735"/>
      <c r="G91" s="735"/>
      <c r="H91" s="735"/>
      <c r="I91" s="735"/>
      <c r="J91" s="735"/>
      <c r="K91" s="735"/>
      <c r="L91" s="735"/>
      <c r="M91" s="735"/>
      <c r="N91" s="735"/>
      <c r="O91" s="735"/>
      <c r="P91" s="735"/>
      <c r="Q91" s="735"/>
      <c r="R91" s="735"/>
      <c r="S91" s="735"/>
      <c r="T91" s="735"/>
      <c r="U91" s="735"/>
      <c r="V91" s="735"/>
      <c r="W91" s="735"/>
      <c r="X91" s="735"/>
      <c r="Y91" s="735"/>
      <c r="Z91" s="735"/>
      <c r="AA91" s="735"/>
      <c r="AB91" s="735"/>
      <c r="AC91" s="735"/>
      <c r="AD91" s="735"/>
      <c r="AE91" s="735"/>
      <c r="AF91" s="735"/>
      <c r="AG91" s="735"/>
      <c r="AI91" s="18"/>
      <c r="AJ91" s="18"/>
      <c r="AK91" s="18"/>
      <c r="AL91" s="18"/>
      <c r="AM91" s="18"/>
      <c r="AN91" s="18"/>
      <c r="AO91" s="18"/>
      <c r="AP91" s="18"/>
      <c r="AQ91" s="18"/>
    </row>
    <row r="92" spans="1:43" s="424" customFormat="1" hidden="1">
      <c r="A92" s="439"/>
      <c r="AI92" s="18"/>
      <c r="AJ92" s="18"/>
      <c r="AK92" s="18"/>
      <c r="AL92" s="18"/>
      <c r="AM92" s="18"/>
      <c r="AN92" s="18"/>
      <c r="AO92" s="18"/>
      <c r="AP92" s="18"/>
      <c r="AQ92" s="18"/>
    </row>
    <row r="93" spans="1:43" s="424" customFormat="1">
      <c r="A93" s="439"/>
      <c r="D93" s="422" t="s">
        <v>753</v>
      </c>
      <c r="AI93" s="18"/>
      <c r="AJ93" s="18"/>
      <c r="AK93" s="18"/>
      <c r="AL93" s="18"/>
      <c r="AM93" s="18"/>
      <c r="AN93" s="18"/>
      <c r="AO93" s="18"/>
      <c r="AP93" s="18"/>
      <c r="AQ93" s="18"/>
    </row>
    <row r="94" spans="1:43" s="424" customFormat="1">
      <c r="A94" s="439"/>
      <c r="AI94" s="18"/>
      <c r="AJ94" s="18"/>
      <c r="AK94" s="18"/>
      <c r="AL94" s="18"/>
      <c r="AM94" s="18"/>
      <c r="AN94" s="18"/>
      <c r="AO94" s="18"/>
      <c r="AP94" s="18"/>
      <c r="AQ94" s="18"/>
    </row>
    <row r="95" spans="1:43" s="424" customFormat="1">
      <c r="A95" s="439"/>
      <c r="D95" s="863" t="s">
        <v>1056</v>
      </c>
      <c r="E95" s="735"/>
      <c r="F95" s="735"/>
      <c r="G95" s="735"/>
      <c r="H95" s="735"/>
      <c r="I95" s="735"/>
      <c r="J95" s="735"/>
      <c r="K95" s="735"/>
      <c r="L95" s="735"/>
      <c r="M95" s="735"/>
      <c r="N95" s="735"/>
      <c r="O95" s="735"/>
      <c r="P95" s="735"/>
      <c r="Q95" s="735"/>
      <c r="R95" s="735"/>
      <c r="S95" s="735"/>
      <c r="T95" s="735"/>
      <c r="U95" s="735"/>
      <c r="V95" s="735"/>
      <c r="W95" s="735"/>
      <c r="X95" s="735"/>
      <c r="Y95" s="735"/>
      <c r="Z95" s="735"/>
      <c r="AA95" s="735"/>
      <c r="AB95" s="735"/>
      <c r="AC95" s="735"/>
      <c r="AD95" s="735"/>
      <c r="AE95" s="735"/>
      <c r="AF95" s="735"/>
      <c r="AG95" s="735"/>
      <c r="AI95" s="18"/>
      <c r="AJ95" s="18"/>
      <c r="AK95" s="18"/>
      <c r="AL95" s="18"/>
      <c r="AM95" s="18"/>
      <c r="AN95" s="18"/>
      <c r="AO95" s="18"/>
      <c r="AP95" s="18"/>
      <c r="AQ95" s="18"/>
    </row>
    <row r="96" spans="1:43" s="424" customFormat="1">
      <c r="A96" s="439"/>
      <c r="D96" s="735"/>
      <c r="E96" s="735"/>
      <c r="F96" s="735"/>
      <c r="G96" s="735"/>
      <c r="H96" s="735"/>
      <c r="I96" s="735"/>
      <c r="J96" s="735"/>
      <c r="K96" s="735"/>
      <c r="L96" s="735"/>
      <c r="M96" s="735"/>
      <c r="N96" s="735"/>
      <c r="O96" s="735"/>
      <c r="P96" s="735"/>
      <c r="Q96" s="735"/>
      <c r="R96" s="735"/>
      <c r="S96" s="735"/>
      <c r="T96" s="735"/>
      <c r="U96" s="735"/>
      <c r="V96" s="735"/>
      <c r="W96" s="735"/>
      <c r="X96" s="735"/>
      <c r="Y96" s="735"/>
      <c r="Z96" s="735"/>
      <c r="AA96" s="735"/>
      <c r="AB96" s="735"/>
      <c r="AC96" s="735"/>
      <c r="AD96" s="735"/>
      <c r="AE96" s="735"/>
      <c r="AF96" s="735"/>
      <c r="AG96" s="735"/>
      <c r="AI96" s="18"/>
      <c r="AJ96" s="18"/>
      <c r="AK96" s="18"/>
      <c r="AL96" s="18"/>
      <c r="AM96" s="18"/>
      <c r="AN96" s="18"/>
      <c r="AO96" s="18"/>
      <c r="AP96" s="18"/>
      <c r="AQ96" s="18"/>
    </row>
    <row r="97" spans="1:43" s="424" customFormat="1">
      <c r="A97" s="439"/>
      <c r="AI97" s="18"/>
      <c r="AJ97" s="18"/>
      <c r="AK97" s="18"/>
      <c r="AL97" s="18"/>
      <c r="AM97" s="18"/>
      <c r="AN97" s="18"/>
      <c r="AO97" s="18"/>
      <c r="AP97" s="18"/>
      <c r="AQ97" s="18"/>
    </row>
    <row r="98" spans="1:43" s="424" customFormat="1">
      <c r="A98" s="439"/>
      <c r="D98" s="422" t="s">
        <v>756</v>
      </c>
      <c r="AI98" s="18"/>
      <c r="AJ98" s="18"/>
      <c r="AK98" s="18"/>
      <c r="AL98" s="18"/>
      <c r="AM98" s="18"/>
      <c r="AN98" s="18"/>
      <c r="AO98" s="18"/>
      <c r="AP98" s="18"/>
      <c r="AQ98" s="18"/>
    </row>
    <row r="99" spans="1:43" s="424" customFormat="1">
      <c r="A99" s="439"/>
      <c r="AI99" s="18"/>
      <c r="AJ99" s="18"/>
      <c r="AK99" s="18"/>
      <c r="AL99" s="18"/>
      <c r="AM99" s="18"/>
      <c r="AN99" s="18"/>
      <c r="AO99" s="18"/>
      <c r="AP99" s="18"/>
      <c r="AQ99" s="18"/>
    </row>
    <row r="100" spans="1:43" s="424" customFormat="1">
      <c r="A100" s="439"/>
      <c r="D100" s="735" t="s">
        <v>757</v>
      </c>
      <c r="E100" s="735"/>
      <c r="F100" s="735"/>
      <c r="G100" s="735"/>
      <c r="H100" s="735"/>
      <c r="I100" s="735"/>
      <c r="J100" s="735"/>
      <c r="K100" s="735"/>
      <c r="L100" s="735"/>
      <c r="M100" s="735"/>
      <c r="N100" s="735"/>
      <c r="O100" s="735"/>
      <c r="P100" s="735"/>
      <c r="Q100" s="735"/>
      <c r="R100" s="735"/>
      <c r="S100" s="735"/>
      <c r="T100" s="735"/>
      <c r="U100" s="735"/>
      <c r="V100" s="735"/>
      <c r="W100" s="735"/>
      <c r="X100" s="735"/>
      <c r="Y100" s="735"/>
      <c r="Z100" s="735"/>
      <c r="AA100" s="735"/>
      <c r="AB100" s="735"/>
      <c r="AC100" s="735"/>
      <c r="AD100" s="735"/>
      <c r="AE100" s="735"/>
      <c r="AF100" s="735"/>
      <c r="AG100" s="735"/>
      <c r="AI100" s="18"/>
      <c r="AJ100" s="18"/>
      <c r="AK100" s="18"/>
      <c r="AL100" s="18"/>
      <c r="AM100" s="18"/>
      <c r="AN100" s="18"/>
      <c r="AO100" s="18"/>
      <c r="AP100" s="18"/>
      <c r="AQ100" s="18"/>
    </row>
    <row r="101" spans="1:43" s="424" customFormat="1">
      <c r="A101" s="439"/>
      <c r="D101" s="735"/>
      <c r="E101" s="735"/>
      <c r="F101" s="735"/>
      <c r="G101" s="735"/>
      <c r="H101" s="735"/>
      <c r="I101" s="735"/>
      <c r="J101" s="735"/>
      <c r="K101" s="735"/>
      <c r="L101" s="735"/>
      <c r="M101" s="735"/>
      <c r="N101" s="735"/>
      <c r="O101" s="735"/>
      <c r="P101" s="735"/>
      <c r="Q101" s="735"/>
      <c r="R101" s="735"/>
      <c r="S101" s="735"/>
      <c r="T101" s="735"/>
      <c r="U101" s="735"/>
      <c r="V101" s="735"/>
      <c r="W101" s="735"/>
      <c r="X101" s="735"/>
      <c r="Y101" s="735"/>
      <c r="Z101" s="735"/>
      <c r="AA101" s="735"/>
      <c r="AB101" s="735"/>
      <c r="AC101" s="735"/>
      <c r="AD101" s="735"/>
      <c r="AE101" s="735"/>
      <c r="AF101" s="735"/>
      <c r="AG101" s="735"/>
      <c r="AI101" s="18"/>
      <c r="AJ101" s="18"/>
      <c r="AK101" s="18"/>
      <c r="AL101" s="18"/>
      <c r="AM101" s="18"/>
      <c r="AN101" s="18"/>
      <c r="AO101" s="18"/>
      <c r="AP101" s="18"/>
      <c r="AQ101" s="18"/>
    </row>
    <row r="102" spans="1:43" s="424" customFormat="1">
      <c r="A102" s="439"/>
      <c r="AI102" s="18"/>
      <c r="AJ102" s="18"/>
      <c r="AK102" s="18"/>
      <c r="AL102" s="18"/>
      <c r="AM102" s="18"/>
      <c r="AN102" s="18"/>
      <c r="AO102" s="18"/>
      <c r="AP102" s="18"/>
      <c r="AQ102" s="18"/>
    </row>
    <row r="103" spans="1:43" s="424" customFormat="1">
      <c r="A103" s="439"/>
      <c r="D103" s="735" t="s">
        <v>758</v>
      </c>
      <c r="E103" s="735"/>
      <c r="F103" s="735"/>
      <c r="G103" s="735"/>
      <c r="H103" s="735"/>
      <c r="I103" s="735"/>
      <c r="J103" s="735"/>
      <c r="K103" s="735"/>
      <c r="L103" s="735"/>
      <c r="M103" s="735"/>
      <c r="N103" s="735"/>
      <c r="O103" s="735"/>
      <c r="P103" s="735"/>
      <c r="Q103" s="735"/>
      <c r="R103" s="735"/>
      <c r="S103" s="735"/>
      <c r="T103" s="735"/>
      <c r="U103" s="735"/>
      <c r="V103" s="735"/>
      <c r="W103" s="735"/>
      <c r="X103" s="735"/>
      <c r="Y103" s="735"/>
      <c r="Z103" s="735"/>
      <c r="AA103" s="735"/>
      <c r="AB103" s="735"/>
      <c r="AC103" s="735"/>
      <c r="AD103" s="735"/>
      <c r="AE103" s="735"/>
      <c r="AF103" s="735"/>
      <c r="AG103" s="735"/>
      <c r="AI103" s="18"/>
      <c r="AJ103" s="18"/>
      <c r="AK103" s="18"/>
      <c r="AL103" s="18"/>
      <c r="AM103" s="18"/>
      <c r="AN103" s="18"/>
      <c r="AO103" s="18"/>
      <c r="AP103" s="18"/>
      <c r="AQ103" s="18"/>
    </row>
    <row r="104" spans="1:43" s="424" customFormat="1">
      <c r="A104" s="439"/>
      <c r="D104" s="735"/>
      <c r="E104" s="735"/>
      <c r="F104" s="735"/>
      <c r="G104" s="735"/>
      <c r="H104" s="735"/>
      <c r="I104" s="735"/>
      <c r="J104" s="735"/>
      <c r="K104" s="735"/>
      <c r="L104" s="735"/>
      <c r="M104" s="735"/>
      <c r="N104" s="735"/>
      <c r="O104" s="735"/>
      <c r="P104" s="735"/>
      <c r="Q104" s="735"/>
      <c r="R104" s="735"/>
      <c r="S104" s="735"/>
      <c r="T104" s="735"/>
      <c r="U104" s="735"/>
      <c r="V104" s="735"/>
      <c r="W104" s="735"/>
      <c r="X104" s="735"/>
      <c r="Y104" s="735"/>
      <c r="Z104" s="735"/>
      <c r="AA104" s="735"/>
      <c r="AB104" s="735"/>
      <c r="AC104" s="735"/>
      <c r="AD104" s="735"/>
      <c r="AE104" s="735"/>
      <c r="AF104" s="735"/>
      <c r="AG104" s="735"/>
      <c r="AI104" s="18"/>
      <c r="AJ104" s="18"/>
      <c r="AK104" s="18"/>
      <c r="AL104" s="18"/>
      <c r="AM104" s="18"/>
      <c r="AN104" s="18"/>
      <c r="AO104" s="18"/>
      <c r="AP104" s="18"/>
      <c r="AQ104" s="18"/>
    </row>
    <row r="105" spans="1:43" s="424" customFormat="1">
      <c r="A105" s="439"/>
      <c r="AI105" s="18"/>
      <c r="AJ105" s="18"/>
      <c r="AK105" s="18"/>
      <c r="AL105" s="18"/>
      <c r="AM105" s="18"/>
      <c r="AN105" s="18"/>
      <c r="AO105" s="18"/>
      <c r="AP105" s="18"/>
      <c r="AQ105" s="18"/>
    </row>
    <row r="106" spans="1:43" s="424" customFormat="1" ht="14.25" customHeight="1">
      <c r="A106" s="439"/>
      <c r="D106" s="883" t="s">
        <v>1130</v>
      </c>
      <c r="E106" s="884"/>
      <c r="F106" s="884"/>
      <c r="G106" s="884"/>
      <c r="H106" s="884"/>
      <c r="I106" s="884"/>
      <c r="J106" s="884"/>
      <c r="K106" s="884"/>
      <c r="L106" s="884"/>
      <c r="M106" s="884"/>
      <c r="N106" s="884"/>
      <c r="O106" s="884"/>
      <c r="P106" s="884"/>
      <c r="Q106" s="884"/>
      <c r="R106" s="884"/>
      <c r="S106" s="884"/>
      <c r="T106" s="884"/>
      <c r="U106" s="884"/>
      <c r="V106" s="884"/>
      <c r="W106" s="884"/>
      <c r="X106" s="884"/>
      <c r="Y106" s="884"/>
      <c r="Z106" s="884"/>
      <c r="AA106" s="884"/>
      <c r="AB106" s="884"/>
      <c r="AC106" s="884"/>
      <c r="AD106" s="884"/>
      <c r="AE106" s="884"/>
      <c r="AF106" s="884"/>
      <c r="AG106" s="884"/>
      <c r="AI106" s="18"/>
      <c r="AJ106" s="18"/>
      <c r="AK106" s="18"/>
      <c r="AL106" s="18"/>
      <c r="AM106" s="18"/>
      <c r="AN106" s="18"/>
      <c r="AO106" s="18"/>
      <c r="AP106" s="18"/>
      <c r="AQ106" s="18"/>
    </row>
    <row r="107" spans="1:43" s="424" customFormat="1">
      <c r="A107" s="439"/>
      <c r="D107" s="441"/>
      <c r="E107" s="441"/>
      <c r="F107" s="441"/>
      <c r="G107" s="441"/>
      <c r="H107" s="441"/>
      <c r="I107" s="441"/>
      <c r="J107" s="441"/>
      <c r="K107" s="441"/>
      <c r="L107" s="441"/>
      <c r="M107" s="441"/>
      <c r="N107" s="441"/>
      <c r="O107" s="441"/>
      <c r="P107" s="441"/>
      <c r="Q107" s="441"/>
      <c r="R107" s="441"/>
      <c r="S107" s="441"/>
      <c r="T107" s="441"/>
      <c r="U107" s="441"/>
      <c r="V107" s="441"/>
      <c r="W107" s="441"/>
      <c r="X107" s="441"/>
      <c r="Y107" s="441"/>
      <c r="Z107" s="441"/>
      <c r="AA107" s="441"/>
      <c r="AB107" s="441"/>
      <c r="AC107" s="441"/>
      <c r="AD107" s="441"/>
      <c r="AE107" s="441"/>
      <c r="AF107" s="441"/>
      <c r="AG107" s="441"/>
      <c r="AI107" s="18"/>
      <c r="AJ107" s="18"/>
      <c r="AK107" s="18"/>
      <c r="AL107" s="18"/>
      <c r="AM107" s="18"/>
      <c r="AN107" s="18"/>
      <c r="AO107" s="18"/>
      <c r="AP107" s="18"/>
      <c r="AQ107" s="18"/>
    </row>
    <row r="108" spans="1:43" s="424" customFormat="1" ht="0.75" customHeight="1">
      <c r="A108" s="439"/>
      <c r="D108" s="735" t="s">
        <v>759</v>
      </c>
      <c r="E108" s="735"/>
      <c r="F108" s="735"/>
      <c r="G108" s="735"/>
      <c r="H108" s="735"/>
      <c r="I108" s="735"/>
      <c r="J108" s="735"/>
      <c r="K108" s="735"/>
      <c r="L108" s="735"/>
      <c r="M108" s="735"/>
      <c r="N108" s="735"/>
      <c r="O108" s="735"/>
      <c r="P108" s="735"/>
      <c r="Q108" s="735"/>
      <c r="R108" s="735"/>
      <c r="S108" s="735"/>
      <c r="T108" s="735"/>
      <c r="U108" s="735"/>
      <c r="V108" s="735"/>
      <c r="W108" s="735"/>
      <c r="X108" s="735"/>
      <c r="Y108" s="735"/>
      <c r="Z108" s="735"/>
      <c r="AA108" s="735"/>
      <c r="AB108" s="735"/>
      <c r="AC108" s="735"/>
      <c r="AD108" s="735"/>
      <c r="AE108" s="735"/>
      <c r="AF108" s="735"/>
      <c r="AG108" s="735"/>
      <c r="AI108" s="18"/>
      <c r="AJ108" s="18"/>
      <c r="AK108" s="18"/>
      <c r="AL108" s="18"/>
      <c r="AM108" s="18"/>
      <c r="AN108" s="18"/>
      <c r="AO108" s="18"/>
      <c r="AP108" s="18"/>
      <c r="AQ108" s="18"/>
    </row>
    <row r="109" spans="1:43" s="424" customFormat="1" hidden="1">
      <c r="A109" s="439"/>
      <c r="D109" s="735"/>
      <c r="E109" s="735"/>
      <c r="F109" s="735"/>
      <c r="G109" s="735"/>
      <c r="H109" s="735"/>
      <c r="I109" s="735"/>
      <c r="J109" s="735"/>
      <c r="K109" s="735"/>
      <c r="L109" s="735"/>
      <c r="M109" s="735"/>
      <c r="N109" s="735"/>
      <c r="O109" s="735"/>
      <c r="P109" s="735"/>
      <c r="Q109" s="735"/>
      <c r="R109" s="735"/>
      <c r="S109" s="735"/>
      <c r="T109" s="735"/>
      <c r="U109" s="735"/>
      <c r="V109" s="735"/>
      <c r="W109" s="735"/>
      <c r="X109" s="735"/>
      <c r="Y109" s="735"/>
      <c r="Z109" s="735"/>
      <c r="AA109" s="735"/>
      <c r="AB109" s="735"/>
      <c r="AC109" s="735"/>
      <c r="AD109" s="735"/>
      <c r="AE109" s="735"/>
      <c r="AF109" s="735"/>
      <c r="AG109" s="735"/>
      <c r="AI109" s="18"/>
      <c r="AJ109" s="18"/>
      <c r="AK109" s="18"/>
      <c r="AL109" s="18"/>
      <c r="AM109" s="18"/>
      <c r="AN109" s="18"/>
      <c r="AO109" s="18"/>
      <c r="AP109" s="18"/>
      <c r="AQ109" s="18"/>
    </row>
    <row r="110" spans="1:43" s="424" customFormat="1">
      <c r="A110" s="439"/>
      <c r="AI110" s="18"/>
      <c r="AJ110" s="18"/>
      <c r="AK110" s="18"/>
      <c r="AL110" s="18"/>
      <c r="AM110" s="18"/>
      <c r="AN110" s="18"/>
      <c r="AO110" s="18"/>
      <c r="AP110" s="18"/>
      <c r="AQ110" s="18"/>
    </row>
    <row r="111" spans="1:43" s="424" customFormat="1">
      <c r="A111" s="439"/>
      <c r="D111" s="443" t="s">
        <v>760</v>
      </c>
      <c r="AI111" s="18"/>
      <c r="AJ111" s="18"/>
      <c r="AK111" s="18"/>
      <c r="AL111" s="18"/>
      <c r="AM111" s="18"/>
      <c r="AN111" s="18"/>
      <c r="AO111" s="18"/>
      <c r="AP111" s="18"/>
      <c r="AQ111" s="18"/>
    </row>
    <row r="112" spans="1:43" s="424" customFormat="1">
      <c r="A112" s="439"/>
      <c r="AI112" s="18"/>
      <c r="AJ112" s="18"/>
      <c r="AK112" s="18"/>
      <c r="AL112" s="18"/>
      <c r="AM112" s="18"/>
      <c r="AN112" s="18"/>
      <c r="AO112" s="18"/>
      <c r="AP112" s="18"/>
      <c r="AQ112" s="18"/>
    </row>
    <row r="113" spans="1:43" s="424" customFormat="1">
      <c r="A113" s="439"/>
      <c r="D113" s="735" t="s">
        <v>761</v>
      </c>
      <c r="E113" s="735"/>
      <c r="F113" s="735"/>
      <c r="G113" s="735"/>
      <c r="H113" s="735"/>
      <c r="I113" s="735"/>
      <c r="J113" s="735"/>
      <c r="K113" s="735"/>
      <c r="L113" s="735"/>
      <c r="M113" s="735"/>
      <c r="N113" s="735"/>
      <c r="O113" s="735"/>
      <c r="P113" s="735"/>
      <c r="Q113" s="735"/>
      <c r="R113" s="735"/>
      <c r="S113" s="735"/>
      <c r="T113" s="735"/>
      <c r="U113" s="735"/>
      <c r="V113" s="735"/>
      <c r="W113" s="735"/>
      <c r="X113" s="735"/>
      <c r="Y113" s="735"/>
      <c r="Z113" s="735"/>
      <c r="AA113" s="735"/>
      <c r="AB113" s="735"/>
      <c r="AC113" s="735"/>
      <c r="AD113" s="735"/>
      <c r="AE113" s="735"/>
      <c r="AF113" s="735"/>
      <c r="AG113" s="735"/>
      <c r="AI113" s="18"/>
      <c r="AJ113" s="18"/>
      <c r="AK113" s="18"/>
      <c r="AL113" s="18"/>
      <c r="AM113" s="18"/>
      <c r="AN113" s="18"/>
      <c r="AO113" s="18"/>
      <c r="AP113" s="18"/>
      <c r="AQ113" s="18"/>
    </row>
    <row r="114" spans="1:43" s="424" customFormat="1">
      <c r="A114" s="439"/>
      <c r="D114" s="735"/>
      <c r="E114" s="735"/>
      <c r="F114" s="735"/>
      <c r="G114" s="735"/>
      <c r="H114" s="735"/>
      <c r="I114" s="735"/>
      <c r="J114" s="735"/>
      <c r="K114" s="735"/>
      <c r="L114" s="735"/>
      <c r="M114" s="735"/>
      <c r="N114" s="735"/>
      <c r="O114" s="735"/>
      <c r="P114" s="735"/>
      <c r="Q114" s="735"/>
      <c r="R114" s="735"/>
      <c r="S114" s="735"/>
      <c r="T114" s="735"/>
      <c r="U114" s="735"/>
      <c r="V114" s="735"/>
      <c r="W114" s="735"/>
      <c r="X114" s="735"/>
      <c r="Y114" s="735"/>
      <c r="Z114" s="735"/>
      <c r="AA114" s="735"/>
      <c r="AB114" s="735"/>
      <c r="AC114" s="735"/>
      <c r="AD114" s="735"/>
      <c r="AE114" s="735"/>
      <c r="AF114" s="735"/>
      <c r="AG114" s="735"/>
      <c r="AI114" s="18"/>
      <c r="AJ114" s="18"/>
      <c r="AK114" s="18"/>
      <c r="AL114" s="18"/>
      <c r="AM114" s="18"/>
      <c r="AN114" s="18"/>
      <c r="AO114" s="18"/>
      <c r="AP114" s="18"/>
      <c r="AQ114" s="18"/>
    </row>
    <row r="115" spans="1:43" s="424" customFormat="1">
      <c r="A115" s="439"/>
      <c r="D115" s="735"/>
      <c r="E115" s="735"/>
      <c r="F115" s="735"/>
      <c r="G115" s="735"/>
      <c r="H115" s="735"/>
      <c r="I115" s="735"/>
      <c r="J115" s="735"/>
      <c r="K115" s="735"/>
      <c r="L115" s="735"/>
      <c r="M115" s="735"/>
      <c r="N115" s="735"/>
      <c r="O115" s="735"/>
      <c r="P115" s="735"/>
      <c r="Q115" s="735"/>
      <c r="R115" s="735"/>
      <c r="S115" s="735"/>
      <c r="T115" s="735"/>
      <c r="U115" s="735"/>
      <c r="V115" s="735"/>
      <c r="W115" s="735"/>
      <c r="X115" s="735"/>
      <c r="Y115" s="735"/>
      <c r="Z115" s="735"/>
      <c r="AA115" s="735"/>
      <c r="AB115" s="735"/>
      <c r="AC115" s="735"/>
      <c r="AD115" s="735"/>
      <c r="AE115" s="735"/>
      <c r="AF115" s="735"/>
      <c r="AG115" s="735"/>
      <c r="AI115" s="18"/>
      <c r="AJ115" s="18"/>
      <c r="AK115" s="18"/>
      <c r="AL115" s="18"/>
      <c r="AM115" s="18"/>
      <c r="AN115" s="18"/>
      <c r="AO115" s="18"/>
      <c r="AP115" s="18"/>
      <c r="AQ115" s="18"/>
    </row>
    <row r="116" spans="1:43" s="424" customFormat="1">
      <c r="A116" s="439"/>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444"/>
      <c r="AB116" s="444"/>
      <c r="AC116" s="444"/>
      <c r="AD116" s="444"/>
      <c r="AI116" s="18"/>
      <c r="AJ116" s="18"/>
      <c r="AK116" s="18"/>
      <c r="AL116" s="18"/>
      <c r="AM116" s="18"/>
      <c r="AN116" s="18"/>
      <c r="AO116" s="18"/>
      <c r="AP116" s="18"/>
      <c r="AQ116" s="18"/>
    </row>
    <row r="117" spans="1:43" s="424" customFormat="1" ht="29.25" customHeight="1" thickBot="1">
      <c r="A117" s="439"/>
      <c r="D117" s="445"/>
      <c r="E117" s="445"/>
      <c r="F117" s="445"/>
      <c r="G117" s="445"/>
      <c r="H117" s="445"/>
      <c r="I117" s="445"/>
      <c r="J117" s="445"/>
      <c r="K117" s="445"/>
      <c r="L117" s="445"/>
      <c r="M117" s="445"/>
      <c r="N117" s="445"/>
      <c r="O117" s="882" t="s">
        <v>762</v>
      </c>
      <c r="P117" s="882"/>
      <c r="Q117" s="882"/>
      <c r="R117" s="882"/>
      <c r="S117" s="882"/>
      <c r="T117" s="882" t="s">
        <v>763</v>
      </c>
      <c r="U117" s="882"/>
      <c r="V117" s="882"/>
      <c r="W117" s="882"/>
      <c r="X117" s="882"/>
      <c r="Y117" s="882" t="s">
        <v>961</v>
      </c>
      <c r="Z117" s="882"/>
      <c r="AA117" s="882"/>
      <c r="AB117" s="882"/>
      <c r="AC117" s="882"/>
      <c r="AI117" s="18"/>
      <c r="AJ117" s="18"/>
      <c r="AK117" s="18"/>
      <c r="AL117" s="18"/>
      <c r="AM117" s="18"/>
      <c r="AN117" s="18"/>
      <c r="AO117" s="18"/>
      <c r="AP117" s="18"/>
      <c r="AQ117" s="18"/>
    </row>
    <row r="118" spans="1:43" s="424" customFormat="1">
      <c r="A118" s="439"/>
      <c r="D118" s="876" t="s">
        <v>764</v>
      </c>
      <c r="E118" s="876"/>
      <c r="F118" s="876"/>
      <c r="G118" s="876"/>
      <c r="H118" s="876"/>
      <c r="I118" s="876"/>
      <c r="J118" s="876"/>
      <c r="K118" s="876"/>
      <c r="L118" s="876"/>
      <c r="M118" s="876"/>
      <c r="N118" s="876"/>
      <c r="O118" s="878" t="s">
        <v>765</v>
      </c>
      <c r="P118" s="878"/>
      <c r="Q118" s="878"/>
      <c r="R118" s="878"/>
      <c r="S118" s="878"/>
      <c r="T118" s="878" t="s">
        <v>765</v>
      </c>
      <c r="U118" s="878"/>
      <c r="V118" s="878"/>
      <c r="W118" s="878"/>
      <c r="X118" s="878"/>
      <c r="Y118" s="878" t="s">
        <v>765</v>
      </c>
      <c r="Z118" s="878"/>
      <c r="AA118" s="878"/>
      <c r="AB118" s="878"/>
      <c r="AC118" s="878"/>
      <c r="AI118" s="18"/>
      <c r="AJ118" s="18"/>
      <c r="AK118" s="18"/>
      <c r="AL118" s="18"/>
      <c r="AM118" s="18"/>
      <c r="AN118" s="18"/>
      <c r="AO118" s="18"/>
      <c r="AP118" s="18"/>
      <c r="AQ118" s="18"/>
    </row>
    <row r="119" spans="1:43" s="424" customFormat="1">
      <c r="A119" s="439"/>
      <c r="D119" s="876" t="s">
        <v>21</v>
      </c>
      <c r="E119" s="876"/>
      <c r="F119" s="876"/>
      <c r="G119" s="876"/>
      <c r="H119" s="876"/>
      <c r="I119" s="876"/>
      <c r="J119" s="876"/>
      <c r="K119" s="876"/>
      <c r="L119" s="876"/>
      <c r="M119" s="876"/>
      <c r="N119" s="876"/>
      <c r="O119" s="878">
        <v>4</v>
      </c>
      <c r="P119" s="878"/>
      <c r="Q119" s="878"/>
      <c r="R119" s="878"/>
      <c r="S119" s="878"/>
      <c r="T119" s="878">
        <v>25</v>
      </c>
      <c r="U119" s="878"/>
      <c r="V119" s="878"/>
      <c r="W119" s="878"/>
      <c r="X119" s="878"/>
      <c r="Y119" s="878" t="s">
        <v>1057</v>
      </c>
      <c r="Z119" s="878"/>
      <c r="AA119" s="878"/>
      <c r="AB119" s="878"/>
      <c r="AC119" s="878"/>
      <c r="AI119" s="18"/>
      <c r="AJ119" s="18"/>
      <c r="AK119" s="18"/>
      <c r="AL119" s="18"/>
      <c r="AM119" s="18"/>
      <c r="AN119" s="18"/>
      <c r="AO119" s="18"/>
      <c r="AP119" s="18"/>
      <c r="AQ119" s="18"/>
    </row>
    <row r="120" spans="1:43" s="424" customFormat="1">
      <c r="A120" s="439"/>
      <c r="D120" s="876" t="s">
        <v>442</v>
      </c>
      <c r="E120" s="876"/>
      <c r="F120" s="876"/>
      <c r="G120" s="876"/>
      <c r="H120" s="876"/>
      <c r="I120" s="876"/>
      <c r="J120" s="876"/>
      <c r="K120" s="876"/>
      <c r="L120" s="876"/>
      <c r="M120" s="876"/>
      <c r="N120" s="876"/>
      <c r="O120" s="878" t="s">
        <v>765</v>
      </c>
      <c r="P120" s="878"/>
      <c r="Q120" s="878"/>
      <c r="R120" s="878"/>
      <c r="S120" s="878"/>
      <c r="T120" s="878" t="s">
        <v>765</v>
      </c>
      <c r="U120" s="878"/>
      <c r="V120" s="878"/>
      <c r="W120" s="878"/>
      <c r="X120" s="878"/>
      <c r="Y120" s="878" t="s">
        <v>765</v>
      </c>
      <c r="Z120" s="878"/>
      <c r="AA120" s="878"/>
      <c r="AB120" s="878"/>
      <c r="AC120" s="878"/>
      <c r="AI120" s="18"/>
      <c r="AJ120" s="18"/>
      <c r="AK120" s="18"/>
      <c r="AL120" s="18"/>
      <c r="AM120" s="18"/>
      <c r="AN120" s="18"/>
      <c r="AO120" s="18"/>
      <c r="AP120" s="18"/>
      <c r="AQ120" s="18"/>
    </row>
    <row r="121" spans="1:43" s="424" customFormat="1">
      <c r="A121" s="439"/>
      <c r="D121" s="876" t="s">
        <v>22</v>
      </c>
      <c r="E121" s="876"/>
      <c r="F121" s="876"/>
      <c r="G121" s="876"/>
      <c r="H121" s="876"/>
      <c r="I121" s="876"/>
      <c r="J121" s="876"/>
      <c r="K121" s="876"/>
      <c r="L121" s="876"/>
      <c r="M121" s="876"/>
      <c r="N121" s="876"/>
      <c r="O121" s="878" t="s">
        <v>765</v>
      </c>
      <c r="P121" s="878"/>
      <c r="Q121" s="878"/>
      <c r="R121" s="878"/>
      <c r="S121" s="878"/>
      <c r="T121" s="878" t="s">
        <v>765</v>
      </c>
      <c r="U121" s="878"/>
      <c r="V121" s="878"/>
      <c r="W121" s="878"/>
      <c r="X121" s="878"/>
      <c r="Y121" s="878" t="s">
        <v>765</v>
      </c>
      <c r="Z121" s="878"/>
      <c r="AA121" s="878"/>
      <c r="AB121" s="878"/>
      <c r="AC121" s="878"/>
      <c r="AI121" s="18"/>
      <c r="AJ121" s="18"/>
      <c r="AK121" s="18"/>
      <c r="AL121" s="18"/>
      <c r="AM121" s="18"/>
      <c r="AN121" s="18"/>
      <c r="AO121" s="18"/>
      <c r="AP121" s="18"/>
      <c r="AQ121" s="18"/>
    </row>
    <row r="122" spans="1:43" s="424" customFormat="1">
      <c r="A122" s="439"/>
      <c r="D122" s="885" t="s">
        <v>766</v>
      </c>
      <c r="E122" s="885"/>
      <c r="F122" s="885"/>
      <c r="G122" s="885"/>
      <c r="H122" s="885"/>
      <c r="I122" s="885"/>
      <c r="J122" s="885"/>
      <c r="K122" s="885"/>
      <c r="L122" s="885"/>
      <c r="M122" s="885"/>
      <c r="N122" s="885"/>
      <c r="O122" s="881" t="s">
        <v>765</v>
      </c>
      <c r="P122" s="881"/>
      <c r="Q122" s="881"/>
      <c r="R122" s="881"/>
      <c r="S122" s="881"/>
      <c r="T122" s="881" t="s">
        <v>765</v>
      </c>
      <c r="U122" s="881"/>
      <c r="V122" s="881"/>
      <c r="W122" s="881"/>
      <c r="X122" s="881"/>
      <c r="Y122" s="881" t="s">
        <v>765</v>
      </c>
      <c r="Z122" s="881"/>
      <c r="AA122" s="881"/>
      <c r="AB122" s="881"/>
      <c r="AC122" s="881"/>
      <c r="AI122" s="18"/>
      <c r="AJ122" s="18"/>
      <c r="AK122" s="18"/>
      <c r="AL122" s="18"/>
      <c r="AM122" s="18"/>
      <c r="AN122" s="18"/>
      <c r="AO122" s="18"/>
      <c r="AP122" s="18"/>
      <c r="AQ122" s="18"/>
    </row>
    <row r="123" spans="1:43" s="424" customFormat="1">
      <c r="A123" s="439"/>
      <c r="D123" s="440"/>
      <c r="AI123" s="18"/>
      <c r="AJ123" s="18"/>
      <c r="AK123" s="18"/>
      <c r="AL123" s="18"/>
      <c r="AM123" s="18"/>
      <c r="AN123" s="18"/>
      <c r="AO123" s="18"/>
      <c r="AP123" s="18"/>
      <c r="AQ123" s="18"/>
    </row>
    <row r="124" spans="1:43" s="424" customFormat="1">
      <c r="A124" s="439"/>
      <c r="D124" s="735" t="s">
        <v>768</v>
      </c>
      <c r="E124" s="735"/>
      <c r="F124" s="735"/>
      <c r="G124" s="735"/>
      <c r="H124" s="735"/>
      <c r="I124" s="735"/>
      <c r="J124" s="735"/>
      <c r="K124" s="735"/>
      <c r="L124" s="735"/>
      <c r="M124" s="735"/>
      <c r="N124" s="735"/>
      <c r="O124" s="735"/>
      <c r="P124" s="735"/>
      <c r="Q124" s="735"/>
      <c r="R124" s="735"/>
      <c r="S124" s="735"/>
      <c r="T124" s="735"/>
      <c r="U124" s="735"/>
      <c r="V124" s="735"/>
      <c r="W124" s="735"/>
      <c r="X124" s="735"/>
      <c r="Y124" s="735"/>
      <c r="Z124" s="735"/>
      <c r="AA124" s="735"/>
      <c r="AB124" s="735"/>
      <c r="AC124" s="735"/>
      <c r="AD124" s="735"/>
      <c r="AE124" s="735"/>
      <c r="AF124" s="735"/>
      <c r="AG124" s="735"/>
      <c r="AI124" s="18"/>
      <c r="AJ124" s="18"/>
      <c r="AK124" s="18"/>
      <c r="AL124" s="18"/>
      <c r="AM124" s="18"/>
      <c r="AN124" s="18"/>
      <c r="AO124" s="18"/>
      <c r="AP124" s="18"/>
      <c r="AQ124" s="18"/>
    </row>
    <row r="125" spans="1:43" s="424" customFormat="1">
      <c r="A125" s="439"/>
      <c r="D125" s="735"/>
      <c r="E125" s="735"/>
      <c r="F125" s="735"/>
      <c r="G125" s="735"/>
      <c r="H125" s="735"/>
      <c r="I125" s="735"/>
      <c r="J125" s="735"/>
      <c r="K125" s="735"/>
      <c r="L125" s="735"/>
      <c r="M125" s="735"/>
      <c r="N125" s="735"/>
      <c r="O125" s="735"/>
      <c r="P125" s="735"/>
      <c r="Q125" s="735"/>
      <c r="R125" s="735"/>
      <c r="S125" s="735"/>
      <c r="T125" s="735"/>
      <c r="U125" s="735"/>
      <c r="V125" s="735"/>
      <c r="W125" s="735"/>
      <c r="X125" s="735"/>
      <c r="Y125" s="735"/>
      <c r="Z125" s="735"/>
      <c r="AA125" s="735"/>
      <c r="AB125" s="735"/>
      <c r="AC125" s="735"/>
      <c r="AD125" s="735"/>
      <c r="AE125" s="735"/>
      <c r="AF125" s="735"/>
      <c r="AG125" s="735"/>
      <c r="AI125" s="18"/>
      <c r="AJ125" s="18"/>
      <c r="AK125" s="18"/>
      <c r="AL125" s="18"/>
      <c r="AM125" s="18"/>
      <c r="AN125" s="18"/>
      <c r="AO125" s="18"/>
      <c r="AP125" s="18"/>
      <c r="AQ125" s="18"/>
    </row>
    <row r="126" spans="1:43" s="424" customFormat="1">
      <c r="A126" s="439"/>
      <c r="AI126" s="18"/>
      <c r="AJ126" s="18"/>
      <c r="AK126" s="18"/>
      <c r="AL126" s="18"/>
      <c r="AM126" s="18"/>
      <c r="AN126" s="18"/>
      <c r="AO126" s="18"/>
      <c r="AP126" s="18"/>
      <c r="AQ126" s="18"/>
    </row>
    <row r="127" spans="1:43" s="424" customFormat="1">
      <c r="A127" s="439"/>
      <c r="D127" s="422" t="s">
        <v>769</v>
      </c>
      <c r="AI127" s="18"/>
      <c r="AJ127" s="18"/>
      <c r="AK127" s="18"/>
      <c r="AL127" s="18"/>
      <c r="AM127" s="18"/>
      <c r="AN127" s="18"/>
      <c r="AO127" s="18"/>
      <c r="AP127" s="18"/>
      <c r="AQ127" s="18"/>
    </row>
    <row r="128" spans="1:43" s="424" customFormat="1">
      <c r="A128" s="439"/>
      <c r="AI128" s="18"/>
      <c r="AJ128" s="18"/>
      <c r="AK128" s="18"/>
      <c r="AL128" s="18"/>
      <c r="AM128" s="18"/>
      <c r="AN128" s="18"/>
      <c r="AO128" s="18"/>
      <c r="AP128" s="18"/>
      <c r="AQ128" s="18"/>
    </row>
    <row r="129" spans="1:43" s="424" customFormat="1">
      <c r="A129" s="439"/>
      <c r="D129" s="735" t="s">
        <v>770</v>
      </c>
      <c r="E129" s="735"/>
      <c r="F129" s="735"/>
      <c r="G129" s="735"/>
      <c r="H129" s="735"/>
      <c r="I129" s="735"/>
      <c r="J129" s="735"/>
      <c r="K129" s="735"/>
      <c r="L129" s="735"/>
      <c r="M129" s="735"/>
      <c r="N129" s="735"/>
      <c r="O129" s="735"/>
      <c r="P129" s="735"/>
      <c r="Q129" s="735"/>
      <c r="R129" s="735"/>
      <c r="S129" s="735"/>
      <c r="T129" s="735"/>
      <c r="U129" s="735"/>
      <c r="V129" s="735"/>
      <c r="W129" s="735"/>
      <c r="X129" s="735"/>
      <c r="Y129" s="735"/>
      <c r="Z129" s="735"/>
      <c r="AA129" s="735"/>
      <c r="AB129" s="735"/>
      <c r="AC129" s="735"/>
      <c r="AD129" s="735"/>
      <c r="AE129" s="735"/>
      <c r="AF129" s="735"/>
      <c r="AG129" s="735"/>
      <c r="AI129" s="18"/>
      <c r="AJ129" s="18"/>
      <c r="AK129" s="18"/>
      <c r="AL129" s="18"/>
      <c r="AM129" s="18"/>
      <c r="AN129" s="18"/>
      <c r="AO129" s="18"/>
      <c r="AP129" s="18"/>
      <c r="AQ129" s="18"/>
    </row>
    <row r="130" spans="1:43" s="424" customFormat="1">
      <c r="A130" s="439"/>
      <c r="D130" s="735"/>
      <c r="E130" s="735"/>
      <c r="F130" s="735"/>
      <c r="G130" s="735"/>
      <c r="H130" s="735"/>
      <c r="I130" s="735"/>
      <c r="J130" s="735"/>
      <c r="K130" s="735"/>
      <c r="L130" s="735"/>
      <c r="M130" s="735"/>
      <c r="N130" s="735"/>
      <c r="O130" s="735"/>
      <c r="P130" s="735"/>
      <c r="Q130" s="735"/>
      <c r="R130" s="735"/>
      <c r="S130" s="735"/>
      <c r="T130" s="735"/>
      <c r="U130" s="735"/>
      <c r="V130" s="735"/>
      <c r="W130" s="735"/>
      <c r="X130" s="735"/>
      <c r="Y130" s="735"/>
      <c r="Z130" s="735"/>
      <c r="AA130" s="735"/>
      <c r="AB130" s="735"/>
      <c r="AC130" s="735"/>
      <c r="AD130" s="735"/>
      <c r="AE130" s="735"/>
      <c r="AF130" s="735"/>
      <c r="AG130" s="735"/>
      <c r="AI130" s="18"/>
      <c r="AJ130" s="18"/>
      <c r="AK130" s="18"/>
      <c r="AL130" s="18"/>
      <c r="AM130" s="18"/>
      <c r="AN130" s="18"/>
      <c r="AO130" s="18"/>
      <c r="AP130" s="18"/>
      <c r="AQ130" s="18"/>
    </row>
    <row r="131" spans="1:43" s="424" customFormat="1">
      <c r="A131" s="439"/>
      <c r="AI131" s="18"/>
      <c r="AJ131" s="18"/>
      <c r="AK131" s="18"/>
      <c r="AL131" s="18"/>
      <c r="AM131" s="18"/>
      <c r="AN131" s="18"/>
      <c r="AO131" s="18"/>
      <c r="AP131" s="18"/>
      <c r="AQ131" s="18"/>
    </row>
    <row r="132" spans="1:43" s="424" customFormat="1">
      <c r="A132" s="439"/>
      <c r="D132" s="735" t="s">
        <v>771</v>
      </c>
      <c r="E132" s="735"/>
      <c r="F132" s="735"/>
      <c r="G132" s="735"/>
      <c r="H132" s="735"/>
      <c r="I132" s="735"/>
      <c r="J132" s="735"/>
      <c r="K132" s="735"/>
      <c r="L132" s="735"/>
      <c r="M132" s="735"/>
      <c r="N132" s="735"/>
      <c r="O132" s="735"/>
      <c r="P132" s="735"/>
      <c r="Q132" s="735"/>
      <c r="R132" s="735"/>
      <c r="S132" s="735"/>
      <c r="T132" s="735"/>
      <c r="U132" s="735"/>
      <c r="V132" s="735"/>
      <c r="W132" s="735"/>
      <c r="X132" s="735"/>
      <c r="Y132" s="735"/>
      <c r="Z132" s="735"/>
      <c r="AA132" s="735"/>
      <c r="AB132" s="735"/>
      <c r="AC132" s="735"/>
      <c r="AD132" s="735"/>
      <c r="AE132" s="735"/>
      <c r="AF132" s="735"/>
      <c r="AG132" s="735"/>
      <c r="AI132" s="18"/>
      <c r="AJ132" s="18"/>
      <c r="AK132" s="18"/>
      <c r="AL132" s="18"/>
      <c r="AM132" s="18"/>
      <c r="AN132" s="18"/>
      <c r="AO132" s="18"/>
      <c r="AP132" s="18"/>
      <c r="AQ132" s="18"/>
    </row>
    <row r="133" spans="1:43" s="424" customFormat="1">
      <c r="A133" s="439"/>
      <c r="D133" s="735"/>
      <c r="E133" s="735"/>
      <c r="F133" s="735"/>
      <c r="G133" s="735"/>
      <c r="H133" s="735"/>
      <c r="I133" s="735"/>
      <c r="J133" s="735"/>
      <c r="K133" s="735"/>
      <c r="L133" s="735"/>
      <c r="M133" s="735"/>
      <c r="N133" s="735"/>
      <c r="O133" s="735"/>
      <c r="P133" s="735"/>
      <c r="Q133" s="735"/>
      <c r="R133" s="735"/>
      <c r="S133" s="735"/>
      <c r="T133" s="735"/>
      <c r="U133" s="735"/>
      <c r="V133" s="735"/>
      <c r="W133" s="735"/>
      <c r="X133" s="735"/>
      <c r="Y133" s="735"/>
      <c r="Z133" s="735"/>
      <c r="AA133" s="735"/>
      <c r="AB133" s="735"/>
      <c r="AC133" s="735"/>
      <c r="AD133" s="735"/>
      <c r="AE133" s="735"/>
      <c r="AF133" s="735"/>
      <c r="AG133" s="735"/>
      <c r="AI133" s="18"/>
      <c r="AJ133" s="18"/>
      <c r="AK133" s="18"/>
      <c r="AL133" s="18"/>
      <c r="AM133" s="18"/>
      <c r="AN133" s="18"/>
      <c r="AO133" s="18"/>
      <c r="AP133" s="18"/>
      <c r="AQ133" s="18"/>
    </row>
    <row r="134" spans="1:43" s="424" customFormat="1">
      <c r="A134" s="439"/>
      <c r="AI134" s="18"/>
      <c r="AJ134" s="18"/>
      <c r="AK134" s="18"/>
      <c r="AL134" s="18"/>
      <c r="AM134" s="18"/>
      <c r="AN134" s="18"/>
      <c r="AO134" s="18"/>
      <c r="AP134" s="18"/>
      <c r="AQ134" s="18"/>
    </row>
    <row r="135" spans="1:43" s="424" customFormat="1">
      <c r="A135" s="439"/>
      <c r="D135" s="872" t="s">
        <v>1131</v>
      </c>
      <c r="E135" s="873"/>
      <c r="F135" s="873"/>
      <c r="G135" s="873"/>
      <c r="H135" s="873"/>
      <c r="I135" s="873"/>
      <c r="J135" s="873"/>
      <c r="K135" s="873"/>
      <c r="L135" s="873"/>
      <c r="M135" s="873"/>
      <c r="N135" s="873"/>
      <c r="O135" s="873"/>
      <c r="P135" s="873"/>
      <c r="Q135" s="873"/>
      <c r="R135" s="873"/>
      <c r="S135" s="873"/>
      <c r="T135" s="873"/>
      <c r="U135" s="873"/>
      <c r="V135" s="873"/>
      <c r="W135" s="873"/>
      <c r="X135" s="873"/>
      <c r="Y135" s="873"/>
      <c r="Z135" s="873"/>
      <c r="AA135" s="873"/>
      <c r="AB135" s="873"/>
      <c r="AC135" s="873"/>
      <c r="AD135" s="873"/>
      <c r="AE135" s="873"/>
      <c r="AF135" s="873"/>
      <c r="AG135" s="873"/>
      <c r="AI135" s="18"/>
      <c r="AJ135" s="18"/>
      <c r="AK135" s="18"/>
      <c r="AL135" s="18"/>
      <c r="AM135" s="18"/>
      <c r="AN135" s="18"/>
      <c r="AO135" s="18"/>
      <c r="AP135" s="18"/>
      <c r="AQ135" s="18"/>
    </row>
    <row r="136" spans="1:43" s="424" customFormat="1">
      <c r="A136" s="439"/>
      <c r="D136" s="873"/>
      <c r="E136" s="873"/>
      <c r="F136" s="873"/>
      <c r="G136" s="873"/>
      <c r="H136" s="873"/>
      <c r="I136" s="873"/>
      <c r="J136" s="873"/>
      <c r="K136" s="873"/>
      <c r="L136" s="873"/>
      <c r="M136" s="873"/>
      <c r="N136" s="873"/>
      <c r="O136" s="873"/>
      <c r="P136" s="873"/>
      <c r="Q136" s="873"/>
      <c r="R136" s="873"/>
      <c r="S136" s="873"/>
      <c r="T136" s="873"/>
      <c r="U136" s="873"/>
      <c r="V136" s="873"/>
      <c r="W136" s="873"/>
      <c r="X136" s="873"/>
      <c r="Y136" s="873"/>
      <c r="Z136" s="873"/>
      <c r="AA136" s="873"/>
      <c r="AB136" s="873"/>
      <c r="AC136" s="873"/>
      <c r="AD136" s="873"/>
      <c r="AE136" s="873"/>
      <c r="AF136" s="873"/>
      <c r="AG136" s="873"/>
      <c r="AI136" s="18"/>
      <c r="AJ136" s="18"/>
      <c r="AK136" s="18"/>
      <c r="AL136" s="18"/>
      <c r="AM136" s="18"/>
      <c r="AN136" s="18"/>
      <c r="AO136" s="18"/>
      <c r="AP136" s="18"/>
      <c r="AQ136" s="18"/>
    </row>
    <row r="137" spans="1:43" s="424" customFormat="1">
      <c r="A137" s="439"/>
      <c r="D137" s="873"/>
      <c r="E137" s="873"/>
      <c r="F137" s="873"/>
      <c r="G137" s="873"/>
      <c r="H137" s="873"/>
      <c r="I137" s="873"/>
      <c r="J137" s="873"/>
      <c r="K137" s="873"/>
      <c r="L137" s="873"/>
      <c r="M137" s="873"/>
      <c r="N137" s="873"/>
      <c r="O137" s="873"/>
      <c r="P137" s="873"/>
      <c r="Q137" s="873"/>
      <c r="R137" s="873"/>
      <c r="S137" s="873"/>
      <c r="T137" s="873"/>
      <c r="U137" s="873"/>
      <c r="V137" s="873"/>
      <c r="W137" s="873"/>
      <c r="X137" s="873"/>
      <c r="Y137" s="873"/>
      <c r="Z137" s="873"/>
      <c r="AA137" s="873"/>
      <c r="AB137" s="873"/>
      <c r="AC137" s="873"/>
      <c r="AD137" s="873"/>
      <c r="AE137" s="873"/>
      <c r="AF137" s="873"/>
      <c r="AG137" s="873"/>
      <c r="AI137" s="18"/>
      <c r="AJ137" s="18"/>
      <c r="AK137" s="18"/>
      <c r="AL137" s="18"/>
      <c r="AM137" s="18"/>
      <c r="AN137" s="18"/>
      <c r="AO137" s="18"/>
      <c r="AP137" s="18"/>
      <c r="AQ137" s="18"/>
    </row>
    <row r="138" spans="1:43" s="424" customFormat="1">
      <c r="A138" s="439"/>
      <c r="AI138" s="18"/>
      <c r="AJ138" s="18"/>
      <c r="AK138" s="18"/>
      <c r="AL138" s="18"/>
      <c r="AM138" s="18"/>
      <c r="AN138" s="18"/>
      <c r="AO138" s="18"/>
      <c r="AP138" s="18"/>
      <c r="AQ138" s="18"/>
    </row>
    <row r="139" spans="1:43" s="424" customFormat="1">
      <c r="A139" s="439"/>
      <c r="D139" s="883" t="s">
        <v>1132</v>
      </c>
      <c r="E139" s="884"/>
      <c r="F139" s="884"/>
      <c r="G139" s="884"/>
      <c r="H139" s="884"/>
      <c r="I139" s="884"/>
      <c r="J139" s="884"/>
      <c r="K139" s="884"/>
      <c r="L139" s="884"/>
      <c r="M139" s="884"/>
      <c r="N139" s="884"/>
      <c r="O139" s="884"/>
      <c r="P139" s="884"/>
      <c r="Q139" s="884"/>
      <c r="R139" s="884"/>
      <c r="S139" s="884"/>
      <c r="T139" s="884"/>
      <c r="U139" s="884"/>
      <c r="V139" s="884"/>
      <c r="W139" s="884"/>
      <c r="X139" s="884"/>
      <c r="Y139" s="884"/>
      <c r="Z139" s="884"/>
      <c r="AA139" s="884"/>
      <c r="AB139" s="884"/>
      <c r="AC139" s="884"/>
      <c r="AD139" s="884"/>
      <c r="AE139" s="884"/>
      <c r="AF139" s="884"/>
      <c r="AG139" s="884"/>
      <c r="AI139" s="18"/>
      <c r="AJ139" s="18"/>
      <c r="AK139" s="18"/>
      <c r="AL139" s="18"/>
      <c r="AM139" s="18"/>
      <c r="AN139" s="18"/>
      <c r="AO139" s="18"/>
      <c r="AP139" s="18"/>
      <c r="AQ139" s="18"/>
    </row>
    <row r="140" spans="1:43" s="424" customFormat="1">
      <c r="A140" s="439"/>
      <c r="AI140" s="18"/>
      <c r="AJ140" s="18"/>
      <c r="AK140" s="18"/>
      <c r="AL140" s="18"/>
      <c r="AM140" s="18"/>
      <c r="AN140" s="18"/>
      <c r="AO140" s="18"/>
      <c r="AP140" s="18"/>
      <c r="AQ140" s="18"/>
    </row>
    <row r="141" spans="1:43" s="424" customFormat="1">
      <c r="A141" s="439"/>
      <c r="D141" s="735" t="s">
        <v>772</v>
      </c>
      <c r="E141" s="735"/>
      <c r="F141" s="735"/>
      <c r="G141" s="735"/>
      <c r="H141" s="735"/>
      <c r="I141" s="735"/>
      <c r="J141" s="735"/>
      <c r="K141" s="735"/>
      <c r="L141" s="735"/>
      <c r="M141" s="735"/>
      <c r="N141" s="735"/>
      <c r="O141" s="735"/>
      <c r="P141" s="735"/>
      <c r="Q141" s="735"/>
      <c r="R141" s="735"/>
      <c r="S141" s="735"/>
      <c r="T141" s="735"/>
      <c r="U141" s="735"/>
      <c r="V141" s="735"/>
      <c r="W141" s="735"/>
      <c r="X141" s="735"/>
      <c r="Y141" s="735"/>
      <c r="Z141" s="735"/>
      <c r="AA141" s="735"/>
      <c r="AB141" s="735"/>
      <c r="AC141" s="735"/>
      <c r="AD141" s="735"/>
      <c r="AE141" s="735"/>
      <c r="AF141" s="735"/>
      <c r="AG141" s="735"/>
      <c r="AI141" s="18"/>
      <c r="AJ141" s="18"/>
      <c r="AK141" s="18"/>
      <c r="AL141" s="18"/>
      <c r="AM141" s="18"/>
      <c r="AN141" s="18"/>
      <c r="AO141" s="18"/>
      <c r="AP141" s="18"/>
      <c r="AQ141" s="18"/>
    </row>
    <row r="142" spans="1:43" s="424" customFormat="1">
      <c r="A142" s="439"/>
      <c r="D142" s="735"/>
      <c r="E142" s="735"/>
      <c r="F142" s="735"/>
      <c r="G142" s="735"/>
      <c r="H142" s="735"/>
      <c r="I142" s="735"/>
      <c r="J142" s="735"/>
      <c r="K142" s="735"/>
      <c r="L142" s="735"/>
      <c r="M142" s="735"/>
      <c r="N142" s="735"/>
      <c r="O142" s="735"/>
      <c r="P142" s="735"/>
      <c r="Q142" s="735"/>
      <c r="R142" s="735"/>
      <c r="S142" s="735"/>
      <c r="T142" s="735"/>
      <c r="U142" s="735"/>
      <c r="V142" s="735"/>
      <c r="W142" s="735"/>
      <c r="X142" s="735"/>
      <c r="Y142" s="735"/>
      <c r="Z142" s="735"/>
      <c r="AA142" s="735"/>
      <c r="AB142" s="735"/>
      <c r="AC142" s="735"/>
      <c r="AD142" s="735"/>
      <c r="AE142" s="735"/>
      <c r="AF142" s="735"/>
      <c r="AG142" s="735"/>
      <c r="AI142" s="18"/>
      <c r="AJ142" s="18"/>
      <c r="AK142" s="18"/>
      <c r="AL142" s="18"/>
      <c r="AM142" s="18"/>
      <c r="AN142" s="18"/>
      <c r="AO142" s="18"/>
      <c r="AP142" s="18"/>
      <c r="AQ142" s="18"/>
    </row>
    <row r="143" spans="1:43" s="424" customFormat="1">
      <c r="A143" s="439"/>
      <c r="AI143" s="18"/>
      <c r="AJ143" s="18"/>
      <c r="AK143" s="18"/>
      <c r="AL143" s="18"/>
      <c r="AM143" s="18"/>
      <c r="AN143" s="18"/>
      <c r="AO143" s="18"/>
      <c r="AP143" s="18"/>
      <c r="AQ143" s="18"/>
    </row>
    <row r="144" spans="1:43" s="424" customFormat="1">
      <c r="A144" s="439"/>
      <c r="D144" s="735" t="s">
        <v>773</v>
      </c>
      <c r="E144" s="735"/>
      <c r="F144" s="735"/>
      <c r="G144" s="735"/>
      <c r="H144" s="735"/>
      <c r="I144" s="735"/>
      <c r="J144" s="735"/>
      <c r="K144" s="735"/>
      <c r="L144" s="735"/>
      <c r="M144" s="735"/>
      <c r="N144" s="735"/>
      <c r="O144" s="735"/>
      <c r="P144" s="735"/>
      <c r="Q144" s="735"/>
      <c r="R144" s="735"/>
      <c r="S144" s="735"/>
      <c r="T144" s="735"/>
      <c r="U144" s="735"/>
      <c r="V144" s="735"/>
      <c r="W144" s="735"/>
      <c r="X144" s="735"/>
      <c r="Y144" s="735"/>
      <c r="Z144" s="735"/>
      <c r="AA144" s="735"/>
      <c r="AB144" s="735"/>
      <c r="AC144" s="735"/>
      <c r="AD144" s="735"/>
      <c r="AE144" s="735"/>
      <c r="AF144" s="735"/>
      <c r="AG144" s="735"/>
      <c r="AI144" s="18"/>
      <c r="AJ144" s="18"/>
      <c r="AK144" s="18"/>
      <c r="AL144" s="18"/>
      <c r="AM144" s="18"/>
      <c r="AN144" s="18"/>
      <c r="AO144" s="18"/>
      <c r="AP144" s="18"/>
      <c r="AQ144" s="18"/>
    </row>
    <row r="145" spans="1:43" s="424" customFormat="1">
      <c r="A145" s="439"/>
      <c r="D145" s="735"/>
      <c r="E145" s="735"/>
      <c r="F145" s="735"/>
      <c r="G145" s="735"/>
      <c r="H145" s="735"/>
      <c r="I145" s="735"/>
      <c r="J145" s="735"/>
      <c r="K145" s="735"/>
      <c r="L145" s="735"/>
      <c r="M145" s="735"/>
      <c r="N145" s="735"/>
      <c r="O145" s="735"/>
      <c r="P145" s="735"/>
      <c r="Q145" s="735"/>
      <c r="R145" s="735"/>
      <c r="S145" s="735"/>
      <c r="T145" s="735"/>
      <c r="U145" s="735"/>
      <c r="V145" s="735"/>
      <c r="W145" s="735"/>
      <c r="X145" s="735"/>
      <c r="Y145" s="735"/>
      <c r="Z145" s="735"/>
      <c r="AA145" s="735"/>
      <c r="AB145" s="735"/>
      <c r="AC145" s="735"/>
      <c r="AD145" s="735"/>
      <c r="AE145" s="735"/>
      <c r="AF145" s="735"/>
      <c r="AG145" s="735"/>
      <c r="AI145" s="18"/>
      <c r="AJ145" s="18"/>
      <c r="AK145" s="18"/>
      <c r="AL145" s="18"/>
      <c r="AM145" s="18"/>
      <c r="AN145" s="18"/>
      <c r="AO145" s="18"/>
      <c r="AP145" s="18"/>
      <c r="AQ145" s="18"/>
    </row>
    <row r="146" spans="1:43" s="424" customFormat="1">
      <c r="A146" s="439"/>
      <c r="D146" s="735"/>
      <c r="E146" s="735"/>
      <c r="F146" s="735"/>
      <c r="G146" s="735"/>
      <c r="H146" s="735"/>
      <c r="I146" s="735"/>
      <c r="J146" s="735"/>
      <c r="K146" s="735"/>
      <c r="L146" s="735"/>
      <c r="M146" s="735"/>
      <c r="N146" s="735"/>
      <c r="O146" s="735"/>
      <c r="P146" s="735"/>
      <c r="Q146" s="735"/>
      <c r="R146" s="735"/>
      <c r="S146" s="735"/>
      <c r="T146" s="735"/>
      <c r="U146" s="735"/>
      <c r="V146" s="735"/>
      <c r="W146" s="735"/>
      <c r="X146" s="735"/>
      <c r="Y146" s="735"/>
      <c r="Z146" s="735"/>
      <c r="AA146" s="735"/>
      <c r="AB146" s="735"/>
      <c r="AC146" s="735"/>
      <c r="AD146" s="735"/>
      <c r="AE146" s="735"/>
      <c r="AF146" s="735"/>
      <c r="AG146" s="735"/>
      <c r="AI146" s="18"/>
      <c r="AJ146" s="18"/>
      <c r="AK146" s="18"/>
      <c r="AL146" s="18"/>
      <c r="AM146" s="18"/>
      <c r="AN146" s="18"/>
      <c r="AO146" s="18"/>
      <c r="AP146" s="18"/>
      <c r="AQ146" s="18"/>
    </row>
    <row r="147" spans="1:43" s="424" customFormat="1">
      <c r="A147" s="439"/>
      <c r="D147" s="735"/>
      <c r="E147" s="735"/>
      <c r="F147" s="735"/>
      <c r="G147" s="735"/>
      <c r="H147" s="735"/>
      <c r="I147" s="735"/>
      <c r="J147" s="735"/>
      <c r="K147" s="735"/>
      <c r="L147" s="735"/>
      <c r="M147" s="735"/>
      <c r="N147" s="735"/>
      <c r="O147" s="735"/>
      <c r="P147" s="735"/>
      <c r="Q147" s="735"/>
      <c r="R147" s="735"/>
      <c r="S147" s="735"/>
      <c r="T147" s="735"/>
      <c r="U147" s="735"/>
      <c r="V147" s="735"/>
      <c r="W147" s="735"/>
      <c r="X147" s="735"/>
      <c r="Y147" s="735"/>
      <c r="Z147" s="735"/>
      <c r="AA147" s="735"/>
      <c r="AB147" s="735"/>
      <c r="AC147" s="735"/>
      <c r="AD147" s="735"/>
      <c r="AE147" s="735"/>
      <c r="AF147" s="735"/>
      <c r="AG147" s="735"/>
      <c r="AI147" s="18"/>
      <c r="AJ147" s="18"/>
      <c r="AK147" s="18"/>
      <c r="AL147" s="18"/>
      <c r="AM147" s="18"/>
      <c r="AN147" s="18"/>
      <c r="AO147" s="18"/>
      <c r="AP147" s="18"/>
      <c r="AQ147" s="18"/>
    </row>
    <row r="148" spans="1:43" s="424" customFormat="1" ht="9.75" customHeight="1">
      <c r="A148" s="439"/>
      <c r="AI148" s="18"/>
      <c r="AJ148" s="18"/>
      <c r="AK148" s="18"/>
      <c r="AL148" s="18"/>
      <c r="AM148" s="18"/>
      <c r="AN148" s="18"/>
      <c r="AO148" s="18"/>
      <c r="AP148" s="18"/>
      <c r="AQ148" s="18"/>
    </row>
    <row r="149" spans="1:43" s="424" customFormat="1" hidden="1">
      <c r="A149" s="439"/>
      <c r="D149" s="871" t="s">
        <v>774</v>
      </c>
      <c r="E149" s="871"/>
      <c r="F149" s="871"/>
      <c r="G149" s="871"/>
      <c r="H149" s="871"/>
      <c r="I149" s="871"/>
      <c r="J149" s="871"/>
      <c r="K149" s="871"/>
      <c r="L149" s="871"/>
      <c r="M149" s="871"/>
      <c r="N149" s="871"/>
      <c r="O149" s="871"/>
      <c r="P149" s="871"/>
      <c r="Q149" s="871"/>
      <c r="R149" s="871"/>
      <c r="S149" s="871"/>
      <c r="T149" s="871"/>
      <c r="U149" s="871"/>
      <c r="V149" s="871"/>
      <c r="W149" s="871"/>
      <c r="X149" s="871"/>
      <c r="Y149" s="871"/>
      <c r="Z149" s="871"/>
      <c r="AA149" s="871"/>
      <c r="AB149" s="871"/>
      <c r="AC149" s="871"/>
      <c r="AD149" s="871"/>
      <c r="AE149" s="871"/>
      <c r="AF149" s="871"/>
      <c r="AG149" s="871"/>
      <c r="AI149" s="18"/>
      <c r="AJ149" s="18"/>
      <c r="AK149" s="18"/>
      <c r="AL149" s="18"/>
      <c r="AM149" s="18"/>
      <c r="AN149" s="18"/>
      <c r="AO149" s="18"/>
      <c r="AP149" s="18"/>
      <c r="AQ149" s="18"/>
    </row>
    <row r="150" spans="1:43" s="424" customFormat="1" hidden="1">
      <c r="A150" s="439"/>
      <c r="M150" s="640"/>
      <c r="AI150" s="18"/>
      <c r="AJ150" s="18"/>
      <c r="AK150" s="18"/>
      <c r="AL150" s="18"/>
      <c r="AM150" s="18"/>
      <c r="AN150" s="18"/>
      <c r="AO150" s="18"/>
      <c r="AP150" s="18"/>
      <c r="AQ150" s="18"/>
    </row>
    <row r="151" spans="1:43" s="424" customFormat="1" ht="14.25" hidden="1" customHeight="1">
      <c r="A151" s="439"/>
      <c r="D151" s="735" t="s">
        <v>775</v>
      </c>
      <c r="E151" s="735"/>
      <c r="F151" s="735"/>
      <c r="G151" s="735"/>
      <c r="H151" s="735"/>
      <c r="I151" s="735"/>
      <c r="J151" s="735"/>
      <c r="K151" s="735"/>
      <c r="L151" s="735"/>
      <c r="M151" s="735"/>
      <c r="N151" s="735"/>
      <c r="O151" s="735"/>
      <c r="P151" s="735"/>
      <c r="Q151" s="735"/>
      <c r="R151" s="735"/>
      <c r="S151" s="735"/>
      <c r="T151" s="735"/>
      <c r="U151" s="735"/>
      <c r="V151" s="735"/>
      <c r="W151" s="735"/>
      <c r="X151" s="735"/>
      <c r="Y151" s="735"/>
      <c r="Z151" s="735"/>
      <c r="AA151" s="735"/>
      <c r="AB151" s="735"/>
      <c r="AC151" s="735"/>
      <c r="AD151" s="735"/>
      <c r="AE151" s="735"/>
      <c r="AF151" s="735"/>
      <c r="AG151" s="735"/>
      <c r="AI151" s="18"/>
      <c r="AJ151" s="18"/>
      <c r="AK151" s="18"/>
      <c r="AL151" s="18"/>
      <c r="AM151" s="18"/>
      <c r="AN151" s="18"/>
      <c r="AO151" s="18"/>
      <c r="AP151" s="18"/>
      <c r="AQ151" s="18"/>
    </row>
    <row r="152" spans="1:43" s="424" customFormat="1" hidden="1">
      <c r="A152" s="439"/>
      <c r="D152" s="735"/>
      <c r="E152" s="735"/>
      <c r="F152" s="735"/>
      <c r="G152" s="735"/>
      <c r="H152" s="735"/>
      <c r="I152" s="735"/>
      <c r="J152" s="735"/>
      <c r="K152" s="735"/>
      <c r="L152" s="735"/>
      <c r="M152" s="735"/>
      <c r="N152" s="735"/>
      <c r="O152" s="735"/>
      <c r="P152" s="735"/>
      <c r="Q152" s="735"/>
      <c r="R152" s="735"/>
      <c r="S152" s="735"/>
      <c r="T152" s="735"/>
      <c r="U152" s="735"/>
      <c r="V152" s="735"/>
      <c r="W152" s="735"/>
      <c r="X152" s="735"/>
      <c r="Y152" s="735"/>
      <c r="Z152" s="735"/>
      <c r="AA152" s="735"/>
      <c r="AB152" s="735"/>
      <c r="AC152" s="735"/>
      <c r="AD152" s="735"/>
      <c r="AE152" s="735"/>
      <c r="AF152" s="735"/>
      <c r="AG152" s="735"/>
      <c r="AI152" s="18"/>
      <c r="AJ152" s="18"/>
      <c r="AK152" s="18"/>
      <c r="AL152" s="18"/>
      <c r="AM152" s="18"/>
      <c r="AN152" s="18"/>
      <c r="AO152" s="18"/>
      <c r="AP152" s="18"/>
      <c r="AQ152" s="18"/>
    </row>
    <row r="153" spans="1:43" s="424" customFormat="1" hidden="1">
      <c r="A153" s="439"/>
      <c r="D153" s="735"/>
      <c r="E153" s="735"/>
      <c r="F153" s="735"/>
      <c r="G153" s="735"/>
      <c r="H153" s="735"/>
      <c r="I153" s="735"/>
      <c r="J153" s="735"/>
      <c r="K153" s="735"/>
      <c r="L153" s="735"/>
      <c r="M153" s="735"/>
      <c r="N153" s="735"/>
      <c r="O153" s="735"/>
      <c r="P153" s="735"/>
      <c r="Q153" s="735"/>
      <c r="R153" s="735"/>
      <c r="S153" s="735"/>
      <c r="T153" s="735"/>
      <c r="U153" s="735"/>
      <c r="V153" s="735"/>
      <c r="W153" s="735"/>
      <c r="X153" s="735"/>
      <c r="Y153" s="735"/>
      <c r="Z153" s="735"/>
      <c r="AA153" s="735"/>
      <c r="AB153" s="735"/>
      <c r="AC153" s="735"/>
      <c r="AD153" s="735"/>
      <c r="AE153" s="735"/>
      <c r="AF153" s="735"/>
      <c r="AG153" s="735"/>
      <c r="AI153" s="18"/>
      <c r="AJ153" s="18"/>
      <c r="AK153" s="18"/>
      <c r="AL153" s="18"/>
      <c r="AM153" s="18"/>
      <c r="AN153" s="18"/>
      <c r="AO153" s="18"/>
      <c r="AP153" s="18"/>
      <c r="AQ153" s="18"/>
    </row>
    <row r="154" spans="1:43" s="424" customFormat="1" hidden="1">
      <c r="A154" s="439"/>
      <c r="D154" s="735"/>
      <c r="E154" s="735"/>
      <c r="F154" s="735"/>
      <c r="G154" s="735"/>
      <c r="H154" s="735"/>
      <c r="I154" s="735"/>
      <c r="J154" s="735"/>
      <c r="K154" s="735"/>
      <c r="L154" s="735"/>
      <c r="M154" s="735"/>
      <c r="N154" s="735"/>
      <c r="O154" s="735"/>
      <c r="P154" s="735"/>
      <c r="Q154" s="735"/>
      <c r="R154" s="735"/>
      <c r="S154" s="735"/>
      <c r="T154" s="735"/>
      <c r="U154" s="735"/>
      <c r="V154" s="735"/>
      <c r="W154" s="735"/>
      <c r="X154" s="735"/>
      <c r="Y154" s="735"/>
      <c r="Z154" s="735"/>
      <c r="AA154" s="735"/>
      <c r="AB154" s="735"/>
      <c r="AC154" s="735"/>
      <c r="AD154" s="735"/>
      <c r="AE154" s="735"/>
      <c r="AF154" s="735"/>
      <c r="AG154" s="735"/>
      <c r="AI154" s="18"/>
      <c r="AJ154" s="18"/>
      <c r="AK154" s="18"/>
      <c r="AL154" s="18"/>
      <c r="AM154" s="18"/>
      <c r="AN154" s="18"/>
      <c r="AO154" s="18"/>
      <c r="AP154" s="18"/>
      <c r="AQ154" s="18"/>
    </row>
    <row r="155" spans="1:43" s="424" customFormat="1" hidden="1">
      <c r="A155" s="439"/>
      <c r="D155" s="735"/>
      <c r="E155" s="735"/>
      <c r="F155" s="735"/>
      <c r="G155" s="735"/>
      <c r="H155" s="735"/>
      <c r="I155" s="735"/>
      <c r="J155" s="735"/>
      <c r="K155" s="735"/>
      <c r="L155" s="735"/>
      <c r="M155" s="735"/>
      <c r="N155" s="735"/>
      <c r="O155" s="735"/>
      <c r="P155" s="735"/>
      <c r="Q155" s="735"/>
      <c r="R155" s="735"/>
      <c r="S155" s="735"/>
      <c r="T155" s="735"/>
      <c r="U155" s="735"/>
      <c r="V155" s="735"/>
      <c r="W155" s="735"/>
      <c r="X155" s="735"/>
      <c r="Y155" s="735"/>
      <c r="Z155" s="735"/>
      <c r="AA155" s="735"/>
      <c r="AB155" s="735"/>
      <c r="AC155" s="735"/>
      <c r="AD155" s="735"/>
      <c r="AE155" s="735"/>
      <c r="AF155" s="735"/>
      <c r="AG155" s="735"/>
      <c r="AI155" s="18"/>
      <c r="AJ155" s="18"/>
      <c r="AK155" s="18"/>
      <c r="AL155" s="18"/>
      <c r="AM155" s="18"/>
      <c r="AN155" s="18"/>
      <c r="AO155" s="18"/>
      <c r="AP155" s="18"/>
      <c r="AQ155" s="18"/>
    </row>
    <row r="156" spans="1:43" s="424" customFormat="1">
      <c r="A156" s="439"/>
      <c r="AI156" s="18"/>
      <c r="AJ156" s="18"/>
      <c r="AK156" s="18"/>
      <c r="AL156" s="18"/>
      <c r="AM156" s="18"/>
      <c r="AN156" s="18"/>
      <c r="AO156" s="18"/>
      <c r="AP156" s="18"/>
      <c r="AQ156" s="18"/>
    </row>
    <row r="157" spans="1:43" s="424" customFormat="1">
      <c r="A157" s="439"/>
      <c r="D157" s="443" t="s">
        <v>760</v>
      </c>
      <c r="AI157" s="18"/>
      <c r="AJ157" s="18"/>
      <c r="AK157" s="18"/>
      <c r="AL157" s="18"/>
      <c r="AM157" s="18"/>
      <c r="AN157" s="18"/>
      <c r="AO157" s="18"/>
      <c r="AP157" s="18"/>
      <c r="AQ157" s="18"/>
    </row>
    <row r="158" spans="1:43" s="424" customFormat="1">
      <c r="A158" s="439"/>
      <c r="AI158" s="18"/>
      <c r="AJ158" s="18"/>
      <c r="AK158" s="18"/>
      <c r="AL158" s="18"/>
      <c r="AM158" s="18"/>
      <c r="AN158" s="18"/>
      <c r="AO158" s="18"/>
      <c r="AP158" s="18"/>
      <c r="AQ158" s="18"/>
    </row>
    <row r="159" spans="1:43" s="424" customFormat="1">
      <c r="A159" s="439"/>
      <c r="D159" s="735" t="s">
        <v>780</v>
      </c>
      <c r="E159" s="735"/>
      <c r="F159" s="735"/>
      <c r="G159" s="735"/>
      <c r="H159" s="735"/>
      <c r="I159" s="735"/>
      <c r="J159" s="735"/>
      <c r="K159" s="735"/>
      <c r="L159" s="735"/>
      <c r="M159" s="735"/>
      <c r="N159" s="735"/>
      <c r="O159" s="735"/>
      <c r="P159" s="735"/>
      <c r="Q159" s="735"/>
      <c r="R159" s="735"/>
      <c r="S159" s="735"/>
      <c r="T159" s="735"/>
      <c r="U159" s="735"/>
      <c r="V159" s="735"/>
      <c r="W159" s="735"/>
      <c r="X159" s="735"/>
      <c r="Y159" s="735"/>
      <c r="Z159" s="735"/>
      <c r="AA159" s="735"/>
      <c r="AB159" s="735"/>
      <c r="AC159" s="735"/>
      <c r="AD159" s="735"/>
      <c r="AE159" s="735"/>
      <c r="AF159" s="735"/>
      <c r="AG159" s="735"/>
      <c r="AI159" s="18"/>
      <c r="AJ159" s="18"/>
      <c r="AK159" s="18"/>
      <c r="AL159" s="18"/>
      <c r="AM159" s="18"/>
      <c r="AN159" s="18"/>
      <c r="AO159" s="18"/>
      <c r="AP159" s="18"/>
      <c r="AQ159" s="18"/>
    </row>
    <row r="160" spans="1:43" s="424" customFormat="1">
      <c r="A160" s="439"/>
      <c r="D160" s="735"/>
      <c r="E160" s="735"/>
      <c r="F160" s="735"/>
      <c r="G160" s="735"/>
      <c r="H160" s="735"/>
      <c r="I160" s="735"/>
      <c r="J160" s="735"/>
      <c r="K160" s="735"/>
      <c r="L160" s="735"/>
      <c r="M160" s="735"/>
      <c r="N160" s="735"/>
      <c r="O160" s="735"/>
      <c r="P160" s="735"/>
      <c r="Q160" s="735"/>
      <c r="R160" s="735"/>
      <c r="S160" s="735"/>
      <c r="T160" s="735"/>
      <c r="U160" s="735"/>
      <c r="V160" s="735"/>
      <c r="W160" s="735"/>
      <c r="X160" s="735"/>
      <c r="Y160" s="735"/>
      <c r="Z160" s="735"/>
      <c r="AA160" s="735"/>
      <c r="AB160" s="735"/>
      <c r="AC160" s="735"/>
      <c r="AD160" s="735"/>
      <c r="AE160" s="735"/>
      <c r="AF160" s="735"/>
      <c r="AG160" s="735"/>
      <c r="AI160" s="18"/>
      <c r="AJ160" s="18"/>
      <c r="AK160" s="18"/>
      <c r="AL160" s="18"/>
      <c r="AM160" s="18"/>
      <c r="AN160" s="18"/>
      <c r="AO160" s="18"/>
      <c r="AP160" s="18"/>
      <c r="AQ160" s="18"/>
    </row>
    <row r="161" spans="1:43" s="424" customFormat="1">
      <c r="A161" s="439"/>
      <c r="D161" s="735"/>
      <c r="E161" s="735"/>
      <c r="F161" s="735"/>
      <c r="G161" s="735"/>
      <c r="H161" s="735"/>
      <c r="I161" s="735"/>
      <c r="J161" s="735"/>
      <c r="K161" s="735"/>
      <c r="L161" s="735"/>
      <c r="M161" s="735"/>
      <c r="N161" s="735"/>
      <c r="O161" s="735"/>
      <c r="P161" s="735"/>
      <c r="Q161" s="735"/>
      <c r="R161" s="735"/>
      <c r="S161" s="735"/>
      <c r="T161" s="735"/>
      <c r="U161" s="735"/>
      <c r="V161" s="735"/>
      <c r="W161" s="735"/>
      <c r="X161" s="735"/>
      <c r="Y161" s="735"/>
      <c r="Z161" s="735"/>
      <c r="AA161" s="735"/>
      <c r="AB161" s="735"/>
      <c r="AC161" s="735"/>
      <c r="AD161" s="735"/>
      <c r="AE161" s="735"/>
      <c r="AF161" s="735"/>
      <c r="AG161" s="735"/>
      <c r="AI161" s="18"/>
      <c r="AJ161" s="18"/>
      <c r="AK161" s="18"/>
      <c r="AL161" s="18"/>
      <c r="AM161" s="18"/>
      <c r="AN161" s="18"/>
      <c r="AO161" s="18"/>
      <c r="AP161" s="18"/>
      <c r="AQ161" s="18"/>
    </row>
    <row r="162" spans="1:43" s="424" customFormat="1">
      <c r="A162" s="439"/>
      <c r="D162" s="442"/>
      <c r="E162" s="442"/>
      <c r="F162" s="442"/>
      <c r="G162" s="442"/>
      <c r="H162" s="442"/>
      <c r="I162" s="442"/>
      <c r="J162" s="442"/>
      <c r="K162" s="442"/>
      <c r="L162" s="442"/>
      <c r="M162" s="442"/>
      <c r="N162" s="442"/>
      <c r="O162" s="442"/>
      <c r="P162" s="442"/>
      <c r="Q162" s="442"/>
      <c r="R162" s="442"/>
      <c r="S162" s="442"/>
      <c r="T162" s="442"/>
      <c r="U162" s="442"/>
      <c r="V162" s="442"/>
      <c r="W162" s="442"/>
      <c r="X162" s="442"/>
      <c r="Y162" s="442"/>
      <c r="Z162" s="442"/>
      <c r="AA162" s="442"/>
      <c r="AB162" s="442"/>
      <c r="AC162" s="442"/>
      <c r="AD162" s="442"/>
      <c r="AE162" s="442"/>
      <c r="AF162" s="442"/>
      <c r="AG162" s="442"/>
      <c r="AI162" s="18"/>
      <c r="AJ162" s="18"/>
      <c r="AK162" s="18"/>
      <c r="AL162" s="18"/>
      <c r="AM162" s="18"/>
      <c r="AN162" s="18"/>
      <c r="AO162" s="18"/>
      <c r="AP162" s="18"/>
      <c r="AQ162" s="18"/>
    </row>
    <row r="163" spans="1:43" s="424" customFormat="1" ht="29.25" customHeight="1" thickBot="1">
      <c r="A163" s="439"/>
      <c r="D163" s="445"/>
      <c r="E163" s="445"/>
      <c r="F163" s="445"/>
      <c r="G163" s="445"/>
      <c r="H163" s="445"/>
      <c r="I163" s="445"/>
      <c r="J163" s="445"/>
      <c r="K163" s="445"/>
      <c r="L163" s="445"/>
      <c r="M163" s="445"/>
      <c r="N163" s="445"/>
      <c r="O163" s="882" t="s">
        <v>762</v>
      </c>
      <c r="P163" s="882"/>
      <c r="Q163" s="882"/>
      <c r="R163" s="882"/>
      <c r="S163" s="882"/>
      <c r="T163" s="882" t="s">
        <v>763</v>
      </c>
      <c r="U163" s="882"/>
      <c r="V163" s="882"/>
      <c r="W163" s="882"/>
      <c r="X163" s="882"/>
      <c r="Y163" s="882" t="s">
        <v>767</v>
      </c>
      <c r="Z163" s="882"/>
      <c r="AA163" s="882"/>
      <c r="AB163" s="882"/>
      <c r="AC163" s="882"/>
      <c r="AI163" s="18"/>
      <c r="AJ163" s="18"/>
      <c r="AK163" s="18"/>
      <c r="AL163" s="18"/>
      <c r="AM163" s="18"/>
      <c r="AN163" s="18"/>
      <c r="AO163" s="18"/>
      <c r="AP163" s="18"/>
      <c r="AQ163" s="18"/>
    </row>
    <row r="164" spans="1:43" s="424" customFormat="1">
      <c r="A164" s="439"/>
      <c r="D164" s="876" t="s">
        <v>42</v>
      </c>
      <c r="E164" s="876"/>
      <c r="F164" s="876"/>
      <c r="G164" s="876"/>
      <c r="H164" s="876"/>
      <c r="I164" s="876"/>
      <c r="J164" s="876"/>
      <c r="K164" s="876"/>
      <c r="L164" s="876"/>
      <c r="M164" s="876"/>
      <c r="N164" s="876"/>
      <c r="O164" s="878">
        <v>20</v>
      </c>
      <c r="P164" s="878"/>
      <c r="Q164" s="878"/>
      <c r="R164" s="878"/>
      <c r="S164" s="878"/>
      <c r="T164" s="878">
        <v>5</v>
      </c>
      <c r="U164" s="878"/>
      <c r="V164" s="878"/>
      <c r="W164" s="878"/>
      <c r="X164" s="878"/>
      <c r="Y164" s="878" t="s">
        <v>1057</v>
      </c>
      <c r="Z164" s="878"/>
      <c r="AA164" s="878"/>
      <c r="AB164" s="878"/>
      <c r="AC164" s="878"/>
      <c r="AI164" s="18"/>
      <c r="AJ164" s="18"/>
      <c r="AK164" s="18"/>
      <c r="AL164" s="18"/>
      <c r="AM164" s="18"/>
      <c r="AN164" s="18"/>
      <c r="AO164" s="18"/>
      <c r="AP164" s="18"/>
      <c r="AQ164" s="18"/>
    </row>
    <row r="165" spans="1:43" s="424" customFormat="1">
      <c r="A165" s="439"/>
      <c r="D165" s="876" t="s">
        <v>776</v>
      </c>
      <c r="E165" s="876"/>
      <c r="F165" s="876"/>
      <c r="G165" s="876"/>
      <c r="H165" s="876"/>
      <c r="I165" s="876"/>
      <c r="J165" s="876"/>
      <c r="K165" s="876"/>
      <c r="L165" s="876"/>
      <c r="M165" s="876"/>
      <c r="N165" s="876"/>
      <c r="O165" s="878">
        <v>4</v>
      </c>
      <c r="P165" s="878"/>
      <c r="Q165" s="878"/>
      <c r="R165" s="878"/>
      <c r="S165" s="878"/>
      <c r="T165" s="878">
        <v>25</v>
      </c>
      <c r="U165" s="878"/>
      <c r="V165" s="878"/>
      <c r="W165" s="878"/>
      <c r="X165" s="878"/>
      <c r="Y165" s="878" t="s">
        <v>1057</v>
      </c>
      <c r="Z165" s="878"/>
      <c r="AA165" s="878"/>
      <c r="AB165" s="878"/>
      <c r="AC165" s="878"/>
      <c r="AI165" s="18"/>
      <c r="AJ165" s="18"/>
      <c r="AK165" s="18"/>
      <c r="AL165" s="18"/>
      <c r="AM165" s="18"/>
      <c r="AN165" s="18"/>
      <c r="AO165" s="18"/>
      <c r="AP165" s="18"/>
      <c r="AQ165" s="18"/>
    </row>
    <row r="166" spans="1:43" s="424" customFormat="1">
      <c r="A166" s="439"/>
      <c r="D166" s="876" t="s">
        <v>777</v>
      </c>
      <c r="E166" s="876"/>
      <c r="F166" s="876"/>
      <c r="G166" s="876"/>
      <c r="H166" s="876"/>
      <c r="I166" s="876"/>
      <c r="J166" s="876"/>
      <c r="K166" s="876"/>
      <c r="L166" s="876"/>
      <c r="M166" s="876"/>
      <c r="N166" s="876"/>
      <c r="O166" s="877">
        <v>4</v>
      </c>
      <c r="P166" s="877"/>
      <c r="Q166" s="877"/>
      <c r="R166" s="877"/>
      <c r="S166" s="877"/>
      <c r="T166" s="877">
        <v>25</v>
      </c>
      <c r="U166" s="877"/>
      <c r="V166" s="877"/>
      <c r="W166" s="877"/>
      <c r="X166" s="877"/>
      <c r="Y166" s="878" t="s">
        <v>1057</v>
      </c>
      <c r="Z166" s="878"/>
      <c r="AA166" s="878"/>
      <c r="AB166" s="878"/>
      <c r="AC166" s="878"/>
      <c r="AI166" s="18"/>
      <c r="AJ166" s="18"/>
      <c r="AK166" s="18"/>
      <c r="AL166" s="18"/>
      <c r="AM166" s="18"/>
      <c r="AN166" s="18"/>
      <c r="AO166" s="18"/>
      <c r="AP166" s="18"/>
      <c r="AQ166" s="18"/>
    </row>
    <row r="167" spans="1:43" s="424" customFormat="1" hidden="1">
      <c r="A167" s="439"/>
      <c r="B167" s="694"/>
      <c r="C167" s="694"/>
      <c r="D167" s="879" t="s">
        <v>778</v>
      </c>
      <c r="E167" s="879"/>
      <c r="F167" s="879"/>
      <c r="G167" s="879"/>
      <c r="H167" s="879"/>
      <c r="I167" s="879"/>
      <c r="J167" s="879"/>
      <c r="K167" s="879"/>
      <c r="L167" s="879"/>
      <c r="M167" s="879"/>
      <c r="N167" s="879"/>
      <c r="O167" s="880" t="s">
        <v>765</v>
      </c>
      <c r="P167" s="880"/>
      <c r="Q167" s="880"/>
      <c r="R167" s="880"/>
      <c r="S167" s="880"/>
      <c r="T167" s="880" t="s">
        <v>765</v>
      </c>
      <c r="U167" s="880"/>
      <c r="V167" s="880"/>
      <c r="W167" s="880"/>
      <c r="X167" s="880"/>
      <c r="Y167" s="880" t="s">
        <v>765</v>
      </c>
      <c r="Z167" s="880"/>
      <c r="AA167" s="880"/>
      <c r="AB167" s="880"/>
      <c r="AC167" s="880"/>
      <c r="AD167" s="694"/>
      <c r="AE167" s="694"/>
      <c r="AF167" s="694"/>
      <c r="AG167" s="694"/>
      <c r="AH167" s="694"/>
      <c r="AI167" s="18"/>
      <c r="AJ167" s="18"/>
      <c r="AK167" s="18"/>
      <c r="AL167" s="18"/>
      <c r="AM167" s="18"/>
      <c r="AN167" s="18"/>
      <c r="AO167" s="18"/>
      <c r="AP167" s="18"/>
      <c r="AQ167" s="18"/>
    </row>
    <row r="168" spans="1:43" s="424" customFormat="1">
      <c r="A168" s="439"/>
      <c r="D168" s="885" t="s">
        <v>779</v>
      </c>
      <c r="E168" s="885"/>
      <c r="F168" s="885"/>
      <c r="G168" s="885"/>
      <c r="H168" s="885"/>
      <c r="I168" s="885"/>
      <c r="J168" s="885"/>
      <c r="K168" s="885"/>
      <c r="L168" s="885"/>
      <c r="M168" s="885"/>
      <c r="N168" s="885"/>
      <c r="O168" s="881">
        <v>4</v>
      </c>
      <c r="P168" s="881"/>
      <c r="Q168" s="881"/>
      <c r="R168" s="881"/>
      <c r="S168" s="881"/>
      <c r="T168" s="881">
        <v>25</v>
      </c>
      <c r="U168" s="881"/>
      <c r="V168" s="881"/>
      <c r="W168" s="881"/>
      <c r="X168" s="881"/>
      <c r="Y168" s="881" t="s">
        <v>1057</v>
      </c>
      <c r="Z168" s="881"/>
      <c r="AA168" s="881"/>
      <c r="AB168" s="881"/>
      <c r="AC168" s="881"/>
      <c r="AI168" s="18"/>
      <c r="AJ168" s="18"/>
      <c r="AK168" s="18"/>
      <c r="AL168" s="18"/>
      <c r="AM168" s="18"/>
      <c r="AN168" s="18"/>
      <c r="AO168" s="18"/>
      <c r="AP168" s="18"/>
      <c r="AQ168" s="18"/>
    </row>
    <row r="169" spans="1:43" s="424" customFormat="1">
      <c r="A169" s="439"/>
      <c r="AI169" s="18"/>
      <c r="AJ169" s="18"/>
      <c r="AK169" s="18"/>
      <c r="AL169" s="18"/>
      <c r="AM169" s="18"/>
      <c r="AN169" s="18"/>
      <c r="AO169" s="18"/>
      <c r="AP169" s="18"/>
      <c r="AQ169" s="18"/>
    </row>
    <row r="170" spans="1:43" s="424" customFormat="1">
      <c r="A170" s="439"/>
      <c r="D170" s="735" t="s">
        <v>781</v>
      </c>
      <c r="E170" s="735"/>
      <c r="F170" s="735"/>
      <c r="G170" s="735"/>
      <c r="H170" s="735"/>
      <c r="I170" s="735"/>
      <c r="J170" s="735"/>
      <c r="K170" s="735"/>
      <c r="L170" s="735"/>
      <c r="M170" s="735"/>
      <c r="N170" s="735"/>
      <c r="O170" s="735"/>
      <c r="P170" s="735"/>
      <c r="Q170" s="735"/>
      <c r="R170" s="735"/>
      <c r="S170" s="735"/>
      <c r="T170" s="735"/>
      <c r="U170" s="735"/>
      <c r="V170" s="735"/>
      <c r="W170" s="735"/>
      <c r="X170" s="735"/>
      <c r="Y170" s="735"/>
      <c r="Z170" s="735"/>
      <c r="AA170" s="735"/>
      <c r="AB170" s="735"/>
      <c r="AC170" s="735"/>
      <c r="AD170" s="735"/>
      <c r="AE170" s="735"/>
      <c r="AF170" s="735"/>
      <c r="AG170" s="735"/>
      <c r="AI170" s="18"/>
      <c r="AJ170" s="18"/>
      <c r="AK170" s="18"/>
      <c r="AL170" s="18"/>
      <c r="AM170" s="18"/>
      <c r="AN170" s="18"/>
      <c r="AO170" s="18"/>
      <c r="AP170" s="18"/>
      <c r="AQ170" s="18"/>
    </row>
    <row r="171" spans="1:43" s="424" customFormat="1">
      <c r="A171" s="439"/>
      <c r="D171" s="735"/>
      <c r="E171" s="735"/>
      <c r="F171" s="735"/>
      <c r="G171" s="735"/>
      <c r="H171" s="735"/>
      <c r="I171" s="735"/>
      <c r="J171" s="735"/>
      <c r="K171" s="735"/>
      <c r="L171" s="735"/>
      <c r="M171" s="735"/>
      <c r="N171" s="735"/>
      <c r="O171" s="735"/>
      <c r="P171" s="735"/>
      <c r="Q171" s="735"/>
      <c r="R171" s="735"/>
      <c r="S171" s="735"/>
      <c r="T171" s="735"/>
      <c r="U171" s="735"/>
      <c r="V171" s="735"/>
      <c r="W171" s="735"/>
      <c r="X171" s="735"/>
      <c r="Y171" s="735"/>
      <c r="Z171" s="735"/>
      <c r="AA171" s="735"/>
      <c r="AB171" s="735"/>
      <c r="AC171" s="735"/>
      <c r="AD171" s="735"/>
      <c r="AE171" s="735"/>
      <c r="AF171" s="735"/>
      <c r="AG171" s="735"/>
      <c r="AI171" s="18"/>
      <c r="AJ171" s="18"/>
      <c r="AK171" s="18"/>
      <c r="AL171" s="18"/>
      <c r="AM171" s="18"/>
      <c r="AN171" s="18"/>
      <c r="AO171" s="18"/>
      <c r="AP171" s="18"/>
      <c r="AQ171" s="18"/>
    </row>
    <row r="172" spans="1:43" s="424" customFormat="1">
      <c r="A172" s="439"/>
      <c r="AI172" s="18"/>
      <c r="AJ172" s="18"/>
      <c r="AK172" s="18"/>
      <c r="AL172" s="18"/>
      <c r="AM172" s="18"/>
      <c r="AN172" s="18"/>
      <c r="AO172" s="18"/>
      <c r="AP172" s="18"/>
      <c r="AQ172" s="18"/>
    </row>
    <row r="173" spans="1:43" s="424" customFormat="1">
      <c r="A173" s="439"/>
      <c r="AI173" s="18"/>
      <c r="AJ173" s="18"/>
      <c r="AK173" s="18"/>
      <c r="AL173" s="18"/>
      <c r="AM173" s="18"/>
      <c r="AN173" s="18"/>
      <c r="AO173" s="18"/>
      <c r="AP173" s="18"/>
      <c r="AQ173" s="18"/>
    </row>
    <row r="174" spans="1:43" s="424" customFormat="1">
      <c r="A174" s="439"/>
      <c r="D174" s="422" t="s">
        <v>795</v>
      </c>
      <c r="AI174" s="18"/>
      <c r="AJ174" s="18"/>
      <c r="AK174" s="18"/>
      <c r="AL174" s="18"/>
      <c r="AM174" s="18"/>
      <c r="AN174" s="18"/>
      <c r="AO174" s="18"/>
      <c r="AP174" s="18"/>
      <c r="AQ174" s="18"/>
    </row>
    <row r="175" spans="1:43" s="424" customFormat="1">
      <c r="A175" s="439"/>
      <c r="AI175" s="18"/>
      <c r="AJ175" s="18"/>
      <c r="AK175" s="18"/>
      <c r="AL175" s="18"/>
      <c r="AM175" s="18"/>
      <c r="AN175" s="18"/>
      <c r="AO175" s="18"/>
      <c r="AP175" s="18"/>
      <c r="AQ175" s="18"/>
    </row>
    <row r="176" spans="1:43" s="424" customFormat="1">
      <c r="A176" s="439"/>
      <c r="D176" s="735" t="s">
        <v>782</v>
      </c>
      <c r="E176" s="735"/>
      <c r="F176" s="735"/>
      <c r="G176" s="735"/>
      <c r="H176" s="735"/>
      <c r="I176" s="735"/>
      <c r="J176" s="735"/>
      <c r="K176" s="735"/>
      <c r="L176" s="735"/>
      <c r="M176" s="735"/>
      <c r="N176" s="735"/>
      <c r="O176" s="735"/>
      <c r="P176" s="735"/>
      <c r="Q176" s="735"/>
      <c r="R176" s="735"/>
      <c r="S176" s="735"/>
      <c r="T176" s="735"/>
      <c r="U176" s="735"/>
      <c r="V176" s="735"/>
      <c r="W176" s="735"/>
      <c r="X176" s="735"/>
      <c r="Y176" s="735"/>
      <c r="Z176" s="735"/>
      <c r="AA176" s="735"/>
      <c r="AB176" s="735"/>
      <c r="AC176" s="735"/>
      <c r="AD176" s="735"/>
      <c r="AE176" s="735"/>
      <c r="AF176" s="735"/>
      <c r="AG176" s="735"/>
      <c r="AI176" s="18"/>
      <c r="AJ176" s="18"/>
      <c r="AK176" s="18"/>
      <c r="AL176" s="18"/>
      <c r="AM176" s="18"/>
      <c r="AN176" s="18"/>
      <c r="AO176" s="18"/>
      <c r="AP176" s="18"/>
      <c r="AQ176" s="18"/>
    </row>
    <row r="177" spans="1:43" s="424" customFormat="1">
      <c r="A177" s="439"/>
      <c r="D177" s="735"/>
      <c r="E177" s="735"/>
      <c r="F177" s="735"/>
      <c r="G177" s="735"/>
      <c r="H177" s="735"/>
      <c r="I177" s="735"/>
      <c r="J177" s="735"/>
      <c r="K177" s="735"/>
      <c r="L177" s="735"/>
      <c r="M177" s="735"/>
      <c r="N177" s="735"/>
      <c r="O177" s="735"/>
      <c r="P177" s="735"/>
      <c r="Q177" s="735"/>
      <c r="R177" s="735"/>
      <c r="S177" s="735"/>
      <c r="T177" s="735"/>
      <c r="U177" s="735"/>
      <c r="V177" s="735"/>
      <c r="W177" s="735"/>
      <c r="X177" s="735"/>
      <c r="Y177" s="735"/>
      <c r="Z177" s="735"/>
      <c r="AA177" s="735"/>
      <c r="AB177" s="735"/>
      <c r="AC177" s="735"/>
      <c r="AD177" s="735"/>
      <c r="AE177" s="735"/>
      <c r="AF177" s="735"/>
      <c r="AG177" s="735"/>
      <c r="AI177" s="18"/>
      <c r="AJ177" s="18"/>
      <c r="AK177" s="18"/>
      <c r="AL177" s="18"/>
      <c r="AM177" s="18"/>
      <c r="AN177" s="18"/>
      <c r="AO177" s="18"/>
      <c r="AP177" s="18"/>
      <c r="AQ177" s="18"/>
    </row>
    <row r="178" spans="1:43" s="424" customFormat="1">
      <c r="A178" s="439"/>
      <c r="D178" s="735"/>
      <c r="E178" s="735"/>
      <c r="F178" s="735"/>
      <c r="G178" s="735"/>
      <c r="H178" s="735"/>
      <c r="I178" s="735"/>
      <c r="J178" s="735"/>
      <c r="K178" s="735"/>
      <c r="L178" s="735"/>
      <c r="M178" s="735"/>
      <c r="N178" s="735"/>
      <c r="O178" s="735"/>
      <c r="P178" s="735"/>
      <c r="Q178" s="735"/>
      <c r="R178" s="735"/>
      <c r="S178" s="735"/>
      <c r="T178" s="735"/>
      <c r="U178" s="735"/>
      <c r="V178" s="735"/>
      <c r="W178" s="735"/>
      <c r="X178" s="735"/>
      <c r="Y178" s="735"/>
      <c r="Z178" s="735"/>
      <c r="AA178" s="735"/>
      <c r="AB178" s="735"/>
      <c r="AC178" s="735"/>
      <c r="AD178" s="735"/>
      <c r="AE178" s="735"/>
      <c r="AF178" s="735"/>
      <c r="AG178" s="735"/>
      <c r="AI178" s="18"/>
      <c r="AJ178" s="18"/>
      <c r="AK178" s="18"/>
      <c r="AL178" s="18"/>
      <c r="AM178" s="18"/>
      <c r="AN178" s="18"/>
      <c r="AO178" s="18"/>
      <c r="AP178" s="18"/>
      <c r="AQ178" s="18"/>
    </row>
    <row r="179" spans="1:43" s="424" customFormat="1">
      <c r="A179" s="439"/>
      <c r="AI179" s="18"/>
      <c r="AJ179" s="18"/>
      <c r="AK179" s="18"/>
      <c r="AL179" s="18"/>
      <c r="AM179" s="18"/>
      <c r="AN179" s="18"/>
      <c r="AO179" s="18"/>
      <c r="AP179" s="18"/>
      <c r="AQ179" s="18"/>
    </row>
    <row r="180" spans="1:43" s="424" customFormat="1">
      <c r="A180" s="439"/>
      <c r="D180" s="735" t="s">
        <v>783</v>
      </c>
      <c r="E180" s="735"/>
      <c r="F180" s="735"/>
      <c r="G180" s="735"/>
      <c r="H180" s="735"/>
      <c r="I180" s="735"/>
      <c r="J180" s="735"/>
      <c r="K180" s="735"/>
      <c r="L180" s="735"/>
      <c r="M180" s="735"/>
      <c r="N180" s="735"/>
      <c r="O180" s="735"/>
      <c r="P180" s="735"/>
      <c r="Q180" s="735"/>
      <c r="R180" s="735"/>
      <c r="S180" s="735"/>
      <c r="T180" s="735"/>
      <c r="U180" s="735"/>
      <c r="V180" s="735"/>
      <c r="W180" s="735"/>
      <c r="X180" s="735"/>
      <c r="Y180" s="735"/>
      <c r="Z180" s="735"/>
      <c r="AA180" s="735"/>
      <c r="AB180" s="735"/>
      <c r="AC180" s="735"/>
      <c r="AD180" s="735"/>
      <c r="AE180" s="735"/>
      <c r="AF180" s="735"/>
      <c r="AG180" s="735"/>
      <c r="AI180" s="18"/>
      <c r="AJ180" s="18"/>
      <c r="AK180" s="18"/>
      <c r="AL180" s="18"/>
      <c r="AM180" s="18"/>
      <c r="AN180" s="18"/>
      <c r="AO180" s="18"/>
      <c r="AP180" s="18"/>
      <c r="AQ180" s="18"/>
    </row>
    <row r="181" spans="1:43" s="424" customFormat="1">
      <c r="A181" s="439"/>
      <c r="D181" s="735"/>
      <c r="E181" s="735"/>
      <c r="F181" s="735"/>
      <c r="G181" s="735"/>
      <c r="H181" s="735"/>
      <c r="I181" s="735"/>
      <c r="J181" s="735"/>
      <c r="K181" s="735"/>
      <c r="L181" s="735"/>
      <c r="M181" s="735"/>
      <c r="N181" s="735"/>
      <c r="O181" s="735"/>
      <c r="P181" s="735"/>
      <c r="Q181" s="735"/>
      <c r="R181" s="735"/>
      <c r="S181" s="735"/>
      <c r="T181" s="735"/>
      <c r="U181" s="735"/>
      <c r="V181" s="735"/>
      <c r="W181" s="735"/>
      <c r="X181" s="735"/>
      <c r="Y181" s="735"/>
      <c r="Z181" s="735"/>
      <c r="AA181" s="735"/>
      <c r="AB181" s="735"/>
      <c r="AC181" s="735"/>
      <c r="AD181" s="735"/>
      <c r="AE181" s="735"/>
      <c r="AF181" s="735"/>
      <c r="AG181" s="735"/>
      <c r="AI181" s="18"/>
      <c r="AJ181" s="18"/>
      <c r="AK181" s="18"/>
      <c r="AL181" s="18"/>
      <c r="AM181" s="18"/>
      <c r="AN181" s="18"/>
      <c r="AO181" s="18"/>
      <c r="AP181" s="18"/>
      <c r="AQ181" s="18"/>
    </row>
    <row r="182" spans="1:43" s="424" customFormat="1">
      <c r="A182" s="439"/>
      <c r="AI182" s="18"/>
      <c r="AJ182" s="18"/>
      <c r="AK182" s="18"/>
      <c r="AL182" s="18"/>
      <c r="AM182" s="18"/>
      <c r="AN182" s="18"/>
      <c r="AO182" s="18"/>
      <c r="AP182" s="18"/>
      <c r="AQ182" s="18"/>
    </row>
    <row r="183" spans="1:43" s="424" customFormat="1">
      <c r="A183" s="439"/>
      <c r="D183" s="735" t="s">
        <v>784</v>
      </c>
      <c r="E183" s="735"/>
      <c r="F183" s="735"/>
      <c r="G183" s="735"/>
      <c r="H183" s="735"/>
      <c r="I183" s="735"/>
      <c r="J183" s="735"/>
      <c r="K183" s="735"/>
      <c r="L183" s="735"/>
      <c r="M183" s="735"/>
      <c r="N183" s="735"/>
      <c r="O183" s="735"/>
      <c r="P183" s="735"/>
      <c r="Q183" s="735"/>
      <c r="R183" s="735"/>
      <c r="S183" s="735"/>
      <c r="T183" s="735"/>
      <c r="U183" s="735"/>
      <c r="V183" s="735"/>
      <c r="W183" s="735"/>
      <c r="X183" s="735"/>
      <c r="Y183" s="735"/>
      <c r="Z183" s="735"/>
      <c r="AA183" s="735"/>
      <c r="AB183" s="735"/>
      <c r="AC183" s="735"/>
      <c r="AD183" s="735"/>
      <c r="AE183" s="735"/>
      <c r="AF183" s="735"/>
      <c r="AG183" s="735"/>
      <c r="AI183" s="18"/>
      <c r="AJ183" s="18"/>
      <c r="AK183" s="18"/>
      <c r="AL183" s="18"/>
      <c r="AM183" s="18"/>
      <c r="AN183" s="18"/>
      <c r="AO183" s="18"/>
      <c r="AP183" s="18"/>
      <c r="AQ183" s="18"/>
    </row>
    <row r="184" spans="1:43" s="424" customFormat="1">
      <c r="A184" s="439"/>
      <c r="D184" s="735"/>
      <c r="E184" s="735"/>
      <c r="F184" s="735"/>
      <c r="G184" s="735"/>
      <c r="H184" s="735"/>
      <c r="I184" s="735"/>
      <c r="J184" s="735"/>
      <c r="K184" s="735"/>
      <c r="L184" s="735"/>
      <c r="M184" s="735"/>
      <c r="N184" s="735"/>
      <c r="O184" s="735"/>
      <c r="P184" s="735"/>
      <c r="Q184" s="735"/>
      <c r="R184" s="735"/>
      <c r="S184" s="735"/>
      <c r="T184" s="735"/>
      <c r="U184" s="735"/>
      <c r="V184" s="735"/>
      <c r="W184" s="735"/>
      <c r="X184" s="735"/>
      <c r="Y184" s="735"/>
      <c r="Z184" s="735"/>
      <c r="AA184" s="735"/>
      <c r="AB184" s="735"/>
      <c r="AC184" s="735"/>
      <c r="AD184" s="735"/>
      <c r="AE184" s="735"/>
      <c r="AF184" s="735"/>
      <c r="AG184" s="735"/>
      <c r="AI184" s="18"/>
      <c r="AJ184" s="18"/>
      <c r="AK184" s="18"/>
      <c r="AL184" s="18"/>
      <c r="AM184" s="18"/>
      <c r="AN184" s="18"/>
      <c r="AO184" s="18"/>
      <c r="AP184" s="18"/>
      <c r="AQ184" s="18"/>
    </row>
    <row r="185" spans="1:43" s="424" customFormat="1">
      <c r="A185" s="439"/>
      <c r="D185" s="735"/>
      <c r="E185" s="735"/>
      <c r="F185" s="735"/>
      <c r="G185" s="735"/>
      <c r="H185" s="735"/>
      <c r="I185" s="735"/>
      <c r="J185" s="735"/>
      <c r="K185" s="735"/>
      <c r="L185" s="735"/>
      <c r="M185" s="735"/>
      <c r="N185" s="735"/>
      <c r="O185" s="735"/>
      <c r="P185" s="735"/>
      <c r="Q185" s="735"/>
      <c r="R185" s="735"/>
      <c r="S185" s="735"/>
      <c r="T185" s="735"/>
      <c r="U185" s="735"/>
      <c r="V185" s="735"/>
      <c r="W185" s="735"/>
      <c r="X185" s="735"/>
      <c r="Y185" s="735"/>
      <c r="Z185" s="735"/>
      <c r="AA185" s="735"/>
      <c r="AB185" s="735"/>
      <c r="AC185" s="735"/>
      <c r="AD185" s="735"/>
      <c r="AE185" s="735"/>
      <c r="AF185" s="735"/>
      <c r="AG185" s="735"/>
      <c r="AI185" s="18"/>
      <c r="AJ185" s="18"/>
      <c r="AK185" s="18"/>
      <c r="AL185" s="18"/>
      <c r="AM185" s="18"/>
      <c r="AN185" s="18"/>
      <c r="AO185" s="18"/>
      <c r="AP185" s="18"/>
      <c r="AQ185" s="18"/>
    </row>
    <row r="186" spans="1:43" s="424" customFormat="1">
      <c r="A186" s="439"/>
      <c r="D186" s="735"/>
      <c r="E186" s="735"/>
      <c r="F186" s="735"/>
      <c r="G186" s="735"/>
      <c r="H186" s="735"/>
      <c r="I186" s="735"/>
      <c r="J186" s="735"/>
      <c r="K186" s="735"/>
      <c r="L186" s="735"/>
      <c r="M186" s="735"/>
      <c r="N186" s="735"/>
      <c r="O186" s="735"/>
      <c r="P186" s="735"/>
      <c r="Q186" s="735"/>
      <c r="R186" s="735"/>
      <c r="S186" s="735"/>
      <c r="T186" s="735"/>
      <c r="U186" s="735"/>
      <c r="V186" s="735"/>
      <c r="W186" s="735"/>
      <c r="X186" s="735"/>
      <c r="Y186" s="735"/>
      <c r="Z186" s="735"/>
      <c r="AA186" s="735"/>
      <c r="AB186" s="735"/>
      <c r="AC186" s="735"/>
      <c r="AD186" s="735"/>
      <c r="AE186" s="735"/>
      <c r="AF186" s="735"/>
      <c r="AG186" s="735"/>
      <c r="AI186" s="18"/>
      <c r="AJ186" s="18"/>
      <c r="AK186" s="18"/>
      <c r="AL186" s="18"/>
      <c r="AM186" s="18"/>
      <c r="AN186" s="18"/>
      <c r="AO186" s="18"/>
      <c r="AP186" s="18"/>
      <c r="AQ186" s="18"/>
    </row>
    <row r="187" spans="1:43" s="424" customFormat="1">
      <c r="A187" s="439"/>
      <c r="D187" s="735"/>
      <c r="E187" s="735"/>
      <c r="F187" s="735"/>
      <c r="G187" s="735"/>
      <c r="H187" s="735"/>
      <c r="I187" s="735"/>
      <c r="J187" s="735"/>
      <c r="K187" s="735"/>
      <c r="L187" s="735"/>
      <c r="M187" s="735"/>
      <c r="N187" s="735"/>
      <c r="O187" s="735"/>
      <c r="P187" s="735"/>
      <c r="Q187" s="735"/>
      <c r="R187" s="735"/>
      <c r="S187" s="735"/>
      <c r="T187" s="735"/>
      <c r="U187" s="735"/>
      <c r="V187" s="735"/>
      <c r="W187" s="735"/>
      <c r="X187" s="735"/>
      <c r="Y187" s="735"/>
      <c r="Z187" s="735"/>
      <c r="AA187" s="735"/>
      <c r="AB187" s="735"/>
      <c r="AC187" s="735"/>
      <c r="AD187" s="735"/>
      <c r="AE187" s="735"/>
      <c r="AF187" s="735"/>
      <c r="AG187" s="735"/>
      <c r="AI187" s="18"/>
      <c r="AJ187" s="18"/>
      <c r="AK187" s="18"/>
      <c r="AL187" s="18"/>
      <c r="AM187" s="18"/>
      <c r="AN187" s="18"/>
      <c r="AO187" s="18"/>
      <c r="AP187" s="18"/>
      <c r="AQ187" s="18"/>
    </row>
    <row r="188" spans="1:43" s="424" customFormat="1">
      <c r="A188" s="439"/>
      <c r="AI188" s="18"/>
      <c r="AJ188" s="18"/>
      <c r="AK188" s="18"/>
      <c r="AL188" s="18"/>
      <c r="AM188" s="18"/>
      <c r="AN188" s="18"/>
      <c r="AO188" s="18"/>
      <c r="AP188" s="18"/>
      <c r="AQ188" s="18"/>
    </row>
    <row r="189" spans="1:43" s="424" customFormat="1">
      <c r="A189" s="439"/>
      <c r="D189" s="735" t="s">
        <v>785</v>
      </c>
      <c r="E189" s="735"/>
      <c r="F189" s="735"/>
      <c r="G189" s="735"/>
      <c r="H189" s="735"/>
      <c r="I189" s="735"/>
      <c r="J189" s="735"/>
      <c r="K189" s="735"/>
      <c r="L189" s="735"/>
      <c r="M189" s="735"/>
      <c r="N189" s="735"/>
      <c r="O189" s="735"/>
      <c r="P189" s="735"/>
      <c r="Q189" s="735"/>
      <c r="R189" s="735"/>
      <c r="S189" s="735"/>
      <c r="T189" s="735"/>
      <c r="U189" s="735"/>
      <c r="V189" s="735"/>
      <c r="W189" s="735"/>
      <c r="X189" s="735"/>
      <c r="Y189" s="735"/>
      <c r="Z189" s="735"/>
      <c r="AA189" s="735"/>
      <c r="AB189" s="735"/>
      <c r="AC189" s="735"/>
      <c r="AD189" s="735"/>
      <c r="AE189" s="735"/>
      <c r="AF189" s="735"/>
      <c r="AG189" s="735"/>
      <c r="AI189" s="18"/>
      <c r="AJ189" s="18"/>
      <c r="AK189" s="18"/>
      <c r="AL189" s="18"/>
      <c r="AM189" s="18"/>
      <c r="AN189" s="18"/>
      <c r="AO189" s="18"/>
      <c r="AP189" s="18"/>
      <c r="AQ189" s="18"/>
    </row>
    <row r="190" spans="1:43" s="424" customFormat="1">
      <c r="A190" s="439"/>
      <c r="D190" s="735"/>
      <c r="E190" s="735"/>
      <c r="F190" s="735"/>
      <c r="G190" s="735"/>
      <c r="H190" s="735"/>
      <c r="I190" s="735"/>
      <c r="J190" s="735"/>
      <c r="K190" s="735"/>
      <c r="L190" s="735"/>
      <c r="M190" s="735"/>
      <c r="N190" s="735"/>
      <c r="O190" s="735"/>
      <c r="P190" s="735"/>
      <c r="Q190" s="735"/>
      <c r="R190" s="735"/>
      <c r="S190" s="735"/>
      <c r="T190" s="735"/>
      <c r="U190" s="735"/>
      <c r="V190" s="735"/>
      <c r="W190" s="735"/>
      <c r="X190" s="735"/>
      <c r="Y190" s="735"/>
      <c r="Z190" s="735"/>
      <c r="AA190" s="735"/>
      <c r="AB190" s="735"/>
      <c r="AC190" s="735"/>
      <c r="AD190" s="735"/>
      <c r="AE190" s="735"/>
      <c r="AF190" s="735"/>
      <c r="AG190" s="735"/>
      <c r="AI190" s="18"/>
      <c r="AJ190" s="18"/>
      <c r="AK190" s="18"/>
      <c r="AL190" s="18"/>
      <c r="AM190" s="18"/>
      <c r="AN190" s="18"/>
      <c r="AO190" s="18"/>
      <c r="AP190" s="18"/>
      <c r="AQ190" s="18"/>
    </row>
    <row r="191" spans="1:43" s="424" customFormat="1">
      <c r="A191" s="439"/>
      <c r="AI191" s="18"/>
      <c r="AJ191" s="18"/>
      <c r="AK191" s="18"/>
      <c r="AL191" s="18"/>
      <c r="AM191" s="18"/>
      <c r="AN191" s="18"/>
      <c r="AO191" s="18"/>
      <c r="AP191" s="18"/>
      <c r="AQ191" s="18"/>
    </row>
    <row r="192" spans="1:43" s="424" customFormat="1">
      <c r="A192" s="439"/>
      <c r="D192" s="424" t="s">
        <v>765</v>
      </c>
      <c r="E192" s="863" t="s">
        <v>994</v>
      </c>
      <c r="F192" s="735"/>
      <c r="G192" s="735"/>
      <c r="H192" s="735"/>
      <c r="I192" s="735"/>
      <c r="J192" s="735"/>
      <c r="K192" s="735"/>
      <c r="L192" s="735"/>
      <c r="M192" s="735"/>
      <c r="N192" s="735"/>
      <c r="O192" s="735"/>
      <c r="P192" s="735"/>
      <c r="Q192" s="735"/>
      <c r="R192" s="735"/>
      <c r="S192" s="735"/>
      <c r="T192" s="735"/>
      <c r="U192" s="735"/>
      <c r="V192" s="735"/>
      <c r="W192" s="735"/>
      <c r="X192" s="735"/>
      <c r="Y192" s="735"/>
      <c r="Z192" s="735"/>
      <c r="AA192" s="735"/>
      <c r="AB192" s="735"/>
      <c r="AC192" s="735"/>
      <c r="AD192" s="735"/>
      <c r="AE192" s="735"/>
      <c r="AF192" s="735"/>
      <c r="AG192" s="735"/>
      <c r="AI192" s="18"/>
      <c r="AJ192" s="18"/>
      <c r="AK192" s="18"/>
      <c r="AL192" s="18"/>
      <c r="AM192" s="18"/>
      <c r="AN192" s="18"/>
      <c r="AO192" s="18"/>
      <c r="AP192" s="18"/>
      <c r="AQ192" s="18"/>
    </row>
    <row r="193" spans="1:43" s="424" customFormat="1">
      <c r="A193" s="439"/>
      <c r="E193" s="735"/>
      <c r="F193" s="735"/>
      <c r="G193" s="735"/>
      <c r="H193" s="735"/>
      <c r="I193" s="735"/>
      <c r="J193" s="735"/>
      <c r="K193" s="735"/>
      <c r="L193" s="735"/>
      <c r="M193" s="735"/>
      <c r="N193" s="735"/>
      <c r="O193" s="735"/>
      <c r="P193" s="735"/>
      <c r="Q193" s="735"/>
      <c r="R193" s="735"/>
      <c r="S193" s="735"/>
      <c r="T193" s="735"/>
      <c r="U193" s="735"/>
      <c r="V193" s="735"/>
      <c r="W193" s="735"/>
      <c r="X193" s="735"/>
      <c r="Y193" s="735"/>
      <c r="Z193" s="735"/>
      <c r="AA193" s="735"/>
      <c r="AB193" s="735"/>
      <c r="AC193" s="735"/>
      <c r="AD193" s="735"/>
      <c r="AE193" s="735"/>
      <c r="AF193" s="735"/>
      <c r="AG193" s="735"/>
      <c r="AI193" s="18"/>
      <c r="AJ193" s="18"/>
      <c r="AK193" s="18"/>
      <c r="AL193" s="18"/>
      <c r="AM193" s="18"/>
      <c r="AN193" s="18"/>
      <c r="AO193" s="18"/>
      <c r="AP193" s="18"/>
      <c r="AQ193" s="18"/>
    </row>
    <row r="194" spans="1:43" s="424" customFormat="1">
      <c r="A194" s="439"/>
      <c r="D194" s="424" t="s">
        <v>765</v>
      </c>
      <c r="E194" s="735" t="s">
        <v>786</v>
      </c>
      <c r="F194" s="735"/>
      <c r="G194" s="735"/>
      <c r="H194" s="735"/>
      <c r="I194" s="735"/>
      <c r="J194" s="735"/>
      <c r="K194" s="735"/>
      <c r="L194" s="735"/>
      <c r="M194" s="735"/>
      <c r="N194" s="735"/>
      <c r="O194" s="735"/>
      <c r="P194" s="735"/>
      <c r="Q194" s="735"/>
      <c r="R194" s="735"/>
      <c r="S194" s="735"/>
      <c r="T194" s="735"/>
      <c r="U194" s="735"/>
      <c r="V194" s="735"/>
      <c r="W194" s="735"/>
      <c r="X194" s="735"/>
      <c r="Y194" s="735"/>
      <c r="Z194" s="735"/>
      <c r="AA194" s="735"/>
      <c r="AB194" s="735"/>
      <c r="AC194" s="735"/>
      <c r="AD194" s="735"/>
      <c r="AE194" s="735"/>
      <c r="AF194" s="735"/>
      <c r="AG194" s="735"/>
      <c r="AI194" s="18"/>
      <c r="AJ194" s="18"/>
      <c r="AK194" s="18"/>
      <c r="AL194" s="18"/>
      <c r="AM194" s="18"/>
      <c r="AN194" s="18"/>
      <c r="AO194" s="18"/>
      <c r="AP194" s="18"/>
      <c r="AQ194" s="18"/>
    </row>
    <row r="195" spans="1:43" s="424" customFormat="1">
      <c r="A195" s="439"/>
      <c r="E195" s="735"/>
      <c r="F195" s="735"/>
      <c r="G195" s="735"/>
      <c r="H195" s="735"/>
      <c r="I195" s="735"/>
      <c r="J195" s="735"/>
      <c r="K195" s="735"/>
      <c r="L195" s="735"/>
      <c r="M195" s="735"/>
      <c r="N195" s="735"/>
      <c r="O195" s="735"/>
      <c r="P195" s="735"/>
      <c r="Q195" s="735"/>
      <c r="R195" s="735"/>
      <c r="S195" s="735"/>
      <c r="T195" s="735"/>
      <c r="U195" s="735"/>
      <c r="V195" s="735"/>
      <c r="W195" s="735"/>
      <c r="X195" s="735"/>
      <c r="Y195" s="735"/>
      <c r="Z195" s="735"/>
      <c r="AA195" s="735"/>
      <c r="AB195" s="735"/>
      <c r="AC195" s="735"/>
      <c r="AD195" s="735"/>
      <c r="AE195" s="735"/>
      <c r="AF195" s="735"/>
      <c r="AG195" s="735"/>
      <c r="AI195" s="18"/>
      <c r="AJ195" s="18"/>
      <c r="AK195" s="18"/>
      <c r="AL195" s="18"/>
      <c r="AM195" s="18"/>
      <c r="AN195" s="18"/>
      <c r="AO195" s="18"/>
      <c r="AP195" s="18"/>
      <c r="AQ195" s="18"/>
    </row>
    <row r="196" spans="1:43" s="424" customFormat="1">
      <c r="A196" s="439"/>
      <c r="E196" s="735"/>
      <c r="F196" s="735"/>
      <c r="G196" s="735"/>
      <c r="H196" s="735"/>
      <c r="I196" s="735"/>
      <c r="J196" s="735"/>
      <c r="K196" s="735"/>
      <c r="L196" s="735"/>
      <c r="M196" s="735"/>
      <c r="N196" s="735"/>
      <c r="O196" s="735"/>
      <c r="P196" s="735"/>
      <c r="Q196" s="735"/>
      <c r="R196" s="735"/>
      <c r="S196" s="735"/>
      <c r="T196" s="735"/>
      <c r="U196" s="735"/>
      <c r="V196" s="735"/>
      <c r="W196" s="735"/>
      <c r="X196" s="735"/>
      <c r="Y196" s="735"/>
      <c r="Z196" s="735"/>
      <c r="AA196" s="735"/>
      <c r="AB196" s="735"/>
      <c r="AC196" s="735"/>
      <c r="AD196" s="735"/>
      <c r="AE196" s="735"/>
      <c r="AF196" s="735"/>
      <c r="AG196" s="735"/>
      <c r="AI196" s="18"/>
      <c r="AJ196" s="18"/>
      <c r="AK196" s="18"/>
      <c r="AL196" s="18"/>
      <c r="AM196" s="18"/>
      <c r="AN196" s="18"/>
      <c r="AO196" s="18"/>
      <c r="AP196" s="18"/>
      <c r="AQ196" s="18"/>
    </row>
    <row r="197" spans="1:43" s="424" customFormat="1">
      <c r="A197" s="439"/>
      <c r="D197" s="424" t="s">
        <v>765</v>
      </c>
      <c r="E197" s="735" t="s">
        <v>787</v>
      </c>
      <c r="F197" s="735"/>
      <c r="G197" s="735"/>
      <c r="H197" s="735"/>
      <c r="I197" s="735"/>
      <c r="J197" s="735"/>
      <c r="K197" s="735"/>
      <c r="L197" s="735"/>
      <c r="M197" s="735"/>
      <c r="N197" s="735"/>
      <c r="O197" s="735"/>
      <c r="P197" s="735"/>
      <c r="Q197" s="735"/>
      <c r="R197" s="735"/>
      <c r="S197" s="735"/>
      <c r="T197" s="735"/>
      <c r="U197" s="735"/>
      <c r="V197" s="735"/>
      <c r="W197" s="735"/>
      <c r="X197" s="735"/>
      <c r="Y197" s="735"/>
      <c r="Z197" s="735"/>
      <c r="AA197" s="735"/>
      <c r="AB197" s="735"/>
      <c r="AC197" s="735"/>
      <c r="AD197" s="735"/>
      <c r="AE197" s="735"/>
      <c r="AF197" s="735"/>
      <c r="AG197" s="735"/>
      <c r="AI197" s="18"/>
      <c r="AJ197" s="18"/>
      <c r="AK197" s="18"/>
      <c r="AL197" s="18"/>
      <c r="AM197" s="18"/>
      <c r="AN197" s="18"/>
      <c r="AO197" s="18"/>
      <c r="AP197" s="18"/>
      <c r="AQ197" s="18"/>
    </row>
    <row r="198" spans="1:43" s="424" customFormat="1">
      <c r="A198" s="439"/>
      <c r="E198" s="735"/>
      <c r="F198" s="735"/>
      <c r="G198" s="735"/>
      <c r="H198" s="735"/>
      <c r="I198" s="735"/>
      <c r="J198" s="735"/>
      <c r="K198" s="735"/>
      <c r="L198" s="735"/>
      <c r="M198" s="735"/>
      <c r="N198" s="735"/>
      <c r="O198" s="735"/>
      <c r="P198" s="735"/>
      <c r="Q198" s="735"/>
      <c r="R198" s="735"/>
      <c r="S198" s="735"/>
      <c r="T198" s="735"/>
      <c r="U198" s="735"/>
      <c r="V198" s="735"/>
      <c r="W198" s="735"/>
      <c r="X198" s="735"/>
      <c r="Y198" s="735"/>
      <c r="Z198" s="735"/>
      <c r="AA198" s="735"/>
      <c r="AB198" s="735"/>
      <c r="AC198" s="735"/>
      <c r="AD198" s="735"/>
      <c r="AE198" s="735"/>
      <c r="AF198" s="735"/>
      <c r="AG198" s="735"/>
      <c r="AI198" s="18"/>
      <c r="AJ198" s="18"/>
      <c r="AK198" s="18"/>
      <c r="AL198" s="18"/>
      <c r="AM198" s="18"/>
      <c r="AN198" s="18"/>
      <c r="AO198" s="18"/>
      <c r="AP198" s="18"/>
      <c r="AQ198" s="18"/>
    </row>
    <row r="199" spans="1:43" s="424" customFormat="1">
      <c r="A199" s="439"/>
      <c r="E199" s="735"/>
      <c r="F199" s="735"/>
      <c r="G199" s="735"/>
      <c r="H199" s="735"/>
      <c r="I199" s="735"/>
      <c r="J199" s="735"/>
      <c r="K199" s="735"/>
      <c r="L199" s="735"/>
      <c r="M199" s="735"/>
      <c r="N199" s="735"/>
      <c r="O199" s="735"/>
      <c r="P199" s="735"/>
      <c r="Q199" s="735"/>
      <c r="R199" s="735"/>
      <c r="S199" s="735"/>
      <c r="T199" s="735"/>
      <c r="U199" s="735"/>
      <c r="V199" s="735"/>
      <c r="W199" s="735"/>
      <c r="X199" s="735"/>
      <c r="Y199" s="735"/>
      <c r="Z199" s="735"/>
      <c r="AA199" s="735"/>
      <c r="AB199" s="735"/>
      <c r="AC199" s="735"/>
      <c r="AD199" s="735"/>
      <c r="AE199" s="735"/>
      <c r="AF199" s="735"/>
      <c r="AG199" s="735"/>
      <c r="AI199" s="18"/>
      <c r="AJ199" s="18"/>
      <c r="AK199" s="18"/>
      <c r="AL199" s="18"/>
      <c r="AM199" s="18"/>
      <c r="AN199" s="18"/>
      <c r="AO199" s="18"/>
      <c r="AP199" s="18"/>
      <c r="AQ199" s="18"/>
    </row>
    <row r="200" spans="1:43" s="424" customFormat="1">
      <c r="A200" s="439"/>
      <c r="AI200" s="18"/>
      <c r="AJ200" s="18"/>
      <c r="AK200" s="18"/>
      <c r="AL200" s="18"/>
      <c r="AM200" s="18"/>
      <c r="AN200" s="18"/>
      <c r="AO200" s="18"/>
      <c r="AP200" s="18"/>
      <c r="AQ200" s="18"/>
    </row>
    <row r="201" spans="1:43" s="424" customFormat="1">
      <c r="A201" s="439"/>
      <c r="D201" s="735" t="s">
        <v>788</v>
      </c>
      <c r="E201" s="735"/>
      <c r="F201" s="735"/>
      <c r="G201" s="735"/>
      <c r="H201" s="735"/>
      <c r="I201" s="735"/>
      <c r="J201" s="735"/>
      <c r="K201" s="735"/>
      <c r="L201" s="735"/>
      <c r="M201" s="735"/>
      <c r="N201" s="735"/>
      <c r="O201" s="735"/>
      <c r="P201" s="735"/>
      <c r="Q201" s="735"/>
      <c r="R201" s="735"/>
      <c r="S201" s="735"/>
      <c r="T201" s="735"/>
      <c r="U201" s="735"/>
      <c r="V201" s="735"/>
      <c r="W201" s="735"/>
      <c r="X201" s="735"/>
      <c r="Y201" s="735"/>
      <c r="Z201" s="735"/>
      <c r="AA201" s="735"/>
      <c r="AB201" s="735"/>
      <c r="AC201" s="735"/>
      <c r="AD201" s="735"/>
      <c r="AE201" s="735"/>
      <c r="AF201" s="735"/>
      <c r="AG201" s="735"/>
      <c r="AI201" s="18"/>
      <c r="AJ201" s="18"/>
      <c r="AK201" s="18"/>
      <c r="AL201" s="18"/>
      <c r="AM201" s="18"/>
      <c r="AN201" s="18"/>
      <c r="AO201" s="18"/>
      <c r="AP201" s="18"/>
      <c r="AQ201" s="18"/>
    </row>
    <row r="202" spans="1:43" s="424" customFormat="1">
      <c r="A202" s="439"/>
      <c r="D202" s="735"/>
      <c r="E202" s="735"/>
      <c r="F202" s="735"/>
      <c r="G202" s="735"/>
      <c r="H202" s="735"/>
      <c r="I202" s="735"/>
      <c r="J202" s="735"/>
      <c r="K202" s="735"/>
      <c r="L202" s="735"/>
      <c r="M202" s="735"/>
      <c r="N202" s="735"/>
      <c r="O202" s="735"/>
      <c r="P202" s="735"/>
      <c r="Q202" s="735"/>
      <c r="R202" s="735"/>
      <c r="S202" s="735"/>
      <c r="T202" s="735"/>
      <c r="U202" s="735"/>
      <c r="V202" s="735"/>
      <c r="W202" s="735"/>
      <c r="X202" s="735"/>
      <c r="Y202" s="735"/>
      <c r="Z202" s="735"/>
      <c r="AA202" s="735"/>
      <c r="AB202" s="735"/>
      <c r="AC202" s="735"/>
      <c r="AD202" s="735"/>
      <c r="AE202" s="735"/>
      <c r="AF202" s="735"/>
      <c r="AG202" s="735"/>
      <c r="AI202" s="18"/>
      <c r="AJ202" s="18"/>
      <c r="AK202" s="18"/>
      <c r="AL202" s="18"/>
      <c r="AM202" s="18"/>
      <c r="AN202" s="18"/>
      <c r="AO202" s="18"/>
      <c r="AP202" s="18"/>
      <c r="AQ202" s="18"/>
    </row>
    <row r="203" spans="1:43" s="424" customFormat="1">
      <c r="A203" s="439"/>
      <c r="AI203" s="18"/>
      <c r="AJ203" s="18"/>
      <c r="AK203" s="18"/>
      <c r="AL203" s="18"/>
      <c r="AM203" s="18"/>
      <c r="AN203" s="18"/>
      <c r="AO203" s="18"/>
      <c r="AP203" s="18"/>
      <c r="AQ203" s="18"/>
    </row>
    <row r="204" spans="1:43" s="424" customFormat="1">
      <c r="A204" s="439"/>
      <c r="D204" s="735" t="s">
        <v>789</v>
      </c>
      <c r="E204" s="735"/>
      <c r="F204" s="735"/>
      <c r="G204" s="735"/>
      <c r="H204" s="735"/>
      <c r="I204" s="735"/>
      <c r="J204" s="735"/>
      <c r="K204" s="735"/>
      <c r="L204" s="735"/>
      <c r="M204" s="735"/>
      <c r="N204" s="735"/>
      <c r="O204" s="735"/>
      <c r="P204" s="735"/>
      <c r="Q204" s="735"/>
      <c r="R204" s="735"/>
      <c r="S204" s="735"/>
      <c r="T204" s="735"/>
      <c r="U204" s="735"/>
      <c r="V204" s="735"/>
      <c r="W204" s="735"/>
      <c r="X204" s="735"/>
      <c r="Y204" s="735"/>
      <c r="Z204" s="735"/>
      <c r="AA204" s="735"/>
      <c r="AB204" s="735"/>
      <c r="AC204" s="735"/>
      <c r="AD204" s="735"/>
      <c r="AE204" s="735"/>
      <c r="AF204" s="735"/>
      <c r="AG204" s="735"/>
      <c r="AI204" s="18"/>
      <c r="AJ204" s="18"/>
      <c r="AK204" s="18"/>
      <c r="AL204" s="18"/>
      <c r="AM204" s="18"/>
      <c r="AN204" s="18"/>
      <c r="AO204" s="18"/>
      <c r="AP204" s="18"/>
      <c r="AQ204" s="18"/>
    </row>
    <row r="205" spans="1:43" s="424" customFormat="1">
      <c r="A205" s="439"/>
      <c r="D205" s="735"/>
      <c r="E205" s="735"/>
      <c r="F205" s="735"/>
      <c r="G205" s="735"/>
      <c r="H205" s="735"/>
      <c r="I205" s="735"/>
      <c r="J205" s="735"/>
      <c r="K205" s="735"/>
      <c r="L205" s="735"/>
      <c r="M205" s="735"/>
      <c r="N205" s="735"/>
      <c r="O205" s="735"/>
      <c r="P205" s="735"/>
      <c r="Q205" s="735"/>
      <c r="R205" s="735"/>
      <c r="S205" s="735"/>
      <c r="T205" s="735"/>
      <c r="U205" s="735"/>
      <c r="V205" s="735"/>
      <c r="W205" s="735"/>
      <c r="X205" s="735"/>
      <c r="Y205" s="735"/>
      <c r="Z205" s="735"/>
      <c r="AA205" s="735"/>
      <c r="AB205" s="735"/>
      <c r="AC205" s="735"/>
      <c r="AD205" s="735"/>
      <c r="AE205" s="735"/>
      <c r="AF205" s="735"/>
      <c r="AG205" s="735"/>
      <c r="AI205" s="18"/>
      <c r="AJ205" s="18"/>
      <c r="AK205" s="18"/>
      <c r="AL205" s="18"/>
      <c r="AM205" s="18"/>
      <c r="AN205" s="18"/>
      <c r="AO205" s="18"/>
      <c r="AP205" s="18"/>
      <c r="AQ205" s="18"/>
    </row>
    <row r="206" spans="1:43" s="424" customFormat="1">
      <c r="A206" s="439"/>
      <c r="AI206" s="18"/>
      <c r="AJ206" s="18"/>
      <c r="AK206" s="18"/>
      <c r="AL206" s="18"/>
      <c r="AM206" s="18"/>
      <c r="AN206" s="18"/>
      <c r="AO206" s="18"/>
      <c r="AP206" s="18"/>
      <c r="AQ206" s="18"/>
    </row>
    <row r="207" spans="1:43" s="424" customFormat="1">
      <c r="A207" s="439"/>
      <c r="D207" s="422" t="s">
        <v>794</v>
      </c>
      <c r="AI207" s="18"/>
      <c r="AJ207" s="18"/>
      <c r="AK207" s="18"/>
      <c r="AL207" s="18"/>
      <c r="AM207" s="18"/>
      <c r="AN207" s="18"/>
      <c r="AO207" s="18"/>
      <c r="AP207" s="18"/>
      <c r="AQ207" s="18"/>
    </row>
    <row r="208" spans="1:43" s="424" customFormat="1">
      <c r="A208" s="439"/>
      <c r="AI208" s="18"/>
      <c r="AJ208" s="18"/>
      <c r="AK208" s="18"/>
      <c r="AL208" s="18"/>
      <c r="AM208" s="18"/>
      <c r="AN208" s="18"/>
      <c r="AO208" s="18"/>
      <c r="AP208" s="18"/>
      <c r="AQ208" s="18"/>
    </row>
    <row r="209" spans="1:43" s="424" customFormat="1">
      <c r="A209" s="439"/>
      <c r="D209" s="735" t="s">
        <v>790</v>
      </c>
      <c r="E209" s="735"/>
      <c r="F209" s="735"/>
      <c r="G209" s="735"/>
      <c r="H209" s="735"/>
      <c r="I209" s="735"/>
      <c r="J209" s="735"/>
      <c r="K209" s="735"/>
      <c r="L209" s="735"/>
      <c r="M209" s="735"/>
      <c r="N209" s="735"/>
      <c r="O209" s="735"/>
      <c r="P209" s="735"/>
      <c r="Q209" s="735"/>
      <c r="R209" s="735"/>
      <c r="S209" s="735"/>
      <c r="T209" s="735"/>
      <c r="U209" s="735"/>
      <c r="V209" s="735"/>
      <c r="W209" s="735"/>
      <c r="X209" s="735"/>
      <c r="Y209" s="735"/>
      <c r="Z209" s="735"/>
      <c r="AA209" s="735"/>
      <c r="AB209" s="735"/>
      <c r="AC209" s="735"/>
      <c r="AD209" s="735"/>
      <c r="AE209" s="735"/>
      <c r="AF209" s="735"/>
      <c r="AG209" s="735"/>
      <c r="AI209" s="18"/>
      <c r="AJ209" s="18"/>
      <c r="AK209" s="18"/>
      <c r="AL209" s="18"/>
      <c r="AM209" s="18"/>
      <c r="AN209" s="18"/>
      <c r="AO209" s="18"/>
      <c r="AP209" s="18"/>
      <c r="AQ209" s="18"/>
    </row>
    <row r="210" spans="1:43" s="424" customFormat="1">
      <c r="A210" s="439"/>
      <c r="D210" s="735"/>
      <c r="E210" s="735"/>
      <c r="F210" s="735"/>
      <c r="G210" s="735"/>
      <c r="H210" s="735"/>
      <c r="I210" s="735"/>
      <c r="J210" s="735"/>
      <c r="K210" s="735"/>
      <c r="L210" s="735"/>
      <c r="M210" s="735"/>
      <c r="N210" s="735"/>
      <c r="O210" s="735"/>
      <c r="P210" s="735"/>
      <c r="Q210" s="735"/>
      <c r="R210" s="735"/>
      <c r="S210" s="735"/>
      <c r="T210" s="735"/>
      <c r="U210" s="735"/>
      <c r="V210" s="735"/>
      <c r="W210" s="735"/>
      <c r="X210" s="735"/>
      <c r="Y210" s="735"/>
      <c r="Z210" s="735"/>
      <c r="AA210" s="735"/>
      <c r="AB210" s="735"/>
      <c r="AC210" s="735"/>
      <c r="AD210" s="735"/>
      <c r="AE210" s="735"/>
      <c r="AF210" s="735"/>
      <c r="AG210" s="735"/>
      <c r="AI210" s="18"/>
      <c r="AJ210" s="18"/>
      <c r="AK210" s="18"/>
      <c r="AL210" s="18"/>
      <c r="AM210" s="18"/>
      <c r="AN210" s="18"/>
      <c r="AO210" s="18"/>
      <c r="AP210" s="18"/>
      <c r="AQ210" s="18"/>
    </row>
    <row r="211" spans="1:43" s="424" customFormat="1">
      <c r="A211" s="439"/>
      <c r="D211" s="735"/>
      <c r="E211" s="735"/>
      <c r="F211" s="735"/>
      <c r="G211" s="735"/>
      <c r="H211" s="735"/>
      <c r="I211" s="735"/>
      <c r="J211" s="735"/>
      <c r="K211" s="735"/>
      <c r="L211" s="735"/>
      <c r="M211" s="735"/>
      <c r="N211" s="735"/>
      <c r="O211" s="735"/>
      <c r="P211" s="735"/>
      <c r="Q211" s="735"/>
      <c r="R211" s="735"/>
      <c r="S211" s="735"/>
      <c r="T211" s="735"/>
      <c r="U211" s="735"/>
      <c r="V211" s="735"/>
      <c r="W211" s="735"/>
      <c r="X211" s="735"/>
      <c r="Y211" s="735"/>
      <c r="Z211" s="735"/>
      <c r="AA211" s="735"/>
      <c r="AB211" s="735"/>
      <c r="AC211" s="735"/>
      <c r="AD211" s="735"/>
      <c r="AE211" s="735"/>
      <c r="AF211" s="735"/>
      <c r="AG211" s="735"/>
      <c r="AI211" s="18"/>
      <c r="AJ211" s="18"/>
      <c r="AK211" s="18"/>
      <c r="AL211" s="18"/>
      <c r="AM211" s="18"/>
      <c r="AN211" s="18"/>
      <c r="AO211" s="18"/>
      <c r="AP211" s="18"/>
      <c r="AQ211" s="18"/>
    </row>
    <row r="212" spans="1:43" s="424" customFormat="1">
      <c r="A212" s="439"/>
      <c r="D212" s="735"/>
      <c r="E212" s="735"/>
      <c r="F212" s="735"/>
      <c r="G212" s="735"/>
      <c r="H212" s="735"/>
      <c r="I212" s="735"/>
      <c r="J212" s="735"/>
      <c r="K212" s="735"/>
      <c r="L212" s="735"/>
      <c r="M212" s="735"/>
      <c r="N212" s="735"/>
      <c r="O212" s="735"/>
      <c r="P212" s="735"/>
      <c r="Q212" s="735"/>
      <c r="R212" s="735"/>
      <c r="S212" s="735"/>
      <c r="T212" s="735"/>
      <c r="U212" s="735"/>
      <c r="V212" s="735"/>
      <c r="W212" s="735"/>
      <c r="X212" s="735"/>
      <c r="Y212" s="735"/>
      <c r="Z212" s="735"/>
      <c r="AA212" s="735"/>
      <c r="AB212" s="735"/>
      <c r="AC212" s="735"/>
      <c r="AD212" s="735"/>
      <c r="AE212" s="735"/>
      <c r="AF212" s="735"/>
      <c r="AG212" s="735"/>
      <c r="AI212" s="18"/>
      <c r="AJ212" s="18"/>
      <c r="AK212" s="18"/>
      <c r="AL212" s="18"/>
      <c r="AM212" s="18"/>
      <c r="AN212" s="18"/>
      <c r="AO212" s="18"/>
      <c r="AP212" s="18"/>
      <c r="AQ212" s="18"/>
    </row>
    <row r="213" spans="1:43" s="424" customFormat="1">
      <c r="A213" s="439"/>
      <c r="D213" s="735"/>
      <c r="E213" s="735"/>
      <c r="F213" s="735"/>
      <c r="G213" s="735"/>
      <c r="H213" s="735"/>
      <c r="I213" s="735"/>
      <c r="J213" s="735"/>
      <c r="K213" s="735"/>
      <c r="L213" s="735"/>
      <c r="M213" s="735"/>
      <c r="N213" s="735"/>
      <c r="O213" s="735"/>
      <c r="P213" s="735"/>
      <c r="Q213" s="735"/>
      <c r="R213" s="735"/>
      <c r="S213" s="735"/>
      <c r="T213" s="735"/>
      <c r="U213" s="735"/>
      <c r="V213" s="735"/>
      <c r="W213" s="735"/>
      <c r="X213" s="735"/>
      <c r="Y213" s="735"/>
      <c r="Z213" s="735"/>
      <c r="AA213" s="735"/>
      <c r="AB213" s="735"/>
      <c r="AC213" s="735"/>
      <c r="AD213" s="735"/>
      <c r="AE213" s="735"/>
      <c r="AF213" s="735"/>
      <c r="AG213" s="735"/>
      <c r="AI213" s="18"/>
      <c r="AJ213" s="18"/>
      <c r="AK213" s="18"/>
      <c r="AL213" s="18"/>
      <c r="AM213" s="18"/>
      <c r="AN213" s="18"/>
      <c r="AO213" s="18"/>
      <c r="AP213" s="18"/>
      <c r="AQ213" s="18"/>
    </row>
    <row r="214" spans="1:43" s="424" customFormat="1">
      <c r="A214" s="439"/>
      <c r="AI214" s="18"/>
      <c r="AJ214" s="18"/>
      <c r="AK214" s="18"/>
      <c r="AL214" s="18"/>
      <c r="AM214" s="18"/>
      <c r="AN214" s="18"/>
      <c r="AO214" s="18"/>
      <c r="AP214" s="18"/>
      <c r="AQ214" s="18"/>
    </row>
    <row r="215" spans="1:43" s="424" customFormat="1">
      <c r="A215" s="439"/>
      <c r="D215" s="872" t="s">
        <v>1133</v>
      </c>
      <c r="E215" s="873"/>
      <c r="F215" s="873"/>
      <c r="G215" s="873"/>
      <c r="H215" s="873"/>
      <c r="I215" s="873"/>
      <c r="J215" s="873"/>
      <c r="K215" s="873"/>
      <c r="L215" s="873"/>
      <c r="M215" s="873"/>
      <c r="N215" s="873"/>
      <c r="O215" s="873"/>
      <c r="P215" s="873"/>
      <c r="Q215" s="873"/>
      <c r="R215" s="873"/>
      <c r="S215" s="873"/>
      <c r="T215" s="873"/>
      <c r="U215" s="873"/>
      <c r="V215" s="873"/>
      <c r="W215" s="873"/>
      <c r="X215" s="873"/>
      <c r="Y215" s="873"/>
      <c r="Z215" s="873"/>
      <c r="AA215" s="873"/>
      <c r="AB215" s="873"/>
      <c r="AC215" s="873"/>
      <c r="AD215" s="873"/>
      <c r="AE215" s="873"/>
      <c r="AF215" s="873"/>
      <c r="AG215" s="873"/>
      <c r="AI215" s="18"/>
      <c r="AJ215" s="18"/>
      <c r="AK215" s="18"/>
      <c r="AL215" s="18"/>
      <c r="AM215" s="18"/>
      <c r="AN215" s="18"/>
      <c r="AO215" s="18"/>
      <c r="AP215" s="18"/>
      <c r="AQ215" s="18"/>
    </row>
    <row r="216" spans="1:43" s="424" customFormat="1">
      <c r="A216" s="439"/>
      <c r="D216" s="873"/>
      <c r="E216" s="873"/>
      <c r="F216" s="873"/>
      <c r="G216" s="873"/>
      <c r="H216" s="873"/>
      <c r="I216" s="873"/>
      <c r="J216" s="873"/>
      <c r="K216" s="873"/>
      <c r="L216" s="873"/>
      <c r="M216" s="873"/>
      <c r="N216" s="873"/>
      <c r="O216" s="873"/>
      <c r="P216" s="873"/>
      <c r="Q216" s="873"/>
      <c r="R216" s="873"/>
      <c r="S216" s="873"/>
      <c r="T216" s="873"/>
      <c r="U216" s="873"/>
      <c r="V216" s="873"/>
      <c r="W216" s="873"/>
      <c r="X216" s="873"/>
      <c r="Y216" s="873"/>
      <c r="Z216" s="873"/>
      <c r="AA216" s="873"/>
      <c r="AB216" s="873"/>
      <c r="AC216" s="873"/>
      <c r="AD216" s="873"/>
      <c r="AE216" s="873"/>
      <c r="AF216" s="873"/>
      <c r="AG216" s="873"/>
      <c r="AI216" s="18"/>
      <c r="AJ216" s="18"/>
      <c r="AK216" s="18"/>
      <c r="AL216" s="18"/>
      <c r="AM216" s="18"/>
      <c r="AN216" s="18"/>
      <c r="AO216" s="18"/>
      <c r="AP216" s="18"/>
      <c r="AQ216" s="18"/>
    </row>
    <row r="217" spans="1:43" s="424" customFormat="1">
      <c r="A217" s="439"/>
      <c r="AI217" s="18"/>
      <c r="AJ217" s="18"/>
      <c r="AK217" s="18"/>
      <c r="AL217" s="18"/>
      <c r="AM217" s="18"/>
      <c r="AN217" s="18"/>
      <c r="AO217" s="18"/>
      <c r="AP217" s="18"/>
      <c r="AQ217" s="18"/>
    </row>
    <row r="218" spans="1:43" s="424" customFormat="1" hidden="1">
      <c r="A218" s="439"/>
      <c r="D218" s="874" t="s">
        <v>791</v>
      </c>
      <c r="E218" s="875"/>
      <c r="F218" s="875"/>
      <c r="G218" s="875"/>
      <c r="H218" s="875"/>
      <c r="I218" s="875"/>
      <c r="J218" s="875"/>
      <c r="K218" s="875"/>
      <c r="L218" s="875"/>
      <c r="M218" s="875"/>
      <c r="N218" s="875"/>
      <c r="O218" s="875"/>
      <c r="P218" s="875"/>
      <c r="Q218" s="875"/>
      <c r="R218" s="875"/>
      <c r="S218" s="875"/>
      <c r="T218" s="875"/>
      <c r="U218" s="875"/>
      <c r="V218" s="875"/>
      <c r="W218" s="875"/>
      <c r="X218" s="875"/>
      <c r="Y218" s="875"/>
      <c r="Z218" s="875"/>
      <c r="AA218" s="875"/>
      <c r="AB218" s="875"/>
      <c r="AC218" s="875"/>
      <c r="AD218" s="875"/>
      <c r="AE218" s="875"/>
      <c r="AF218" s="875"/>
      <c r="AG218" s="875"/>
      <c r="AI218" s="18"/>
      <c r="AJ218" s="18"/>
      <c r="AK218" s="18"/>
      <c r="AL218" s="18"/>
      <c r="AM218" s="18"/>
      <c r="AN218" s="18"/>
      <c r="AO218" s="18"/>
      <c r="AP218" s="18"/>
      <c r="AQ218" s="18"/>
    </row>
    <row r="219" spans="1:43" s="424" customFormat="1">
      <c r="A219" s="439"/>
      <c r="AI219" s="18"/>
      <c r="AJ219" s="18"/>
      <c r="AK219" s="18"/>
      <c r="AL219" s="18"/>
      <c r="AM219" s="18"/>
      <c r="AN219" s="18"/>
      <c r="AO219" s="18"/>
      <c r="AP219" s="18"/>
      <c r="AQ219" s="18"/>
    </row>
    <row r="220" spans="1:43" s="424" customFormat="1">
      <c r="A220" s="439"/>
      <c r="D220" s="871" t="s">
        <v>792</v>
      </c>
      <c r="E220" s="871"/>
      <c r="F220" s="871"/>
      <c r="G220" s="871"/>
      <c r="H220" s="871"/>
      <c r="I220" s="871"/>
      <c r="J220" s="871"/>
      <c r="K220" s="871"/>
      <c r="L220" s="871"/>
      <c r="M220" s="871"/>
      <c r="N220" s="871"/>
      <c r="O220" s="871"/>
      <c r="P220" s="871"/>
      <c r="Q220" s="871"/>
      <c r="R220" s="871"/>
      <c r="S220" s="871"/>
      <c r="T220" s="871"/>
      <c r="U220" s="871"/>
      <c r="V220" s="871"/>
      <c r="W220" s="871"/>
      <c r="X220" s="871"/>
      <c r="Y220" s="871"/>
      <c r="Z220" s="871"/>
      <c r="AA220" s="871"/>
      <c r="AB220" s="871"/>
      <c r="AC220" s="871"/>
      <c r="AD220" s="871"/>
      <c r="AE220" s="871"/>
      <c r="AF220" s="871"/>
      <c r="AG220" s="871"/>
      <c r="AI220" s="18"/>
      <c r="AJ220" s="18"/>
      <c r="AK220" s="18"/>
      <c r="AL220" s="18"/>
      <c r="AM220" s="18"/>
      <c r="AN220" s="18"/>
      <c r="AO220" s="18"/>
      <c r="AP220" s="18"/>
      <c r="AQ220" s="18"/>
    </row>
    <row r="221" spans="1:43" s="424" customFormat="1">
      <c r="A221" s="439"/>
      <c r="AI221" s="18"/>
      <c r="AJ221" s="18"/>
      <c r="AK221" s="18"/>
      <c r="AL221" s="18"/>
      <c r="AM221" s="18"/>
      <c r="AN221" s="18"/>
      <c r="AO221" s="18"/>
      <c r="AP221" s="18"/>
      <c r="AQ221" s="18"/>
    </row>
    <row r="222" spans="1:43" s="424" customFormat="1" ht="12" customHeight="1">
      <c r="A222" s="439"/>
      <c r="AI222" s="18"/>
      <c r="AJ222" s="18"/>
      <c r="AK222" s="18"/>
      <c r="AL222" s="18"/>
      <c r="AM222" s="18"/>
      <c r="AN222" s="18"/>
      <c r="AO222" s="18"/>
      <c r="AP222" s="18"/>
      <c r="AQ222" s="18"/>
    </row>
    <row r="223" spans="1:43" s="424" customFormat="1" hidden="1">
      <c r="A223" s="439"/>
      <c r="D223" s="422" t="s">
        <v>793</v>
      </c>
      <c r="AI223" s="18"/>
      <c r="AJ223" s="18"/>
      <c r="AK223" s="18"/>
      <c r="AL223" s="18"/>
      <c r="AM223" s="18"/>
      <c r="AN223" s="18"/>
      <c r="AO223" s="18"/>
      <c r="AP223" s="18"/>
      <c r="AQ223" s="18"/>
    </row>
    <row r="224" spans="1:43" s="424" customFormat="1" hidden="1">
      <c r="A224" s="439"/>
      <c r="AI224" s="18"/>
      <c r="AJ224" s="18"/>
      <c r="AK224" s="18"/>
      <c r="AL224" s="18"/>
      <c r="AM224" s="18"/>
      <c r="AN224" s="18"/>
      <c r="AO224" s="18"/>
      <c r="AP224" s="18"/>
      <c r="AQ224" s="18"/>
    </row>
    <row r="225" spans="1:43" s="424" customFormat="1" hidden="1">
      <c r="A225" s="439"/>
      <c r="D225" s="735" t="s">
        <v>796</v>
      </c>
      <c r="E225" s="735"/>
      <c r="F225" s="735"/>
      <c r="G225" s="735"/>
      <c r="H225" s="735"/>
      <c r="I225" s="735"/>
      <c r="J225" s="735"/>
      <c r="K225" s="735"/>
      <c r="L225" s="735"/>
      <c r="M225" s="735"/>
      <c r="N225" s="735"/>
      <c r="O225" s="735"/>
      <c r="P225" s="735"/>
      <c r="Q225" s="735"/>
      <c r="R225" s="735"/>
      <c r="S225" s="735"/>
      <c r="T225" s="735"/>
      <c r="U225" s="735"/>
      <c r="V225" s="735"/>
      <c r="W225" s="735"/>
      <c r="X225" s="735"/>
      <c r="Y225" s="735"/>
      <c r="Z225" s="735"/>
      <c r="AA225" s="735"/>
      <c r="AB225" s="735"/>
      <c r="AC225" s="735"/>
      <c r="AD225" s="735"/>
      <c r="AE225" s="735"/>
      <c r="AF225" s="735"/>
      <c r="AG225" s="735"/>
      <c r="AI225" s="18"/>
      <c r="AJ225" s="18"/>
      <c r="AK225" s="18"/>
      <c r="AL225" s="18"/>
      <c r="AM225" s="18"/>
      <c r="AN225" s="18"/>
      <c r="AO225" s="18"/>
      <c r="AP225" s="18"/>
      <c r="AQ225" s="18"/>
    </row>
    <row r="226" spans="1:43" s="424" customFormat="1" hidden="1">
      <c r="A226" s="439"/>
      <c r="D226" s="735"/>
      <c r="E226" s="735"/>
      <c r="F226" s="735"/>
      <c r="G226" s="735"/>
      <c r="H226" s="735"/>
      <c r="I226" s="735"/>
      <c r="J226" s="735"/>
      <c r="K226" s="735"/>
      <c r="L226" s="735"/>
      <c r="M226" s="735"/>
      <c r="N226" s="735"/>
      <c r="O226" s="735"/>
      <c r="P226" s="735"/>
      <c r="Q226" s="735"/>
      <c r="R226" s="735"/>
      <c r="S226" s="735"/>
      <c r="T226" s="735"/>
      <c r="U226" s="735"/>
      <c r="V226" s="735"/>
      <c r="W226" s="735"/>
      <c r="X226" s="735"/>
      <c r="Y226" s="735"/>
      <c r="Z226" s="735"/>
      <c r="AA226" s="735"/>
      <c r="AB226" s="735"/>
      <c r="AC226" s="735"/>
      <c r="AD226" s="735"/>
      <c r="AE226" s="735"/>
      <c r="AF226" s="735"/>
      <c r="AG226" s="735"/>
      <c r="AI226" s="18"/>
      <c r="AJ226" s="18"/>
      <c r="AK226" s="18"/>
      <c r="AL226" s="18"/>
      <c r="AM226" s="18"/>
      <c r="AN226" s="18"/>
      <c r="AO226" s="18"/>
      <c r="AP226" s="18"/>
      <c r="AQ226" s="18"/>
    </row>
    <row r="227" spans="1:43" s="424" customFormat="1" hidden="1">
      <c r="A227" s="439"/>
      <c r="D227" s="442"/>
      <c r="E227" s="442"/>
      <c r="F227" s="442"/>
      <c r="G227" s="442"/>
      <c r="H227" s="442"/>
      <c r="I227" s="442"/>
      <c r="J227" s="442"/>
      <c r="K227" s="442"/>
      <c r="L227" s="442"/>
      <c r="M227" s="442"/>
      <c r="N227" s="442"/>
      <c r="O227" s="442"/>
      <c r="P227" s="442"/>
      <c r="Q227" s="442"/>
      <c r="R227" s="442"/>
      <c r="S227" s="442"/>
      <c r="T227" s="442"/>
      <c r="U227" s="442"/>
      <c r="V227" s="442"/>
      <c r="W227" s="442"/>
      <c r="X227" s="442"/>
      <c r="Y227" s="442"/>
      <c r="Z227" s="442"/>
      <c r="AA227" s="442"/>
      <c r="AB227" s="442"/>
      <c r="AC227" s="442"/>
      <c r="AD227" s="442"/>
      <c r="AE227" s="442"/>
      <c r="AF227" s="442"/>
      <c r="AG227" s="442"/>
      <c r="AI227" s="18"/>
      <c r="AJ227" s="18"/>
      <c r="AK227" s="18"/>
      <c r="AL227" s="18"/>
      <c r="AM227" s="18"/>
      <c r="AN227" s="18"/>
      <c r="AO227" s="18"/>
      <c r="AP227" s="18"/>
      <c r="AQ227" s="18"/>
    </row>
    <row r="228" spans="1:43" s="424" customFormat="1" hidden="1">
      <c r="A228" s="439"/>
      <c r="D228" s="424" t="s">
        <v>765</v>
      </c>
      <c r="E228" s="863" t="s">
        <v>995</v>
      </c>
      <c r="F228" s="735"/>
      <c r="G228" s="735"/>
      <c r="H228" s="735"/>
      <c r="I228" s="735"/>
      <c r="J228" s="735"/>
      <c r="K228" s="735"/>
      <c r="L228" s="735"/>
      <c r="M228" s="735"/>
      <c r="N228" s="735"/>
      <c r="O228" s="735"/>
      <c r="P228" s="735"/>
      <c r="Q228" s="735"/>
      <c r="R228" s="735"/>
      <c r="S228" s="735"/>
      <c r="T228" s="735"/>
      <c r="U228" s="735"/>
      <c r="V228" s="735"/>
      <c r="W228" s="735"/>
      <c r="X228" s="735"/>
      <c r="Y228" s="735"/>
      <c r="Z228" s="735"/>
      <c r="AA228" s="735"/>
      <c r="AB228" s="735"/>
      <c r="AC228" s="735"/>
      <c r="AD228" s="735"/>
      <c r="AE228" s="735"/>
      <c r="AF228" s="735"/>
      <c r="AG228" s="735"/>
      <c r="AI228" s="18"/>
      <c r="AJ228" s="18"/>
      <c r="AK228" s="18"/>
      <c r="AL228" s="18"/>
      <c r="AM228" s="18"/>
      <c r="AN228" s="18"/>
      <c r="AO228" s="18"/>
      <c r="AP228" s="18"/>
      <c r="AQ228" s="18"/>
    </row>
    <row r="229" spans="1:43" s="424" customFormat="1" hidden="1">
      <c r="A229" s="439"/>
      <c r="D229" s="424" t="s">
        <v>765</v>
      </c>
      <c r="E229" s="863" t="s">
        <v>996</v>
      </c>
      <c r="F229" s="735"/>
      <c r="G229" s="735"/>
      <c r="H229" s="735"/>
      <c r="I229" s="735"/>
      <c r="J229" s="735"/>
      <c r="K229" s="735"/>
      <c r="L229" s="735"/>
      <c r="M229" s="735"/>
      <c r="N229" s="735"/>
      <c r="O229" s="735"/>
      <c r="P229" s="735"/>
      <c r="Q229" s="735"/>
      <c r="R229" s="735"/>
      <c r="S229" s="735"/>
      <c r="T229" s="735"/>
      <c r="U229" s="735"/>
      <c r="V229" s="735"/>
      <c r="W229" s="735"/>
      <c r="X229" s="735"/>
      <c r="Y229" s="735"/>
      <c r="Z229" s="735"/>
      <c r="AA229" s="735"/>
      <c r="AB229" s="735"/>
      <c r="AC229" s="735"/>
      <c r="AD229" s="735"/>
      <c r="AE229" s="735"/>
      <c r="AF229" s="735"/>
      <c r="AG229" s="735"/>
      <c r="AI229" s="18"/>
      <c r="AJ229" s="18"/>
      <c r="AK229" s="18"/>
      <c r="AL229" s="18"/>
      <c r="AM229" s="18"/>
      <c r="AN229" s="18"/>
      <c r="AO229" s="18"/>
      <c r="AP229" s="18"/>
      <c r="AQ229" s="18"/>
    </row>
    <row r="230" spans="1:43" s="424" customFormat="1" ht="14.25" hidden="1" customHeight="1">
      <c r="A230" s="439"/>
      <c r="D230" s="424" t="s">
        <v>765</v>
      </c>
      <c r="E230" s="1183" t="s">
        <v>985</v>
      </c>
      <c r="F230" s="1183"/>
      <c r="G230" s="1183"/>
      <c r="H230" s="1183"/>
      <c r="I230" s="1183"/>
      <c r="J230" s="1183"/>
      <c r="K230" s="1183"/>
      <c r="L230" s="1183"/>
      <c r="M230" s="1183"/>
      <c r="N230" s="1183"/>
      <c r="O230" s="1183"/>
      <c r="P230" s="1183"/>
      <c r="Q230" s="1183"/>
      <c r="R230" s="1183"/>
      <c r="S230" s="1183"/>
      <c r="T230" s="1183"/>
      <c r="U230" s="1183"/>
      <c r="V230" s="1183"/>
      <c r="W230" s="1183"/>
      <c r="X230" s="1183"/>
      <c r="Y230" s="1183"/>
      <c r="Z230" s="1183"/>
      <c r="AA230" s="1183"/>
      <c r="AB230" s="1183"/>
      <c r="AC230" s="1183"/>
      <c r="AD230" s="1183"/>
      <c r="AE230" s="1183"/>
      <c r="AF230" s="1183"/>
      <c r="AG230" s="1183"/>
      <c r="AI230" s="18"/>
      <c r="AJ230" s="18"/>
      <c r="AK230" s="18"/>
      <c r="AL230" s="18"/>
      <c r="AM230" s="18"/>
      <c r="AN230" s="18"/>
      <c r="AO230" s="18"/>
      <c r="AP230" s="18"/>
      <c r="AQ230" s="18"/>
    </row>
    <row r="231" spans="1:43" s="424" customFormat="1" hidden="1">
      <c r="A231" s="439"/>
      <c r="E231" s="661"/>
      <c r="F231" s="661"/>
      <c r="G231" s="661"/>
      <c r="H231" s="661"/>
      <c r="I231" s="661"/>
      <c r="J231" s="661"/>
      <c r="K231" s="661"/>
      <c r="L231" s="661"/>
      <c r="M231" s="661"/>
      <c r="N231" s="661"/>
      <c r="O231" s="661"/>
      <c r="P231" s="661"/>
      <c r="Q231" s="661"/>
      <c r="R231" s="661"/>
      <c r="S231" s="661"/>
      <c r="T231" s="661"/>
      <c r="U231" s="661"/>
      <c r="V231" s="661"/>
      <c r="W231" s="661"/>
      <c r="X231" s="661"/>
      <c r="Y231" s="661"/>
      <c r="Z231" s="661"/>
      <c r="AA231" s="661"/>
      <c r="AB231" s="661"/>
      <c r="AC231" s="661"/>
      <c r="AD231" s="661"/>
      <c r="AE231" s="661"/>
      <c r="AF231" s="661"/>
      <c r="AG231" s="661"/>
      <c r="AI231" s="18"/>
      <c r="AJ231" s="18"/>
      <c r="AK231" s="18"/>
      <c r="AL231" s="18"/>
      <c r="AM231" s="18"/>
      <c r="AN231" s="18"/>
      <c r="AO231" s="18"/>
      <c r="AP231" s="18"/>
      <c r="AQ231" s="18"/>
    </row>
    <row r="232" spans="1:43" s="424" customFormat="1" hidden="1">
      <c r="A232" s="439"/>
      <c r="D232" s="735" t="s">
        <v>797</v>
      </c>
      <c r="E232" s="735"/>
      <c r="F232" s="735"/>
      <c r="G232" s="735"/>
      <c r="H232" s="735"/>
      <c r="I232" s="735"/>
      <c r="J232" s="735"/>
      <c r="K232" s="735"/>
      <c r="L232" s="735"/>
      <c r="M232" s="735"/>
      <c r="N232" s="735"/>
      <c r="O232" s="735"/>
      <c r="P232" s="735"/>
      <c r="Q232" s="735"/>
      <c r="R232" s="735"/>
      <c r="S232" s="735"/>
      <c r="T232" s="735"/>
      <c r="U232" s="735"/>
      <c r="V232" s="735"/>
      <c r="W232" s="735"/>
      <c r="X232" s="735"/>
      <c r="Y232" s="735"/>
      <c r="Z232" s="735"/>
      <c r="AA232" s="735"/>
      <c r="AB232" s="735"/>
      <c r="AC232" s="735"/>
      <c r="AD232" s="735"/>
      <c r="AE232" s="735"/>
      <c r="AF232" s="735"/>
      <c r="AG232" s="735"/>
      <c r="AI232" s="18"/>
      <c r="AJ232" s="18"/>
      <c r="AK232" s="18"/>
      <c r="AL232" s="18"/>
      <c r="AM232" s="18"/>
      <c r="AN232" s="18"/>
      <c r="AO232" s="18"/>
      <c r="AP232" s="18"/>
      <c r="AQ232" s="18"/>
    </row>
    <row r="233" spans="1:43" s="424" customFormat="1" hidden="1">
      <c r="A233" s="439"/>
      <c r="D233" s="735"/>
      <c r="E233" s="735"/>
      <c r="F233" s="735"/>
      <c r="G233" s="735"/>
      <c r="H233" s="735"/>
      <c r="I233" s="735"/>
      <c r="J233" s="735"/>
      <c r="K233" s="735"/>
      <c r="L233" s="735"/>
      <c r="M233" s="735"/>
      <c r="N233" s="735"/>
      <c r="O233" s="735"/>
      <c r="P233" s="735"/>
      <c r="Q233" s="735"/>
      <c r="R233" s="735"/>
      <c r="S233" s="735"/>
      <c r="T233" s="735"/>
      <c r="U233" s="735"/>
      <c r="V233" s="735"/>
      <c r="W233" s="735"/>
      <c r="X233" s="735"/>
      <c r="Y233" s="735"/>
      <c r="Z233" s="735"/>
      <c r="AA233" s="735"/>
      <c r="AB233" s="735"/>
      <c r="AC233" s="735"/>
      <c r="AD233" s="735"/>
      <c r="AE233" s="735"/>
      <c r="AF233" s="735"/>
      <c r="AG233" s="735"/>
      <c r="AI233" s="18"/>
      <c r="AJ233" s="18"/>
      <c r="AK233" s="18"/>
      <c r="AL233" s="18"/>
      <c r="AM233" s="18"/>
      <c r="AN233" s="18"/>
      <c r="AO233" s="18"/>
      <c r="AP233" s="18"/>
      <c r="AQ233" s="18"/>
    </row>
    <row r="234" spans="1:43" s="424" customFormat="1" hidden="1">
      <c r="A234" s="439"/>
      <c r="D234" s="735"/>
      <c r="E234" s="735"/>
      <c r="F234" s="735"/>
      <c r="G234" s="735"/>
      <c r="H234" s="735"/>
      <c r="I234" s="735"/>
      <c r="J234" s="735"/>
      <c r="K234" s="735"/>
      <c r="L234" s="735"/>
      <c r="M234" s="735"/>
      <c r="N234" s="735"/>
      <c r="O234" s="735"/>
      <c r="P234" s="735"/>
      <c r="Q234" s="735"/>
      <c r="R234" s="735"/>
      <c r="S234" s="735"/>
      <c r="T234" s="735"/>
      <c r="U234" s="735"/>
      <c r="V234" s="735"/>
      <c r="W234" s="735"/>
      <c r="X234" s="735"/>
      <c r="Y234" s="735"/>
      <c r="Z234" s="735"/>
      <c r="AA234" s="735"/>
      <c r="AB234" s="735"/>
      <c r="AC234" s="735"/>
      <c r="AD234" s="735"/>
      <c r="AE234" s="735"/>
      <c r="AF234" s="735"/>
      <c r="AG234" s="735"/>
      <c r="AI234" s="18"/>
      <c r="AJ234" s="18"/>
      <c r="AK234" s="18"/>
      <c r="AL234" s="18"/>
      <c r="AM234" s="18"/>
      <c r="AN234" s="18"/>
      <c r="AO234" s="18"/>
      <c r="AP234" s="18"/>
      <c r="AQ234" s="18"/>
    </row>
    <row r="235" spans="1:43" s="424" customFormat="1" hidden="1">
      <c r="A235" s="439"/>
      <c r="D235" s="735"/>
      <c r="E235" s="735"/>
      <c r="F235" s="735"/>
      <c r="G235" s="735"/>
      <c r="H235" s="735"/>
      <c r="I235" s="735"/>
      <c r="J235" s="735"/>
      <c r="K235" s="735"/>
      <c r="L235" s="735"/>
      <c r="M235" s="735"/>
      <c r="N235" s="735"/>
      <c r="O235" s="735"/>
      <c r="P235" s="735"/>
      <c r="Q235" s="735"/>
      <c r="R235" s="735"/>
      <c r="S235" s="735"/>
      <c r="T235" s="735"/>
      <c r="U235" s="735"/>
      <c r="V235" s="735"/>
      <c r="W235" s="735"/>
      <c r="X235" s="735"/>
      <c r="Y235" s="735"/>
      <c r="Z235" s="735"/>
      <c r="AA235" s="735"/>
      <c r="AB235" s="735"/>
      <c r="AC235" s="735"/>
      <c r="AD235" s="735"/>
      <c r="AE235" s="735"/>
      <c r="AF235" s="735"/>
      <c r="AG235" s="735"/>
      <c r="AI235" s="18"/>
      <c r="AJ235" s="18"/>
      <c r="AK235" s="18"/>
      <c r="AL235" s="18"/>
      <c r="AM235" s="18"/>
      <c r="AN235" s="18"/>
      <c r="AO235" s="18"/>
      <c r="AP235" s="18"/>
      <c r="AQ235" s="18"/>
    </row>
    <row r="236" spans="1:43" s="424" customFormat="1" hidden="1">
      <c r="A236" s="439"/>
      <c r="AI236" s="18"/>
      <c r="AJ236" s="18"/>
      <c r="AK236" s="18"/>
      <c r="AL236" s="18"/>
      <c r="AM236" s="18"/>
      <c r="AN236" s="18"/>
      <c r="AO236" s="18"/>
      <c r="AP236" s="18"/>
      <c r="AQ236" s="18"/>
    </row>
    <row r="237" spans="1:43" s="424" customFormat="1" hidden="1">
      <c r="A237" s="439"/>
      <c r="D237" s="422" t="s">
        <v>798</v>
      </c>
      <c r="AI237" s="18"/>
      <c r="AJ237" s="18"/>
      <c r="AK237" s="18"/>
      <c r="AL237" s="18"/>
      <c r="AM237" s="18"/>
      <c r="AN237" s="18"/>
      <c r="AO237" s="18"/>
      <c r="AP237" s="18"/>
      <c r="AQ237" s="18"/>
    </row>
    <row r="238" spans="1:43" s="424" customFormat="1" hidden="1">
      <c r="A238" s="439"/>
      <c r="AI238" s="18"/>
      <c r="AJ238" s="18"/>
      <c r="AK238" s="18"/>
      <c r="AL238" s="18"/>
      <c r="AM238" s="18"/>
      <c r="AN238" s="18"/>
      <c r="AO238" s="18"/>
      <c r="AP238" s="18"/>
      <c r="AQ238" s="18"/>
    </row>
    <row r="239" spans="1:43" s="424" customFormat="1" hidden="1">
      <c r="A239" s="439"/>
      <c r="D239" s="735" t="s">
        <v>799</v>
      </c>
      <c r="E239" s="735"/>
      <c r="F239" s="735"/>
      <c r="G239" s="735"/>
      <c r="H239" s="735"/>
      <c r="I239" s="735"/>
      <c r="J239" s="735"/>
      <c r="K239" s="735"/>
      <c r="L239" s="735"/>
      <c r="M239" s="735"/>
      <c r="N239" s="735"/>
      <c r="O239" s="735"/>
      <c r="P239" s="735"/>
      <c r="Q239" s="735"/>
      <c r="R239" s="735"/>
      <c r="S239" s="735"/>
      <c r="T239" s="735"/>
      <c r="U239" s="735"/>
      <c r="V239" s="735"/>
      <c r="W239" s="735"/>
      <c r="X239" s="735"/>
      <c r="Y239" s="735"/>
      <c r="Z239" s="735"/>
      <c r="AA239" s="735"/>
      <c r="AB239" s="735"/>
      <c r="AC239" s="735"/>
      <c r="AD239" s="735"/>
      <c r="AE239" s="735"/>
      <c r="AF239" s="735"/>
      <c r="AG239" s="735"/>
      <c r="AI239" s="18"/>
      <c r="AJ239" s="18"/>
      <c r="AK239" s="18"/>
      <c r="AL239" s="18"/>
      <c r="AM239" s="18"/>
      <c r="AN239" s="18"/>
      <c r="AO239" s="18"/>
      <c r="AP239" s="18"/>
      <c r="AQ239" s="18"/>
    </row>
    <row r="240" spans="1:43" s="424" customFormat="1" hidden="1">
      <c r="A240" s="439"/>
      <c r="D240" s="735"/>
      <c r="E240" s="735"/>
      <c r="F240" s="735"/>
      <c r="G240" s="735"/>
      <c r="H240" s="735"/>
      <c r="I240" s="735"/>
      <c r="J240" s="735"/>
      <c r="K240" s="735"/>
      <c r="L240" s="735"/>
      <c r="M240" s="735"/>
      <c r="N240" s="735"/>
      <c r="O240" s="735"/>
      <c r="P240" s="735"/>
      <c r="Q240" s="735"/>
      <c r="R240" s="735"/>
      <c r="S240" s="735"/>
      <c r="T240" s="735"/>
      <c r="U240" s="735"/>
      <c r="V240" s="735"/>
      <c r="W240" s="735"/>
      <c r="X240" s="735"/>
      <c r="Y240" s="735"/>
      <c r="Z240" s="735"/>
      <c r="AA240" s="735"/>
      <c r="AB240" s="735"/>
      <c r="AC240" s="735"/>
      <c r="AD240" s="735"/>
      <c r="AE240" s="735"/>
      <c r="AF240" s="735"/>
      <c r="AG240" s="735"/>
      <c r="AI240" s="18"/>
      <c r="AJ240" s="18"/>
      <c r="AK240" s="18"/>
      <c r="AL240" s="18"/>
      <c r="AM240" s="18"/>
      <c r="AN240" s="18"/>
      <c r="AO240" s="18"/>
      <c r="AP240" s="18"/>
      <c r="AQ240" s="18"/>
    </row>
    <row r="241" spans="1:43" s="424" customFormat="1" hidden="1">
      <c r="A241" s="439"/>
      <c r="D241" s="735"/>
      <c r="E241" s="735"/>
      <c r="F241" s="735"/>
      <c r="G241" s="735"/>
      <c r="H241" s="735"/>
      <c r="I241" s="735"/>
      <c r="J241" s="735"/>
      <c r="K241" s="735"/>
      <c r="L241" s="735"/>
      <c r="M241" s="735"/>
      <c r="N241" s="735"/>
      <c r="O241" s="735"/>
      <c r="P241" s="735"/>
      <c r="Q241" s="735"/>
      <c r="R241" s="735"/>
      <c r="S241" s="735"/>
      <c r="T241" s="735"/>
      <c r="U241" s="735"/>
      <c r="V241" s="735"/>
      <c r="W241" s="735"/>
      <c r="X241" s="735"/>
      <c r="Y241" s="735"/>
      <c r="Z241" s="735"/>
      <c r="AA241" s="735"/>
      <c r="AB241" s="735"/>
      <c r="AC241" s="735"/>
      <c r="AD241" s="735"/>
      <c r="AE241" s="735"/>
      <c r="AF241" s="735"/>
      <c r="AG241" s="735"/>
      <c r="AI241" s="18"/>
      <c r="AJ241" s="18"/>
      <c r="AK241" s="18"/>
      <c r="AL241" s="18"/>
      <c r="AM241" s="18"/>
      <c r="AN241" s="18"/>
      <c r="AO241" s="18"/>
      <c r="AP241" s="18"/>
      <c r="AQ241" s="18"/>
    </row>
    <row r="242" spans="1:43" s="424" customFormat="1" hidden="1">
      <c r="A242" s="439"/>
      <c r="AI242" s="18"/>
      <c r="AJ242" s="18"/>
      <c r="AK242" s="18"/>
      <c r="AL242" s="18"/>
      <c r="AM242" s="18"/>
      <c r="AN242" s="18"/>
      <c r="AO242" s="18"/>
      <c r="AP242" s="18"/>
      <c r="AQ242" s="18"/>
    </row>
    <row r="243" spans="1:43" s="424" customFormat="1" hidden="1">
      <c r="A243" s="439"/>
      <c r="D243" s="735" t="s">
        <v>800</v>
      </c>
      <c r="E243" s="735"/>
      <c r="F243" s="735"/>
      <c r="G243" s="735"/>
      <c r="H243" s="735"/>
      <c r="I243" s="735"/>
      <c r="J243" s="735"/>
      <c r="K243" s="735"/>
      <c r="L243" s="735"/>
      <c r="M243" s="735"/>
      <c r="N243" s="735"/>
      <c r="O243" s="735"/>
      <c r="P243" s="735"/>
      <c r="Q243" s="735"/>
      <c r="R243" s="735"/>
      <c r="S243" s="735"/>
      <c r="T243" s="735"/>
      <c r="U243" s="735"/>
      <c r="V243" s="735"/>
      <c r="W243" s="735"/>
      <c r="X243" s="735"/>
      <c r="Y243" s="735"/>
      <c r="Z243" s="735"/>
      <c r="AA243" s="735"/>
      <c r="AB243" s="735"/>
      <c r="AC243" s="735"/>
      <c r="AD243" s="735"/>
      <c r="AE243" s="735"/>
      <c r="AF243" s="735"/>
      <c r="AG243" s="735"/>
      <c r="AI243" s="18"/>
      <c r="AJ243" s="18"/>
      <c r="AK243" s="18"/>
      <c r="AL243" s="18"/>
      <c r="AM243" s="18"/>
      <c r="AN243" s="18"/>
      <c r="AO243" s="18"/>
      <c r="AP243" s="18"/>
      <c r="AQ243" s="18"/>
    </row>
    <row r="244" spans="1:43" s="424" customFormat="1" hidden="1">
      <c r="A244" s="439"/>
      <c r="D244" s="735"/>
      <c r="E244" s="735"/>
      <c r="F244" s="735"/>
      <c r="G244" s="735"/>
      <c r="H244" s="735"/>
      <c r="I244" s="735"/>
      <c r="J244" s="735"/>
      <c r="K244" s="735"/>
      <c r="L244" s="735"/>
      <c r="M244" s="735"/>
      <c r="N244" s="735"/>
      <c r="O244" s="735"/>
      <c r="P244" s="735"/>
      <c r="Q244" s="735"/>
      <c r="R244" s="735"/>
      <c r="S244" s="735"/>
      <c r="T244" s="735"/>
      <c r="U244" s="735"/>
      <c r="V244" s="735"/>
      <c r="W244" s="735"/>
      <c r="X244" s="735"/>
      <c r="Y244" s="735"/>
      <c r="Z244" s="735"/>
      <c r="AA244" s="735"/>
      <c r="AB244" s="735"/>
      <c r="AC244" s="735"/>
      <c r="AD244" s="735"/>
      <c r="AE244" s="735"/>
      <c r="AF244" s="735"/>
      <c r="AG244" s="735"/>
      <c r="AI244" s="18"/>
      <c r="AJ244" s="18"/>
      <c r="AK244" s="18"/>
      <c r="AL244" s="18"/>
      <c r="AM244" s="18"/>
      <c r="AN244" s="18"/>
      <c r="AO244" s="18"/>
      <c r="AP244" s="18"/>
      <c r="AQ244" s="18"/>
    </row>
    <row r="245" spans="1:43" s="424" customFormat="1">
      <c r="A245" s="439"/>
      <c r="AI245" s="18"/>
      <c r="AJ245" s="18"/>
      <c r="AK245" s="18"/>
      <c r="AL245" s="18"/>
      <c r="AM245" s="18"/>
      <c r="AN245" s="18"/>
      <c r="AO245" s="18"/>
      <c r="AP245" s="18"/>
      <c r="AQ245" s="18"/>
    </row>
    <row r="246" spans="1:43" s="424" customFormat="1">
      <c r="A246" s="439"/>
      <c r="D246" s="422" t="s">
        <v>801</v>
      </c>
      <c r="AI246" s="18"/>
      <c r="AJ246" s="18"/>
      <c r="AK246" s="18"/>
      <c r="AL246" s="18"/>
      <c r="AM246" s="18"/>
      <c r="AN246" s="18"/>
      <c r="AO246" s="18"/>
      <c r="AP246" s="18"/>
      <c r="AQ246" s="18"/>
    </row>
    <row r="247" spans="1:43" s="424" customFormat="1" ht="7.5" customHeight="1">
      <c r="A247" s="439"/>
      <c r="AI247" s="18"/>
      <c r="AJ247" s="18"/>
      <c r="AK247" s="18"/>
      <c r="AL247" s="18"/>
      <c r="AM247" s="18"/>
      <c r="AN247" s="18"/>
      <c r="AO247" s="18"/>
      <c r="AP247" s="18"/>
      <c r="AQ247" s="18"/>
    </row>
    <row r="248" spans="1:43" s="424" customFormat="1" hidden="1">
      <c r="A248" s="439"/>
      <c r="D248" s="735" t="s">
        <v>799</v>
      </c>
      <c r="E248" s="735"/>
      <c r="F248" s="735"/>
      <c r="G248" s="735"/>
      <c r="H248" s="735"/>
      <c r="I248" s="735"/>
      <c r="J248" s="735"/>
      <c r="K248" s="735"/>
      <c r="L248" s="735"/>
      <c r="M248" s="735"/>
      <c r="N248" s="735"/>
      <c r="O248" s="735"/>
      <c r="P248" s="735"/>
      <c r="Q248" s="735"/>
      <c r="R248" s="735"/>
      <c r="S248" s="735"/>
      <c r="T248" s="735"/>
      <c r="U248" s="735"/>
      <c r="V248" s="735"/>
      <c r="W248" s="735"/>
      <c r="X248" s="735"/>
      <c r="Y248" s="735"/>
      <c r="Z248" s="735"/>
      <c r="AA248" s="735"/>
      <c r="AB248" s="735"/>
      <c r="AC248" s="735"/>
      <c r="AD248" s="735"/>
      <c r="AE248" s="735"/>
      <c r="AF248" s="735"/>
      <c r="AG248" s="735"/>
      <c r="AI248" s="18"/>
      <c r="AJ248" s="18"/>
      <c r="AK248" s="18"/>
      <c r="AL248" s="18"/>
      <c r="AM248" s="18"/>
      <c r="AN248" s="18"/>
      <c r="AO248" s="18"/>
      <c r="AP248" s="18"/>
      <c r="AQ248" s="18"/>
    </row>
    <row r="249" spans="1:43" s="424" customFormat="1" hidden="1">
      <c r="A249" s="439"/>
      <c r="D249" s="735"/>
      <c r="E249" s="735"/>
      <c r="F249" s="735"/>
      <c r="G249" s="735"/>
      <c r="H249" s="735"/>
      <c r="I249" s="735"/>
      <c r="J249" s="735"/>
      <c r="K249" s="735"/>
      <c r="L249" s="735"/>
      <c r="M249" s="735"/>
      <c r="N249" s="735"/>
      <c r="O249" s="735"/>
      <c r="P249" s="735"/>
      <c r="Q249" s="735"/>
      <c r="R249" s="735"/>
      <c r="S249" s="735"/>
      <c r="T249" s="735"/>
      <c r="U249" s="735"/>
      <c r="V249" s="735"/>
      <c r="W249" s="735"/>
      <c r="X249" s="735"/>
      <c r="Y249" s="735"/>
      <c r="Z249" s="735"/>
      <c r="AA249" s="735"/>
      <c r="AB249" s="735"/>
      <c r="AC249" s="735"/>
      <c r="AD249" s="735"/>
      <c r="AE249" s="735"/>
      <c r="AF249" s="735"/>
      <c r="AG249" s="735"/>
      <c r="AI249" s="18"/>
      <c r="AJ249" s="18"/>
      <c r="AK249" s="18"/>
      <c r="AL249" s="18"/>
      <c r="AM249" s="18"/>
      <c r="AN249" s="18"/>
      <c r="AO249" s="18"/>
      <c r="AP249" s="18"/>
      <c r="AQ249" s="18"/>
    </row>
    <row r="250" spans="1:43" s="424" customFormat="1" hidden="1">
      <c r="A250" s="439"/>
      <c r="D250" s="735"/>
      <c r="E250" s="735"/>
      <c r="F250" s="735"/>
      <c r="G250" s="735"/>
      <c r="H250" s="735"/>
      <c r="I250" s="735"/>
      <c r="J250" s="735"/>
      <c r="K250" s="735"/>
      <c r="L250" s="735"/>
      <c r="M250" s="735"/>
      <c r="N250" s="735"/>
      <c r="O250" s="735"/>
      <c r="P250" s="735"/>
      <c r="Q250" s="735"/>
      <c r="R250" s="735"/>
      <c r="S250" s="735"/>
      <c r="T250" s="735"/>
      <c r="U250" s="735"/>
      <c r="V250" s="735"/>
      <c r="W250" s="735"/>
      <c r="X250" s="735"/>
      <c r="Y250" s="735"/>
      <c r="Z250" s="735"/>
      <c r="AA250" s="735"/>
      <c r="AB250" s="735"/>
      <c r="AC250" s="735"/>
      <c r="AD250" s="735"/>
      <c r="AE250" s="735"/>
      <c r="AF250" s="735"/>
      <c r="AG250" s="735"/>
      <c r="AI250" s="18"/>
      <c r="AJ250" s="18"/>
      <c r="AK250" s="18"/>
      <c r="AL250" s="18"/>
      <c r="AM250" s="18"/>
      <c r="AN250" s="18"/>
      <c r="AO250" s="18"/>
      <c r="AP250" s="18"/>
      <c r="AQ250" s="18"/>
    </row>
    <row r="251" spans="1:43" s="424" customFormat="1" hidden="1">
      <c r="A251" s="439"/>
      <c r="AI251" s="18"/>
      <c r="AJ251" s="18"/>
      <c r="AK251" s="18"/>
      <c r="AL251" s="18"/>
      <c r="AM251" s="18"/>
      <c r="AN251" s="18"/>
      <c r="AO251" s="18"/>
      <c r="AP251" s="18"/>
      <c r="AQ251" s="18"/>
    </row>
    <row r="252" spans="1:43" s="424" customFormat="1">
      <c r="A252" s="439"/>
      <c r="D252" s="735" t="s">
        <v>802</v>
      </c>
      <c r="E252" s="735"/>
      <c r="F252" s="735"/>
      <c r="G252" s="735"/>
      <c r="H252" s="735"/>
      <c r="I252" s="735"/>
      <c r="J252" s="735"/>
      <c r="K252" s="735"/>
      <c r="L252" s="735"/>
      <c r="M252" s="735"/>
      <c r="N252" s="735"/>
      <c r="O252" s="735"/>
      <c r="P252" s="735"/>
      <c r="Q252" s="735"/>
      <c r="R252" s="735"/>
      <c r="S252" s="735"/>
      <c r="T252" s="735"/>
      <c r="U252" s="735"/>
      <c r="V252" s="735"/>
      <c r="W252" s="735"/>
      <c r="X252" s="735"/>
      <c r="Y252" s="735"/>
      <c r="Z252" s="735"/>
      <c r="AA252" s="735"/>
      <c r="AB252" s="735"/>
      <c r="AC252" s="735"/>
      <c r="AD252" s="735"/>
      <c r="AE252" s="735"/>
      <c r="AF252" s="735"/>
      <c r="AG252" s="735"/>
      <c r="AI252" s="18"/>
      <c r="AJ252" s="18"/>
      <c r="AK252" s="18"/>
      <c r="AL252" s="18"/>
      <c r="AM252" s="18"/>
      <c r="AN252" s="18"/>
      <c r="AO252" s="18"/>
      <c r="AP252" s="18"/>
      <c r="AQ252" s="18"/>
    </row>
    <row r="253" spans="1:43" s="424" customFormat="1">
      <c r="A253" s="439"/>
      <c r="D253" s="735"/>
      <c r="E253" s="735"/>
      <c r="F253" s="735"/>
      <c r="G253" s="735"/>
      <c r="H253" s="735"/>
      <c r="I253" s="735"/>
      <c r="J253" s="735"/>
      <c r="K253" s="735"/>
      <c r="L253" s="735"/>
      <c r="M253" s="735"/>
      <c r="N253" s="735"/>
      <c r="O253" s="735"/>
      <c r="P253" s="735"/>
      <c r="Q253" s="735"/>
      <c r="R253" s="735"/>
      <c r="S253" s="735"/>
      <c r="T253" s="735"/>
      <c r="U253" s="735"/>
      <c r="V253" s="735"/>
      <c r="W253" s="735"/>
      <c r="X253" s="735"/>
      <c r="Y253" s="735"/>
      <c r="Z253" s="735"/>
      <c r="AA253" s="735"/>
      <c r="AB253" s="735"/>
      <c r="AC253" s="735"/>
      <c r="AD253" s="735"/>
      <c r="AE253" s="735"/>
      <c r="AF253" s="735"/>
      <c r="AG253" s="735"/>
      <c r="AI253" s="18"/>
      <c r="AJ253" s="18"/>
      <c r="AK253" s="18"/>
      <c r="AL253" s="18"/>
      <c r="AM253" s="18"/>
      <c r="AN253" s="18"/>
      <c r="AO253" s="18"/>
      <c r="AP253" s="18"/>
      <c r="AQ253" s="18"/>
    </row>
    <row r="254" spans="1:43" s="424" customFormat="1">
      <c r="A254" s="439"/>
      <c r="AI254" s="18"/>
      <c r="AJ254" s="18"/>
      <c r="AK254" s="18"/>
      <c r="AL254" s="18"/>
      <c r="AM254" s="18"/>
      <c r="AN254" s="18"/>
      <c r="AO254" s="18"/>
      <c r="AP254" s="18"/>
      <c r="AQ254" s="18"/>
    </row>
    <row r="255" spans="1:43" s="424" customFormat="1">
      <c r="A255" s="439"/>
      <c r="D255" s="422" t="s">
        <v>803</v>
      </c>
      <c r="AI255" s="18"/>
      <c r="AJ255" s="18"/>
      <c r="AK255" s="18"/>
      <c r="AL255" s="18"/>
      <c r="AM255" s="18"/>
      <c r="AN255" s="18"/>
      <c r="AO255" s="18"/>
      <c r="AP255" s="18"/>
      <c r="AQ255" s="18"/>
    </row>
    <row r="256" spans="1:43" s="424" customFormat="1">
      <c r="A256" s="439"/>
      <c r="AI256" s="18"/>
      <c r="AJ256" s="18"/>
      <c r="AK256" s="18"/>
      <c r="AL256" s="18"/>
      <c r="AM256" s="18"/>
      <c r="AN256" s="18"/>
      <c r="AO256" s="18"/>
      <c r="AP256" s="18"/>
      <c r="AQ256" s="18"/>
    </row>
    <row r="257" spans="1:43" s="424" customFormat="1">
      <c r="A257" s="439"/>
      <c r="D257" s="735" t="s">
        <v>804</v>
      </c>
      <c r="E257" s="735"/>
      <c r="F257" s="735"/>
      <c r="G257" s="735"/>
      <c r="H257" s="735"/>
      <c r="I257" s="735"/>
      <c r="J257" s="735"/>
      <c r="K257" s="735"/>
      <c r="L257" s="735"/>
      <c r="M257" s="735"/>
      <c r="N257" s="735"/>
      <c r="O257" s="735"/>
      <c r="P257" s="735"/>
      <c r="Q257" s="735"/>
      <c r="R257" s="735"/>
      <c r="S257" s="735"/>
      <c r="T257" s="735"/>
      <c r="U257" s="735"/>
      <c r="V257" s="735"/>
      <c r="W257" s="735"/>
      <c r="X257" s="735"/>
      <c r="Y257" s="735"/>
      <c r="Z257" s="735"/>
      <c r="AA257" s="735"/>
      <c r="AB257" s="735"/>
      <c r="AC257" s="735"/>
      <c r="AD257" s="735"/>
      <c r="AE257" s="735"/>
      <c r="AF257" s="735"/>
      <c r="AG257" s="735"/>
      <c r="AI257" s="18"/>
      <c r="AJ257" s="18"/>
      <c r="AK257" s="18"/>
      <c r="AL257" s="18"/>
      <c r="AM257" s="18"/>
      <c r="AN257" s="18"/>
      <c r="AO257" s="18"/>
      <c r="AP257" s="18"/>
      <c r="AQ257" s="18"/>
    </row>
    <row r="258" spans="1:43" s="424" customFormat="1">
      <c r="A258" s="439"/>
      <c r="D258" s="735"/>
      <c r="E258" s="735"/>
      <c r="F258" s="735"/>
      <c r="G258" s="735"/>
      <c r="H258" s="735"/>
      <c r="I258" s="735"/>
      <c r="J258" s="735"/>
      <c r="K258" s="735"/>
      <c r="L258" s="735"/>
      <c r="M258" s="735"/>
      <c r="N258" s="735"/>
      <c r="O258" s="735"/>
      <c r="P258" s="735"/>
      <c r="Q258" s="735"/>
      <c r="R258" s="735"/>
      <c r="S258" s="735"/>
      <c r="T258" s="735"/>
      <c r="U258" s="735"/>
      <c r="V258" s="735"/>
      <c r="W258" s="735"/>
      <c r="X258" s="735"/>
      <c r="Y258" s="735"/>
      <c r="Z258" s="735"/>
      <c r="AA258" s="735"/>
      <c r="AB258" s="735"/>
      <c r="AC258" s="735"/>
      <c r="AD258" s="735"/>
      <c r="AE258" s="735"/>
      <c r="AF258" s="735"/>
      <c r="AG258" s="735"/>
      <c r="AI258" s="18"/>
      <c r="AJ258" s="18"/>
      <c r="AK258" s="18"/>
      <c r="AL258" s="18"/>
      <c r="AM258" s="18"/>
      <c r="AN258" s="18"/>
      <c r="AO258" s="18"/>
      <c r="AP258" s="18"/>
      <c r="AQ258" s="18"/>
    </row>
    <row r="259" spans="1:43" s="424" customFormat="1">
      <c r="A259" s="439"/>
      <c r="L259" s="444"/>
      <c r="AI259" s="18"/>
      <c r="AJ259" s="18"/>
      <c r="AK259" s="18"/>
      <c r="AL259" s="18"/>
      <c r="AM259" s="18"/>
      <c r="AN259" s="18"/>
      <c r="AO259" s="18"/>
      <c r="AP259" s="18"/>
      <c r="AQ259" s="18"/>
    </row>
    <row r="260" spans="1:43" s="424" customFormat="1">
      <c r="A260" s="439"/>
      <c r="D260" s="422" t="s">
        <v>805</v>
      </c>
      <c r="L260" s="444"/>
      <c r="AI260" s="18"/>
      <c r="AJ260" s="18"/>
      <c r="AK260" s="18"/>
      <c r="AL260" s="18"/>
      <c r="AM260" s="18"/>
      <c r="AN260" s="18"/>
      <c r="AO260" s="18"/>
      <c r="AP260" s="18"/>
      <c r="AQ260" s="18"/>
    </row>
    <row r="261" spans="1:43" s="424" customFormat="1">
      <c r="A261" s="439"/>
      <c r="AI261" s="18"/>
      <c r="AJ261" s="18"/>
      <c r="AK261" s="451"/>
      <c r="AL261" s="18"/>
      <c r="AM261" s="18"/>
      <c r="AN261" s="18"/>
      <c r="AO261" s="18"/>
      <c r="AP261" s="18"/>
      <c r="AQ261" s="18"/>
    </row>
    <row r="262" spans="1:43" s="424" customFormat="1">
      <c r="A262" s="439"/>
      <c r="D262" s="735" t="s">
        <v>806</v>
      </c>
      <c r="E262" s="735"/>
      <c r="F262" s="735"/>
      <c r="G262" s="735"/>
      <c r="H262" s="735"/>
      <c r="I262" s="735"/>
      <c r="J262" s="735"/>
      <c r="K262" s="735"/>
      <c r="L262" s="735"/>
      <c r="M262" s="735"/>
      <c r="N262" s="735"/>
      <c r="O262" s="735"/>
      <c r="P262" s="735"/>
      <c r="Q262" s="735"/>
      <c r="R262" s="735"/>
      <c r="S262" s="735"/>
      <c r="T262" s="735"/>
      <c r="U262" s="735"/>
      <c r="V262" s="735"/>
      <c r="W262" s="735"/>
      <c r="X262" s="735"/>
      <c r="Y262" s="735"/>
      <c r="Z262" s="735"/>
      <c r="AA262" s="735"/>
      <c r="AB262" s="735"/>
      <c r="AC262" s="735"/>
      <c r="AD262" s="735"/>
      <c r="AE262" s="735"/>
      <c r="AF262" s="735"/>
      <c r="AG262" s="735"/>
      <c r="AI262" s="18"/>
      <c r="AJ262" s="18"/>
      <c r="AK262" s="18"/>
      <c r="AL262" s="18"/>
      <c r="AM262" s="18"/>
      <c r="AN262" s="18"/>
      <c r="AO262" s="18"/>
      <c r="AP262" s="18"/>
      <c r="AQ262" s="18"/>
    </row>
    <row r="263" spans="1:43" s="424" customFormat="1">
      <c r="A263" s="439"/>
      <c r="D263" s="735"/>
      <c r="E263" s="735"/>
      <c r="F263" s="735"/>
      <c r="G263" s="735"/>
      <c r="H263" s="735"/>
      <c r="I263" s="735"/>
      <c r="J263" s="735"/>
      <c r="K263" s="735"/>
      <c r="L263" s="735"/>
      <c r="M263" s="735"/>
      <c r="N263" s="735"/>
      <c r="O263" s="735"/>
      <c r="P263" s="735"/>
      <c r="Q263" s="735"/>
      <c r="R263" s="735"/>
      <c r="S263" s="735"/>
      <c r="T263" s="735"/>
      <c r="U263" s="735"/>
      <c r="V263" s="735"/>
      <c r="W263" s="735"/>
      <c r="X263" s="735"/>
      <c r="Y263" s="735"/>
      <c r="Z263" s="735"/>
      <c r="AA263" s="735"/>
      <c r="AB263" s="735"/>
      <c r="AC263" s="735"/>
      <c r="AD263" s="735"/>
      <c r="AE263" s="735"/>
      <c r="AF263" s="735"/>
      <c r="AG263" s="735"/>
      <c r="AI263" s="18"/>
      <c r="AJ263" s="18"/>
      <c r="AK263" s="18"/>
      <c r="AL263" s="18"/>
      <c r="AM263" s="18"/>
      <c r="AN263" s="18"/>
      <c r="AO263" s="18"/>
      <c r="AP263" s="18"/>
      <c r="AQ263" s="18"/>
    </row>
    <row r="264" spans="1:43" s="424" customFormat="1">
      <c r="A264" s="439"/>
      <c r="AI264" s="18"/>
      <c r="AJ264" s="18"/>
      <c r="AK264" s="18"/>
      <c r="AL264" s="18"/>
      <c r="AM264" s="18"/>
      <c r="AN264" s="18"/>
      <c r="AO264" s="18"/>
      <c r="AP264" s="18"/>
      <c r="AQ264" s="18"/>
    </row>
    <row r="265" spans="1:43" s="424" customFormat="1">
      <c r="A265" s="439"/>
      <c r="D265" s="735" t="s">
        <v>807</v>
      </c>
      <c r="E265" s="735"/>
      <c r="F265" s="735"/>
      <c r="G265" s="735"/>
      <c r="H265" s="735"/>
      <c r="I265" s="735"/>
      <c r="J265" s="735"/>
      <c r="K265" s="735"/>
      <c r="L265" s="735"/>
      <c r="M265" s="735"/>
      <c r="N265" s="735"/>
      <c r="O265" s="735"/>
      <c r="P265" s="735"/>
      <c r="Q265" s="735"/>
      <c r="R265" s="735"/>
      <c r="S265" s="735"/>
      <c r="T265" s="735"/>
      <c r="U265" s="735"/>
      <c r="V265" s="735"/>
      <c r="W265" s="735"/>
      <c r="X265" s="735"/>
      <c r="Y265" s="735"/>
      <c r="Z265" s="735"/>
      <c r="AA265" s="735"/>
      <c r="AB265" s="735"/>
      <c r="AC265" s="735"/>
      <c r="AD265" s="735"/>
      <c r="AE265" s="735"/>
      <c r="AF265" s="735"/>
      <c r="AG265" s="735"/>
      <c r="AI265" s="18"/>
      <c r="AJ265" s="18"/>
      <c r="AK265" s="18"/>
      <c r="AL265" s="18"/>
      <c r="AM265" s="18"/>
      <c r="AN265" s="18"/>
      <c r="AO265" s="18"/>
      <c r="AP265" s="18"/>
      <c r="AQ265" s="18"/>
    </row>
    <row r="266" spans="1:43" s="424" customFormat="1">
      <c r="A266" s="439"/>
      <c r="D266" s="735"/>
      <c r="E266" s="735"/>
      <c r="F266" s="735"/>
      <c r="G266" s="735"/>
      <c r="H266" s="735"/>
      <c r="I266" s="735"/>
      <c r="J266" s="735"/>
      <c r="K266" s="735"/>
      <c r="L266" s="735"/>
      <c r="M266" s="735"/>
      <c r="N266" s="735"/>
      <c r="O266" s="735"/>
      <c r="P266" s="735"/>
      <c r="Q266" s="735"/>
      <c r="R266" s="735"/>
      <c r="S266" s="735"/>
      <c r="T266" s="735"/>
      <c r="U266" s="735"/>
      <c r="V266" s="735"/>
      <c r="W266" s="735"/>
      <c r="X266" s="735"/>
      <c r="Y266" s="735"/>
      <c r="Z266" s="735"/>
      <c r="AA266" s="735"/>
      <c r="AB266" s="735"/>
      <c r="AC266" s="735"/>
      <c r="AD266" s="735"/>
      <c r="AE266" s="735"/>
      <c r="AF266" s="735"/>
      <c r="AG266" s="735"/>
      <c r="AI266" s="18"/>
      <c r="AJ266" s="18"/>
      <c r="AK266" s="18"/>
      <c r="AL266" s="18"/>
      <c r="AM266" s="18"/>
      <c r="AN266" s="18"/>
      <c r="AO266" s="18"/>
      <c r="AP266" s="18"/>
      <c r="AQ266" s="18"/>
    </row>
    <row r="267" spans="1:43" s="424" customFormat="1">
      <c r="A267" s="439"/>
      <c r="AI267" s="18"/>
      <c r="AJ267" s="18"/>
      <c r="AK267" s="18"/>
      <c r="AL267" s="18"/>
      <c r="AM267" s="18"/>
      <c r="AN267" s="18"/>
      <c r="AO267" s="18"/>
      <c r="AP267" s="18"/>
      <c r="AQ267" s="18"/>
    </row>
    <row r="268" spans="1:43" s="424" customFormat="1">
      <c r="A268" s="439"/>
      <c r="D268" s="422" t="s">
        <v>808</v>
      </c>
      <c r="AI268" s="18"/>
      <c r="AJ268" s="18"/>
      <c r="AK268" s="18"/>
      <c r="AL268" s="18"/>
      <c r="AM268" s="18"/>
      <c r="AN268" s="18"/>
      <c r="AO268" s="18"/>
      <c r="AP268" s="18"/>
      <c r="AQ268" s="18"/>
    </row>
    <row r="269" spans="1:43" s="424" customFormat="1">
      <c r="A269" s="439"/>
      <c r="AI269" s="18"/>
      <c r="AJ269" s="18"/>
      <c r="AK269" s="18"/>
      <c r="AL269" s="18"/>
      <c r="AM269" s="18"/>
      <c r="AN269" s="18"/>
      <c r="AO269" s="18"/>
      <c r="AP269" s="18"/>
      <c r="AQ269" s="18"/>
    </row>
    <row r="270" spans="1:43" s="424" customFormat="1">
      <c r="A270" s="439"/>
      <c r="D270" s="863" t="s">
        <v>1123</v>
      </c>
      <c r="E270" s="735"/>
      <c r="F270" s="735"/>
      <c r="G270" s="735"/>
      <c r="H270" s="735"/>
      <c r="I270" s="735"/>
      <c r="J270" s="735"/>
      <c r="K270" s="735"/>
      <c r="L270" s="735"/>
      <c r="M270" s="735"/>
      <c r="N270" s="735"/>
      <c r="O270" s="735"/>
      <c r="P270" s="735"/>
      <c r="Q270" s="735"/>
      <c r="R270" s="735"/>
      <c r="S270" s="735"/>
      <c r="T270" s="735"/>
      <c r="U270" s="735"/>
      <c r="V270" s="735"/>
      <c r="W270" s="735"/>
      <c r="X270" s="735"/>
      <c r="Y270" s="735"/>
      <c r="Z270" s="735"/>
      <c r="AA270" s="735"/>
      <c r="AB270" s="735"/>
      <c r="AC270" s="735"/>
      <c r="AD270" s="735"/>
      <c r="AE270" s="735"/>
      <c r="AF270" s="735"/>
      <c r="AG270" s="735"/>
      <c r="AI270" s="18"/>
      <c r="AJ270" s="18"/>
      <c r="AK270" s="18"/>
      <c r="AL270" s="18"/>
      <c r="AM270" s="18"/>
      <c r="AN270" s="18"/>
      <c r="AO270" s="18"/>
      <c r="AP270" s="18"/>
      <c r="AQ270" s="18"/>
    </row>
    <row r="271" spans="1:43" s="424" customFormat="1">
      <c r="A271" s="439"/>
      <c r="D271" s="735"/>
      <c r="E271" s="735"/>
      <c r="F271" s="735"/>
      <c r="G271" s="735"/>
      <c r="H271" s="735"/>
      <c r="I271" s="735"/>
      <c r="J271" s="735"/>
      <c r="K271" s="735"/>
      <c r="L271" s="735"/>
      <c r="M271" s="735"/>
      <c r="N271" s="735"/>
      <c r="O271" s="735"/>
      <c r="P271" s="735"/>
      <c r="Q271" s="735"/>
      <c r="R271" s="735"/>
      <c r="S271" s="735"/>
      <c r="T271" s="735"/>
      <c r="U271" s="735"/>
      <c r="V271" s="735"/>
      <c r="W271" s="735"/>
      <c r="X271" s="735"/>
      <c r="Y271" s="735"/>
      <c r="Z271" s="735"/>
      <c r="AA271" s="735"/>
      <c r="AB271" s="735"/>
      <c r="AC271" s="735"/>
      <c r="AD271" s="735"/>
      <c r="AE271" s="735"/>
      <c r="AF271" s="735"/>
      <c r="AG271" s="735"/>
      <c r="AI271" s="18"/>
      <c r="AJ271" s="18"/>
      <c r="AK271" s="18"/>
      <c r="AL271" s="18"/>
      <c r="AM271" s="18"/>
      <c r="AN271" s="18"/>
      <c r="AO271" s="18"/>
      <c r="AP271" s="18"/>
      <c r="AQ271" s="18"/>
    </row>
    <row r="272" spans="1:43" s="424" customFormat="1">
      <c r="A272" s="439"/>
      <c r="AI272" s="18"/>
      <c r="AJ272" s="18"/>
      <c r="AK272" s="18"/>
      <c r="AL272" s="18"/>
      <c r="AM272" s="18"/>
      <c r="AN272" s="18"/>
      <c r="AO272" s="18"/>
      <c r="AP272" s="18"/>
      <c r="AQ272" s="18"/>
    </row>
    <row r="273" spans="1:43" s="424" customFormat="1" ht="1.5" customHeight="1">
      <c r="A273" s="439"/>
      <c r="D273" s="735" t="s">
        <v>809</v>
      </c>
      <c r="E273" s="735"/>
      <c r="F273" s="735"/>
      <c r="G273" s="735"/>
      <c r="H273" s="735"/>
      <c r="I273" s="735"/>
      <c r="J273" s="735"/>
      <c r="K273" s="735"/>
      <c r="L273" s="735"/>
      <c r="M273" s="735"/>
      <c r="N273" s="735"/>
      <c r="O273" s="735"/>
      <c r="P273" s="735"/>
      <c r="Q273" s="735"/>
      <c r="R273" s="735"/>
      <c r="S273" s="735"/>
      <c r="T273" s="735"/>
      <c r="U273" s="735"/>
      <c r="V273" s="735"/>
      <c r="W273" s="735"/>
      <c r="X273" s="735"/>
      <c r="Y273" s="735"/>
      <c r="Z273" s="735"/>
      <c r="AA273" s="735"/>
      <c r="AB273" s="735"/>
      <c r="AC273" s="735"/>
      <c r="AD273" s="735"/>
      <c r="AE273" s="735"/>
      <c r="AF273" s="735"/>
      <c r="AG273" s="735"/>
      <c r="AI273" s="18"/>
      <c r="AJ273" s="18"/>
      <c r="AK273" s="18"/>
      <c r="AL273" s="18"/>
      <c r="AM273" s="18"/>
      <c r="AN273" s="18"/>
      <c r="AO273" s="18"/>
      <c r="AP273" s="18"/>
      <c r="AQ273" s="18"/>
    </row>
    <row r="274" spans="1:43" s="424" customFormat="1" hidden="1">
      <c r="A274" s="439"/>
      <c r="D274" s="735"/>
      <c r="E274" s="735"/>
      <c r="F274" s="735"/>
      <c r="G274" s="735"/>
      <c r="H274" s="735"/>
      <c r="I274" s="735"/>
      <c r="J274" s="735"/>
      <c r="K274" s="735"/>
      <c r="L274" s="735"/>
      <c r="M274" s="735"/>
      <c r="N274" s="735"/>
      <c r="O274" s="735"/>
      <c r="P274" s="735"/>
      <c r="Q274" s="735"/>
      <c r="R274" s="735"/>
      <c r="S274" s="735"/>
      <c r="T274" s="735"/>
      <c r="U274" s="735"/>
      <c r="V274" s="735"/>
      <c r="W274" s="735"/>
      <c r="X274" s="735"/>
      <c r="Y274" s="735"/>
      <c r="Z274" s="735"/>
      <c r="AA274" s="735"/>
      <c r="AB274" s="735"/>
      <c r="AC274" s="735"/>
      <c r="AD274" s="735"/>
      <c r="AE274" s="735"/>
      <c r="AF274" s="735"/>
      <c r="AG274" s="735"/>
      <c r="AI274" s="18"/>
      <c r="AJ274" s="18"/>
      <c r="AK274" s="18"/>
      <c r="AL274" s="18"/>
      <c r="AM274" s="18"/>
      <c r="AN274" s="18"/>
      <c r="AO274" s="18"/>
      <c r="AP274" s="18"/>
      <c r="AQ274" s="18"/>
    </row>
    <row r="275" spans="1:43" s="424" customFormat="1">
      <c r="A275" s="439"/>
      <c r="AI275" s="18"/>
      <c r="AJ275" s="18"/>
      <c r="AK275" s="18"/>
      <c r="AL275" s="18"/>
      <c r="AM275" s="18"/>
      <c r="AN275" s="18"/>
      <c r="AO275" s="18"/>
      <c r="AP275" s="18"/>
      <c r="AQ275" s="18"/>
    </row>
    <row r="276" spans="1:43" s="424" customFormat="1">
      <c r="A276" s="439"/>
      <c r="D276" s="422" t="s">
        <v>810</v>
      </c>
      <c r="AI276" s="18"/>
      <c r="AJ276" s="18"/>
      <c r="AK276" s="18"/>
      <c r="AL276" s="18"/>
      <c r="AM276" s="18"/>
      <c r="AN276" s="18"/>
      <c r="AO276" s="18"/>
      <c r="AP276" s="18"/>
      <c r="AQ276" s="18"/>
    </row>
    <row r="277" spans="1:43" s="424" customFormat="1">
      <c r="A277" s="439"/>
      <c r="AI277" s="18"/>
      <c r="AJ277" s="18"/>
      <c r="AK277" s="18"/>
      <c r="AL277" s="18"/>
      <c r="AM277" s="18"/>
      <c r="AN277" s="18"/>
      <c r="AO277" s="18"/>
      <c r="AP277" s="18"/>
      <c r="AQ277" s="18"/>
    </row>
    <row r="278" spans="1:43" s="424" customFormat="1">
      <c r="A278" s="439"/>
      <c r="D278" s="735" t="s">
        <v>811</v>
      </c>
      <c r="E278" s="735"/>
      <c r="F278" s="735"/>
      <c r="G278" s="735"/>
      <c r="H278" s="735"/>
      <c r="I278" s="735"/>
      <c r="J278" s="735"/>
      <c r="K278" s="735"/>
      <c r="L278" s="735"/>
      <c r="M278" s="735"/>
      <c r="N278" s="735"/>
      <c r="O278" s="735"/>
      <c r="P278" s="735"/>
      <c r="Q278" s="735"/>
      <c r="R278" s="735"/>
      <c r="S278" s="735"/>
      <c r="T278" s="735"/>
      <c r="U278" s="735"/>
      <c r="V278" s="735"/>
      <c r="W278" s="735"/>
      <c r="X278" s="735"/>
      <c r="Y278" s="735"/>
      <c r="Z278" s="735"/>
      <c r="AA278" s="735"/>
      <c r="AB278" s="735"/>
      <c r="AC278" s="735"/>
      <c r="AD278" s="735"/>
      <c r="AE278" s="735"/>
      <c r="AF278" s="735"/>
      <c r="AG278" s="735"/>
      <c r="AI278" s="18"/>
      <c r="AJ278" s="18"/>
      <c r="AK278" s="18"/>
      <c r="AL278" s="18"/>
      <c r="AM278" s="18"/>
      <c r="AN278" s="18"/>
      <c r="AO278" s="18"/>
      <c r="AP278" s="18"/>
      <c r="AQ278" s="18"/>
    </row>
    <row r="279" spans="1:43" s="424" customFormat="1">
      <c r="A279" s="439"/>
      <c r="D279" s="735"/>
      <c r="E279" s="735"/>
      <c r="F279" s="735"/>
      <c r="G279" s="735"/>
      <c r="H279" s="735"/>
      <c r="I279" s="735"/>
      <c r="J279" s="735"/>
      <c r="K279" s="735"/>
      <c r="L279" s="735"/>
      <c r="M279" s="735"/>
      <c r="N279" s="735"/>
      <c r="O279" s="735"/>
      <c r="P279" s="735"/>
      <c r="Q279" s="735"/>
      <c r="R279" s="735"/>
      <c r="S279" s="735"/>
      <c r="T279" s="735"/>
      <c r="U279" s="735"/>
      <c r="V279" s="735"/>
      <c r="W279" s="735"/>
      <c r="X279" s="735"/>
      <c r="Y279" s="735"/>
      <c r="Z279" s="735"/>
      <c r="AA279" s="735"/>
      <c r="AB279" s="735"/>
      <c r="AC279" s="735"/>
      <c r="AD279" s="735"/>
      <c r="AE279" s="735"/>
      <c r="AF279" s="735"/>
      <c r="AG279" s="735"/>
      <c r="AI279" s="18"/>
      <c r="AJ279" s="18"/>
      <c r="AK279" s="18"/>
      <c r="AL279" s="18"/>
      <c r="AM279" s="18"/>
      <c r="AN279" s="18"/>
      <c r="AO279" s="18"/>
      <c r="AP279" s="18"/>
      <c r="AQ279" s="18"/>
    </row>
    <row r="280" spans="1:43" s="424" customFormat="1">
      <c r="A280" s="439"/>
      <c r="AI280" s="18"/>
      <c r="AJ280" s="18"/>
      <c r="AK280" s="18"/>
      <c r="AL280" s="18"/>
      <c r="AM280" s="18"/>
      <c r="AN280" s="18"/>
      <c r="AO280" s="18"/>
      <c r="AP280" s="18"/>
      <c r="AQ280" s="18"/>
    </row>
    <row r="281" spans="1:43" s="424" customFormat="1">
      <c r="A281" s="439"/>
      <c r="D281" s="422" t="s">
        <v>812</v>
      </c>
      <c r="AI281" s="18"/>
      <c r="AJ281" s="18"/>
      <c r="AK281" s="18"/>
      <c r="AL281" s="18"/>
      <c r="AM281" s="18"/>
      <c r="AN281" s="18"/>
      <c r="AO281" s="18"/>
      <c r="AP281" s="18"/>
      <c r="AQ281" s="18"/>
    </row>
    <row r="282" spans="1:43" s="424" customFormat="1">
      <c r="A282" s="439"/>
      <c r="AI282" s="18"/>
      <c r="AJ282" s="18"/>
      <c r="AK282" s="18"/>
      <c r="AL282" s="18"/>
      <c r="AM282" s="18"/>
      <c r="AN282" s="18"/>
      <c r="AO282" s="18"/>
      <c r="AP282" s="18"/>
      <c r="AQ282" s="18"/>
    </row>
    <row r="283" spans="1:43" s="424" customFormat="1">
      <c r="A283" s="439"/>
      <c r="D283" s="863" t="s">
        <v>1124</v>
      </c>
      <c r="E283" s="735"/>
      <c r="F283" s="735"/>
      <c r="G283" s="735"/>
      <c r="H283" s="735"/>
      <c r="I283" s="735"/>
      <c r="J283" s="735"/>
      <c r="K283" s="735"/>
      <c r="L283" s="735"/>
      <c r="M283" s="735"/>
      <c r="N283" s="735"/>
      <c r="O283" s="735"/>
      <c r="P283" s="735"/>
      <c r="Q283" s="735"/>
      <c r="R283" s="735"/>
      <c r="S283" s="735"/>
      <c r="T283" s="735"/>
      <c r="U283" s="735"/>
      <c r="V283" s="735"/>
      <c r="W283" s="735"/>
      <c r="X283" s="735"/>
      <c r="Y283" s="735"/>
      <c r="Z283" s="735"/>
      <c r="AA283" s="735"/>
      <c r="AB283" s="735"/>
      <c r="AC283" s="735"/>
      <c r="AD283" s="735"/>
      <c r="AE283" s="735"/>
      <c r="AF283" s="735"/>
      <c r="AG283" s="735"/>
      <c r="AI283" s="18"/>
      <c r="AJ283" s="18"/>
      <c r="AK283" s="18"/>
      <c r="AL283" s="18"/>
      <c r="AM283" s="18"/>
      <c r="AN283" s="18"/>
      <c r="AO283" s="18"/>
      <c r="AP283" s="18"/>
      <c r="AQ283" s="18"/>
    </row>
    <row r="284" spans="1:43" s="424" customFormat="1">
      <c r="A284" s="439"/>
      <c r="D284" s="735"/>
      <c r="E284" s="735"/>
      <c r="F284" s="735"/>
      <c r="G284" s="735"/>
      <c r="H284" s="735"/>
      <c r="I284" s="735"/>
      <c r="J284" s="735"/>
      <c r="K284" s="735"/>
      <c r="L284" s="735"/>
      <c r="M284" s="735"/>
      <c r="N284" s="735"/>
      <c r="O284" s="735"/>
      <c r="P284" s="735"/>
      <c r="Q284" s="735"/>
      <c r="R284" s="735"/>
      <c r="S284" s="735"/>
      <c r="T284" s="735"/>
      <c r="U284" s="735"/>
      <c r="V284" s="735"/>
      <c r="W284" s="735"/>
      <c r="X284" s="735"/>
      <c r="Y284" s="735"/>
      <c r="Z284" s="735"/>
      <c r="AA284" s="735"/>
      <c r="AB284" s="735"/>
      <c r="AC284" s="735"/>
      <c r="AD284" s="735"/>
      <c r="AE284" s="735"/>
      <c r="AF284" s="735"/>
      <c r="AG284" s="735"/>
      <c r="AI284" s="18"/>
      <c r="AJ284" s="18"/>
      <c r="AK284" s="18"/>
      <c r="AL284" s="18"/>
      <c r="AM284" s="18"/>
      <c r="AN284" s="18"/>
      <c r="AO284" s="18"/>
      <c r="AP284" s="18"/>
      <c r="AQ284" s="18"/>
    </row>
    <row r="285" spans="1:43" s="424" customFormat="1">
      <c r="A285" s="439"/>
      <c r="AI285" s="18"/>
      <c r="AJ285" s="18"/>
      <c r="AK285" s="18"/>
      <c r="AL285" s="18"/>
      <c r="AM285" s="18"/>
      <c r="AN285" s="18"/>
      <c r="AO285" s="18"/>
      <c r="AP285" s="18"/>
      <c r="AQ285" s="18"/>
    </row>
    <row r="286" spans="1:43" s="424" customFormat="1">
      <c r="A286" s="439"/>
      <c r="D286" s="863" t="s">
        <v>1125</v>
      </c>
      <c r="E286" s="735"/>
      <c r="F286" s="735"/>
      <c r="G286" s="735"/>
      <c r="H286" s="735"/>
      <c r="I286" s="735"/>
      <c r="J286" s="735"/>
      <c r="K286" s="735"/>
      <c r="L286" s="735"/>
      <c r="M286" s="735"/>
      <c r="N286" s="735"/>
      <c r="O286" s="735"/>
      <c r="P286" s="735"/>
      <c r="Q286" s="735"/>
      <c r="R286" s="735"/>
      <c r="S286" s="735"/>
      <c r="T286" s="735"/>
      <c r="U286" s="735"/>
      <c r="V286" s="735"/>
      <c r="W286" s="735"/>
      <c r="X286" s="735"/>
      <c r="Y286" s="735"/>
      <c r="Z286" s="735"/>
      <c r="AA286" s="735"/>
      <c r="AB286" s="735"/>
      <c r="AC286" s="735"/>
      <c r="AD286" s="735"/>
      <c r="AE286" s="735"/>
      <c r="AF286" s="735"/>
      <c r="AG286" s="735"/>
      <c r="AI286" s="18"/>
      <c r="AJ286" s="18"/>
      <c r="AK286" s="18"/>
      <c r="AL286" s="18"/>
      <c r="AM286" s="18"/>
      <c r="AN286" s="18"/>
      <c r="AO286" s="18"/>
      <c r="AP286" s="18"/>
      <c r="AQ286" s="18"/>
    </row>
    <row r="287" spans="1:43" s="424" customFormat="1">
      <c r="A287" s="439"/>
      <c r="D287" s="735"/>
      <c r="E287" s="735"/>
      <c r="F287" s="735"/>
      <c r="G287" s="735"/>
      <c r="H287" s="735"/>
      <c r="I287" s="735"/>
      <c r="J287" s="735"/>
      <c r="K287" s="735"/>
      <c r="L287" s="735"/>
      <c r="M287" s="735"/>
      <c r="N287" s="735"/>
      <c r="O287" s="735"/>
      <c r="P287" s="735"/>
      <c r="Q287" s="735"/>
      <c r="R287" s="735"/>
      <c r="S287" s="735"/>
      <c r="T287" s="735"/>
      <c r="U287" s="735"/>
      <c r="V287" s="735"/>
      <c r="W287" s="735"/>
      <c r="X287" s="735"/>
      <c r="Y287" s="735"/>
      <c r="Z287" s="735"/>
      <c r="AA287" s="735"/>
      <c r="AB287" s="735"/>
      <c r="AC287" s="735"/>
      <c r="AD287" s="735"/>
      <c r="AE287" s="735"/>
      <c r="AF287" s="735"/>
      <c r="AG287" s="735"/>
      <c r="AI287" s="18"/>
      <c r="AJ287" s="18"/>
      <c r="AK287" s="18"/>
      <c r="AL287" s="18"/>
      <c r="AM287" s="18"/>
      <c r="AN287" s="18"/>
      <c r="AO287" s="18"/>
      <c r="AP287" s="18"/>
      <c r="AQ287" s="18"/>
    </row>
    <row r="288" spans="1:43" s="424" customFormat="1">
      <c r="A288" s="439"/>
      <c r="D288" s="735"/>
      <c r="E288" s="735"/>
      <c r="F288" s="735"/>
      <c r="G288" s="735"/>
      <c r="H288" s="735"/>
      <c r="I288" s="735"/>
      <c r="J288" s="735"/>
      <c r="K288" s="735"/>
      <c r="L288" s="735"/>
      <c r="M288" s="735"/>
      <c r="N288" s="735"/>
      <c r="O288" s="735"/>
      <c r="P288" s="735"/>
      <c r="Q288" s="735"/>
      <c r="R288" s="735"/>
      <c r="S288" s="735"/>
      <c r="T288" s="735"/>
      <c r="U288" s="735"/>
      <c r="V288" s="735"/>
      <c r="W288" s="735"/>
      <c r="X288" s="735"/>
      <c r="Y288" s="735"/>
      <c r="Z288" s="735"/>
      <c r="AA288" s="735"/>
      <c r="AB288" s="735"/>
      <c r="AC288" s="735"/>
      <c r="AD288" s="735"/>
      <c r="AE288" s="735"/>
      <c r="AF288" s="735"/>
      <c r="AG288" s="735"/>
      <c r="AI288" s="18"/>
      <c r="AJ288" s="18"/>
      <c r="AK288" s="18"/>
      <c r="AL288" s="18"/>
      <c r="AM288" s="18"/>
      <c r="AN288" s="18"/>
      <c r="AO288" s="18"/>
      <c r="AP288" s="18"/>
      <c r="AQ288" s="18"/>
    </row>
    <row r="289" spans="1:43" s="424" customFormat="1">
      <c r="A289" s="439"/>
      <c r="D289" s="735"/>
      <c r="E289" s="735"/>
      <c r="F289" s="735"/>
      <c r="G289" s="735"/>
      <c r="H289" s="735"/>
      <c r="I289" s="735"/>
      <c r="J289" s="735"/>
      <c r="K289" s="735"/>
      <c r="L289" s="735"/>
      <c r="M289" s="735"/>
      <c r="N289" s="735"/>
      <c r="O289" s="735"/>
      <c r="P289" s="735"/>
      <c r="Q289" s="735"/>
      <c r="R289" s="735"/>
      <c r="S289" s="735"/>
      <c r="T289" s="735"/>
      <c r="U289" s="735"/>
      <c r="V289" s="735"/>
      <c r="W289" s="735"/>
      <c r="X289" s="735"/>
      <c r="Y289" s="735"/>
      <c r="Z289" s="735"/>
      <c r="AA289" s="735"/>
      <c r="AB289" s="735"/>
      <c r="AC289" s="735"/>
      <c r="AD289" s="735"/>
      <c r="AE289" s="735"/>
      <c r="AF289" s="735"/>
      <c r="AG289" s="735"/>
      <c r="AI289" s="18"/>
      <c r="AJ289" s="18"/>
      <c r="AK289" s="18"/>
      <c r="AL289" s="18"/>
      <c r="AM289" s="18"/>
      <c r="AN289" s="18"/>
      <c r="AO289" s="18"/>
      <c r="AP289" s="18"/>
      <c r="AQ289" s="18"/>
    </row>
    <row r="290" spans="1:43" s="424" customFormat="1">
      <c r="A290" s="439"/>
      <c r="D290" s="735"/>
      <c r="E290" s="735"/>
      <c r="F290" s="735"/>
      <c r="G290" s="735"/>
      <c r="H290" s="735"/>
      <c r="I290" s="735"/>
      <c r="J290" s="735"/>
      <c r="K290" s="735"/>
      <c r="L290" s="735"/>
      <c r="M290" s="735"/>
      <c r="N290" s="735"/>
      <c r="O290" s="735"/>
      <c r="P290" s="735"/>
      <c r="Q290" s="735"/>
      <c r="R290" s="735"/>
      <c r="S290" s="735"/>
      <c r="T290" s="735"/>
      <c r="U290" s="735"/>
      <c r="V290" s="735"/>
      <c r="W290" s="735"/>
      <c r="X290" s="735"/>
      <c r="Y290" s="735"/>
      <c r="Z290" s="735"/>
      <c r="AA290" s="735"/>
      <c r="AB290" s="735"/>
      <c r="AC290" s="735"/>
      <c r="AD290" s="735"/>
      <c r="AE290" s="735"/>
      <c r="AF290" s="735"/>
      <c r="AG290" s="735"/>
      <c r="AI290" s="18"/>
      <c r="AJ290" s="18"/>
      <c r="AK290" s="18"/>
      <c r="AL290" s="18"/>
      <c r="AM290" s="18"/>
      <c r="AN290" s="18"/>
      <c r="AO290" s="18"/>
      <c r="AP290" s="18"/>
      <c r="AQ290" s="18"/>
    </row>
    <row r="291" spans="1:43" s="424" customFormat="1">
      <c r="A291" s="439"/>
      <c r="AI291" s="18"/>
      <c r="AJ291" s="18"/>
      <c r="AK291" s="18"/>
      <c r="AL291" s="18"/>
      <c r="AM291" s="18"/>
      <c r="AN291" s="18"/>
      <c r="AO291" s="18"/>
      <c r="AP291" s="18"/>
      <c r="AQ291" s="18"/>
    </row>
    <row r="292" spans="1:43" s="424" customFormat="1">
      <c r="A292" s="439"/>
      <c r="D292" s="870" t="s">
        <v>1058</v>
      </c>
      <c r="E292" s="871"/>
      <c r="F292" s="871"/>
      <c r="G292" s="871"/>
      <c r="H292" s="871"/>
      <c r="I292" s="871"/>
      <c r="J292" s="871"/>
      <c r="K292" s="871"/>
      <c r="L292" s="871"/>
      <c r="M292" s="871"/>
      <c r="N292" s="871"/>
      <c r="O292" s="871"/>
      <c r="P292" s="871"/>
      <c r="Q292" s="871"/>
      <c r="R292" s="871"/>
      <c r="S292" s="871"/>
      <c r="T292" s="871"/>
      <c r="U292" s="871"/>
      <c r="V292" s="871"/>
      <c r="W292" s="871"/>
      <c r="X292" s="871"/>
      <c r="Y292" s="871"/>
      <c r="Z292" s="871"/>
      <c r="AA292" s="871"/>
      <c r="AB292" s="871"/>
      <c r="AC292" s="871"/>
      <c r="AD292" s="871"/>
      <c r="AE292" s="871"/>
      <c r="AF292" s="871"/>
      <c r="AG292" s="871"/>
      <c r="AI292" s="18"/>
      <c r="AJ292" s="18"/>
      <c r="AK292" s="18"/>
      <c r="AL292" s="18"/>
      <c r="AM292" s="18"/>
      <c r="AN292" s="18"/>
      <c r="AO292" s="18"/>
      <c r="AP292" s="18"/>
      <c r="AQ292" s="18"/>
    </row>
    <row r="293" spans="1:43" s="424" customFormat="1">
      <c r="A293" s="439"/>
      <c r="K293" s="640"/>
      <c r="AI293" s="18"/>
      <c r="AJ293" s="18"/>
      <c r="AK293" s="18"/>
      <c r="AL293" s="18"/>
      <c r="AM293" s="18"/>
      <c r="AN293" s="18"/>
      <c r="AO293" s="18"/>
      <c r="AP293" s="18"/>
      <c r="AQ293" s="18"/>
    </row>
    <row r="294" spans="1:43" s="424" customFormat="1">
      <c r="A294" s="439"/>
      <c r="D294" s="422" t="s">
        <v>813</v>
      </c>
      <c r="AI294" s="18"/>
      <c r="AJ294" s="18"/>
      <c r="AK294" s="18"/>
      <c r="AL294" s="18"/>
      <c r="AM294" s="18"/>
      <c r="AN294" s="18"/>
      <c r="AO294" s="18"/>
      <c r="AP294" s="18"/>
      <c r="AQ294" s="18"/>
    </row>
    <row r="295" spans="1:43" s="424" customFormat="1">
      <c r="A295" s="439"/>
      <c r="AI295" s="18"/>
      <c r="AJ295" s="18"/>
      <c r="AK295" s="18"/>
      <c r="AL295" s="18"/>
      <c r="AM295" s="18"/>
      <c r="AN295" s="18"/>
      <c r="AO295" s="18"/>
      <c r="AP295" s="18"/>
      <c r="AQ295" s="18"/>
    </row>
    <row r="296" spans="1:43" s="424" customFormat="1">
      <c r="A296" s="439"/>
      <c r="D296" s="735" t="s">
        <v>814</v>
      </c>
      <c r="E296" s="735"/>
      <c r="F296" s="735"/>
      <c r="G296" s="735"/>
      <c r="H296" s="735"/>
      <c r="I296" s="735"/>
      <c r="J296" s="735"/>
      <c r="K296" s="735"/>
      <c r="L296" s="735"/>
      <c r="M296" s="735"/>
      <c r="N296" s="735"/>
      <c r="O296" s="735"/>
      <c r="P296" s="735"/>
      <c r="Q296" s="735"/>
      <c r="R296" s="735"/>
      <c r="S296" s="735"/>
      <c r="T296" s="735"/>
      <c r="U296" s="735"/>
      <c r="V296" s="735"/>
      <c r="W296" s="735"/>
      <c r="X296" s="735"/>
      <c r="Y296" s="735"/>
      <c r="Z296" s="735"/>
      <c r="AA296" s="735"/>
      <c r="AB296" s="735"/>
      <c r="AC296" s="735"/>
      <c r="AD296" s="735"/>
      <c r="AE296" s="735"/>
      <c r="AF296" s="735"/>
      <c r="AG296" s="735"/>
      <c r="AI296" s="18"/>
      <c r="AJ296" s="18"/>
      <c r="AK296" s="18"/>
      <c r="AL296" s="18"/>
      <c r="AM296" s="18"/>
      <c r="AN296" s="18"/>
      <c r="AO296" s="18"/>
      <c r="AP296" s="18"/>
      <c r="AQ296" s="18"/>
    </row>
    <row r="297" spans="1:43" s="424" customFormat="1">
      <c r="A297" s="439"/>
      <c r="D297" s="735"/>
      <c r="E297" s="735"/>
      <c r="F297" s="735"/>
      <c r="G297" s="735"/>
      <c r="H297" s="735"/>
      <c r="I297" s="735"/>
      <c r="J297" s="735"/>
      <c r="K297" s="735"/>
      <c r="L297" s="735"/>
      <c r="M297" s="735"/>
      <c r="N297" s="735"/>
      <c r="O297" s="735"/>
      <c r="P297" s="735"/>
      <c r="Q297" s="735"/>
      <c r="R297" s="735"/>
      <c r="S297" s="735"/>
      <c r="T297" s="735"/>
      <c r="U297" s="735"/>
      <c r="V297" s="735"/>
      <c r="W297" s="735"/>
      <c r="X297" s="735"/>
      <c r="Y297" s="735"/>
      <c r="Z297" s="735"/>
      <c r="AA297" s="735"/>
      <c r="AB297" s="735"/>
      <c r="AC297" s="735"/>
      <c r="AD297" s="735"/>
      <c r="AE297" s="735"/>
      <c r="AF297" s="735"/>
      <c r="AG297" s="735"/>
      <c r="AI297" s="18"/>
      <c r="AJ297" s="18"/>
      <c r="AK297" s="18"/>
      <c r="AL297" s="18"/>
      <c r="AM297" s="18"/>
      <c r="AN297" s="18"/>
      <c r="AO297" s="18"/>
      <c r="AP297" s="18"/>
      <c r="AQ297" s="18"/>
    </row>
    <row r="298" spans="1:43" s="424" customFormat="1">
      <c r="A298" s="439"/>
      <c r="AI298" s="18"/>
      <c r="AJ298" s="18"/>
      <c r="AK298" s="18"/>
      <c r="AL298" s="18"/>
      <c r="AM298" s="18"/>
      <c r="AN298" s="18"/>
      <c r="AO298" s="18"/>
      <c r="AP298" s="18"/>
      <c r="AQ298" s="18"/>
    </row>
    <row r="299" spans="1:43" s="424" customFormat="1">
      <c r="A299" s="439"/>
      <c r="D299" s="735" t="s">
        <v>815</v>
      </c>
      <c r="E299" s="735"/>
      <c r="F299" s="735"/>
      <c r="G299" s="735"/>
      <c r="H299" s="735"/>
      <c r="I299" s="735"/>
      <c r="J299" s="735"/>
      <c r="K299" s="735"/>
      <c r="L299" s="735"/>
      <c r="M299" s="735"/>
      <c r="N299" s="735"/>
      <c r="O299" s="735"/>
      <c r="P299" s="735"/>
      <c r="Q299" s="735"/>
      <c r="R299" s="735"/>
      <c r="S299" s="735"/>
      <c r="T299" s="735"/>
      <c r="U299" s="735"/>
      <c r="V299" s="735"/>
      <c r="W299" s="735"/>
      <c r="X299" s="735"/>
      <c r="Y299" s="735"/>
      <c r="Z299" s="735"/>
      <c r="AA299" s="735"/>
      <c r="AB299" s="735"/>
      <c r="AC299" s="735"/>
      <c r="AD299" s="735"/>
      <c r="AE299" s="735"/>
      <c r="AF299" s="735"/>
      <c r="AG299" s="735"/>
      <c r="AI299" s="18"/>
      <c r="AJ299" s="18"/>
      <c r="AK299" s="18"/>
      <c r="AL299" s="18"/>
      <c r="AM299" s="18"/>
      <c r="AN299" s="18"/>
      <c r="AO299" s="18"/>
      <c r="AP299" s="18"/>
      <c r="AQ299" s="18"/>
    </row>
    <row r="300" spans="1:43" s="424" customFormat="1">
      <c r="A300" s="439"/>
      <c r="D300" s="735"/>
      <c r="E300" s="735"/>
      <c r="F300" s="735"/>
      <c r="G300" s="735"/>
      <c r="H300" s="735"/>
      <c r="I300" s="735"/>
      <c r="J300" s="735"/>
      <c r="K300" s="735"/>
      <c r="L300" s="735"/>
      <c r="M300" s="735"/>
      <c r="N300" s="735"/>
      <c r="O300" s="735"/>
      <c r="P300" s="735"/>
      <c r="Q300" s="735"/>
      <c r="R300" s="735"/>
      <c r="S300" s="735"/>
      <c r="T300" s="735"/>
      <c r="U300" s="735"/>
      <c r="V300" s="735"/>
      <c r="W300" s="735"/>
      <c r="X300" s="735"/>
      <c r="Y300" s="735"/>
      <c r="Z300" s="735"/>
      <c r="AA300" s="735"/>
      <c r="AB300" s="735"/>
      <c r="AC300" s="735"/>
      <c r="AD300" s="735"/>
      <c r="AE300" s="735"/>
      <c r="AF300" s="735"/>
      <c r="AG300" s="735"/>
      <c r="AI300" s="18"/>
      <c r="AJ300" s="18"/>
      <c r="AK300" s="18"/>
      <c r="AL300" s="18"/>
      <c r="AM300" s="18"/>
      <c r="AN300" s="18"/>
      <c r="AO300" s="18"/>
      <c r="AP300" s="18"/>
      <c r="AQ300" s="18"/>
    </row>
    <row r="301" spans="1:43" s="424" customFormat="1">
      <c r="A301" s="439"/>
      <c r="AI301" s="18"/>
      <c r="AJ301" s="18"/>
      <c r="AK301" s="18"/>
      <c r="AL301" s="18"/>
      <c r="AM301" s="18"/>
      <c r="AN301" s="18"/>
      <c r="AO301" s="18"/>
      <c r="AP301" s="18"/>
      <c r="AQ301" s="18"/>
    </row>
    <row r="302" spans="1:43" s="424" customFormat="1">
      <c r="A302" s="439"/>
      <c r="D302" s="735" t="s">
        <v>816</v>
      </c>
      <c r="E302" s="735"/>
      <c r="F302" s="735"/>
      <c r="G302" s="735"/>
      <c r="H302" s="735"/>
      <c r="I302" s="735"/>
      <c r="J302" s="735"/>
      <c r="K302" s="735"/>
      <c r="L302" s="735"/>
      <c r="M302" s="735"/>
      <c r="N302" s="735"/>
      <c r="O302" s="735"/>
      <c r="P302" s="735"/>
      <c r="Q302" s="735"/>
      <c r="R302" s="735"/>
      <c r="S302" s="735"/>
      <c r="T302" s="735"/>
      <c r="U302" s="735"/>
      <c r="V302" s="735"/>
      <c r="W302" s="735"/>
      <c r="X302" s="735"/>
      <c r="Y302" s="735"/>
      <c r="Z302" s="735"/>
      <c r="AA302" s="735"/>
      <c r="AB302" s="735"/>
      <c r="AC302" s="735"/>
      <c r="AD302" s="735"/>
      <c r="AE302" s="735"/>
      <c r="AF302" s="735"/>
      <c r="AG302" s="735"/>
      <c r="AI302" s="18"/>
      <c r="AJ302" s="18"/>
      <c r="AK302" s="18"/>
      <c r="AL302" s="18"/>
      <c r="AM302" s="18"/>
      <c r="AN302" s="18"/>
      <c r="AO302" s="18"/>
      <c r="AP302" s="18"/>
      <c r="AQ302" s="18"/>
    </row>
    <row r="303" spans="1:43" s="424" customFormat="1">
      <c r="A303" s="439"/>
      <c r="AI303" s="18"/>
      <c r="AJ303" s="18"/>
      <c r="AK303" s="18"/>
      <c r="AL303" s="18"/>
      <c r="AM303" s="18"/>
      <c r="AN303" s="18"/>
      <c r="AO303" s="18"/>
      <c r="AP303" s="18"/>
      <c r="AQ303" s="18"/>
    </row>
    <row r="304" spans="1:43" s="424" customFormat="1">
      <c r="A304" s="439"/>
      <c r="D304" s="422" t="s">
        <v>817</v>
      </c>
      <c r="AI304" s="18"/>
      <c r="AJ304" s="18"/>
      <c r="AK304" s="18"/>
      <c r="AL304" s="18"/>
      <c r="AM304" s="18"/>
      <c r="AN304" s="18"/>
      <c r="AO304" s="18"/>
      <c r="AP304" s="18"/>
      <c r="AQ304" s="18"/>
    </row>
    <row r="305" spans="1:43" s="424" customFormat="1">
      <c r="A305" s="439"/>
      <c r="AI305" s="18"/>
      <c r="AJ305" s="18"/>
      <c r="AK305" s="18"/>
      <c r="AL305" s="18"/>
      <c r="AM305" s="18"/>
      <c r="AN305" s="18"/>
      <c r="AO305" s="18"/>
      <c r="AP305" s="18"/>
      <c r="AQ305" s="18"/>
    </row>
    <row r="306" spans="1:43" s="424" customFormat="1">
      <c r="A306" s="439"/>
      <c r="D306" s="735" t="s">
        <v>818</v>
      </c>
      <c r="E306" s="735"/>
      <c r="F306" s="735"/>
      <c r="G306" s="735"/>
      <c r="H306" s="735"/>
      <c r="I306" s="735"/>
      <c r="J306" s="735"/>
      <c r="K306" s="735"/>
      <c r="L306" s="735"/>
      <c r="M306" s="735"/>
      <c r="N306" s="735"/>
      <c r="O306" s="735"/>
      <c r="P306" s="735"/>
      <c r="Q306" s="735"/>
      <c r="R306" s="735"/>
      <c r="S306" s="735"/>
      <c r="T306" s="735"/>
      <c r="U306" s="735"/>
      <c r="V306" s="735"/>
      <c r="W306" s="735"/>
      <c r="X306" s="735"/>
      <c r="Y306" s="735"/>
      <c r="Z306" s="735"/>
      <c r="AA306" s="735"/>
      <c r="AB306" s="735"/>
      <c r="AC306" s="735"/>
      <c r="AD306" s="735"/>
      <c r="AE306" s="735"/>
      <c r="AF306" s="735"/>
      <c r="AG306" s="735"/>
      <c r="AI306" s="18"/>
      <c r="AJ306" s="18"/>
      <c r="AK306" s="18"/>
      <c r="AL306" s="18"/>
      <c r="AM306" s="18"/>
      <c r="AN306" s="18"/>
      <c r="AO306" s="18"/>
      <c r="AP306" s="18"/>
      <c r="AQ306" s="18"/>
    </row>
    <row r="307" spans="1:43" s="424" customFormat="1">
      <c r="A307" s="439"/>
      <c r="D307" s="735"/>
      <c r="E307" s="735"/>
      <c r="F307" s="735"/>
      <c r="G307" s="735"/>
      <c r="H307" s="735"/>
      <c r="I307" s="735"/>
      <c r="J307" s="735"/>
      <c r="K307" s="735"/>
      <c r="L307" s="735"/>
      <c r="M307" s="735"/>
      <c r="N307" s="735"/>
      <c r="O307" s="735"/>
      <c r="P307" s="735"/>
      <c r="Q307" s="735"/>
      <c r="R307" s="735"/>
      <c r="S307" s="735"/>
      <c r="T307" s="735"/>
      <c r="U307" s="735"/>
      <c r="V307" s="735"/>
      <c r="W307" s="735"/>
      <c r="X307" s="735"/>
      <c r="Y307" s="735"/>
      <c r="Z307" s="735"/>
      <c r="AA307" s="735"/>
      <c r="AB307" s="735"/>
      <c r="AC307" s="735"/>
      <c r="AD307" s="735"/>
      <c r="AE307" s="735"/>
      <c r="AF307" s="735"/>
      <c r="AG307" s="735"/>
      <c r="AI307" s="18"/>
      <c r="AJ307" s="18"/>
      <c r="AK307" s="18"/>
      <c r="AL307" s="18"/>
      <c r="AM307" s="18"/>
      <c r="AN307" s="18"/>
      <c r="AO307" s="18"/>
      <c r="AP307" s="18"/>
      <c r="AQ307" s="18"/>
    </row>
    <row r="308" spans="1:43" s="424" customFormat="1">
      <c r="A308" s="439"/>
      <c r="AI308" s="18"/>
      <c r="AJ308" s="18"/>
      <c r="AK308" s="18"/>
      <c r="AL308" s="18"/>
      <c r="AM308" s="18"/>
      <c r="AN308" s="18"/>
      <c r="AO308" s="18"/>
      <c r="AP308" s="18"/>
      <c r="AQ308" s="18"/>
    </row>
    <row r="309" spans="1:43" s="424" customFormat="1">
      <c r="A309" s="439"/>
      <c r="D309" s="863" t="s">
        <v>1059</v>
      </c>
      <c r="E309" s="735"/>
      <c r="F309" s="735"/>
      <c r="G309" s="735"/>
      <c r="H309" s="735"/>
      <c r="I309" s="735"/>
      <c r="J309" s="735"/>
      <c r="K309" s="735"/>
      <c r="L309" s="735"/>
      <c r="M309" s="735"/>
      <c r="N309" s="735"/>
      <c r="O309" s="735"/>
      <c r="P309" s="735"/>
      <c r="Q309" s="735"/>
      <c r="R309" s="735"/>
      <c r="S309" s="735"/>
      <c r="T309" s="735"/>
      <c r="U309" s="735"/>
      <c r="V309" s="735"/>
      <c r="W309" s="735"/>
      <c r="X309" s="735"/>
      <c r="Y309" s="735"/>
      <c r="Z309" s="735"/>
      <c r="AA309" s="735"/>
      <c r="AB309" s="735"/>
      <c r="AC309" s="735"/>
      <c r="AD309" s="735"/>
      <c r="AE309" s="735"/>
      <c r="AF309" s="735"/>
      <c r="AG309" s="735"/>
      <c r="AI309" s="18"/>
      <c r="AJ309" s="18"/>
      <c r="AK309" s="18"/>
      <c r="AL309" s="18"/>
      <c r="AM309" s="18"/>
      <c r="AN309" s="18"/>
      <c r="AO309" s="18"/>
      <c r="AP309" s="18"/>
      <c r="AQ309" s="18"/>
    </row>
    <row r="310" spans="1:43" s="424" customFormat="1" ht="6.75" customHeight="1">
      <c r="A310" s="439"/>
      <c r="AI310" s="18"/>
      <c r="AJ310" s="18"/>
      <c r="AK310" s="18"/>
      <c r="AL310" s="18"/>
      <c r="AM310" s="18"/>
      <c r="AN310" s="18"/>
      <c r="AO310" s="18"/>
      <c r="AP310" s="18"/>
      <c r="AQ310" s="18"/>
    </row>
    <row r="311" spans="1:43" s="424" customFormat="1" ht="2.25" hidden="1" customHeight="1">
      <c r="A311" s="439"/>
      <c r="D311" s="422" t="s">
        <v>819</v>
      </c>
      <c r="AI311" s="18"/>
      <c r="AJ311" s="18"/>
      <c r="AK311" s="18"/>
      <c r="AL311" s="18"/>
      <c r="AM311" s="18"/>
      <c r="AN311" s="18"/>
      <c r="AO311" s="18"/>
      <c r="AP311" s="18"/>
      <c r="AQ311" s="18"/>
    </row>
    <row r="312" spans="1:43" s="424" customFormat="1" hidden="1">
      <c r="A312" s="439"/>
      <c r="AI312" s="18"/>
      <c r="AJ312" s="18"/>
      <c r="AK312" s="18"/>
      <c r="AL312" s="18"/>
      <c r="AM312" s="18"/>
      <c r="AN312" s="18"/>
      <c r="AO312" s="18"/>
      <c r="AP312" s="18"/>
      <c r="AQ312" s="18"/>
    </row>
    <row r="313" spans="1:43" s="424" customFormat="1" hidden="1">
      <c r="A313" s="439"/>
      <c r="D313" s="735" t="s">
        <v>820</v>
      </c>
      <c r="E313" s="735"/>
      <c r="F313" s="735"/>
      <c r="G313" s="735"/>
      <c r="H313" s="735"/>
      <c r="I313" s="735"/>
      <c r="J313" s="735"/>
      <c r="K313" s="735"/>
      <c r="L313" s="735"/>
      <c r="M313" s="735"/>
      <c r="N313" s="735"/>
      <c r="O313" s="735"/>
      <c r="P313" s="735"/>
      <c r="Q313" s="735"/>
      <c r="R313" s="735"/>
      <c r="S313" s="735"/>
      <c r="T313" s="735"/>
      <c r="U313" s="735"/>
      <c r="V313" s="735"/>
      <c r="W313" s="735"/>
      <c r="X313" s="735"/>
      <c r="Y313" s="735"/>
      <c r="Z313" s="735"/>
      <c r="AA313" s="735"/>
      <c r="AB313" s="735"/>
      <c r="AC313" s="735"/>
      <c r="AD313" s="735"/>
      <c r="AE313" s="735"/>
      <c r="AF313" s="735"/>
      <c r="AG313" s="735"/>
      <c r="AI313" s="18"/>
      <c r="AJ313" s="18"/>
      <c r="AK313" s="18"/>
      <c r="AL313" s="18"/>
      <c r="AM313" s="18"/>
      <c r="AN313" s="18"/>
      <c r="AO313" s="18"/>
      <c r="AP313" s="18"/>
      <c r="AQ313" s="18"/>
    </row>
    <row r="314" spans="1:43" s="424" customFormat="1" hidden="1">
      <c r="A314" s="439"/>
      <c r="D314" s="735"/>
      <c r="E314" s="735"/>
      <c r="F314" s="735"/>
      <c r="G314" s="735"/>
      <c r="H314" s="735"/>
      <c r="I314" s="735"/>
      <c r="J314" s="735"/>
      <c r="K314" s="735"/>
      <c r="L314" s="735"/>
      <c r="M314" s="735"/>
      <c r="N314" s="735"/>
      <c r="O314" s="735"/>
      <c r="P314" s="735"/>
      <c r="Q314" s="735"/>
      <c r="R314" s="735"/>
      <c r="S314" s="735"/>
      <c r="T314" s="735"/>
      <c r="U314" s="735"/>
      <c r="V314" s="735"/>
      <c r="W314" s="735"/>
      <c r="X314" s="735"/>
      <c r="Y314" s="735"/>
      <c r="Z314" s="735"/>
      <c r="AA314" s="735"/>
      <c r="AB314" s="735"/>
      <c r="AC314" s="735"/>
      <c r="AD314" s="735"/>
      <c r="AE314" s="735"/>
      <c r="AF314" s="735"/>
      <c r="AG314" s="735"/>
      <c r="AI314" s="18"/>
      <c r="AJ314" s="18"/>
      <c r="AK314" s="18"/>
      <c r="AL314" s="18"/>
      <c r="AM314" s="18"/>
      <c r="AN314" s="18"/>
      <c r="AO314" s="18"/>
      <c r="AP314" s="18"/>
      <c r="AQ314" s="18"/>
    </row>
    <row r="315" spans="1:43" s="424" customFormat="1" hidden="1">
      <c r="A315" s="439"/>
      <c r="AI315" s="18"/>
      <c r="AJ315" s="18"/>
      <c r="AK315" s="18"/>
      <c r="AL315" s="18"/>
      <c r="AM315" s="18"/>
      <c r="AN315" s="18"/>
      <c r="AO315" s="18"/>
      <c r="AP315" s="18"/>
      <c r="AQ315" s="18"/>
    </row>
    <row r="316" spans="1:43" s="424" customFormat="1" hidden="1">
      <c r="A316" s="439"/>
      <c r="D316" s="424" t="s">
        <v>765</v>
      </c>
      <c r="E316" s="863" t="s">
        <v>997</v>
      </c>
      <c r="F316" s="735"/>
      <c r="G316" s="735"/>
      <c r="H316" s="735"/>
      <c r="I316" s="735"/>
      <c r="J316" s="735"/>
      <c r="K316" s="735"/>
      <c r="L316" s="735"/>
      <c r="M316" s="735"/>
      <c r="N316" s="735"/>
      <c r="O316" s="735"/>
      <c r="P316" s="735"/>
      <c r="Q316" s="735"/>
      <c r="R316" s="735"/>
      <c r="S316" s="735"/>
      <c r="T316" s="735"/>
      <c r="U316" s="735"/>
      <c r="V316" s="735"/>
      <c r="W316" s="735"/>
      <c r="X316" s="735"/>
      <c r="Y316" s="735"/>
      <c r="Z316" s="735"/>
      <c r="AA316" s="735"/>
      <c r="AB316" s="735"/>
      <c r="AC316" s="735"/>
      <c r="AD316" s="735"/>
      <c r="AE316" s="735"/>
      <c r="AF316" s="735"/>
      <c r="AG316" s="735"/>
      <c r="AI316" s="18"/>
      <c r="AJ316" s="18"/>
      <c r="AK316" s="18"/>
      <c r="AL316" s="18"/>
      <c r="AM316" s="18"/>
      <c r="AN316" s="18"/>
      <c r="AO316" s="18"/>
      <c r="AP316" s="18"/>
      <c r="AQ316" s="18"/>
    </row>
    <row r="317" spans="1:43" s="424" customFormat="1" hidden="1">
      <c r="A317" s="439"/>
      <c r="D317" s="424" t="s">
        <v>765</v>
      </c>
      <c r="E317" s="863" t="s">
        <v>998</v>
      </c>
      <c r="F317" s="735"/>
      <c r="G317" s="735"/>
      <c r="H317" s="735"/>
      <c r="I317" s="735"/>
      <c r="J317" s="735"/>
      <c r="K317" s="735"/>
      <c r="L317" s="735"/>
      <c r="M317" s="735"/>
      <c r="N317" s="735"/>
      <c r="O317" s="735"/>
      <c r="P317" s="735"/>
      <c r="Q317" s="735"/>
      <c r="R317" s="735"/>
      <c r="S317" s="735"/>
      <c r="T317" s="735"/>
      <c r="U317" s="735"/>
      <c r="V317" s="735"/>
      <c r="W317" s="735"/>
      <c r="X317" s="735"/>
      <c r="Y317" s="735"/>
      <c r="Z317" s="735"/>
      <c r="AA317" s="735"/>
      <c r="AB317" s="735"/>
      <c r="AC317" s="735"/>
      <c r="AD317" s="735"/>
      <c r="AE317" s="735"/>
      <c r="AF317" s="735"/>
      <c r="AG317" s="735"/>
      <c r="AI317" s="18"/>
      <c r="AJ317" s="18"/>
      <c r="AK317" s="18"/>
      <c r="AL317" s="18"/>
      <c r="AM317" s="18"/>
      <c r="AN317" s="18"/>
      <c r="AO317" s="18"/>
      <c r="AP317" s="18"/>
      <c r="AQ317" s="18"/>
    </row>
    <row r="318" spans="1:43" s="424" customFormat="1" hidden="1">
      <c r="A318" s="439"/>
      <c r="D318" s="424" t="s">
        <v>765</v>
      </c>
      <c r="E318" s="863" t="s">
        <v>999</v>
      </c>
      <c r="F318" s="735"/>
      <c r="G318" s="735"/>
      <c r="H318" s="735"/>
      <c r="I318" s="735"/>
      <c r="J318" s="735"/>
      <c r="K318" s="735"/>
      <c r="L318" s="735"/>
      <c r="M318" s="735"/>
      <c r="N318" s="735"/>
      <c r="O318" s="735"/>
      <c r="P318" s="735"/>
      <c r="Q318" s="735"/>
      <c r="R318" s="735"/>
      <c r="S318" s="735"/>
      <c r="T318" s="735"/>
      <c r="U318" s="735"/>
      <c r="V318" s="735"/>
      <c r="W318" s="735"/>
      <c r="X318" s="735"/>
      <c r="Y318" s="735"/>
      <c r="Z318" s="735"/>
      <c r="AA318" s="735"/>
      <c r="AB318" s="735"/>
      <c r="AC318" s="735"/>
      <c r="AD318" s="735"/>
      <c r="AE318" s="735"/>
      <c r="AF318" s="735"/>
      <c r="AG318" s="735"/>
      <c r="AI318" s="18"/>
      <c r="AJ318" s="18"/>
      <c r="AK318" s="18"/>
      <c r="AL318" s="18"/>
      <c r="AM318" s="18"/>
      <c r="AN318" s="18"/>
      <c r="AO318" s="18"/>
      <c r="AP318" s="18"/>
      <c r="AQ318" s="18"/>
    </row>
    <row r="319" spans="1:43" s="424" customFormat="1" hidden="1">
      <c r="A319" s="439"/>
      <c r="E319" s="735"/>
      <c r="F319" s="735"/>
      <c r="G319" s="735"/>
      <c r="H319" s="735"/>
      <c r="I319" s="735"/>
      <c r="J319" s="735"/>
      <c r="K319" s="735"/>
      <c r="L319" s="735"/>
      <c r="M319" s="735"/>
      <c r="N319" s="735"/>
      <c r="O319" s="735"/>
      <c r="P319" s="735"/>
      <c r="Q319" s="735"/>
      <c r="R319" s="735"/>
      <c r="S319" s="735"/>
      <c r="T319" s="735"/>
      <c r="U319" s="735"/>
      <c r="V319" s="735"/>
      <c r="W319" s="735"/>
      <c r="X319" s="735"/>
      <c r="Y319" s="735"/>
      <c r="Z319" s="735"/>
      <c r="AA319" s="735"/>
      <c r="AB319" s="735"/>
      <c r="AC319" s="735"/>
      <c r="AD319" s="735"/>
      <c r="AE319" s="735"/>
      <c r="AF319" s="735"/>
      <c r="AG319" s="735"/>
      <c r="AI319" s="18"/>
      <c r="AJ319" s="18"/>
      <c r="AK319" s="18"/>
      <c r="AL319" s="18"/>
      <c r="AM319" s="18"/>
      <c r="AN319" s="18"/>
      <c r="AO319" s="18"/>
      <c r="AP319" s="18"/>
      <c r="AQ319" s="18"/>
    </row>
    <row r="320" spans="1:43" s="424" customFormat="1" hidden="1">
      <c r="A320" s="439"/>
      <c r="E320" s="735"/>
      <c r="F320" s="735"/>
      <c r="G320" s="735"/>
      <c r="H320" s="735"/>
      <c r="I320" s="735"/>
      <c r="J320" s="735"/>
      <c r="K320" s="735"/>
      <c r="L320" s="735"/>
      <c r="M320" s="735"/>
      <c r="N320" s="735"/>
      <c r="O320" s="735"/>
      <c r="P320" s="735"/>
      <c r="Q320" s="735"/>
      <c r="R320" s="735"/>
      <c r="S320" s="735"/>
      <c r="T320" s="735"/>
      <c r="U320" s="735"/>
      <c r="V320" s="735"/>
      <c r="W320" s="735"/>
      <c r="X320" s="735"/>
      <c r="Y320" s="735"/>
      <c r="Z320" s="735"/>
      <c r="AA320" s="735"/>
      <c r="AB320" s="735"/>
      <c r="AC320" s="735"/>
      <c r="AD320" s="735"/>
      <c r="AE320" s="735"/>
      <c r="AF320" s="735"/>
      <c r="AG320" s="735"/>
      <c r="AI320" s="18"/>
      <c r="AJ320" s="18"/>
      <c r="AK320" s="18"/>
      <c r="AL320" s="18"/>
      <c r="AM320" s="18"/>
      <c r="AN320" s="18"/>
      <c r="AO320" s="18"/>
      <c r="AP320" s="18"/>
      <c r="AQ320" s="18"/>
    </row>
    <row r="321" spans="1:43" s="424" customFormat="1" hidden="1">
      <c r="A321" s="439"/>
      <c r="E321" s="735"/>
      <c r="F321" s="735"/>
      <c r="G321" s="735"/>
      <c r="H321" s="735"/>
      <c r="I321" s="735"/>
      <c r="J321" s="735"/>
      <c r="K321" s="735"/>
      <c r="L321" s="735"/>
      <c r="M321" s="735"/>
      <c r="N321" s="735"/>
      <c r="O321" s="735"/>
      <c r="P321" s="735"/>
      <c r="Q321" s="735"/>
      <c r="R321" s="735"/>
      <c r="S321" s="735"/>
      <c r="T321" s="735"/>
      <c r="U321" s="735"/>
      <c r="V321" s="735"/>
      <c r="W321" s="735"/>
      <c r="X321" s="735"/>
      <c r="Y321" s="735"/>
      <c r="Z321" s="735"/>
      <c r="AA321" s="735"/>
      <c r="AB321" s="735"/>
      <c r="AC321" s="735"/>
      <c r="AD321" s="735"/>
      <c r="AE321" s="735"/>
      <c r="AF321" s="735"/>
      <c r="AG321" s="735"/>
      <c r="AI321" s="18"/>
      <c r="AJ321" s="18"/>
      <c r="AK321" s="18"/>
      <c r="AL321" s="18"/>
      <c r="AM321" s="18"/>
      <c r="AN321" s="18"/>
      <c r="AO321" s="18"/>
      <c r="AP321" s="18"/>
      <c r="AQ321" s="18"/>
    </row>
    <row r="322" spans="1:43" s="424" customFormat="1" hidden="1">
      <c r="A322" s="439"/>
      <c r="E322" s="735"/>
      <c r="F322" s="735"/>
      <c r="G322" s="735"/>
      <c r="H322" s="735"/>
      <c r="I322" s="735"/>
      <c r="J322" s="735"/>
      <c r="K322" s="735"/>
      <c r="L322" s="735"/>
      <c r="M322" s="735"/>
      <c r="N322" s="735"/>
      <c r="O322" s="735"/>
      <c r="P322" s="735"/>
      <c r="Q322" s="735"/>
      <c r="R322" s="735"/>
      <c r="S322" s="735"/>
      <c r="T322" s="735"/>
      <c r="U322" s="735"/>
      <c r="V322" s="735"/>
      <c r="W322" s="735"/>
      <c r="X322" s="735"/>
      <c r="Y322" s="735"/>
      <c r="Z322" s="735"/>
      <c r="AA322" s="735"/>
      <c r="AB322" s="735"/>
      <c r="AC322" s="735"/>
      <c r="AD322" s="735"/>
      <c r="AE322" s="735"/>
      <c r="AF322" s="735"/>
      <c r="AG322" s="735"/>
      <c r="AI322" s="18"/>
      <c r="AJ322" s="18"/>
      <c r="AK322" s="18"/>
      <c r="AL322" s="18"/>
      <c r="AM322" s="18"/>
      <c r="AN322" s="18"/>
      <c r="AO322" s="18"/>
      <c r="AP322" s="18"/>
      <c r="AQ322" s="18"/>
    </row>
    <row r="323" spans="1:43" s="424" customFormat="1" hidden="1">
      <c r="A323" s="439"/>
      <c r="E323" s="735"/>
      <c r="F323" s="735"/>
      <c r="G323" s="735"/>
      <c r="H323" s="735"/>
      <c r="I323" s="735"/>
      <c r="J323" s="735"/>
      <c r="K323" s="735"/>
      <c r="L323" s="735"/>
      <c r="M323" s="735"/>
      <c r="N323" s="735"/>
      <c r="O323" s="735"/>
      <c r="P323" s="735"/>
      <c r="Q323" s="735"/>
      <c r="R323" s="735"/>
      <c r="S323" s="735"/>
      <c r="T323" s="735"/>
      <c r="U323" s="735"/>
      <c r="V323" s="735"/>
      <c r="W323" s="735"/>
      <c r="X323" s="735"/>
      <c r="Y323" s="735"/>
      <c r="Z323" s="735"/>
      <c r="AA323" s="735"/>
      <c r="AB323" s="735"/>
      <c r="AC323" s="735"/>
      <c r="AD323" s="735"/>
      <c r="AE323" s="735"/>
      <c r="AF323" s="735"/>
      <c r="AG323" s="735"/>
      <c r="AI323" s="18"/>
      <c r="AJ323" s="18"/>
      <c r="AK323" s="18"/>
      <c r="AL323" s="18"/>
      <c r="AM323" s="18"/>
      <c r="AN323" s="18"/>
      <c r="AO323" s="18"/>
      <c r="AP323" s="18"/>
      <c r="AQ323" s="18"/>
    </row>
    <row r="324" spans="1:43" s="424" customFormat="1" ht="10.5" customHeight="1">
      <c r="A324" s="439"/>
      <c r="AI324" s="18"/>
      <c r="AJ324" s="18"/>
      <c r="AK324" s="18"/>
      <c r="AL324" s="18"/>
      <c r="AM324" s="18"/>
      <c r="AN324" s="18"/>
      <c r="AO324" s="18"/>
      <c r="AP324" s="18"/>
      <c r="AQ324" s="18"/>
    </row>
    <row r="325" spans="1:43" s="424" customFormat="1" hidden="1">
      <c r="A325" s="439"/>
      <c r="D325" s="735" t="s">
        <v>821</v>
      </c>
      <c r="E325" s="735"/>
      <c r="F325" s="735"/>
      <c r="G325" s="735"/>
      <c r="H325" s="735"/>
      <c r="I325" s="735"/>
      <c r="J325" s="735"/>
      <c r="K325" s="735"/>
      <c r="L325" s="735"/>
      <c r="M325" s="735"/>
      <c r="N325" s="735"/>
      <c r="O325" s="735"/>
      <c r="P325" s="735"/>
      <c r="Q325" s="735"/>
      <c r="R325" s="735"/>
      <c r="S325" s="735"/>
      <c r="T325" s="735"/>
      <c r="U325" s="735"/>
      <c r="V325" s="735"/>
      <c r="W325" s="735"/>
      <c r="X325" s="735"/>
      <c r="Y325" s="735"/>
      <c r="Z325" s="735"/>
      <c r="AA325" s="735"/>
      <c r="AB325" s="735"/>
      <c r="AC325" s="735"/>
      <c r="AD325" s="735"/>
      <c r="AE325" s="735"/>
      <c r="AF325" s="735"/>
      <c r="AG325" s="735"/>
      <c r="AI325" s="18"/>
      <c r="AJ325" s="18"/>
      <c r="AK325" s="18"/>
      <c r="AL325" s="18"/>
      <c r="AM325" s="18"/>
      <c r="AN325" s="18"/>
      <c r="AO325" s="18"/>
      <c r="AP325" s="18"/>
      <c r="AQ325" s="18"/>
    </row>
    <row r="326" spans="1:43" s="424" customFormat="1" hidden="1">
      <c r="A326" s="439"/>
      <c r="AI326" s="18"/>
      <c r="AJ326" s="18"/>
      <c r="AK326" s="18"/>
      <c r="AL326" s="18"/>
      <c r="AM326" s="18"/>
      <c r="AN326" s="18"/>
      <c r="AO326" s="18"/>
      <c r="AP326" s="18"/>
      <c r="AQ326" s="18"/>
    </row>
    <row r="327" spans="1:43" s="424" customFormat="1" hidden="1">
      <c r="A327" s="439"/>
      <c r="D327" s="735" t="s">
        <v>822</v>
      </c>
      <c r="E327" s="735"/>
      <c r="F327" s="735"/>
      <c r="G327" s="735"/>
      <c r="H327" s="735"/>
      <c r="I327" s="735"/>
      <c r="J327" s="735"/>
      <c r="K327" s="735"/>
      <c r="L327" s="735"/>
      <c r="M327" s="735"/>
      <c r="N327" s="735"/>
      <c r="O327" s="735"/>
      <c r="P327" s="735"/>
      <c r="Q327" s="735"/>
      <c r="R327" s="735"/>
      <c r="S327" s="735"/>
      <c r="T327" s="735"/>
      <c r="U327" s="735"/>
      <c r="V327" s="735"/>
      <c r="W327" s="735"/>
      <c r="X327" s="735"/>
      <c r="Y327" s="735"/>
      <c r="Z327" s="735"/>
      <c r="AA327" s="735"/>
      <c r="AB327" s="735"/>
      <c r="AC327" s="735"/>
      <c r="AD327" s="735"/>
      <c r="AE327" s="735"/>
      <c r="AF327" s="735"/>
      <c r="AG327" s="735"/>
      <c r="AI327" s="18"/>
      <c r="AJ327" s="18"/>
      <c r="AK327" s="18"/>
      <c r="AL327" s="18"/>
      <c r="AM327" s="18"/>
      <c r="AN327" s="18"/>
      <c r="AO327" s="18"/>
      <c r="AP327" s="18"/>
      <c r="AQ327" s="18"/>
    </row>
    <row r="328" spans="1:43" s="424" customFormat="1" hidden="1">
      <c r="A328" s="439"/>
      <c r="D328" s="735"/>
      <c r="E328" s="735"/>
      <c r="F328" s="735"/>
      <c r="G328" s="735"/>
      <c r="H328" s="735"/>
      <c r="I328" s="735"/>
      <c r="J328" s="735"/>
      <c r="K328" s="735"/>
      <c r="L328" s="735"/>
      <c r="M328" s="735"/>
      <c r="N328" s="735"/>
      <c r="O328" s="735"/>
      <c r="P328" s="735"/>
      <c r="Q328" s="735"/>
      <c r="R328" s="735"/>
      <c r="S328" s="735"/>
      <c r="T328" s="735"/>
      <c r="U328" s="735"/>
      <c r="V328" s="735"/>
      <c r="W328" s="735"/>
      <c r="X328" s="735"/>
      <c r="Y328" s="735"/>
      <c r="Z328" s="735"/>
      <c r="AA328" s="735"/>
      <c r="AB328" s="735"/>
      <c r="AC328" s="735"/>
      <c r="AD328" s="735"/>
      <c r="AE328" s="735"/>
      <c r="AF328" s="735"/>
      <c r="AG328" s="735"/>
      <c r="AI328" s="18"/>
      <c r="AJ328" s="18"/>
      <c r="AK328" s="18"/>
      <c r="AL328" s="18"/>
      <c r="AM328" s="18"/>
      <c r="AN328" s="18"/>
      <c r="AO328" s="18"/>
      <c r="AP328" s="18"/>
      <c r="AQ328" s="18"/>
    </row>
    <row r="329" spans="1:43" s="424" customFormat="1" hidden="1">
      <c r="A329" s="439"/>
      <c r="AI329" s="18"/>
      <c r="AJ329" s="18"/>
      <c r="AK329" s="18"/>
      <c r="AL329" s="18"/>
      <c r="AM329" s="18"/>
      <c r="AN329" s="18"/>
      <c r="AO329" s="18"/>
      <c r="AP329" s="18"/>
      <c r="AQ329" s="18"/>
    </row>
    <row r="330" spans="1:43" s="424" customFormat="1" hidden="1">
      <c r="A330" s="439"/>
      <c r="D330" s="735" t="s">
        <v>823</v>
      </c>
      <c r="E330" s="735"/>
      <c r="F330" s="735"/>
      <c r="G330" s="735"/>
      <c r="H330" s="735"/>
      <c r="I330" s="735"/>
      <c r="J330" s="735"/>
      <c r="K330" s="735"/>
      <c r="L330" s="735"/>
      <c r="M330" s="735"/>
      <c r="N330" s="735"/>
      <c r="O330" s="735"/>
      <c r="P330" s="735"/>
      <c r="Q330" s="735"/>
      <c r="R330" s="735"/>
      <c r="S330" s="735"/>
      <c r="T330" s="735"/>
      <c r="U330" s="735"/>
      <c r="V330" s="735"/>
      <c r="W330" s="735"/>
      <c r="X330" s="735"/>
      <c r="Y330" s="735"/>
      <c r="Z330" s="735"/>
      <c r="AA330" s="735"/>
      <c r="AB330" s="735"/>
      <c r="AC330" s="735"/>
      <c r="AD330" s="735"/>
      <c r="AE330" s="735"/>
      <c r="AF330" s="735"/>
      <c r="AG330" s="735"/>
      <c r="AI330" s="18"/>
      <c r="AJ330" s="18"/>
      <c r="AK330" s="18"/>
      <c r="AL330" s="18"/>
      <c r="AM330" s="18"/>
      <c r="AN330" s="18"/>
      <c r="AO330" s="18"/>
      <c r="AP330" s="18"/>
      <c r="AQ330" s="18"/>
    </row>
    <row r="331" spans="1:43" s="424" customFormat="1" hidden="1">
      <c r="A331" s="439"/>
      <c r="D331" s="735"/>
      <c r="E331" s="735"/>
      <c r="F331" s="735"/>
      <c r="G331" s="735"/>
      <c r="H331" s="735"/>
      <c r="I331" s="735"/>
      <c r="J331" s="735"/>
      <c r="K331" s="735"/>
      <c r="L331" s="735"/>
      <c r="M331" s="735"/>
      <c r="N331" s="735"/>
      <c r="O331" s="735"/>
      <c r="P331" s="735"/>
      <c r="Q331" s="735"/>
      <c r="R331" s="735"/>
      <c r="S331" s="735"/>
      <c r="T331" s="735"/>
      <c r="U331" s="735"/>
      <c r="V331" s="735"/>
      <c r="W331" s="735"/>
      <c r="X331" s="735"/>
      <c r="Y331" s="735"/>
      <c r="Z331" s="735"/>
      <c r="AA331" s="735"/>
      <c r="AB331" s="735"/>
      <c r="AC331" s="735"/>
      <c r="AD331" s="735"/>
      <c r="AE331" s="735"/>
      <c r="AF331" s="735"/>
      <c r="AG331" s="735"/>
      <c r="AI331" s="18"/>
      <c r="AJ331" s="18"/>
      <c r="AK331" s="18"/>
      <c r="AL331" s="18"/>
      <c r="AM331" s="18"/>
      <c r="AN331" s="18"/>
      <c r="AO331" s="18"/>
      <c r="AP331" s="18"/>
      <c r="AQ331" s="18"/>
    </row>
    <row r="332" spans="1:43" s="424" customFormat="1" hidden="1">
      <c r="A332" s="439"/>
      <c r="D332" s="735"/>
      <c r="E332" s="735"/>
      <c r="F332" s="735"/>
      <c r="G332" s="735"/>
      <c r="H332" s="735"/>
      <c r="I332" s="735"/>
      <c r="J332" s="735"/>
      <c r="K332" s="735"/>
      <c r="L332" s="735"/>
      <c r="M332" s="735"/>
      <c r="N332" s="735"/>
      <c r="O332" s="735"/>
      <c r="P332" s="735"/>
      <c r="Q332" s="735"/>
      <c r="R332" s="735"/>
      <c r="S332" s="735"/>
      <c r="T332" s="735"/>
      <c r="U332" s="735"/>
      <c r="V332" s="735"/>
      <c r="W332" s="735"/>
      <c r="X332" s="735"/>
      <c r="Y332" s="735"/>
      <c r="Z332" s="735"/>
      <c r="AA332" s="735"/>
      <c r="AB332" s="735"/>
      <c r="AC332" s="735"/>
      <c r="AD332" s="735"/>
      <c r="AE332" s="735"/>
      <c r="AF332" s="735"/>
      <c r="AG332" s="735"/>
      <c r="AI332" s="18"/>
      <c r="AJ332" s="18"/>
      <c r="AK332" s="18"/>
      <c r="AL332" s="18"/>
      <c r="AM332" s="18"/>
      <c r="AN332" s="18"/>
      <c r="AO332" s="18"/>
      <c r="AP332" s="18"/>
      <c r="AQ332" s="18"/>
    </row>
    <row r="333" spans="1:43" s="424" customFormat="1" hidden="1">
      <c r="A333" s="439"/>
      <c r="D333" s="735"/>
      <c r="E333" s="735"/>
      <c r="F333" s="735"/>
      <c r="G333" s="735"/>
      <c r="H333" s="735"/>
      <c r="I333" s="735"/>
      <c r="J333" s="735"/>
      <c r="K333" s="735"/>
      <c r="L333" s="735"/>
      <c r="M333" s="735"/>
      <c r="N333" s="735"/>
      <c r="O333" s="735"/>
      <c r="P333" s="735"/>
      <c r="Q333" s="735"/>
      <c r="R333" s="735"/>
      <c r="S333" s="735"/>
      <c r="T333" s="735"/>
      <c r="U333" s="735"/>
      <c r="V333" s="735"/>
      <c r="W333" s="735"/>
      <c r="X333" s="735"/>
      <c r="Y333" s="735"/>
      <c r="Z333" s="735"/>
      <c r="AA333" s="735"/>
      <c r="AB333" s="735"/>
      <c r="AC333" s="735"/>
      <c r="AD333" s="735"/>
      <c r="AE333" s="735"/>
      <c r="AF333" s="735"/>
      <c r="AG333" s="735"/>
      <c r="AI333" s="18"/>
      <c r="AJ333" s="18"/>
      <c r="AK333" s="18"/>
      <c r="AL333" s="18"/>
      <c r="AM333" s="18"/>
      <c r="AN333" s="18"/>
      <c r="AO333" s="18"/>
      <c r="AP333" s="18"/>
      <c r="AQ333" s="18"/>
    </row>
    <row r="334" spans="1:43" s="424" customFormat="1" hidden="1">
      <c r="A334" s="439"/>
      <c r="D334" s="735"/>
      <c r="E334" s="735"/>
      <c r="F334" s="735"/>
      <c r="G334" s="735"/>
      <c r="H334" s="735"/>
      <c r="I334" s="735"/>
      <c r="J334" s="735"/>
      <c r="K334" s="735"/>
      <c r="L334" s="735"/>
      <c r="M334" s="735"/>
      <c r="N334" s="735"/>
      <c r="O334" s="735"/>
      <c r="P334" s="735"/>
      <c r="Q334" s="735"/>
      <c r="R334" s="735"/>
      <c r="S334" s="735"/>
      <c r="T334" s="735"/>
      <c r="U334" s="735"/>
      <c r="V334" s="735"/>
      <c r="W334" s="735"/>
      <c r="X334" s="735"/>
      <c r="Y334" s="735"/>
      <c r="Z334" s="735"/>
      <c r="AA334" s="735"/>
      <c r="AB334" s="735"/>
      <c r="AC334" s="735"/>
      <c r="AD334" s="735"/>
      <c r="AE334" s="735"/>
      <c r="AF334" s="735"/>
      <c r="AG334" s="735"/>
      <c r="AI334" s="18"/>
      <c r="AJ334" s="18"/>
      <c r="AK334" s="18"/>
      <c r="AL334" s="18"/>
      <c r="AM334" s="18"/>
      <c r="AN334" s="18"/>
      <c r="AO334" s="18"/>
      <c r="AP334" s="18"/>
      <c r="AQ334" s="18"/>
    </row>
    <row r="335" spans="1:43" s="424" customFormat="1" hidden="1">
      <c r="A335" s="439"/>
      <c r="D335" s="735"/>
      <c r="E335" s="735"/>
      <c r="F335" s="735"/>
      <c r="G335" s="735"/>
      <c r="H335" s="735"/>
      <c r="I335" s="735"/>
      <c r="J335" s="735"/>
      <c r="K335" s="735"/>
      <c r="L335" s="735"/>
      <c r="M335" s="735"/>
      <c r="N335" s="735"/>
      <c r="O335" s="735"/>
      <c r="P335" s="735"/>
      <c r="Q335" s="735"/>
      <c r="R335" s="735"/>
      <c r="S335" s="735"/>
      <c r="T335" s="735"/>
      <c r="U335" s="735"/>
      <c r="V335" s="735"/>
      <c r="W335" s="735"/>
      <c r="X335" s="735"/>
      <c r="Y335" s="735"/>
      <c r="Z335" s="735"/>
      <c r="AA335" s="735"/>
      <c r="AB335" s="735"/>
      <c r="AC335" s="735"/>
      <c r="AD335" s="735"/>
      <c r="AE335" s="735"/>
      <c r="AF335" s="735"/>
      <c r="AG335" s="735"/>
      <c r="AI335" s="18"/>
      <c r="AJ335" s="18"/>
      <c r="AK335" s="18"/>
      <c r="AL335" s="18"/>
      <c r="AM335" s="18"/>
      <c r="AN335" s="18"/>
      <c r="AO335" s="18"/>
      <c r="AP335" s="18"/>
      <c r="AQ335" s="18"/>
    </row>
    <row r="336" spans="1:43" s="424" customFormat="1" ht="5.25" hidden="1" customHeight="1">
      <c r="A336" s="439"/>
      <c r="AI336" s="18"/>
      <c r="AJ336" s="18"/>
      <c r="AK336" s="18"/>
      <c r="AL336" s="18"/>
      <c r="AM336" s="18"/>
      <c r="AN336" s="18"/>
      <c r="AO336" s="18"/>
      <c r="AP336" s="18"/>
      <c r="AQ336" s="18"/>
    </row>
    <row r="337" spans="1:43" s="424" customFormat="1" hidden="1">
      <c r="A337" s="439"/>
      <c r="D337" s="735" t="s">
        <v>824</v>
      </c>
      <c r="E337" s="735"/>
      <c r="F337" s="735"/>
      <c r="G337" s="735"/>
      <c r="H337" s="735"/>
      <c r="I337" s="735"/>
      <c r="J337" s="735"/>
      <c r="K337" s="735"/>
      <c r="L337" s="735"/>
      <c r="M337" s="735"/>
      <c r="N337" s="735"/>
      <c r="O337" s="735"/>
      <c r="P337" s="735"/>
      <c r="Q337" s="735"/>
      <c r="R337" s="735"/>
      <c r="S337" s="735"/>
      <c r="T337" s="735"/>
      <c r="U337" s="735"/>
      <c r="V337" s="735"/>
      <c r="W337" s="735"/>
      <c r="X337" s="735"/>
      <c r="Y337" s="735"/>
      <c r="Z337" s="735"/>
      <c r="AA337" s="735"/>
      <c r="AB337" s="735"/>
      <c r="AC337" s="735"/>
      <c r="AD337" s="735"/>
      <c r="AE337" s="735"/>
      <c r="AF337" s="735"/>
      <c r="AG337" s="735"/>
      <c r="AI337" s="18"/>
      <c r="AJ337" s="18"/>
      <c r="AK337" s="18"/>
      <c r="AL337" s="18"/>
      <c r="AM337" s="18"/>
      <c r="AN337" s="18"/>
      <c r="AO337" s="18"/>
      <c r="AP337" s="18"/>
      <c r="AQ337" s="18"/>
    </row>
    <row r="338" spans="1:43" s="424" customFormat="1" hidden="1">
      <c r="A338" s="439"/>
      <c r="D338" s="735"/>
      <c r="E338" s="735"/>
      <c r="F338" s="735"/>
      <c r="G338" s="735"/>
      <c r="H338" s="735"/>
      <c r="I338" s="735"/>
      <c r="J338" s="735"/>
      <c r="K338" s="735"/>
      <c r="L338" s="735"/>
      <c r="M338" s="735"/>
      <c r="N338" s="735"/>
      <c r="O338" s="735"/>
      <c r="P338" s="735"/>
      <c r="Q338" s="735"/>
      <c r="R338" s="735"/>
      <c r="S338" s="735"/>
      <c r="T338" s="735"/>
      <c r="U338" s="735"/>
      <c r="V338" s="735"/>
      <c r="W338" s="735"/>
      <c r="X338" s="735"/>
      <c r="Y338" s="735"/>
      <c r="Z338" s="735"/>
      <c r="AA338" s="735"/>
      <c r="AB338" s="735"/>
      <c r="AC338" s="735"/>
      <c r="AD338" s="735"/>
      <c r="AE338" s="735"/>
      <c r="AF338" s="735"/>
      <c r="AG338" s="735"/>
      <c r="AI338" s="18"/>
      <c r="AJ338" s="18"/>
      <c r="AK338" s="18"/>
      <c r="AL338" s="18"/>
      <c r="AM338" s="18"/>
      <c r="AN338" s="18"/>
      <c r="AO338" s="18"/>
      <c r="AP338" s="18"/>
      <c r="AQ338" s="18"/>
    </row>
    <row r="339" spans="1:43" s="424" customFormat="1" hidden="1">
      <c r="A339" s="439"/>
      <c r="D339" s="735"/>
      <c r="E339" s="735"/>
      <c r="F339" s="735"/>
      <c r="G339" s="735"/>
      <c r="H339" s="735"/>
      <c r="I339" s="735"/>
      <c r="J339" s="735"/>
      <c r="K339" s="735"/>
      <c r="L339" s="735"/>
      <c r="M339" s="735"/>
      <c r="N339" s="735"/>
      <c r="O339" s="735"/>
      <c r="P339" s="735"/>
      <c r="Q339" s="735"/>
      <c r="R339" s="735"/>
      <c r="S339" s="735"/>
      <c r="T339" s="735"/>
      <c r="U339" s="735"/>
      <c r="V339" s="735"/>
      <c r="W339" s="735"/>
      <c r="X339" s="735"/>
      <c r="Y339" s="735"/>
      <c r="Z339" s="735"/>
      <c r="AA339" s="735"/>
      <c r="AB339" s="735"/>
      <c r="AC339" s="735"/>
      <c r="AD339" s="735"/>
      <c r="AE339" s="735"/>
      <c r="AF339" s="735"/>
      <c r="AG339" s="735"/>
      <c r="AI339" s="18"/>
      <c r="AJ339" s="18"/>
      <c r="AK339" s="18"/>
      <c r="AL339" s="18"/>
      <c r="AM339" s="18"/>
      <c r="AN339" s="18"/>
      <c r="AO339" s="18"/>
      <c r="AP339" s="18"/>
      <c r="AQ339" s="18"/>
    </row>
    <row r="340" spans="1:43" s="424" customFormat="1" hidden="1">
      <c r="A340" s="439"/>
      <c r="D340" s="735"/>
      <c r="E340" s="735"/>
      <c r="F340" s="735"/>
      <c r="G340" s="735"/>
      <c r="H340" s="735"/>
      <c r="I340" s="735"/>
      <c r="J340" s="735"/>
      <c r="K340" s="735"/>
      <c r="L340" s="735"/>
      <c r="M340" s="735"/>
      <c r="N340" s="735"/>
      <c r="O340" s="735"/>
      <c r="P340" s="735"/>
      <c r="Q340" s="735"/>
      <c r="R340" s="735"/>
      <c r="S340" s="735"/>
      <c r="T340" s="735"/>
      <c r="U340" s="735"/>
      <c r="V340" s="735"/>
      <c r="W340" s="735"/>
      <c r="X340" s="735"/>
      <c r="Y340" s="735"/>
      <c r="Z340" s="735"/>
      <c r="AA340" s="735"/>
      <c r="AB340" s="735"/>
      <c r="AC340" s="735"/>
      <c r="AD340" s="735"/>
      <c r="AE340" s="735"/>
      <c r="AF340" s="735"/>
      <c r="AG340" s="735"/>
      <c r="AI340" s="18"/>
      <c r="AJ340" s="18"/>
      <c r="AK340" s="18"/>
      <c r="AL340" s="18"/>
      <c r="AM340" s="18"/>
      <c r="AN340" s="18"/>
      <c r="AO340" s="18"/>
      <c r="AP340" s="18"/>
      <c r="AQ340" s="18"/>
    </row>
    <row r="341" spans="1:43" s="424" customFormat="1" hidden="1">
      <c r="A341" s="439"/>
      <c r="AI341" s="18"/>
      <c r="AJ341" s="18"/>
      <c r="AK341" s="18"/>
      <c r="AL341" s="18"/>
      <c r="AM341" s="18"/>
      <c r="AN341" s="18"/>
      <c r="AO341" s="18"/>
      <c r="AP341" s="18"/>
      <c r="AQ341" s="18"/>
    </row>
    <row r="342" spans="1:43" s="424" customFormat="1" hidden="1">
      <c r="A342" s="439"/>
      <c r="D342" s="735" t="s">
        <v>825</v>
      </c>
      <c r="E342" s="735"/>
      <c r="F342" s="735"/>
      <c r="G342" s="735"/>
      <c r="H342" s="735"/>
      <c r="I342" s="735"/>
      <c r="J342" s="735"/>
      <c r="K342" s="735"/>
      <c r="L342" s="735"/>
      <c r="M342" s="735"/>
      <c r="N342" s="735"/>
      <c r="O342" s="735"/>
      <c r="P342" s="735"/>
      <c r="Q342" s="735"/>
      <c r="R342" s="735"/>
      <c r="S342" s="735"/>
      <c r="T342" s="735"/>
      <c r="U342" s="735"/>
      <c r="V342" s="735"/>
      <c r="W342" s="735"/>
      <c r="X342" s="735"/>
      <c r="Y342" s="735"/>
      <c r="Z342" s="735"/>
      <c r="AA342" s="735"/>
      <c r="AB342" s="735"/>
      <c r="AC342" s="735"/>
      <c r="AD342" s="735"/>
      <c r="AE342" s="735"/>
      <c r="AF342" s="735"/>
      <c r="AG342" s="735"/>
      <c r="AI342" s="18"/>
      <c r="AJ342" s="18"/>
      <c r="AK342" s="18"/>
      <c r="AL342" s="18"/>
      <c r="AM342" s="18"/>
      <c r="AN342" s="18"/>
      <c r="AO342" s="18"/>
      <c r="AP342" s="18"/>
      <c r="AQ342" s="18"/>
    </row>
    <row r="343" spans="1:43" s="424" customFormat="1" hidden="1">
      <c r="A343" s="439"/>
      <c r="D343" s="735"/>
      <c r="E343" s="735"/>
      <c r="F343" s="735"/>
      <c r="G343" s="735"/>
      <c r="H343" s="735"/>
      <c r="I343" s="735"/>
      <c r="J343" s="735"/>
      <c r="K343" s="735"/>
      <c r="L343" s="735"/>
      <c r="M343" s="735"/>
      <c r="N343" s="735"/>
      <c r="O343" s="735"/>
      <c r="P343" s="735"/>
      <c r="Q343" s="735"/>
      <c r="R343" s="735"/>
      <c r="S343" s="735"/>
      <c r="T343" s="735"/>
      <c r="U343" s="735"/>
      <c r="V343" s="735"/>
      <c r="W343" s="735"/>
      <c r="X343" s="735"/>
      <c r="Y343" s="735"/>
      <c r="Z343" s="735"/>
      <c r="AA343" s="735"/>
      <c r="AB343" s="735"/>
      <c r="AC343" s="735"/>
      <c r="AD343" s="735"/>
      <c r="AE343" s="735"/>
      <c r="AF343" s="735"/>
      <c r="AG343" s="735"/>
      <c r="AI343" s="18"/>
      <c r="AJ343" s="18"/>
      <c r="AK343" s="18"/>
      <c r="AL343" s="18"/>
      <c r="AM343" s="18"/>
      <c r="AN343" s="18"/>
      <c r="AO343" s="18"/>
      <c r="AP343" s="18"/>
      <c r="AQ343" s="18"/>
    </row>
    <row r="344" spans="1:43" s="424" customFormat="1" hidden="1">
      <c r="A344" s="439"/>
      <c r="D344" s="735"/>
      <c r="E344" s="735"/>
      <c r="F344" s="735"/>
      <c r="G344" s="735"/>
      <c r="H344" s="735"/>
      <c r="I344" s="735"/>
      <c r="J344" s="735"/>
      <c r="K344" s="735"/>
      <c r="L344" s="735"/>
      <c r="M344" s="735"/>
      <c r="N344" s="735"/>
      <c r="O344" s="735"/>
      <c r="P344" s="735"/>
      <c r="Q344" s="735"/>
      <c r="R344" s="735"/>
      <c r="S344" s="735"/>
      <c r="T344" s="735"/>
      <c r="U344" s="735"/>
      <c r="V344" s="735"/>
      <c r="W344" s="735"/>
      <c r="X344" s="735"/>
      <c r="Y344" s="735"/>
      <c r="Z344" s="735"/>
      <c r="AA344" s="735"/>
      <c r="AB344" s="735"/>
      <c r="AC344" s="735"/>
      <c r="AD344" s="735"/>
      <c r="AE344" s="735"/>
      <c r="AF344" s="735"/>
      <c r="AG344" s="735"/>
      <c r="AI344" s="18"/>
      <c r="AJ344" s="18"/>
      <c r="AK344" s="18"/>
      <c r="AL344" s="18"/>
      <c r="AM344" s="18"/>
      <c r="AN344" s="18"/>
      <c r="AO344" s="18"/>
      <c r="AP344" s="18"/>
      <c r="AQ344" s="18"/>
    </row>
    <row r="345" spans="1:43" s="424" customFormat="1" hidden="1">
      <c r="A345" s="439"/>
      <c r="D345" s="735"/>
      <c r="E345" s="735"/>
      <c r="F345" s="735"/>
      <c r="G345" s="735"/>
      <c r="H345" s="735"/>
      <c r="I345" s="735"/>
      <c r="J345" s="735"/>
      <c r="K345" s="735"/>
      <c r="L345" s="735"/>
      <c r="M345" s="735"/>
      <c r="N345" s="735"/>
      <c r="O345" s="735"/>
      <c r="P345" s="735"/>
      <c r="Q345" s="735"/>
      <c r="R345" s="735"/>
      <c r="S345" s="735"/>
      <c r="T345" s="735"/>
      <c r="U345" s="735"/>
      <c r="V345" s="735"/>
      <c r="W345" s="735"/>
      <c r="X345" s="735"/>
      <c r="Y345" s="735"/>
      <c r="Z345" s="735"/>
      <c r="AA345" s="735"/>
      <c r="AB345" s="735"/>
      <c r="AC345" s="735"/>
      <c r="AD345" s="735"/>
      <c r="AE345" s="735"/>
      <c r="AF345" s="735"/>
      <c r="AG345" s="735"/>
      <c r="AI345" s="18"/>
      <c r="AJ345" s="18"/>
      <c r="AK345" s="18"/>
      <c r="AL345" s="18"/>
      <c r="AM345" s="18"/>
      <c r="AN345" s="18"/>
      <c r="AO345" s="18"/>
      <c r="AP345" s="18"/>
      <c r="AQ345" s="18"/>
    </row>
    <row r="346" spans="1:43" s="424" customFormat="1" hidden="1">
      <c r="A346" s="439"/>
      <c r="D346" s="735"/>
      <c r="E346" s="735"/>
      <c r="F346" s="735"/>
      <c r="G346" s="735"/>
      <c r="H346" s="735"/>
      <c r="I346" s="735"/>
      <c r="J346" s="735"/>
      <c r="K346" s="735"/>
      <c r="L346" s="735"/>
      <c r="M346" s="735"/>
      <c r="N346" s="735"/>
      <c r="O346" s="735"/>
      <c r="P346" s="735"/>
      <c r="Q346" s="735"/>
      <c r="R346" s="735"/>
      <c r="S346" s="735"/>
      <c r="T346" s="735"/>
      <c r="U346" s="735"/>
      <c r="V346" s="735"/>
      <c r="W346" s="735"/>
      <c r="X346" s="735"/>
      <c r="Y346" s="735"/>
      <c r="Z346" s="735"/>
      <c r="AA346" s="735"/>
      <c r="AB346" s="735"/>
      <c r="AC346" s="735"/>
      <c r="AD346" s="735"/>
      <c r="AE346" s="735"/>
      <c r="AF346" s="735"/>
      <c r="AG346" s="735"/>
      <c r="AI346" s="18"/>
      <c r="AJ346" s="18"/>
      <c r="AK346" s="18"/>
      <c r="AL346" s="18"/>
      <c r="AM346" s="18"/>
      <c r="AN346" s="18"/>
      <c r="AO346" s="18"/>
      <c r="AP346" s="18"/>
      <c r="AQ346" s="18"/>
    </row>
    <row r="347" spans="1:43" s="424" customFormat="1" hidden="1">
      <c r="A347" s="439"/>
      <c r="D347" s="735"/>
      <c r="E347" s="735"/>
      <c r="F347" s="735"/>
      <c r="G347" s="735"/>
      <c r="H347" s="735"/>
      <c r="I347" s="735"/>
      <c r="J347" s="735"/>
      <c r="K347" s="735"/>
      <c r="L347" s="735"/>
      <c r="M347" s="735"/>
      <c r="N347" s="735"/>
      <c r="O347" s="735"/>
      <c r="P347" s="735"/>
      <c r="Q347" s="735"/>
      <c r="R347" s="735"/>
      <c r="S347" s="735"/>
      <c r="T347" s="735"/>
      <c r="U347" s="735"/>
      <c r="V347" s="735"/>
      <c r="W347" s="735"/>
      <c r="X347" s="735"/>
      <c r="Y347" s="735"/>
      <c r="Z347" s="735"/>
      <c r="AA347" s="735"/>
      <c r="AB347" s="735"/>
      <c r="AC347" s="735"/>
      <c r="AD347" s="735"/>
      <c r="AE347" s="735"/>
      <c r="AF347" s="735"/>
      <c r="AG347" s="735"/>
      <c r="AI347" s="18"/>
      <c r="AJ347" s="18"/>
      <c r="AK347" s="18"/>
      <c r="AL347" s="18"/>
      <c r="AM347" s="18"/>
      <c r="AN347" s="18"/>
      <c r="AO347" s="18"/>
      <c r="AP347" s="18"/>
      <c r="AQ347" s="18"/>
    </row>
    <row r="348" spans="1:43" s="424" customFormat="1">
      <c r="A348" s="439"/>
      <c r="AI348" s="18"/>
      <c r="AJ348" s="18"/>
      <c r="AK348" s="18"/>
      <c r="AL348" s="18"/>
      <c r="AM348" s="18"/>
      <c r="AN348" s="18"/>
      <c r="AO348" s="18"/>
      <c r="AP348" s="18"/>
      <c r="AQ348" s="18"/>
    </row>
    <row r="349" spans="1:43" s="424" customFormat="1">
      <c r="A349" s="439"/>
      <c r="D349" s="422" t="s">
        <v>826</v>
      </c>
      <c r="AI349" s="18"/>
      <c r="AJ349" s="18"/>
      <c r="AK349" s="18"/>
      <c r="AL349" s="18"/>
      <c r="AM349" s="18"/>
      <c r="AN349" s="18"/>
      <c r="AO349" s="18"/>
      <c r="AP349" s="18"/>
      <c r="AQ349" s="18"/>
    </row>
    <row r="350" spans="1:43" s="424" customFormat="1">
      <c r="A350" s="439"/>
      <c r="AI350" s="18"/>
      <c r="AJ350" s="18"/>
      <c r="AK350" s="18"/>
      <c r="AL350" s="18"/>
      <c r="AM350" s="18"/>
      <c r="AN350" s="18"/>
      <c r="AO350" s="18"/>
      <c r="AP350" s="18"/>
      <c r="AQ350" s="18"/>
    </row>
    <row r="351" spans="1:43" s="424" customFormat="1" ht="0.75" customHeight="1">
      <c r="A351" s="439"/>
      <c r="D351" s="735" t="s">
        <v>827</v>
      </c>
      <c r="E351" s="735"/>
      <c r="F351" s="735"/>
      <c r="G351" s="735"/>
      <c r="H351" s="735"/>
      <c r="I351" s="735"/>
      <c r="J351" s="735"/>
      <c r="K351" s="735"/>
      <c r="L351" s="735"/>
      <c r="M351" s="735"/>
      <c r="N351" s="735"/>
      <c r="O351" s="735"/>
      <c r="P351" s="735"/>
      <c r="Q351" s="735"/>
      <c r="R351" s="735"/>
      <c r="S351" s="735"/>
      <c r="T351" s="735"/>
      <c r="U351" s="735"/>
      <c r="V351" s="735"/>
      <c r="W351" s="735"/>
      <c r="X351" s="735"/>
      <c r="Y351" s="735"/>
      <c r="Z351" s="735"/>
      <c r="AA351" s="735"/>
      <c r="AB351" s="735"/>
      <c r="AC351" s="735"/>
      <c r="AD351" s="735"/>
      <c r="AE351" s="735"/>
      <c r="AF351" s="735"/>
      <c r="AG351" s="735"/>
      <c r="AI351" s="18"/>
      <c r="AJ351" s="18"/>
      <c r="AK351" s="18"/>
      <c r="AL351" s="18"/>
      <c r="AM351" s="18"/>
      <c r="AN351" s="18"/>
      <c r="AO351" s="18"/>
      <c r="AP351" s="18"/>
      <c r="AQ351" s="18"/>
    </row>
    <row r="352" spans="1:43" s="424" customFormat="1" hidden="1">
      <c r="A352" s="439"/>
      <c r="D352" s="442"/>
      <c r="E352" s="442"/>
      <c r="F352" s="442"/>
      <c r="G352" s="442"/>
      <c r="H352" s="442"/>
      <c r="I352" s="442"/>
      <c r="J352" s="442"/>
      <c r="K352" s="442"/>
      <c r="L352" s="442"/>
      <c r="M352" s="442"/>
      <c r="N352" s="442"/>
      <c r="O352" s="442"/>
      <c r="P352" s="442"/>
      <c r="Q352" s="442"/>
      <c r="R352" s="442"/>
      <c r="S352" s="442"/>
      <c r="T352" s="442"/>
      <c r="U352" s="442"/>
      <c r="V352" s="442"/>
      <c r="W352" s="442"/>
      <c r="X352" s="442"/>
      <c r="Y352" s="442"/>
      <c r="Z352" s="442"/>
      <c r="AA352" s="442"/>
      <c r="AB352" s="442"/>
      <c r="AC352" s="442"/>
      <c r="AD352" s="442"/>
      <c r="AE352" s="442"/>
      <c r="AF352" s="442"/>
      <c r="AG352" s="442"/>
      <c r="AI352" s="18"/>
      <c r="AJ352" s="18"/>
      <c r="AK352" s="18"/>
      <c r="AL352" s="18"/>
      <c r="AM352" s="18"/>
      <c r="AN352" s="18"/>
      <c r="AO352" s="18"/>
      <c r="AP352" s="18"/>
      <c r="AQ352" s="18"/>
    </row>
    <row r="353" spans="1:43" s="424" customFormat="1" ht="14.25" hidden="1" customHeight="1">
      <c r="A353" s="439"/>
      <c r="D353" s="424" t="s">
        <v>765</v>
      </c>
      <c r="E353" s="863" t="s">
        <v>1000</v>
      </c>
      <c r="F353" s="735"/>
      <c r="G353" s="735"/>
      <c r="H353" s="735"/>
      <c r="I353" s="735"/>
      <c r="J353" s="735"/>
      <c r="K353" s="735"/>
      <c r="L353" s="735"/>
      <c r="M353" s="735"/>
      <c r="N353" s="735"/>
      <c r="O353" s="735"/>
      <c r="P353" s="735"/>
      <c r="Q353" s="735"/>
      <c r="R353" s="735"/>
      <c r="S353" s="735"/>
      <c r="T353" s="735"/>
      <c r="U353" s="735"/>
      <c r="V353" s="735"/>
      <c r="W353" s="735"/>
      <c r="X353" s="735"/>
      <c r="Y353" s="735"/>
      <c r="Z353" s="735"/>
      <c r="AA353" s="735"/>
      <c r="AB353" s="735"/>
      <c r="AC353" s="735"/>
      <c r="AD353" s="735"/>
      <c r="AE353" s="735"/>
      <c r="AF353" s="735"/>
      <c r="AG353" s="735"/>
      <c r="AI353" s="18"/>
      <c r="AJ353" s="18"/>
      <c r="AK353" s="18"/>
      <c r="AL353" s="18"/>
      <c r="AM353" s="18"/>
      <c r="AN353" s="18"/>
      <c r="AO353" s="18"/>
      <c r="AP353" s="18"/>
      <c r="AQ353" s="18"/>
    </row>
    <row r="354" spans="1:43" s="424" customFormat="1" ht="14.25" hidden="1" customHeight="1">
      <c r="A354" s="439"/>
      <c r="E354" s="735"/>
      <c r="F354" s="735"/>
      <c r="G354" s="735"/>
      <c r="H354" s="735"/>
      <c r="I354" s="735"/>
      <c r="J354" s="735"/>
      <c r="K354" s="735"/>
      <c r="L354" s="735"/>
      <c r="M354" s="735"/>
      <c r="N354" s="735"/>
      <c r="O354" s="735"/>
      <c r="P354" s="735"/>
      <c r="Q354" s="735"/>
      <c r="R354" s="735"/>
      <c r="S354" s="735"/>
      <c r="T354" s="735"/>
      <c r="U354" s="735"/>
      <c r="V354" s="735"/>
      <c r="W354" s="735"/>
      <c r="X354" s="735"/>
      <c r="Y354" s="735"/>
      <c r="Z354" s="735"/>
      <c r="AA354" s="735"/>
      <c r="AB354" s="735"/>
      <c r="AC354" s="735"/>
      <c r="AD354" s="735"/>
      <c r="AE354" s="735"/>
      <c r="AF354" s="735"/>
      <c r="AG354" s="735"/>
      <c r="AI354" s="18"/>
      <c r="AJ354" s="18"/>
      <c r="AK354" s="18"/>
      <c r="AL354" s="18"/>
      <c r="AM354" s="18"/>
      <c r="AN354" s="18"/>
      <c r="AO354" s="18"/>
      <c r="AP354" s="18"/>
      <c r="AQ354" s="18"/>
    </row>
    <row r="355" spans="1:43" s="424" customFormat="1" hidden="1">
      <c r="A355" s="439"/>
      <c r="E355" s="446"/>
      <c r="F355" s="446"/>
      <c r="G355" s="446"/>
      <c r="H355" s="446"/>
      <c r="I355" s="446"/>
      <c r="J355" s="446"/>
      <c r="K355" s="446"/>
      <c r="L355" s="446"/>
      <c r="M355" s="446"/>
      <c r="N355" s="446"/>
      <c r="O355" s="446"/>
      <c r="P355" s="446"/>
      <c r="Q355" s="446"/>
      <c r="R355" s="446"/>
      <c r="S355" s="446"/>
      <c r="T355" s="446"/>
      <c r="U355" s="446"/>
      <c r="V355" s="446"/>
      <c r="W355" s="446"/>
      <c r="X355" s="446"/>
      <c r="Y355" s="446"/>
      <c r="Z355" s="446"/>
      <c r="AA355" s="446"/>
      <c r="AB355" s="446"/>
      <c r="AC355" s="446"/>
      <c r="AD355" s="446"/>
      <c r="AE355" s="446"/>
      <c r="AF355" s="446"/>
      <c r="AG355" s="446"/>
      <c r="AI355" s="18"/>
      <c r="AJ355" s="18"/>
      <c r="AK355" s="18"/>
      <c r="AL355" s="18"/>
      <c r="AM355" s="18"/>
      <c r="AN355" s="18"/>
      <c r="AO355" s="18"/>
      <c r="AP355" s="18"/>
      <c r="AQ355" s="18"/>
    </row>
    <row r="356" spans="1:43" s="424" customFormat="1" ht="14.25" hidden="1" customHeight="1">
      <c r="A356" s="439"/>
      <c r="D356" s="424" t="s">
        <v>765</v>
      </c>
      <c r="E356" s="735" t="s">
        <v>828</v>
      </c>
      <c r="F356" s="735"/>
      <c r="G356" s="735"/>
      <c r="H356" s="735"/>
      <c r="I356" s="735"/>
      <c r="J356" s="735"/>
      <c r="K356" s="735"/>
      <c r="L356" s="735"/>
      <c r="M356" s="735"/>
      <c r="N356" s="735"/>
      <c r="O356" s="735"/>
      <c r="P356" s="735"/>
      <c r="Q356" s="735"/>
      <c r="R356" s="735"/>
      <c r="S356" s="735"/>
      <c r="T356" s="735"/>
      <c r="U356" s="735"/>
      <c r="V356" s="735"/>
      <c r="W356" s="735"/>
      <c r="X356" s="735"/>
      <c r="Y356" s="735"/>
      <c r="Z356" s="735"/>
      <c r="AA356" s="735"/>
      <c r="AB356" s="735"/>
      <c r="AC356" s="735"/>
      <c r="AD356" s="735"/>
      <c r="AE356" s="735"/>
      <c r="AF356" s="735"/>
      <c r="AG356" s="735"/>
      <c r="AI356" s="18"/>
      <c r="AJ356" s="18"/>
      <c r="AK356" s="18"/>
      <c r="AL356" s="18"/>
      <c r="AM356" s="18"/>
      <c r="AN356" s="18"/>
      <c r="AO356" s="18"/>
      <c r="AP356" s="18"/>
      <c r="AQ356" s="18"/>
    </row>
    <row r="357" spans="1:43" s="424" customFormat="1" hidden="1">
      <c r="A357" s="439"/>
      <c r="E357" s="735"/>
      <c r="F357" s="735"/>
      <c r="G357" s="735"/>
      <c r="H357" s="735"/>
      <c r="I357" s="735"/>
      <c r="J357" s="735"/>
      <c r="K357" s="735"/>
      <c r="L357" s="735"/>
      <c r="M357" s="735"/>
      <c r="N357" s="735"/>
      <c r="O357" s="735"/>
      <c r="P357" s="735"/>
      <c r="Q357" s="735"/>
      <c r="R357" s="735"/>
      <c r="S357" s="735"/>
      <c r="T357" s="735"/>
      <c r="U357" s="735"/>
      <c r="V357" s="735"/>
      <c r="W357" s="735"/>
      <c r="X357" s="735"/>
      <c r="Y357" s="735"/>
      <c r="Z357" s="735"/>
      <c r="AA357" s="735"/>
      <c r="AB357" s="735"/>
      <c r="AC357" s="735"/>
      <c r="AD357" s="735"/>
      <c r="AE357" s="735"/>
      <c r="AF357" s="735"/>
      <c r="AG357" s="735"/>
      <c r="AI357" s="18"/>
      <c r="AJ357" s="18"/>
      <c r="AK357" s="18"/>
      <c r="AL357" s="18"/>
      <c r="AM357" s="18"/>
      <c r="AN357" s="18"/>
      <c r="AO357" s="18"/>
      <c r="AP357" s="18"/>
      <c r="AQ357" s="18"/>
    </row>
    <row r="358" spans="1:43" s="424" customFormat="1" hidden="1">
      <c r="A358" s="439"/>
      <c r="AI358" s="18"/>
      <c r="AJ358" s="18"/>
      <c r="AK358" s="18"/>
      <c r="AL358" s="18"/>
      <c r="AM358" s="18"/>
      <c r="AN358" s="18"/>
      <c r="AO358" s="18"/>
      <c r="AP358" s="18"/>
      <c r="AQ358" s="18"/>
    </row>
    <row r="359" spans="1:43" s="424" customFormat="1">
      <c r="A359" s="439"/>
      <c r="D359" s="735" t="s">
        <v>829</v>
      </c>
      <c r="E359" s="735"/>
      <c r="F359" s="735"/>
      <c r="G359" s="735"/>
      <c r="H359" s="735"/>
      <c r="I359" s="735"/>
      <c r="J359" s="735"/>
      <c r="K359" s="735"/>
      <c r="L359" s="735"/>
      <c r="M359" s="735"/>
      <c r="N359" s="735"/>
      <c r="O359" s="735"/>
      <c r="P359" s="735"/>
      <c r="Q359" s="735"/>
      <c r="R359" s="735"/>
      <c r="S359" s="735"/>
      <c r="T359" s="735"/>
      <c r="U359" s="735"/>
      <c r="V359" s="735"/>
      <c r="W359" s="735"/>
      <c r="X359" s="735"/>
      <c r="Y359" s="735"/>
      <c r="Z359" s="735"/>
      <c r="AA359" s="735"/>
      <c r="AB359" s="735"/>
      <c r="AC359" s="735"/>
      <c r="AD359" s="735"/>
      <c r="AE359" s="735"/>
      <c r="AF359" s="735"/>
      <c r="AG359" s="735"/>
      <c r="AI359" s="18"/>
      <c r="AJ359" s="18"/>
      <c r="AK359" s="18"/>
      <c r="AL359" s="18"/>
      <c r="AM359" s="18"/>
      <c r="AN359" s="18"/>
      <c r="AO359" s="18"/>
      <c r="AP359" s="18"/>
      <c r="AQ359" s="18"/>
    </row>
    <row r="360" spans="1:43" s="424" customFormat="1">
      <c r="A360" s="439"/>
      <c r="D360" s="735"/>
      <c r="E360" s="735"/>
      <c r="F360" s="735"/>
      <c r="G360" s="735"/>
      <c r="H360" s="735"/>
      <c r="I360" s="735"/>
      <c r="J360" s="735"/>
      <c r="K360" s="735"/>
      <c r="L360" s="735"/>
      <c r="M360" s="735"/>
      <c r="N360" s="735"/>
      <c r="O360" s="735"/>
      <c r="P360" s="735"/>
      <c r="Q360" s="735"/>
      <c r="R360" s="735"/>
      <c r="S360" s="735"/>
      <c r="T360" s="735"/>
      <c r="U360" s="735"/>
      <c r="V360" s="735"/>
      <c r="W360" s="735"/>
      <c r="X360" s="735"/>
      <c r="Y360" s="735"/>
      <c r="Z360" s="735"/>
      <c r="AA360" s="735"/>
      <c r="AB360" s="735"/>
      <c r="AC360" s="735"/>
      <c r="AD360" s="735"/>
      <c r="AE360" s="735"/>
      <c r="AF360" s="735"/>
      <c r="AG360" s="735"/>
      <c r="AI360" s="18"/>
      <c r="AJ360" s="18"/>
      <c r="AK360" s="18"/>
      <c r="AL360" s="18"/>
      <c r="AM360" s="18"/>
      <c r="AN360" s="18"/>
      <c r="AO360" s="18"/>
      <c r="AP360" s="18"/>
      <c r="AQ360" s="18"/>
    </row>
    <row r="361" spans="1:43" s="424" customFormat="1">
      <c r="A361" s="439"/>
      <c r="D361" s="735"/>
      <c r="E361" s="735"/>
      <c r="F361" s="735"/>
      <c r="G361" s="735"/>
      <c r="H361" s="735"/>
      <c r="I361" s="735"/>
      <c r="J361" s="735"/>
      <c r="K361" s="735"/>
      <c r="L361" s="735"/>
      <c r="M361" s="735"/>
      <c r="N361" s="735"/>
      <c r="O361" s="735"/>
      <c r="P361" s="735"/>
      <c r="Q361" s="735"/>
      <c r="R361" s="735"/>
      <c r="S361" s="735"/>
      <c r="T361" s="735"/>
      <c r="U361" s="735"/>
      <c r="V361" s="735"/>
      <c r="W361" s="735"/>
      <c r="X361" s="735"/>
      <c r="Y361" s="735"/>
      <c r="Z361" s="735"/>
      <c r="AA361" s="735"/>
      <c r="AB361" s="735"/>
      <c r="AC361" s="735"/>
      <c r="AD361" s="735"/>
      <c r="AE361" s="735"/>
      <c r="AF361" s="735"/>
      <c r="AG361" s="735"/>
      <c r="AI361" s="18"/>
      <c r="AJ361" s="18"/>
      <c r="AK361" s="18"/>
      <c r="AL361" s="18"/>
      <c r="AM361" s="18"/>
      <c r="AN361" s="18"/>
      <c r="AO361" s="18"/>
      <c r="AP361" s="18"/>
      <c r="AQ361" s="18"/>
    </row>
    <row r="362" spans="1:43" s="424" customFormat="1">
      <c r="A362" s="439"/>
      <c r="AI362" s="18"/>
      <c r="AJ362" s="18"/>
      <c r="AK362" s="18"/>
      <c r="AL362" s="18"/>
      <c r="AM362" s="18"/>
      <c r="AN362" s="18"/>
      <c r="AO362" s="18"/>
      <c r="AP362" s="18"/>
      <c r="AQ362" s="18"/>
    </row>
    <row r="363" spans="1:43" s="424" customFormat="1">
      <c r="A363" s="439"/>
      <c r="D363" s="422" t="s">
        <v>830</v>
      </c>
      <c r="AI363" s="18"/>
      <c r="AJ363" s="18"/>
      <c r="AK363" s="18"/>
      <c r="AL363" s="18"/>
      <c r="AM363" s="18"/>
      <c r="AN363" s="18"/>
      <c r="AO363" s="18"/>
      <c r="AP363" s="18"/>
      <c r="AQ363" s="18"/>
    </row>
    <row r="364" spans="1:43" s="424" customFormat="1">
      <c r="A364" s="439"/>
      <c r="AI364" s="18"/>
      <c r="AJ364" s="18"/>
      <c r="AK364" s="18"/>
      <c r="AL364" s="18"/>
      <c r="AM364" s="18"/>
      <c r="AN364" s="18"/>
      <c r="AO364" s="18"/>
      <c r="AP364" s="18"/>
      <c r="AQ364" s="18"/>
    </row>
    <row r="365" spans="1:43" s="424" customFormat="1">
      <c r="A365" s="439"/>
      <c r="D365" s="735" t="s">
        <v>831</v>
      </c>
      <c r="E365" s="735"/>
      <c r="F365" s="735"/>
      <c r="G365" s="735"/>
      <c r="H365" s="735"/>
      <c r="I365" s="735"/>
      <c r="J365" s="735"/>
      <c r="K365" s="735"/>
      <c r="L365" s="735"/>
      <c r="M365" s="735"/>
      <c r="N365" s="735"/>
      <c r="O365" s="735"/>
      <c r="P365" s="735"/>
      <c r="Q365" s="735"/>
      <c r="R365" s="735"/>
      <c r="S365" s="735"/>
      <c r="T365" s="735"/>
      <c r="U365" s="735"/>
      <c r="V365" s="735"/>
      <c r="W365" s="735"/>
      <c r="X365" s="735"/>
      <c r="Y365" s="735"/>
      <c r="Z365" s="735"/>
      <c r="AA365" s="735"/>
      <c r="AB365" s="735"/>
      <c r="AC365" s="735"/>
      <c r="AD365" s="735"/>
      <c r="AE365" s="735"/>
      <c r="AF365" s="735"/>
      <c r="AG365" s="735"/>
      <c r="AI365" s="18"/>
      <c r="AJ365" s="18"/>
      <c r="AK365" s="18"/>
      <c r="AL365" s="18"/>
      <c r="AM365" s="18"/>
      <c r="AN365" s="18"/>
      <c r="AO365" s="18"/>
      <c r="AP365" s="18"/>
      <c r="AQ365" s="18"/>
    </row>
    <row r="366" spans="1:43" s="424" customFormat="1">
      <c r="A366" s="439"/>
      <c r="D366" s="735"/>
      <c r="E366" s="735"/>
      <c r="F366" s="735"/>
      <c r="G366" s="735"/>
      <c r="H366" s="735"/>
      <c r="I366" s="735"/>
      <c r="J366" s="735"/>
      <c r="K366" s="735"/>
      <c r="L366" s="735"/>
      <c r="M366" s="735"/>
      <c r="N366" s="735"/>
      <c r="O366" s="735"/>
      <c r="P366" s="735"/>
      <c r="Q366" s="735"/>
      <c r="R366" s="735"/>
      <c r="S366" s="735"/>
      <c r="T366" s="735"/>
      <c r="U366" s="735"/>
      <c r="V366" s="735"/>
      <c r="W366" s="735"/>
      <c r="X366" s="735"/>
      <c r="Y366" s="735"/>
      <c r="Z366" s="735"/>
      <c r="AA366" s="735"/>
      <c r="AB366" s="735"/>
      <c r="AC366" s="735"/>
      <c r="AD366" s="735"/>
      <c r="AE366" s="735"/>
      <c r="AF366" s="735"/>
      <c r="AG366" s="735"/>
      <c r="AI366" s="18"/>
      <c r="AJ366" s="18"/>
      <c r="AK366" s="18"/>
      <c r="AL366" s="18"/>
      <c r="AM366" s="18"/>
      <c r="AN366" s="18"/>
      <c r="AO366" s="18"/>
      <c r="AP366" s="18"/>
      <c r="AQ366" s="18"/>
    </row>
    <row r="367" spans="1:43" s="424" customFormat="1">
      <c r="A367" s="439"/>
      <c r="D367" s="735"/>
      <c r="E367" s="735"/>
      <c r="F367" s="735"/>
      <c r="G367" s="735"/>
      <c r="H367" s="735"/>
      <c r="I367" s="735"/>
      <c r="J367" s="735"/>
      <c r="K367" s="735"/>
      <c r="L367" s="735"/>
      <c r="M367" s="735"/>
      <c r="N367" s="735"/>
      <c r="O367" s="735"/>
      <c r="P367" s="735"/>
      <c r="Q367" s="735"/>
      <c r="R367" s="735"/>
      <c r="S367" s="735"/>
      <c r="T367" s="735"/>
      <c r="U367" s="735"/>
      <c r="V367" s="735"/>
      <c r="W367" s="735"/>
      <c r="X367" s="735"/>
      <c r="Y367" s="735"/>
      <c r="Z367" s="735"/>
      <c r="AA367" s="735"/>
      <c r="AB367" s="735"/>
      <c r="AC367" s="735"/>
      <c r="AD367" s="735"/>
      <c r="AE367" s="735"/>
      <c r="AF367" s="735"/>
      <c r="AG367" s="735"/>
      <c r="AI367" s="18"/>
      <c r="AJ367" s="18"/>
      <c r="AK367" s="18"/>
      <c r="AL367" s="18"/>
      <c r="AM367" s="18"/>
      <c r="AN367" s="18"/>
      <c r="AO367" s="18"/>
      <c r="AP367" s="18"/>
      <c r="AQ367" s="18"/>
    </row>
    <row r="368" spans="1:43" s="424" customFormat="1">
      <c r="A368" s="439"/>
      <c r="AI368" s="18"/>
      <c r="AJ368" s="18"/>
      <c r="AK368" s="18"/>
      <c r="AL368" s="18"/>
      <c r="AM368" s="18"/>
      <c r="AN368" s="18"/>
      <c r="AO368" s="18"/>
      <c r="AP368" s="18"/>
      <c r="AQ368" s="18"/>
    </row>
    <row r="369" spans="1:43" s="424" customFormat="1">
      <c r="A369" s="439"/>
      <c r="D369" s="424" t="s">
        <v>765</v>
      </c>
      <c r="E369" s="735" t="s">
        <v>833</v>
      </c>
      <c r="F369" s="735"/>
      <c r="G369" s="735"/>
      <c r="H369" s="735"/>
      <c r="I369" s="735"/>
      <c r="J369" s="735"/>
      <c r="K369" s="735"/>
      <c r="L369" s="735"/>
      <c r="M369" s="735"/>
      <c r="N369" s="735"/>
      <c r="O369" s="735"/>
      <c r="P369" s="735"/>
      <c r="Q369" s="735"/>
      <c r="R369" s="735"/>
      <c r="S369" s="735"/>
      <c r="T369" s="735"/>
      <c r="U369" s="735"/>
      <c r="V369" s="735"/>
      <c r="W369" s="735"/>
      <c r="X369" s="735"/>
      <c r="Y369" s="735"/>
      <c r="Z369" s="735"/>
      <c r="AA369" s="735"/>
      <c r="AB369" s="735"/>
      <c r="AC369" s="735"/>
      <c r="AD369" s="735"/>
      <c r="AE369" s="735"/>
      <c r="AF369" s="735"/>
      <c r="AG369" s="735"/>
      <c r="AI369" s="18"/>
      <c r="AJ369" s="18"/>
      <c r="AK369" s="18"/>
      <c r="AL369" s="18"/>
      <c r="AM369" s="18"/>
      <c r="AN369" s="18"/>
      <c r="AO369" s="18"/>
      <c r="AP369" s="18"/>
      <c r="AQ369" s="18"/>
    </row>
    <row r="370" spans="1:43" s="424" customFormat="1">
      <c r="A370" s="439"/>
      <c r="E370" s="735"/>
      <c r="F370" s="735"/>
      <c r="G370" s="735"/>
      <c r="H370" s="735"/>
      <c r="I370" s="735"/>
      <c r="J370" s="735"/>
      <c r="K370" s="735"/>
      <c r="L370" s="735"/>
      <c r="M370" s="735"/>
      <c r="N370" s="735"/>
      <c r="O370" s="735"/>
      <c r="P370" s="735"/>
      <c r="Q370" s="735"/>
      <c r="R370" s="735"/>
      <c r="S370" s="735"/>
      <c r="T370" s="735"/>
      <c r="U370" s="735"/>
      <c r="V370" s="735"/>
      <c r="W370" s="735"/>
      <c r="X370" s="735"/>
      <c r="Y370" s="735"/>
      <c r="Z370" s="735"/>
      <c r="AA370" s="735"/>
      <c r="AB370" s="735"/>
      <c r="AC370" s="735"/>
      <c r="AD370" s="735"/>
      <c r="AE370" s="735"/>
      <c r="AF370" s="735"/>
      <c r="AG370" s="735"/>
      <c r="AI370" s="18"/>
      <c r="AJ370" s="18"/>
      <c r="AK370" s="18"/>
      <c r="AL370" s="18"/>
      <c r="AM370" s="18"/>
      <c r="AN370" s="18"/>
      <c r="AO370" s="18"/>
      <c r="AP370" s="18"/>
      <c r="AQ370" s="18"/>
    </row>
    <row r="371" spans="1:43" s="424" customFormat="1" ht="9" customHeight="1">
      <c r="A371" s="439"/>
      <c r="E371" s="446"/>
      <c r="F371" s="446"/>
      <c r="G371" s="446"/>
      <c r="H371" s="446"/>
      <c r="I371" s="446"/>
      <c r="J371" s="446"/>
      <c r="K371" s="446"/>
      <c r="L371" s="446"/>
      <c r="M371" s="446"/>
      <c r="N371" s="446"/>
      <c r="O371" s="446"/>
      <c r="P371" s="446"/>
      <c r="Q371" s="446"/>
      <c r="R371" s="446"/>
      <c r="S371" s="446"/>
      <c r="T371" s="446"/>
      <c r="U371" s="446"/>
      <c r="V371" s="446"/>
      <c r="W371" s="446"/>
      <c r="X371" s="446"/>
      <c r="Y371" s="446"/>
      <c r="Z371" s="446"/>
      <c r="AA371" s="446"/>
      <c r="AB371" s="446"/>
      <c r="AC371" s="446"/>
      <c r="AD371" s="446"/>
      <c r="AE371" s="446"/>
      <c r="AF371" s="446"/>
      <c r="AG371" s="446"/>
      <c r="AI371" s="18"/>
      <c r="AJ371" s="18"/>
      <c r="AK371" s="18"/>
      <c r="AL371" s="18"/>
      <c r="AM371" s="18"/>
      <c r="AN371" s="18"/>
      <c r="AO371" s="18"/>
      <c r="AP371" s="18"/>
      <c r="AQ371" s="18"/>
    </row>
    <row r="372" spans="1:43" s="424" customFormat="1" hidden="1">
      <c r="A372" s="439"/>
      <c r="D372" s="424" t="s">
        <v>765</v>
      </c>
      <c r="E372" s="735" t="s">
        <v>832</v>
      </c>
      <c r="F372" s="735"/>
      <c r="G372" s="735"/>
      <c r="H372" s="735"/>
      <c r="I372" s="735"/>
      <c r="J372" s="735"/>
      <c r="K372" s="735"/>
      <c r="L372" s="735"/>
      <c r="M372" s="735"/>
      <c r="N372" s="735"/>
      <c r="O372" s="735"/>
      <c r="P372" s="735"/>
      <c r="Q372" s="735"/>
      <c r="R372" s="735"/>
      <c r="S372" s="735"/>
      <c r="T372" s="735"/>
      <c r="U372" s="735"/>
      <c r="V372" s="735"/>
      <c r="W372" s="735"/>
      <c r="X372" s="735"/>
      <c r="Y372" s="735"/>
      <c r="Z372" s="735"/>
      <c r="AA372" s="735"/>
      <c r="AB372" s="735"/>
      <c r="AC372" s="735"/>
      <c r="AD372" s="735"/>
      <c r="AE372" s="735"/>
      <c r="AF372" s="735"/>
      <c r="AG372" s="735"/>
      <c r="AI372" s="18"/>
      <c r="AJ372" s="18"/>
      <c r="AK372" s="18"/>
      <c r="AL372" s="18"/>
      <c r="AM372" s="18"/>
      <c r="AN372" s="18"/>
      <c r="AO372" s="18"/>
      <c r="AP372" s="18"/>
      <c r="AQ372" s="18"/>
    </row>
    <row r="373" spans="1:43" s="424" customFormat="1" hidden="1">
      <c r="A373" s="439"/>
      <c r="E373" s="735"/>
      <c r="F373" s="735"/>
      <c r="G373" s="735"/>
      <c r="H373" s="735"/>
      <c r="I373" s="735"/>
      <c r="J373" s="735"/>
      <c r="K373" s="735"/>
      <c r="L373" s="735"/>
      <c r="M373" s="735"/>
      <c r="N373" s="735"/>
      <c r="O373" s="735"/>
      <c r="P373" s="735"/>
      <c r="Q373" s="735"/>
      <c r="R373" s="735"/>
      <c r="S373" s="735"/>
      <c r="T373" s="735"/>
      <c r="U373" s="735"/>
      <c r="V373" s="735"/>
      <c r="W373" s="735"/>
      <c r="X373" s="735"/>
      <c r="Y373" s="735"/>
      <c r="Z373" s="735"/>
      <c r="AA373" s="735"/>
      <c r="AB373" s="735"/>
      <c r="AC373" s="735"/>
      <c r="AD373" s="735"/>
      <c r="AE373" s="735"/>
      <c r="AF373" s="735"/>
      <c r="AG373" s="735"/>
      <c r="AI373" s="18"/>
      <c r="AJ373" s="18"/>
      <c r="AK373" s="18"/>
      <c r="AL373" s="18"/>
      <c r="AM373" s="18"/>
      <c r="AN373" s="18"/>
      <c r="AO373" s="18"/>
      <c r="AP373" s="18"/>
      <c r="AQ373" s="18"/>
    </row>
    <row r="374" spans="1:43" s="424" customFormat="1" hidden="1">
      <c r="A374" s="439"/>
      <c r="AI374" s="18"/>
      <c r="AJ374" s="18"/>
      <c r="AK374" s="18"/>
      <c r="AL374" s="18"/>
      <c r="AM374" s="18"/>
      <c r="AN374" s="18"/>
      <c r="AO374" s="18"/>
      <c r="AP374" s="18"/>
      <c r="AQ374" s="18"/>
    </row>
    <row r="375" spans="1:43" s="424" customFormat="1" hidden="1">
      <c r="A375" s="439"/>
      <c r="D375" s="424" t="s">
        <v>765</v>
      </c>
      <c r="E375" s="735" t="s">
        <v>834</v>
      </c>
      <c r="F375" s="735"/>
      <c r="G375" s="735"/>
      <c r="H375" s="735"/>
      <c r="I375" s="735"/>
      <c r="J375" s="735"/>
      <c r="K375" s="735"/>
      <c r="L375" s="735"/>
      <c r="M375" s="735"/>
      <c r="N375" s="735"/>
      <c r="O375" s="735"/>
      <c r="P375" s="735"/>
      <c r="Q375" s="735"/>
      <c r="R375" s="735"/>
      <c r="S375" s="735"/>
      <c r="T375" s="735"/>
      <c r="U375" s="735"/>
      <c r="V375" s="735"/>
      <c r="W375" s="735"/>
      <c r="X375" s="735"/>
      <c r="Y375" s="735"/>
      <c r="Z375" s="735"/>
      <c r="AA375" s="735"/>
      <c r="AB375" s="735"/>
      <c r="AC375" s="735"/>
      <c r="AD375" s="735"/>
      <c r="AE375" s="735"/>
      <c r="AF375" s="735"/>
      <c r="AG375" s="735"/>
      <c r="AI375" s="18"/>
      <c r="AJ375" s="18"/>
      <c r="AK375" s="18"/>
      <c r="AL375" s="18"/>
      <c r="AM375" s="18"/>
      <c r="AN375" s="18"/>
      <c r="AO375" s="18"/>
      <c r="AP375" s="18"/>
      <c r="AQ375" s="18"/>
    </row>
    <row r="376" spans="1:43" s="424" customFormat="1">
      <c r="A376" s="439"/>
      <c r="AI376" s="18"/>
      <c r="AJ376" s="18"/>
      <c r="AK376" s="18"/>
      <c r="AL376" s="18"/>
      <c r="AM376" s="18"/>
      <c r="AN376" s="18"/>
      <c r="AO376" s="18"/>
      <c r="AP376" s="18"/>
      <c r="AQ376" s="18"/>
    </row>
    <row r="377" spans="1:43" s="424" customFormat="1">
      <c r="A377" s="439"/>
      <c r="D377" s="735" t="s">
        <v>835</v>
      </c>
      <c r="E377" s="735"/>
      <c r="F377" s="735"/>
      <c r="G377" s="735"/>
      <c r="H377" s="735"/>
      <c r="I377" s="735"/>
      <c r="J377" s="735"/>
      <c r="K377" s="735"/>
      <c r="L377" s="735"/>
      <c r="M377" s="735"/>
      <c r="N377" s="735"/>
      <c r="O377" s="735"/>
      <c r="P377" s="735"/>
      <c r="Q377" s="735"/>
      <c r="R377" s="735"/>
      <c r="S377" s="735"/>
      <c r="T377" s="735"/>
      <c r="U377" s="735"/>
      <c r="V377" s="735"/>
      <c r="W377" s="735"/>
      <c r="X377" s="735"/>
      <c r="Y377" s="735"/>
      <c r="Z377" s="735"/>
      <c r="AA377" s="735"/>
      <c r="AB377" s="735"/>
      <c r="AC377" s="735"/>
      <c r="AD377" s="735"/>
      <c r="AE377" s="735"/>
      <c r="AF377" s="735"/>
      <c r="AG377" s="735"/>
      <c r="AI377" s="18"/>
      <c r="AJ377" s="18"/>
      <c r="AK377" s="18"/>
      <c r="AL377" s="18"/>
      <c r="AM377" s="18"/>
      <c r="AN377" s="18"/>
      <c r="AO377" s="18"/>
      <c r="AP377" s="18"/>
      <c r="AQ377" s="18"/>
    </row>
    <row r="378" spans="1:43" s="424" customFormat="1" ht="7.5" customHeight="1">
      <c r="A378" s="439"/>
      <c r="AI378" s="18"/>
      <c r="AJ378" s="18"/>
      <c r="AK378" s="18"/>
      <c r="AL378" s="18"/>
      <c r="AM378" s="18"/>
      <c r="AN378" s="18"/>
      <c r="AO378" s="18"/>
      <c r="AP378" s="18"/>
      <c r="AQ378" s="18"/>
    </row>
    <row r="379" spans="1:43" s="424" customFormat="1" ht="12.75" hidden="1" customHeight="1">
      <c r="A379" s="439"/>
      <c r="D379" s="422" t="s">
        <v>836</v>
      </c>
      <c r="AI379" s="18"/>
      <c r="AJ379" s="18"/>
      <c r="AK379" s="18"/>
      <c r="AL379" s="18"/>
      <c r="AM379" s="18"/>
      <c r="AN379" s="18"/>
      <c r="AO379" s="18"/>
      <c r="AP379" s="18"/>
      <c r="AQ379" s="18"/>
    </row>
    <row r="380" spans="1:43" s="424" customFormat="1" hidden="1">
      <c r="A380" s="439"/>
      <c r="AI380" s="18"/>
      <c r="AJ380" s="18"/>
      <c r="AK380" s="18"/>
      <c r="AL380" s="18"/>
      <c r="AM380" s="18"/>
      <c r="AN380" s="18"/>
      <c r="AO380" s="18"/>
      <c r="AP380" s="18"/>
      <c r="AQ380" s="18"/>
    </row>
    <row r="381" spans="1:43" s="424" customFormat="1" hidden="1">
      <c r="A381" s="439"/>
      <c r="D381" s="735" t="s">
        <v>837</v>
      </c>
      <c r="E381" s="735"/>
      <c r="F381" s="735"/>
      <c r="G381" s="735"/>
      <c r="H381" s="735"/>
      <c r="I381" s="735"/>
      <c r="J381" s="735"/>
      <c r="K381" s="735"/>
      <c r="L381" s="735"/>
      <c r="M381" s="735"/>
      <c r="N381" s="735"/>
      <c r="O381" s="735"/>
      <c r="P381" s="735"/>
      <c r="Q381" s="735"/>
      <c r="R381" s="735"/>
      <c r="S381" s="735"/>
      <c r="T381" s="735"/>
      <c r="U381" s="735"/>
      <c r="V381" s="735"/>
      <c r="W381" s="735"/>
      <c r="X381" s="735"/>
      <c r="Y381" s="735"/>
      <c r="Z381" s="735"/>
      <c r="AA381" s="735"/>
      <c r="AB381" s="735"/>
      <c r="AC381" s="735"/>
      <c r="AD381" s="735"/>
      <c r="AE381" s="735"/>
      <c r="AF381" s="735"/>
      <c r="AG381" s="735"/>
      <c r="AI381" s="18"/>
      <c r="AJ381" s="18"/>
      <c r="AK381" s="18"/>
      <c r="AL381" s="18"/>
      <c r="AM381" s="18"/>
      <c r="AN381" s="18"/>
      <c r="AO381" s="18"/>
      <c r="AP381" s="18"/>
      <c r="AQ381" s="18"/>
    </row>
    <row r="382" spans="1:43" s="424" customFormat="1" hidden="1">
      <c r="A382" s="439"/>
      <c r="D382" s="681"/>
      <c r="E382" s="681"/>
      <c r="F382" s="681"/>
      <c r="G382" s="681"/>
      <c r="H382" s="681"/>
      <c r="I382" s="681"/>
      <c r="J382" s="681"/>
      <c r="K382" s="681"/>
      <c r="L382" s="681"/>
      <c r="M382" s="681"/>
      <c r="N382" s="681"/>
      <c r="O382" s="681"/>
      <c r="P382" s="681"/>
      <c r="Q382" s="681"/>
      <c r="R382" s="681"/>
      <c r="S382" s="681"/>
      <c r="T382" s="681"/>
      <c r="U382" s="681"/>
      <c r="V382" s="681"/>
      <c r="W382" s="681"/>
      <c r="X382" s="681"/>
      <c r="Y382" s="681"/>
      <c r="Z382" s="681"/>
      <c r="AA382" s="681"/>
      <c r="AB382" s="681"/>
      <c r="AC382" s="681"/>
      <c r="AD382" s="681"/>
      <c r="AE382" s="681"/>
      <c r="AF382" s="681"/>
      <c r="AG382" s="681"/>
      <c r="AI382" s="18"/>
      <c r="AJ382" s="18"/>
      <c r="AK382" s="18"/>
      <c r="AL382" s="18"/>
      <c r="AM382" s="18"/>
      <c r="AN382" s="18"/>
      <c r="AO382" s="18"/>
      <c r="AP382" s="18"/>
      <c r="AQ382" s="18"/>
    </row>
    <row r="383" spans="1:43" s="424" customFormat="1">
      <c r="A383" s="439"/>
      <c r="D383" s="422" t="s">
        <v>1001</v>
      </c>
      <c r="E383" s="681"/>
      <c r="F383" s="681"/>
      <c r="G383" s="681"/>
      <c r="H383" s="681"/>
      <c r="I383" s="681"/>
      <c r="J383" s="681"/>
      <c r="K383" s="681"/>
      <c r="L383" s="681"/>
      <c r="M383" s="681"/>
      <c r="N383" s="681"/>
      <c r="O383" s="681"/>
      <c r="P383" s="681"/>
      <c r="Q383" s="681"/>
      <c r="R383" s="681"/>
      <c r="S383" s="681"/>
      <c r="T383" s="681"/>
      <c r="U383" s="681"/>
      <c r="V383" s="681"/>
      <c r="W383" s="681"/>
      <c r="X383" s="681"/>
      <c r="Y383" s="681"/>
      <c r="Z383" s="681"/>
      <c r="AA383" s="681"/>
      <c r="AB383" s="681"/>
      <c r="AC383" s="681"/>
      <c r="AD383" s="681"/>
      <c r="AE383" s="681"/>
      <c r="AF383" s="681"/>
      <c r="AG383" s="681"/>
      <c r="AI383" s="18"/>
      <c r="AJ383" s="18"/>
      <c r="AK383" s="18"/>
      <c r="AL383" s="18"/>
      <c r="AM383" s="18"/>
      <c r="AN383" s="18"/>
      <c r="AO383" s="18"/>
      <c r="AP383" s="18"/>
      <c r="AQ383" s="18"/>
    </row>
    <row r="384" spans="1:43" s="424" customFormat="1" ht="15" customHeight="1">
      <c r="A384" s="439"/>
      <c r="D384" s="690"/>
      <c r="E384" s="690"/>
      <c r="F384" s="690"/>
      <c r="G384" s="690"/>
      <c r="H384" s="690"/>
      <c r="I384" s="690"/>
      <c r="J384" s="690"/>
      <c r="K384" s="690"/>
      <c r="L384" s="690"/>
      <c r="M384" s="690"/>
      <c r="N384" s="690"/>
      <c r="O384" s="690"/>
      <c r="P384" s="690"/>
      <c r="Q384" s="690"/>
      <c r="R384" s="690"/>
      <c r="S384" s="690"/>
      <c r="T384" s="690"/>
      <c r="U384" s="690"/>
      <c r="V384" s="690"/>
      <c r="W384" s="690"/>
      <c r="X384" s="690"/>
      <c r="Y384" s="690"/>
      <c r="Z384" s="690"/>
      <c r="AA384" s="690"/>
      <c r="AB384" s="690"/>
      <c r="AC384" s="690"/>
      <c r="AD384" s="681"/>
      <c r="AE384" s="681"/>
      <c r="AF384" s="681"/>
      <c r="AG384" s="681"/>
      <c r="AI384" s="18"/>
      <c r="AJ384" s="18"/>
      <c r="AK384" s="18"/>
      <c r="AL384" s="18"/>
      <c r="AM384" s="18"/>
      <c r="AN384" s="18"/>
      <c r="AO384" s="18"/>
      <c r="AP384" s="18"/>
      <c r="AQ384" s="18"/>
    </row>
    <row r="385" spans="1:60" s="424" customFormat="1" ht="15" customHeight="1">
      <c r="A385" s="439"/>
      <c r="D385" s="735" t="s">
        <v>1111</v>
      </c>
      <c r="E385" s="735"/>
      <c r="F385" s="735"/>
      <c r="G385" s="735"/>
      <c r="H385" s="735"/>
      <c r="I385" s="735"/>
      <c r="J385" s="735"/>
      <c r="K385" s="735"/>
      <c r="L385" s="735"/>
      <c r="M385" s="735"/>
      <c r="N385" s="735"/>
      <c r="O385" s="735"/>
      <c r="P385" s="735"/>
      <c r="Q385" s="735"/>
      <c r="R385" s="735"/>
      <c r="S385" s="735"/>
      <c r="T385" s="735"/>
      <c r="U385" s="735"/>
      <c r="V385" s="735"/>
      <c r="W385" s="735"/>
      <c r="X385" s="735"/>
      <c r="Y385" s="735"/>
      <c r="Z385" s="735"/>
      <c r="AA385" s="735"/>
      <c r="AB385" s="735"/>
      <c r="AC385" s="735"/>
      <c r="AD385" s="735"/>
      <c r="AE385" s="681"/>
      <c r="AF385" s="681"/>
      <c r="AG385" s="681"/>
      <c r="AI385" s="18"/>
      <c r="AJ385" s="18"/>
      <c r="AK385" s="18"/>
      <c r="AL385" s="18"/>
      <c r="AM385" s="18"/>
      <c r="AN385" s="18"/>
      <c r="AO385" s="18"/>
      <c r="AP385" s="18"/>
      <c r="AQ385" s="18"/>
    </row>
    <row r="386" spans="1:60" s="424" customFormat="1">
      <c r="A386" s="439"/>
      <c r="E386" s="681"/>
      <c r="F386" s="681"/>
      <c r="G386" s="681"/>
      <c r="H386" s="681"/>
      <c r="I386" s="681"/>
      <c r="J386" s="681"/>
      <c r="K386" s="681"/>
      <c r="L386" s="681"/>
      <c r="M386" s="681"/>
      <c r="N386" s="681"/>
      <c r="O386" s="681"/>
      <c r="P386" s="681"/>
      <c r="Q386" s="681"/>
      <c r="R386" s="681"/>
      <c r="S386" s="681"/>
      <c r="T386" s="681"/>
      <c r="U386" s="681"/>
      <c r="V386" s="681"/>
      <c r="W386" s="681"/>
      <c r="X386" s="681"/>
      <c r="Y386" s="681"/>
      <c r="Z386" s="681"/>
      <c r="AA386" s="681"/>
      <c r="AB386" s="681"/>
      <c r="AC386" s="681"/>
      <c r="AD386" s="681"/>
      <c r="AE386" s="681"/>
      <c r="AF386" s="681"/>
      <c r="AG386" s="681"/>
      <c r="AI386" s="18"/>
      <c r="AJ386" s="18"/>
      <c r="AK386" s="18"/>
      <c r="AL386" s="18"/>
      <c r="AM386" s="18"/>
      <c r="AN386" s="18"/>
      <c r="AO386" s="18"/>
      <c r="AP386" s="18"/>
      <c r="AQ386" s="18"/>
    </row>
    <row r="387" spans="1:60" s="424" customFormat="1" ht="8.25" customHeight="1">
      <c r="A387" s="439"/>
      <c r="E387" s="681"/>
      <c r="F387" s="681"/>
      <c r="G387" s="681"/>
      <c r="H387" s="681"/>
      <c r="I387" s="681"/>
      <c r="J387" s="681"/>
      <c r="K387" s="681"/>
      <c r="L387" s="681"/>
      <c r="M387" s="681"/>
      <c r="N387" s="681"/>
      <c r="O387" s="681"/>
      <c r="P387" s="681"/>
      <c r="Q387" s="681"/>
      <c r="R387" s="681"/>
      <c r="S387" s="681"/>
      <c r="T387" s="681"/>
      <c r="U387" s="681"/>
      <c r="V387" s="681"/>
      <c r="W387" s="681"/>
      <c r="X387" s="681"/>
      <c r="Y387" s="681"/>
      <c r="Z387" s="681"/>
      <c r="AA387" s="681"/>
      <c r="AB387" s="681"/>
      <c r="AC387" s="681"/>
      <c r="AD387" s="681"/>
      <c r="AE387" s="681"/>
      <c r="AF387" s="681"/>
      <c r="AG387" s="681"/>
      <c r="AI387" s="18"/>
      <c r="AJ387" s="18"/>
      <c r="AK387" s="18"/>
      <c r="AL387" s="18"/>
      <c r="AM387" s="18"/>
      <c r="AN387" s="18"/>
      <c r="AO387" s="18"/>
      <c r="AP387" s="18"/>
      <c r="AQ387" s="18"/>
    </row>
    <row r="388" spans="1:60" s="424" customFormat="1" hidden="1">
      <c r="A388" s="439"/>
      <c r="E388" s="681"/>
      <c r="F388" s="681"/>
      <c r="G388" s="681"/>
      <c r="H388" s="681"/>
      <c r="I388" s="681"/>
      <c r="J388" s="681"/>
      <c r="K388" s="681"/>
      <c r="L388" s="681"/>
      <c r="M388" s="681"/>
      <c r="N388" s="681"/>
      <c r="O388" s="681"/>
      <c r="P388" s="681"/>
      <c r="Q388" s="681"/>
      <c r="R388" s="681"/>
      <c r="S388" s="681"/>
      <c r="T388" s="681"/>
      <c r="U388" s="681"/>
      <c r="V388" s="681"/>
      <c r="W388" s="681"/>
      <c r="X388" s="681"/>
      <c r="Y388" s="681"/>
      <c r="Z388" s="681"/>
      <c r="AA388" s="681"/>
      <c r="AB388" s="681"/>
      <c r="AC388" s="681"/>
      <c r="AD388" s="681"/>
      <c r="AE388" s="681"/>
      <c r="AF388" s="681"/>
      <c r="AG388" s="681"/>
      <c r="AI388" s="18"/>
      <c r="AJ388" s="18"/>
      <c r="AK388" s="18"/>
      <c r="AL388" s="18"/>
      <c r="AM388" s="18"/>
      <c r="AN388" s="18"/>
      <c r="AO388" s="18"/>
      <c r="AP388" s="18"/>
      <c r="AQ388" s="18"/>
    </row>
    <row r="389" spans="1:60" s="424" customFormat="1" hidden="1">
      <c r="A389" s="439"/>
      <c r="E389" s="681"/>
      <c r="F389" s="681"/>
      <c r="G389" s="681"/>
      <c r="H389" s="681"/>
      <c r="I389" s="681"/>
      <c r="J389" s="681"/>
      <c r="K389" s="681"/>
      <c r="L389" s="681"/>
      <c r="M389" s="681"/>
      <c r="N389" s="681"/>
      <c r="O389" s="681"/>
      <c r="P389" s="681"/>
      <c r="Q389" s="681"/>
      <c r="R389" s="681"/>
      <c r="S389" s="681"/>
      <c r="T389" s="681"/>
      <c r="U389" s="681"/>
      <c r="V389" s="681"/>
      <c r="W389" s="681"/>
      <c r="X389" s="681"/>
      <c r="Y389" s="681"/>
      <c r="Z389" s="681"/>
      <c r="AA389" s="681"/>
      <c r="AB389" s="681"/>
      <c r="AC389" s="681"/>
      <c r="AD389" s="681"/>
      <c r="AE389" s="681"/>
      <c r="AF389" s="681"/>
      <c r="AG389" s="681"/>
      <c r="AI389" s="18"/>
      <c r="AJ389" s="18"/>
      <c r="AK389" s="18"/>
      <c r="AL389" s="18"/>
      <c r="AM389" s="18"/>
      <c r="AN389" s="18"/>
      <c r="AO389" s="18"/>
      <c r="AP389" s="18"/>
      <c r="AQ389" s="18"/>
    </row>
    <row r="390" spans="1:60" s="424" customFormat="1" hidden="1">
      <c r="A390" s="439"/>
      <c r="AI390" s="18"/>
      <c r="AJ390" s="18"/>
      <c r="AK390" s="18"/>
      <c r="AL390" s="18"/>
      <c r="AM390" s="18"/>
      <c r="AN390" s="18"/>
      <c r="AO390" s="18"/>
      <c r="AP390" s="18"/>
      <c r="AQ390" s="18"/>
    </row>
    <row r="391" spans="1:60" s="424" customFormat="1" hidden="1">
      <c r="A391" s="439"/>
      <c r="AI391" s="18"/>
      <c r="AJ391" s="18"/>
      <c r="AK391" s="18"/>
      <c r="AL391" s="18"/>
      <c r="AM391" s="18"/>
      <c r="AN391" s="18"/>
      <c r="AO391" s="18"/>
      <c r="AP391" s="18"/>
      <c r="AQ391" s="18"/>
    </row>
    <row r="392" spans="1:60" s="424" customFormat="1">
      <c r="A392" s="439"/>
      <c r="D392" s="422" t="s">
        <v>838</v>
      </c>
      <c r="AI392" s="18"/>
      <c r="AJ392" s="18"/>
      <c r="AK392" s="18"/>
      <c r="AL392" s="18"/>
      <c r="AM392" s="18"/>
      <c r="AN392" s="18"/>
      <c r="AO392" s="18"/>
      <c r="AP392" s="18"/>
      <c r="AQ392" s="18"/>
    </row>
    <row r="393" spans="1:60" s="424" customFormat="1">
      <c r="A393" s="439"/>
      <c r="AI393" s="18"/>
      <c r="AJ393" s="18"/>
      <c r="AK393" s="18"/>
      <c r="AL393" s="18"/>
      <c r="AM393" s="18"/>
      <c r="AN393" s="18"/>
      <c r="AO393" s="18"/>
      <c r="AP393" s="18"/>
      <c r="AQ393" s="18"/>
    </row>
    <row r="394" spans="1:60" s="424" customFormat="1">
      <c r="A394" s="439"/>
      <c r="D394" s="422" t="s">
        <v>964</v>
      </c>
      <c r="E394" s="648"/>
      <c r="F394" s="648"/>
      <c r="AI394" s="18"/>
      <c r="AJ394" s="18"/>
      <c r="AK394" s="18"/>
      <c r="AL394" s="18"/>
      <c r="AM394" s="18"/>
      <c r="AN394" s="18"/>
      <c r="AO394" s="18"/>
      <c r="AP394" s="18"/>
      <c r="AQ394" s="18"/>
    </row>
    <row r="395" spans="1:60" s="424" customFormat="1">
      <c r="A395" s="439"/>
      <c r="AI395" s="18"/>
      <c r="AJ395" s="18"/>
      <c r="AK395" s="18"/>
      <c r="AL395" s="18"/>
      <c r="AM395" s="18"/>
      <c r="AN395" s="18"/>
      <c r="AO395" s="18"/>
      <c r="AP395" s="18"/>
      <c r="AQ395" s="18"/>
    </row>
    <row r="396" spans="1:60" s="424" customFormat="1">
      <c r="A396" s="439"/>
      <c r="D396" s="648" t="s">
        <v>965</v>
      </c>
      <c r="AI396" s="18"/>
      <c r="AJ396" s="18"/>
      <c r="AK396" s="18"/>
      <c r="AL396" s="18"/>
      <c r="AM396" s="18"/>
      <c r="AN396" s="18"/>
      <c r="AO396" s="18"/>
      <c r="AP396" s="18"/>
      <c r="AQ396" s="18"/>
    </row>
    <row r="397" spans="1:60" s="424" customFormat="1" ht="15" thickBot="1">
      <c r="A397" s="439"/>
      <c r="AI397" s="1141" t="s">
        <v>672</v>
      </c>
      <c r="AJ397" s="1141"/>
      <c r="AK397" s="1141"/>
      <c r="AL397" s="1141"/>
      <c r="AM397" s="1141"/>
      <c r="AN397" s="1141"/>
      <c r="AO397" s="1141"/>
      <c r="AP397" s="1141"/>
      <c r="AQ397" s="451"/>
      <c r="AR397" s="1141" t="s">
        <v>673</v>
      </c>
      <c r="AS397" s="1141"/>
      <c r="AT397" s="1141"/>
      <c r="AU397" s="1141"/>
      <c r="AV397" s="1141"/>
      <c r="AW397" s="1141"/>
      <c r="AX397" s="1141"/>
      <c r="AY397" s="1141"/>
      <c r="AZ397" s="451"/>
      <c r="BA397" s="1141" t="s">
        <v>674</v>
      </c>
      <c r="BB397" s="1141"/>
      <c r="BC397" s="1141"/>
      <c r="BD397" s="1141"/>
      <c r="BE397" s="1141"/>
      <c r="BF397" s="1141"/>
      <c r="BG397" s="1141"/>
      <c r="BH397" s="1141"/>
    </row>
    <row r="398" spans="1:60" s="424" customFormat="1" ht="15" customHeight="1" thickBot="1">
      <c r="A398" s="439" t="s">
        <v>963</v>
      </c>
      <c r="D398" s="747" t="s">
        <v>20</v>
      </c>
      <c r="E398" s="747"/>
      <c r="F398" s="747"/>
      <c r="G398" s="747"/>
      <c r="H398" s="747"/>
      <c r="I398" s="747"/>
      <c r="J398" s="747" t="s">
        <v>2</v>
      </c>
      <c r="K398" s="747"/>
      <c r="L398" s="747"/>
      <c r="M398" s="747"/>
      <c r="N398" s="747"/>
      <c r="O398" s="747"/>
      <c r="P398" s="747"/>
      <c r="Q398" s="747"/>
      <c r="R398" s="747"/>
      <c r="S398" s="747"/>
      <c r="T398" s="747"/>
      <c r="U398" s="747"/>
      <c r="V398" s="747"/>
      <c r="W398" s="747"/>
      <c r="X398" s="747"/>
      <c r="Y398" s="747"/>
      <c r="Z398" s="747"/>
      <c r="AA398" s="747"/>
      <c r="AB398" s="747"/>
      <c r="AC398" s="747"/>
      <c r="AD398" s="747"/>
      <c r="AE398" s="747"/>
      <c r="AF398" s="747"/>
      <c r="AG398" s="747"/>
      <c r="AI398" s="18"/>
      <c r="AJ398" s="18"/>
      <c r="AK398" s="18"/>
      <c r="AL398" s="18"/>
      <c r="AM398" s="18"/>
      <c r="AN398" s="18"/>
      <c r="AO398" s="18"/>
      <c r="AP398" s="18"/>
      <c r="AQ398" s="18"/>
    </row>
    <row r="399" spans="1:60" s="424" customFormat="1" ht="46.5" customHeight="1" thickTop="1" thickBot="1">
      <c r="A399" s="439"/>
      <c r="D399" s="747"/>
      <c r="E399" s="747"/>
      <c r="F399" s="747"/>
      <c r="G399" s="747"/>
      <c r="H399" s="747"/>
      <c r="I399" s="747"/>
      <c r="J399" s="771" t="s">
        <v>441</v>
      </c>
      <c r="K399" s="771"/>
      <c r="L399" s="771"/>
      <c r="M399" s="771" t="s">
        <v>21</v>
      </c>
      <c r="N399" s="771"/>
      <c r="O399" s="771"/>
      <c r="P399" s="771" t="s">
        <v>442</v>
      </c>
      <c r="Q399" s="771"/>
      <c r="R399" s="771"/>
      <c r="S399" s="771" t="s">
        <v>22</v>
      </c>
      <c r="T399" s="771"/>
      <c r="U399" s="771"/>
      <c r="V399" s="771" t="s">
        <v>23</v>
      </c>
      <c r="W399" s="771"/>
      <c r="X399" s="771"/>
      <c r="Y399" s="771" t="s">
        <v>443</v>
      </c>
      <c r="Z399" s="771"/>
      <c r="AA399" s="771"/>
      <c r="AB399" s="771" t="s">
        <v>24</v>
      </c>
      <c r="AC399" s="771"/>
      <c r="AD399" s="771"/>
      <c r="AE399" s="771" t="s">
        <v>14</v>
      </c>
      <c r="AF399" s="771"/>
      <c r="AG399" s="771"/>
      <c r="AI399" s="637" t="s">
        <v>441</v>
      </c>
      <c r="AJ399" s="638" t="s">
        <v>21</v>
      </c>
      <c r="AK399" s="638" t="s">
        <v>442</v>
      </c>
      <c r="AL399" s="637" t="s">
        <v>22</v>
      </c>
      <c r="AM399" s="638" t="s">
        <v>23</v>
      </c>
      <c r="AN399" s="638" t="s">
        <v>443</v>
      </c>
      <c r="AO399" s="638" t="s">
        <v>24</v>
      </c>
      <c r="AP399" s="638" t="s">
        <v>14</v>
      </c>
      <c r="AQ399" s="18"/>
      <c r="AR399" s="637" t="s">
        <v>441</v>
      </c>
      <c r="AS399" s="638" t="s">
        <v>21</v>
      </c>
      <c r="AT399" s="638" t="s">
        <v>442</v>
      </c>
      <c r="AU399" s="637" t="s">
        <v>22</v>
      </c>
      <c r="AV399" s="638" t="s">
        <v>23</v>
      </c>
      <c r="AW399" s="638" t="s">
        <v>443</v>
      </c>
      <c r="AX399" s="638" t="s">
        <v>24</v>
      </c>
      <c r="AY399" s="638" t="s">
        <v>14</v>
      </c>
      <c r="BA399" s="637" t="s">
        <v>441</v>
      </c>
      <c r="BB399" s="638" t="s">
        <v>21</v>
      </c>
      <c r="BC399" s="638" t="s">
        <v>442</v>
      </c>
      <c r="BD399" s="637" t="s">
        <v>22</v>
      </c>
      <c r="BE399" s="638" t="s">
        <v>23</v>
      </c>
      <c r="BF399" s="638" t="s">
        <v>443</v>
      </c>
      <c r="BG399" s="638" t="s">
        <v>24</v>
      </c>
      <c r="BH399" s="638" t="s">
        <v>14</v>
      </c>
    </row>
    <row r="400" spans="1:60" s="424" customFormat="1" ht="15" thickBot="1">
      <c r="A400" s="439"/>
      <c r="D400" s="717" t="s">
        <v>25</v>
      </c>
      <c r="E400" s="717"/>
      <c r="F400" s="717"/>
      <c r="G400" s="717"/>
      <c r="H400" s="717"/>
      <c r="I400" s="717"/>
      <c r="J400" s="717"/>
      <c r="K400" s="717"/>
      <c r="L400" s="717"/>
      <c r="M400" s="717"/>
      <c r="N400" s="717"/>
      <c r="O400" s="717"/>
      <c r="P400" s="717"/>
      <c r="Q400" s="717"/>
      <c r="R400" s="717"/>
      <c r="S400" s="717"/>
      <c r="T400" s="717"/>
      <c r="U400" s="717"/>
      <c r="V400" s="717"/>
      <c r="W400" s="717"/>
      <c r="X400" s="717"/>
      <c r="Y400" s="717"/>
      <c r="Z400" s="717"/>
      <c r="AA400" s="717"/>
      <c r="AB400" s="717"/>
      <c r="AC400" s="717"/>
      <c r="AD400" s="717"/>
      <c r="AE400" s="717"/>
      <c r="AF400" s="717"/>
      <c r="AG400" s="717"/>
      <c r="AH400" s="449"/>
      <c r="AI400" s="456"/>
      <c r="AJ400" s="457"/>
      <c r="AK400" s="457"/>
      <c r="AL400" s="457"/>
      <c r="AM400" s="457"/>
      <c r="AN400" s="457"/>
      <c r="AO400" s="457"/>
      <c r="AP400" s="462"/>
      <c r="AQ400" s="18"/>
      <c r="AR400" s="456"/>
      <c r="AS400" s="457"/>
      <c r="AT400" s="457"/>
      <c r="AU400" s="457"/>
      <c r="AV400" s="457"/>
      <c r="AW400" s="457"/>
      <c r="AX400" s="457"/>
      <c r="AY400" s="462"/>
      <c r="BA400" s="456"/>
      <c r="BB400" s="457"/>
      <c r="BC400" s="457"/>
      <c r="BD400" s="457"/>
      <c r="BE400" s="457"/>
      <c r="BF400" s="457"/>
      <c r="BG400" s="457"/>
      <c r="BH400" s="462"/>
    </row>
    <row r="401" spans="1:60" s="424" customFormat="1" ht="21.75" customHeight="1">
      <c r="A401" s="439"/>
      <c r="D401" s="858" t="s">
        <v>26</v>
      </c>
      <c r="E401" s="858"/>
      <c r="F401" s="858"/>
      <c r="G401" s="858"/>
      <c r="H401" s="858"/>
      <c r="I401" s="858"/>
      <c r="J401" s="815">
        <v>2048</v>
      </c>
      <c r="K401" s="815"/>
      <c r="L401" s="815"/>
      <c r="M401" s="815"/>
      <c r="N401" s="815"/>
      <c r="O401" s="815"/>
      <c r="P401" s="815"/>
      <c r="Q401" s="815"/>
      <c r="R401" s="815"/>
      <c r="S401" s="815"/>
      <c r="T401" s="815"/>
      <c r="U401" s="815"/>
      <c r="V401" s="815"/>
      <c r="W401" s="815"/>
      <c r="X401" s="815"/>
      <c r="Y401" s="815"/>
      <c r="Z401" s="815"/>
      <c r="AA401" s="815"/>
      <c r="AB401" s="815"/>
      <c r="AC401" s="815"/>
      <c r="AD401" s="815"/>
      <c r="AE401" s="732">
        <f>SUM(J401:AD401)</f>
        <v>2048</v>
      </c>
      <c r="AF401" s="732"/>
      <c r="AG401" s="732"/>
      <c r="AI401" s="450"/>
      <c r="AJ401" s="451"/>
      <c r="AK401" s="451"/>
      <c r="AL401" s="451"/>
      <c r="AM401" s="451"/>
      <c r="AN401" s="451"/>
      <c r="AO401" s="451"/>
      <c r="AP401" s="452">
        <f>SUM(J401:AD401)-AE401</f>
        <v>0</v>
      </c>
      <c r="AQ401" s="18"/>
      <c r="AR401" s="465">
        <f>J401-J428</f>
        <v>0</v>
      </c>
      <c r="AS401" s="518">
        <f>M401-M428</f>
        <v>0</v>
      </c>
      <c r="AT401" s="518">
        <f>P401-P428</f>
        <v>0</v>
      </c>
      <c r="AU401" s="518">
        <f>S401-S428</f>
        <v>0</v>
      </c>
      <c r="AV401" s="518">
        <f>V401-V428</f>
        <v>0</v>
      </c>
      <c r="AW401" s="518">
        <f>Y401-Y428</f>
        <v>0</v>
      </c>
      <c r="AX401" s="518">
        <f>AB401-AB428</f>
        <v>0</v>
      </c>
      <c r="AY401" s="452">
        <f>AE401-AE428</f>
        <v>0</v>
      </c>
      <c r="BA401" s="450"/>
      <c r="BB401" s="451"/>
      <c r="BC401" s="451"/>
      <c r="BD401" s="451"/>
      <c r="BE401" s="451"/>
      <c r="BF401" s="451"/>
      <c r="BG401" s="451"/>
      <c r="BH401" s="463"/>
    </row>
    <row r="402" spans="1:60" s="424" customFormat="1">
      <c r="A402" s="439"/>
      <c r="D402" s="737" t="s">
        <v>27</v>
      </c>
      <c r="E402" s="737"/>
      <c r="F402" s="737"/>
      <c r="G402" s="737"/>
      <c r="H402" s="737"/>
      <c r="I402" s="737"/>
      <c r="J402" s="716"/>
      <c r="K402" s="716"/>
      <c r="L402" s="716"/>
      <c r="M402" s="716"/>
      <c r="N402" s="716"/>
      <c r="O402" s="716"/>
      <c r="P402" s="716"/>
      <c r="Q402" s="716"/>
      <c r="R402" s="716"/>
      <c r="S402" s="716"/>
      <c r="T402" s="716"/>
      <c r="U402" s="716"/>
      <c r="V402" s="716"/>
      <c r="W402" s="716"/>
      <c r="X402" s="716"/>
      <c r="Y402" s="716"/>
      <c r="Z402" s="716"/>
      <c r="AA402" s="716"/>
      <c r="AB402" s="716"/>
      <c r="AC402" s="716"/>
      <c r="AD402" s="716"/>
      <c r="AE402" s="733">
        <f>SUM(J402:AD402)</f>
        <v>0</v>
      </c>
      <c r="AF402" s="733"/>
      <c r="AG402" s="733"/>
      <c r="AI402" s="450"/>
      <c r="AJ402" s="451"/>
      <c r="AK402" s="451"/>
      <c r="AL402" s="451"/>
      <c r="AM402" s="451"/>
      <c r="AN402" s="451"/>
      <c r="AO402" s="451"/>
      <c r="AP402" s="452">
        <f t="shared" ref="AP402:AP403" si="0">SUM(J402:AD402)-AE402</f>
        <v>0</v>
      </c>
      <c r="AQ402" s="18"/>
      <c r="AR402" s="450"/>
      <c r="AS402" s="451"/>
      <c r="AT402" s="451"/>
      <c r="AU402" s="451"/>
      <c r="AV402" s="451"/>
      <c r="AW402" s="451"/>
      <c r="AX402" s="451"/>
      <c r="AY402" s="463"/>
      <c r="BA402" s="450"/>
      <c r="BB402" s="451"/>
      <c r="BC402" s="451"/>
      <c r="BD402" s="451"/>
      <c r="BE402" s="451"/>
      <c r="BF402" s="451"/>
      <c r="BG402" s="451"/>
      <c r="BH402" s="463"/>
    </row>
    <row r="403" spans="1:60" s="424" customFormat="1">
      <c r="A403" s="439"/>
      <c r="D403" s="737" t="s">
        <v>28</v>
      </c>
      <c r="E403" s="737"/>
      <c r="F403" s="737"/>
      <c r="G403" s="737"/>
      <c r="H403" s="737"/>
      <c r="I403" s="737"/>
      <c r="J403" s="716"/>
      <c r="K403" s="716"/>
      <c r="L403" s="716"/>
      <c r="M403" s="716"/>
      <c r="N403" s="716"/>
      <c r="O403" s="716"/>
      <c r="P403" s="716"/>
      <c r="Q403" s="716"/>
      <c r="R403" s="716"/>
      <c r="S403" s="716"/>
      <c r="T403" s="716"/>
      <c r="U403" s="716"/>
      <c r="V403" s="716"/>
      <c r="W403" s="716"/>
      <c r="X403" s="716"/>
      <c r="Y403" s="716"/>
      <c r="Z403" s="716"/>
      <c r="AA403" s="716"/>
      <c r="AB403" s="716"/>
      <c r="AC403" s="716"/>
      <c r="AD403" s="716"/>
      <c r="AE403" s="733">
        <f t="shared" ref="AE403" si="1">SUM(J403:AD403)</f>
        <v>0</v>
      </c>
      <c r="AF403" s="733"/>
      <c r="AG403" s="733"/>
      <c r="AI403" s="450"/>
      <c r="AJ403" s="451"/>
      <c r="AK403" s="451"/>
      <c r="AL403" s="451"/>
      <c r="AM403" s="451"/>
      <c r="AN403" s="451"/>
      <c r="AO403" s="451"/>
      <c r="AP403" s="452">
        <f t="shared" si="0"/>
        <v>0</v>
      </c>
      <c r="AQ403" s="18"/>
      <c r="AR403" s="450"/>
      <c r="AS403" s="451"/>
      <c r="AT403" s="451"/>
      <c r="AU403" s="451"/>
      <c r="AV403" s="451"/>
      <c r="AW403" s="451"/>
      <c r="AX403" s="451"/>
      <c r="AY403" s="463"/>
      <c r="BA403" s="450"/>
      <c r="BB403" s="451"/>
      <c r="BC403" s="451"/>
      <c r="BD403" s="451"/>
      <c r="BE403" s="451"/>
      <c r="BF403" s="451"/>
      <c r="BG403" s="451"/>
      <c r="BH403" s="463"/>
    </row>
    <row r="404" spans="1:60" s="424" customFormat="1">
      <c r="A404" s="439"/>
      <c r="D404" s="737" t="s">
        <v>29</v>
      </c>
      <c r="E404" s="737"/>
      <c r="F404" s="737"/>
      <c r="G404" s="737"/>
      <c r="H404" s="737"/>
      <c r="I404" s="737"/>
      <c r="J404" s="716"/>
      <c r="K404" s="716"/>
      <c r="L404" s="716"/>
      <c r="M404" s="716"/>
      <c r="N404" s="716"/>
      <c r="O404" s="716"/>
      <c r="P404" s="716"/>
      <c r="Q404" s="716"/>
      <c r="R404" s="716"/>
      <c r="S404" s="716"/>
      <c r="T404" s="716"/>
      <c r="U404" s="716"/>
      <c r="V404" s="716"/>
      <c r="W404" s="716"/>
      <c r="X404" s="716"/>
      <c r="Y404" s="716"/>
      <c r="Z404" s="716"/>
      <c r="AA404" s="716"/>
      <c r="AB404" s="716"/>
      <c r="AC404" s="716"/>
      <c r="AD404" s="716"/>
      <c r="AE404" s="733">
        <f>SUM(J404:AD404)</f>
        <v>0</v>
      </c>
      <c r="AF404" s="733"/>
      <c r="AG404" s="733"/>
      <c r="AI404" s="450"/>
      <c r="AJ404" s="451"/>
      <c r="AK404" s="451"/>
      <c r="AL404" s="451"/>
      <c r="AM404" s="451"/>
      <c r="AN404" s="451"/>
      <c r="AO404" s="451"/>
      <c r="AP404" s="452">
        <f>SUM(J404:AD404)-AE404</f>
        <v>0</v>
      </c>
      <c r="AQ404" s="18"/>
      <c r="AR404" s="450"/>
      <c r="AS404" s="451"/>
      <c r="AT404" s="451"/>
      <c r="AU404" s="451"/>
      <c r="AV404" s="451"/>
      <c r="AW404" s="451"/>
      <c r="AX404" s="451"/>
      <c r="AY404" s="463"/>
      <c r="BA404" s="450"/>
      <c r="BB404" s="451"/>
      <c r="BC404" s="451"/>
      <c r="BD404" s="451"/>
      <c r="BE404" s="451"/>
      <c r="BF404" s="451"/>
      <c r="BG404" s="451"/>
      <c r="BH404" s="463"/>
    </row>
    <row r="405" spans="1:60" s="424" customFormat="1" ht="21.75" customHeight="1" thickBot="1">
      <c r="A405" s="439"/>
      <c r="D405" s="867" t="s">
        <v>30</v>
      </c>
      <c r="E405" s="867"/>
      <c r="F405" s="867"/>
      <c r="G405" s="867"/>
      <c r="H405" s="867"/>
      <c r="I405" s="867"/>
      <c r="J405" s="868">
        <f>J401+J402-J403+J404</f>
        <v>2048</v>
      </c>
      <c r="K405" s="868"/>
      <c r="L405" s="868"/>
      <c r="M405" s="868">
        <f t="shared" ref="M405" si="2">M401+M402-M403+M404</f>
        <v>0</v>
      </c>
      <c r="N405" s="868"/>
      <c r="O405" s="868"/>
      <c r="P405" s="868">
        <f t="shared" ref="P405" si="3">P401+P402-P403+P404</f>
        <v>0</v>
      </c>
      <c r="Q405" s="868"/>
      <c r="R405" s="868"/>
      <c r="S405" s="868">
        <f t="shared" ref="S405" si="4">S401+S402-S403+S404</f>
        <v>0</v>
      </c>
      <c r="T405" s="868"/>
      <c r="U405" s="868"/>
      <c r="V405" s="868">
        <f t="shared" ref="V405" si="5">V401+V402-V403+V404</f>
        <v>0</v>
      </c>
      <c r="W405" s="868"/>
      <c r="X405" s="868"/>
      <c r="Y405" s="868">
        <f t="shared" ref="Y405" si="6">Y401+Y402-Y403+Y404</f>
        <v>0</v>
      </c>
      <c r="Z405" s="868"/>
      <c r="AA405" s="868"/>
      <c r="AB405" s="868">
        <f t="shared" ref="AB405" si="7">AB401+AB402-AB403+AB404</f>
        <v>0</v>
      </c>
      <c r="AC405" s="868"/>
      <c r="AD405" s="868"/>
      <c r="AE405" s="868">
        <f t="shared" ref="AE405" si="8">AE401+AE402-AE403+AE404</f>
        <v>2048</v>
      </c>
      <c r="AF405" s="868"/>
      <c r="AG405" s="868"/>
      <c r="AI405" s="465">
        <f>J401+J402-J403+J404-J405</f>
        <v>0</v>
      </c>
      <c r="AJ405" s="518">
        <f>M401+M402-M403+M404-M405</f>
        <v>0</v>
      </c>
      <c r="AK405" s="518">
        <f>P401+P402-P403+P404-P405</f>
        <v>0</v>
      </c>
      <c r="AL405" s="518">
        <f>S401+S402-S403+S404-S405</f>
        <v>0</v>
      </c>
      <c r="AM405" s="518">
        <f>V401+V402-V403+V404-V405</f>
        <v>0</v>
      </c>
      <c r="AN405" s="518">
        <f>Y401+Y402-Y403+Y404-Y405</f>
        <v>0</v>
      </c>
      <c r="AO405" s="518">
        <f>AB401+AB402-AB403+AB404-AB405</f>
        <v>0</v>
      </c>
      <c r="AP405" s="452">
        <f>AE401+AE402-AE403+AE404-AE405</f>
        <v>0</v>
      </c>
      <c r="AQ405" s="18"/>
      <c r="AR405" s="450"/>
      <c r="AS405" s="451"/>
      <c r="AT405" s="451"/>
      <c r="AU405" s="451"/>
      <c r="AV405" s="451"/>
      <c r="AW405" s="451"/>
      <c r="AX405" s="451"/>
      <c r="AY405" s="463"/>
      <c r="BA405" s="465" t="e">
        <f>J405-#REF!</f>
        <v>#REF!</v>
      </c>
      <c r="BB405" s="518" t="e">
        <f>M405-#REF!</f>
        <v>#REF!</v>
      </c>
      <c r="BC405" s="518" t="e">
        <f>P405-#REF!</f>
        <v>#REF!</v>
      </c>
      <c r="BD405" s="518" t="e">
        <f>S405-#REF!</f>
        <v>#REF!</v>
      </c>
      <c r="BE405" s="518" t="e">
        <f>V405-#REF!</f>
        <v>#REF!</v>
      </c>
      <c r="BF405" s="518" t="e">
        <f>Y405-#REF!</f>
        <v>#REF!</v>
      </c>
      <c r="BG405" s="518" t="e">
        <f>AB405-#REF!</f>
        <v>#REF!</v>
      </c>
      <c r="BH405" s="452" t="e">
        <f>AE405-#REF!</f>
        <v>#REF!</v>
      </c>
    </row>
    <row r="406" spans="1:60" s="424" customFormat="1" ht="15" thickBot="1">
      <c r="A406" s="439"/>
      <c r="D406" s="717" t="s">
        <v>31</v>
      </c>
      <c r="E406" s="717"/>
      <c r="F406" s="717"/>
      <c r="G406" s="717"/>
      <c r="H406" s="717"/>
      <c r="I406" s="717"/>
      <c r="J406" s="717"/>
      <c r="K406" s="717"/>
      <c r="L406" s="717"/>
      <c r="M406" s="717"/>
      <c r="N406" s="717"/>
      <c r="O406" s="717"/>
      <c r="P406" s="717"/>
      <c r="Q406" s="717"/>
      <c r="R406" s="717"/>
      <c r="S406" s="717"/>
      <c r="T406" s="717"/>
      <c r="U406" s="717"/>
      <c r="V406" s="717"/>
      <c r="W406" s="717"/>
      <c r="X406" s="717"/>
      <c r="Y406" s="717"/>
      <c r="Z406" s="717"/>
      <c r="AA406" s="717"/>
      <c r="AB406" s="717"/>
      <c r="AC406" s="717"/>
      <c r="AD406" s="717"/>
      <c r="AE406" s="717"/>
      <c r="AF406" s="717"/>
      <c r="AG406" s="717"/>
      <c r="AH406" s="449"/>
      <c r="AI406" s="450"/>
      <c r="AJ406" s="451"/>
      <c r="AK406" s="451"/>
      <c r="AL406" s="451"/>
      <c r="AM406" s="451"/>
      <c r="AN406" s="451"/>
      <c r="AO406" s="451"/>
      <c r="AP406" s="452"/>
      <c r="AQ406" s="18"/>
      <c r="AR406" s="450"/>
      <c r="AS406" s="451"/>
      <c r="AT406" s="451"/>
      <c r="AU406" s="451"/>
      <c r="AV406" s="451"/>
      <c r="AW406" s="451"/>
      <c r="AX406" s="451"/>
      <c r="AY406" s="463"/>
      <c r="BA406" s="450"/>
      <c r="BB406" s="451"/>
      <c r="BC406" s="451"/>
      <c r="BD406" s="451"/>
      <c r="BE406" s="451"/>
      <c r="BF406" s="451"/>
      <c r="BG406" s="451"/>
      <c r="BH406" s="463"/>
    </row>
    <row r="407" spans="1:60" s="424" customFormat="1" ht="21.75" customHeight="1">
      <c r="A407" s="439"/>
      <c r="D407" s="844" t="s">
        <v>32</v>
      </c>
      <c r="E407" s="845"/>
      <c r="F407" s="845"/>
      <c r="G407" s="845"/>
      <c r="H407" s="845"/>
      <c r="I407" s="846"/>
      <c r="J407" s="815">
        <v>2048</v>
      </c>
      <c r="K407" s="815"/>
      <c r="L407" s="815"/>
      <c r="M407" s="815"/>
      <c r="N407" s="815"/>
      <c r="O407" s="815"/>
      <c r="P407" s="815"/>
      <c r="Q407" s="815"/>
      <c r="R407" s="815"/>
      <c r="S407" s="815"/>
      <c r="T407" s="815"/>
      <c r="U407" s="815"/>
      <c r="V407" s="815"/>
      <c r="W407" s="815"/>
      <c r="X407" s="815"/>
      <c r="Y407" s="815"/>
      <c r="Z407" s="815"/>
      <c r="AA407" s="815"/>
      <c r="AB407" s="815"/>
      <c r="AC407" s="815"/>
      <c r="AD407" s="815"/>
      <c r="AE407" s="732">
        <f>SUM(J407:AD407)</f>
        <v>2048</v>
      </c>
      <c r="AF407" s="732"/>
      <c r="AG407" s="732"/>
      <c r="AI407" s="450"/>
      <c r="AJ407" s="451"/>
      <c r="AK407" s="451"/>
      <c r="AL407" s="451"/>
      <c r="AM407" s="451"/>
      <c r="AN407" s="451"/>
      <c r="AO407" s="451"/>
      <c r="AP407" s="452">
        <f>SUM(J407:AD407)-AE407</f>
        <v>0</v>
      </c>
      <c r="AQ407" s="18"/>
      <c r="AR407" s="465">
        <f>J407-J433</f>
        <v>0</v>
      </c>
      <c r="AS407" s="518">
        <f>M407-M433</f>
        <v>0</v>
      </c>
      <c r="AT407" s="518">
        <f>P407-P433</f>
        <v>0</v>
      </c>
      <c r="AU407" s="518">
        <f>S407-S433</f>
        <v>0</v>
      </c>
      <c r="AV407" s="518">
        <f>V407-V433</f>
        <v>0</v>
      </c>
      <c r="AW407" s="518">
        <f>Y407-Y433</f>
        <v>0</v>
      </c>
      <c r="AX407" s="518">
        <f>AB407-AB433</f>
        <v>0</v>
      </c>
      <c r="AY407" s="452">
        <f>AE407-AE433</f>
        <v>0</v>
      </c>
      <c r="BA407" s="450"/>
      <c r="BB407" s="451"/>
      <c r="BC407" s="451"/>
      <c r="BD407" s="451"/>
      <c r="BE407" s="451"/>
      <c r="BF407" s="451"/>
      <c r="BG407" s="451"/>
      <c r="BH407" s="463"/>
    </row>
    <row r="408" spans="1:60" s="424" customFormat="1">
      <c r="A408" s="439"/>
      <c r="D408" s="737" t="s">
        <v>27</v>
      </c>
      <c r="E408" s="737"/>
      <c r="F408" s="737"/>
      <c r="G408" s="737"/>
      <c r="H408" s="737"/>
      <c r="I408" s="737"/>
      <c r="J408" s="716"/>
      <c r="K408" s="716"/>
      <c r="L408" s="716"/>
      <c r="M408" s="716"/>
      <c r="N408" s="716"/>
      <c r="O408" s="716"/>
      <c r="P408" s="716"/>
      <c r="Q408" s="716"/>
      <c r="R408" s="716"/>
      <c r="S408" s="716"/>
      <c r="T408" s="716"/>
      <c r="U408" s="716"/>
      <c r="V408" s="716"/>
      <c r="W408" s="716"/>
      <c r="X408" s="716"/>
      <c r="Y408" s="716"/>
      <c r="Z408" s="716"/>
      <c r="AA408" s="716"/>
      <c r="AB408" s="716"/>
      <c r="AC408" s="716"/>
      <c r="AD408" s="716"/>
      <c r="AE408" s="733">
        <f>SUM(J408:AD408)</f>
        <v>0</v>
      </c>
      <c r="AF408" s="733"/>
      <c r="AG408" s="733"/>
      <c r="AI408" s="450"/>
      <c r="AJ408" s="451"/>
      <c r="AK408" s="451"/>
      <c r="AL408" s="451"/>
      <c r="AM408" s="451"/>
      <c r="AN408" s="451"/>
      <c r="AO408" s="451"/>
      <c r="AP408" s="452">
        <f t="shared" ref="AP408:AP409" si="9">SUM(J408:AD408)-AE408</f>
        <v>0</v>
      </c>
      <c r="AQ408" s="18"/>
      <c r="AR408" s="450"/>
      <c r="AS408" s="451"/>
      <c r="AT408" s="451"/>
      <c r="AU408" s="451"/>
      <c r="AV408" s="451"/>
      <c r="AW408" s="451"/>
      <c r="AX408" s="451"/>
      <c r="AY408" s="463"/>
      <c r="BA408" s="450"/>
      <c r="BB408" s="451"/>
      <c r="BC408" s="451"/>
      <c r="BD408" s="451"/>
      <c r="BE408" s="451"/>
      <c r="BF408" s="451"/>
      <c r="BG408" s="451"/>
      <c r="BH408" s="463"/>
    </row>
    <row r="409" spans="1:60" s="424" customFormat="1">
      <c r="A409" s="439"/>
      <c r="D409" s="737" t="s">
        <v>28</v>
      </c>
      <c r="E409" s="737"/>
      <c r="F409" s="737"/>
      <c r="G409" s="737"/>
      <c r="H409" s="737"/>
      <c r="I409" s="737"/>
      <c r="J409" s="716"/>
      <c r="K409" s="716"/>
      <c r="L409" s="716"/>
      <c r="M409" s="716"/>
      <c r="N409" s="716"/>
      <c r="O409" s="716"/>
      <c r="P409" s="716"/>
      <c r="Q409" s="716"/>
      <c r="R409" s="716"/>
      <c r="S409" s="716"/>
      <c r="T409" s="716"/>
      <c r="U409" s="716"/>
      <c r="V409" s="716"/>
      <c r="W409" s="716"/>
      <c r="X409" s="716"/>
      <c r="Y409" s="716"/>
      <c r="Z409" s="716"/>
      <c r="AA409" s="716"/>
      <c r="AB409" s="716"/>
      <c r="AC409" s="716"/>
      <c r="AD409" s="716"/>
      <c r="AE409" s="733">
        <f>SUM(J409:AD409)</f>
        <v>0</v>
      </c>
      <c r="AF409" s="733"/>
      <c r="AG409" s="733"/>
      <c r="AI409" s="450"/>
      <c r="AJ409" s="451"/>
      <c r="AK409" s="451"/>
      <c r="AL409" s="451"/>
      <c r="AM409" s="451"/>
      <c r="AN409" s="451"/>
      <c r="AO409" s="451"/>
      <c r="AP409" s="452">
        <f t="shared" si="9"/>
        <v>0</v>
      </c>
      <c r="AQ409" s="18"/>
      <c r="AR409" s="450"/>
      <c r="AS409" s="451"/>
      <c r="AT409" s="451"/>
      <c r="AU409" s="451"/>
      <c r="AV409" s="451"/>
      <c r="AW409" s="451"/>
      <c r="AX409" s="451"/>
      <c r="AY409" s="463"/>
      <c r="BA409" s="537" t="s">
        <v>675</v>
      </c>
      <c r="BB409" s="451"/>
      <c r="BC409" s="451"/>
      <c r="BD409" s="451"/>
      <c r="BE409" s="451"/>
      <c r="BF409" s="451"/>
      <c r="BG409" s="451"/>
      <c r="BH409" s="463"/>
    </row>
    <row r="410" spans="1:60" s="424" customFormat="1" ht="21.75" customHeight="1" thickBot="1">
      <c r="A410" s="439"/>
      <c r="D410" s="867" t="s">
        <v>30</v>
      </c>
      <c r="E410" s="867"/>
      <c r="F410" s="867"/>
      <c r="G410" s="867"/>
      <c r="H410" s="867"/>
      <c r="I410" s="867"/>
      <c r="J410" s="868">
        <f>J407+J408-J409</f>
        <v>2048</v>
      </c>
      <c r="K410" s="868"/>
      <c r="L410" s="868"/>
      <c r="M410" s="868">
        <f t="shared" ref="M410" si="10">M407+M408-M409</f>
        <v>0</v>
      </c>
      <c r="N410" s="868"/>
      <c r="O410" s="868"/>
      <c r="P410" s="868">
        <f t="shared" ref="P410" si="11">P407+P408-P409</f>
        <v>0</v>
      </c>
      <c r="Q410" s="868"/>
      <c r="R410" s="868"/>
      <c r="S410" s="868">
        <f t="shared" ref="S410" si="12">S407+S408-S409</f>
        <v>0</v>
      </c>
      <c r="T410" s="868"/>
      <c r="U410" s="868"/>
      <c r="V410" s="868">
        <f t="shared" ref="V410" si="13">V407+V408-V409</f>
        <v>0</v>
      </c>
      <c r="W410" s="868"/>
      <c r="X410" s="868"/>
      <c r="Y410" s="868">
        <f t="shared" ref="Y410" si="14">Y407+Y408-Y409</f>
        <v>0</v>
      </c>
      <c r="Z410" s="868"/>
      <c r="AA410" s="868"/>
      <c r="AB410" s="868">
        <f t="shared" ref="AB410" si="15">AB407+AB408-AB409</f>
        <v>0</v>
      </c>
      <c r="AC410" s="868"/>
      <c r="AD410" s="868"/>
      <c r="AE410" s="868">
        <f t="shared" ref="AE410" si="16">AE407+AE408-AE409</f>
        <v>2048</v>
      </c>
      <c r="AF410" s="868"/>
      <c r="AG410" s="868"/>
      <c r="AI410" s="465">
        <f>J407+J408-J409-J410</f>
        <v>0</v>
      </c>
      <c r="AJ410" s="518">
        <f>M407+M408-M409-M410</f>
        <v>0</v>
      </c>
      <c r="AK410" s="518">
        <f>P407+P408-P409-P410</f>
        <v>0</v>
      </c>
      <c r="AL410" s="518">
        <f>S407+S408-S409-S410</f>
        <v>0</v>
      </c>
      <c r="AM410" s="518">
        <f>V407+V408-V409-V410</f>
        <v>0</v>
      </c>
      <c r="AN410" s="518">
        <f>Y407+Y408-Y409-Y410</f>
        <v>0</v>
      </c>
      <c r="AO410" s="518">
        <f>AB407+AB408-AB409-AB410</f>
        <v>0</v>
      </c>
      <c r="AP410" s="452">
        <f>AE407+AE408-AE409-AE410</f>
        <v>0</v>
      </c>
      <c r="AQ410" s="18"/>
      <c r="AR410" s="450"/>
      <c r="AS410" s="451"/>
      <c r="AT410" s="451"/>
      <c r="AU410" s="451"/>
      <c r="AV410" s="451"/>
      <c r="AW410" s="451"/>
      <c r="AX410" s="451"/>
      <c r="AY410" s="463"/>
      <c r="BA410" s="465" t="e">
        <f>J410+J415-#REF!</f>
        <v>#REF!</v>
      </c>
      <c r="BB410" s="518" t="e">
        <f>M410+M415-#REF!</f>
        <v>#REF!</v>
      </c>
      <c r="BC410" s="518" t="e">
        <f>P410+P415-#REF!</f>
        <v>#REF!</v>
      </c>
      <c r="BD410" s="518" t="e">
        <f>S410+S415-#REF!</f>
        <v>#REF!</v>
      </c>
      <c r="BE410" s="518" t="e">
        <f>V410+V415-#REF!</f>
        <v>#REF!</v>
      </c>
      <c r="BF410" s="518" t="e">
        <f>Y410+Y415-#REF!</f>
        <v>#REF!</v>
      </c>
      <c r="BG410" s="518" t="e">
        <f>AB410+AB415-#REF!</f>
        <v>#REF!</v>
      </c>
      <c r="BH410" s="452" t="e">
        <f>AE410+AE415-#REF!</f>
        <v>#REF!</v>
      </c>
    </row>
    <row r="411" spans="1:60" s="424" customFormat="1" ht="15" thickBot="1">
      <c r="A411" s="439"/>
      <c r="D411" s="717" t="s">
        <v>33</v>
      </c>
      <c r="E411" s="717"/>
      <c r="F411" s="717"/>
      <c r="G411" s="717"/>
      <c r="H411" s="717"/>
      <c r="I411" s="717"/>
      <c r="J411" s="717"/>
      <c r="K411" s="717"/>
      <c r="L411" s="717"/>
      <c r="M411" s="717"/>
      <c r="N411" s="717"/>
      <c r="O411" s="717"/>
      <c r="P411" s="717"/>
      <c r="Q411" s="717"/>
      <c r="R411" s="717"/>
      <c r="S411" s="717"/>
      <c r="T411" s="717"/>
      <c r="U411" s="717"/>
      <c r="V411" s="717"/>
      <c r="W411" s="717"/>
      <c r="X411" s="717"/>
      <c r="Y411" s="717"/>
      <c r="Z411" s="717"/>
      <c r="AA411" s="717"/>
      <c r="AB411" s="717"/>
      <c r="AC411" s="717"/>
      <c r="AD411" s="717"/>
      <c r="AE411" s="717"/>
      <c r="AF411" s="717"/>
      <c r="AG411" s="717"/>
      <c r="AH411" s="449"/>
      <c r="AI411" s="450"/>
      <c r="AJ411" s="451"/>
      <c r="AK411" s="451"/>
      <c r="AL411" s="451"/>
      <c r="AM411" s="451"/>
      <c r="AN411" s="451"/>
      <c r="AO411" s="451"/>
      <c r="AP411" s="452"/>
      <c r="AQ411" s="18"/>
      <c r="AR411" s="450"/>
      <c r="AS411" s="451"/>
      <c r="AT411" s="451"/>
      <c r="AU411" s="451"/>
      <c r="AV411" s="451"/>
      <c r="AW411" s="451"/>
      <c r="AX411" s="451"/>
      <c r="AY411" s="463"/>
      <c r="BA411" s="450"/>
      <c r="BB411" s="451"/>
      <c r="BC411" s="451"/>
      <c r="BD411" s="451"/>
      <c r="BE411" s="451"/>
      <c r="BF411" s="451"/>
      <c r="BG411" s="451"/>
      <c r="BH411" s="463"/>
    </row>
    <row r="412" spans="1:60" s="424" customFormat="1" ht="21.75" customHeight="1">
      <c r="A412" s="439"/>
      <c r="D412" s="844" t="s">
        <v>32</v>
      </c>
      <c r="E412" s="845"/>
      <c r="F412" s="845"/>
      <c r="G412" s="845"/>
      <c r="H412" s="845"/>
      <c r="I412" s="846"/>
      <c r="J412" s="815"/>
      <c r="K412" s="815"/>
      <c r="L412" s="815"/>
      <c r="M412" s="815"/>
      <c r="N412" s="815"/>
      <c r="O412" s="815"/>
      <c r="P412" s="815"/>
      <c r="Q412" s="815"/>
      <c r="R412" s="815"/>
      <c r="S412" s="815"/>
      <c r="T412" s="815"/>
      <c r="U412" s="815"/>
      <c r="V412" s="815"/>
      <c r="W412" s="815"/>
      <c r="X412" s="815"/>
      <c r="Y412" s="815"/>
      <c r="Z412" s="815"/>
      <c r="AA412" s="815"/>
      <c r="AB412" s="815"/>
      <c r="AC412" s="815"/>
      <c r="AD412" s="815"/>
      <c r="AE412" s="732">
        <f>SUM(J412:AD412)</f>
        <v>0</v>
      </c>
      <c r="AF412" s="732"/>
      <c r="AG412" s="732"/>
      <c r="AI412" s="450"/>
      <c r="AJ412" s="451"/>
      <c r="AK412" s="451"/>
      <c r="AL412" s="451"/>
      <c r="AM412" s="451"/>
      <c r="AN412" s="451"/>
      <c r="AO412" s="451"/>
      <c r="AP412" s="452">
        <f>SUM(J412:AD412)-AE412</f>
        <v>0</v>
      </c>
      <c r="AQ412" s="18"/>
      <c r="AR412" s="465">
        <f>J412-J438</f>
        <v>0</v>
      </c>
      <c r="AS412" s="518">
        <f>M412-M438</f>
        <v>0</v>
      </c>
      <c r="AT412" s="518">
        <f>P412-P438</f>
        <v>0</v>
      </c>
      <c r="AU412" s="518">
        <f>S412-S438</f>
        <v>0</v>
      </c>
      <c r="AV412" s="518">
        <f>V412-V438</f>
        <v>0</v>
      </c>
      <c r="AW412" s="518">
        <f>Y412-Y438</f>
        <v>0</v>
      </c>
      <c r="AX412" s="518">
        <f>AB412-AB438</f>
        <v>0</v>
      </c>
      <c r="AY412" s="452">
        <f>AE412-AE438</f>
        <v>0</v>
      </c>
      <c r="BA412" s="450"/>
      <c r="BB412" s="451"/>
      <c r="BC412" s="451"/>
      <c r="BD412" s="451"/>
      <c r="BE412" s="451"/>
      <c r="BF412" s="451"/>
      <c r="BG412" s="451"/>
      <c r="BH412" s="463"/>
    </row>
    <row r="413" spans="1:60" s="424" customFormat="1">
      <c r="A413" s="439"/>
      <c r="D413" s="737" t="s">
        <v>27</v>
      </c>
      <c r="E413" s="737"/>
      <c r="F413" s="737"/>
      <c r="G413" s="737"/>
      <c r="H413" s="737"/>
      <c r="I413" s="737"/>
      <c r="J413" s="716"/>
      <c r="K413" s="716"/>
      <c r="L413" s="716"/>
      <c r="M413" s="716"/>
      <c r="N413" s="716"/>
      <c r="O413" s="716"/>
      <c r="P413" s="716"/>
      <c r="Q413" s="716"/>
      <c r="R413" s="716"/>
      <c r="S413" s="716"/>
      <c r="T413" s="716"/>
      <c r="U413" s="716"/>
      <c r="V413" s="716"/>
      <c r="W413" s="716"/>
      <c r="X413" s="716"/>
      <c r="Y413" s="716"/>
      <c r="Z413" s="716"/>
      <c r="AA413" s="716"/>
      <c r="AB413" s="716"/>
      <c r="AC413" s="716"/>
      <c r="AD413" s="716"/>
      <c r="AE413" s="733">
        <f>SUM(J413:AD413)</f>
        <v>0</v>
      </c>
      <c r="AF413" s="733"/>
      <c r="AG413" s="733"/>
      <c r="AI413" s="450"/>
      <c r="AJ413" s="451"/>
      <c r="AK413" s="451"/>
      <c r="AL413" s="451"/>
      <c r="AM413" s="451"/>
      <c r="AN413" s="451"/>
      <c r="AO413" s="451"/>
      <c r="AP413" s="452">
        <f t="shared" ref="AP413:AP414" si="17">SUM(J413:AD413)-AE413</f>
        <v>0</v>
      </c>
      <c r="AQ413" s="18"/>
      <c r="AR413" s="450"/>
      <c r="AS413" s="451"/>
      <c r="AT413" s="451"/>
      <c r="AU413" s="451"/>
      <c r="AV413" s="451"/>
      <c r="AW413" s="451"/>
      <c r="AX413" s="451"/>
      <c r="AY413" s="463"/>
      <c r="BA413" s="450"/>
      <c r="BB413" s="451"/>
      <c r="BC413" s="451"/>
      <c r="BD413" s="451"/>
      <c r="BE413" s="451"/>
      <c r="BF413" s="451"/>
      <c r="BG413" s="451"/>
      <c r="BH413" s="463"/>
    </row>
    <row r="414" spans="1:60" s="424" customFormat="1">
      <c r="A414" s="439"/>
      <c r="D414" s="737" t="s">
        <v>28</v>
      </c>
      <c r="E414" s="737"/>
      <c r="F414" s="737"/>
      <c r="G414" s="737"/>
      <c r="H414" s="737"/>
      <c r="I414" s="737"/>
      <c r="J414" s="716"/>
      <c r="K414" s="716"/>
      <c r="L414" s="716"/>
      <c r="M414" s="716"/>
      <c r="N414" s="716"/>
      <c r="O414" s="716"/>
      <c r="P414" s="716"/>
      <c r="Q414" s="716"/>
      <c r="R414" s="716"/>
      <c r="S414" s="716"/>
      <c r="T414" s="716"/>
      <c r="U414" s="716"/>
      <c r="V414" s="716"/>
      <c r="W414" s="716"/>
      <c r="X414" s="716"/>
      <c r="Y414" s="716"/>
      <c r="Z414" s="716"/>
      <c r="AA414" s="716"/>
      <c r="AB414" s="716"/>
      <c r="AC414" s="716"/>
      <c r="AD414" s="716"/>
      <c r="AE414" s="733">
        <f>SUM(J413:AD413)</f>
        <v>0</v>
      </c>
      <c r="AF414" s="733"/>
      <c r="AG414" s="733"/>
      <c r="AI414" s="450"/>
      <c r="AJ414" s="451"/>
      <c r="AK414" s="451"/>
      <c r="AL414" s="451"/>
      <c r="AM414" s="451"/>
      <c r="AN414" s="451"/>
      <c r="AO414" s="451"/>
      <c r="AP414" s="452">
        <f t="shared" si="17"/>
        <v>0</v>
      </c>
      <c r="AQ414" s="18"/>
      <c r="AR414" s="450"/>
      <c r="AS414" s="451"/>
      <c r="AT414" s="451"/>
      <c r="AU414" s="451"/>
      <c r="AV414" s="451"/>
      <c r="AW414" s="451"/>
      <c r="AX414" s="451"/>
      <c r="AY414" s="463"/>
      <c r="BA414" s="450"/>
      <c r="BB414" s="451"/>
      <c r="BC414" s="451"/>
      <c r="BD414" s="451"/>
      <c r="BE414" s="451"/>
      <c r="BF414" s="451"/>
      <c r="BG414" s="451"/>
      <c r="BH414" s="463"/>
    </row>
    <row r="415" spans="1:60" s="424" customFormat="1" ht="21.75" customHeight="1" thickBot="1">
      <c r="A415" s="439"/>
      <c r="D415" s="932" t="s">
        <v>30</v>
      </c>
      <c r="E415" s="933"/>
      <c r="F415" s="933"/>
      <c r="G415" s="933"/>
      <c r="H415" s="933"/>
      <c r="I415" s="934"/>
      <c r="J415" s="868">
        <f>J412+J413-J414</f>
        <v>0</v>
      </c>
      <c r="K415" s="868"/>
      <c r="L415" s="868"/>
      <c r="M415" s="868">
        <f t="shared" ref="M415" si="18">M412+M413-M414</f>
        <v>0</v>
      </c>
      <c r="N415" s="868"/>
      <c r="O415" s="868"/>
      <c r="P415" s="868">
        <f t="shared" ref="P415" si="19">P412+P413-P414</f>
        <v>0</v>
      </c>
      <c r="Q415" s="868"/>
      <c r="R415" s="868"/>
      <c r="S415" s="868">
        <f t="shared" ref="S415" si="20">S412+S413-S414</f>
        <v>0</v>
      </c>
      <c r="T415" s="868"/>
      <c r="U415" s="868"/>
      <c r="V415" s="868">
        <f t="shared" ref="V415" si="21">V412+V413-V414</f>
        <v>0</v>
      </c>
      <c r="W415" s="868"/>
      <c r="X415" s="868"/>
      <c r="Y415" s="868">
        <f t="shared" ref="Y415" si="22">Y412+Y413-Y414</f>
        <v>0</v>
      </c>
      <c r="Z415" s="868"/>
      <c r="AA415" s="868"/>
      <c r="AB415" s="868">
        <f t="shared" ref="AB415" si="23">AB412+AB413-AB414</f>
        <v>0</v>
      </c>
      <c r="AC415" s="868"/>
      <c r="AD415" s="868"/>
      <c r="AE415" s="868">
        <f>AE412+AE413-AE414</f>
        <v>0</v>
      </c>
      <c r="AF415" s="868"/>
      <c r="AG415" s="868"/>
      <c r="AI415" s="465">
        <f>J412+J413-J414-J415</f>
        <v>0</v>
      </c>
      <c r="AJ415" s="518">
        <f>M412+M413-M414-M415</f>
        <v>0</v>
      </c>
      <c r="AK415" s="518">
        <f>P412+P413-P414-P415</f>
        <v>0</v>
      </c>
      <c r="AL415" s="518">
        <f>S412+S413-S414-S415</f>
        <v>0</v>
      </c>
      <c r="AM415" s="518">
        <f>V412+V413-V414-V415</f>
        <v>0</v>
      </c>
      <c r="AN415" s="518">
        <f>Y412+Y413-Y414-Y415</f>
        <v>0</v>
      </c>
      <c r="AO415" s="518">
        <f>AB412+AB413-AB414-AB415</f>
        <v>0</v>
      </c>
      <c r="AP415" s="452">
        <f>AE412+AE413-AE414-AE415</f>
        <v>0</v>
      </c>
      <c r="AQ415" s="18"/>
      <c r="AR415" s="450"/>
      <c r="AS415" s="451"/>
      <c r="AT415" s="451"/>
      <c r="AU415" s="451"/>
      <c r="AV415" s="451"/>
      <c r="AW415" s="451"/>
      <c r="AX415" s="451"/>
      <c r="AY415" s="463"/>
      <c r="BA415" s="450"/>
      <c r="BB415" s="451"/>
      <c r="BC415" s="451"/>
      <c r="BD415" s="451"/>
      <c r="BE415" s="451"/>
      <c r="BF415" s="451"/>
      <c r="BG415" s="451"/>
      <c r="BH415" s="463"/>
    </row>
    <row r="416" spans="1:60" s="424" customFormat="1" ht="15" thickBot="1">
      <c r="A416" s="439"/>
      <c r="D416" s="717" t="s">
        <v>34</v>
      </c>
      <c r="E416" s="717"/>
      <c r="F416" s="717"/>
      <c r="G416" s="717"/>
      <c r="H416" s="717"/>
      <c r="I416" s="717"/>
      <c r="J416" s="717"/>
      <c r="K416" s="717"/>
      <c r="L416" s="717"/>
      <c r="M416" s="717"/>
      <c r="N416" s="717"/>
      <c r="O416" s="717"/>
      <c r="P416" s="717"/>
      <c r="Q416" s="717"/>
      <c r="R416" s="717"/>
      <c r="S416" s="717"/>
      <c r="T416" s="717"/>
      <c r="U416" s="717"/>
      <c r="V416" s="717"/>
      <c r="W416" s="717"/>
      <c r="X416" s="717"/>
      <c r="Y416" s="717"/>
      <c r="Z416" s="717"/>
      <c r="AA416" s="717"/>
      <c r="AB416" s="717"/>
      <c r="AC416" s="717"/>
      <c r="AD416" s="717"/>
      <c r="AE416" s="717"/>
      <c r="AF416" s="717"/>
      <c r="AG416" s="717"/>
      <c r="AH416" s="449"/>
      <c r="AI416" s="450"/>
      <c r="AJ416" s="451"/>
      <c r="AK416" s="451"/>
      <c r="AL416" s="451"/>
      <c r="AM416" s="451"/>
      <c r="AN416" s="451"/>
      <c r="AO416" s="451"/>
      <c r="AP416" s="452"/>
      <c r="AQ416" s="18"/>
      <c r="AR416" s="450"/>
      <c r="AS416" s="451"/>
      <c r="AT416" s="451"/>
      <c r="AU416" s="451"/>
      <c r="AV416" s="451"/>
      <c r="AW416" s="451"/>
      <c r="AX416" s="451"/>
      <c r="AY416" s="463"/>
      <c r="BA416" s="450"/>
      <c r="BB416" s="451"/>
      <c r="BC416" s="451"/>
      <c r="BD416" s="451"/>
      <c r="BE416" s="451"/>
      <c r="BF416" s="451"/>
      <c r="BG416" s="451"/>
      <c r="BH416" s="463"/>
    </row>
    <row r="417" spans="1:60" s="424" customFormat="1" ht="21.75" customHeight="1">
      <c r="A417" s="439"/>
      <c r="D417" s="869" t="s">
        <v>32</v>
      </c>
      <c r="E417" s="869"/>
      <c r="F417" s="869"/>
      <c r="G417" s="869"/>
      <c r="H417" s="869"/>
      <c r="I417" s="869"/>
      <c r="J417" s="1012">
        <f>J401-J407-J412</f>
        <v>0</v>
      </c>
      <c r="K417" s="1012"/>
      <c r="L417" s="1012"/>
      <c r="M417" s="1012">
        <f t="shared" ref="M417" si="24">M401-M407-M412</f>
        <v>0</v>
      </c>
      <c r="N417" s="1012"/>
      <c r="O417" s="1012"/>
      <c r="P417" s="1012">
        <f t="shared" ref="P417" si="25">P401-P407-P412</f>
        <v>0</v>
      </c>
      <c r="Q417" s="1012"/>
      <c r="R417" s="1012"/>
      <c r="S417" s="1012">
        <f t="shared" ref="S417" si="26">S401-S407-S412</f>
        <v>0</v>
      </c>
      <c r="T417" s="1012"/>
      <c r="U417" s="1012"/>
      <c r="V417" s="1012">
        <f t="shared" ref="V417" si="27">V401-V407-V412</f>
        <v>0</v>
      </c>
      <c r="W417" s="1012"/>
      <c r="X417" s="1012"/>
      <c r="Y417" s="1012">
        <f t="shared" ref="Y417" si="28">Y401-Y407-Y412</f>
        <v>0</v>
      </c>
      <c r="Z417" s="1012"/>
      <c r="AA417" s="1012"/>
      <c r="AB417" s="1012">
        <f t="shared" ref="AB417" si="29">AB401-AB407-AB412</f>
        <v>0</v>
      </c>
      <c r="AC417" s="1012"/>
      <c r="AD417" s="1012"/>
      <c r="AE417" s="1012">
        <f>AE401-AE407-AE412</f>
        <v>0</v>
      </c>
      <c r="AF417" s="1012"/>
      <c r="AG417" s="1012"/>
      <c r="AI417" s="465">
        <f>J401-J407-J412-J417</f>
        <v>0</v>
      </c>
      <c r="AJ417" s="518">
        <f>M401-M407-M412-M417</f>
        <v>0</v>
      </c>
      <c r="AK417" s="518">
        <f>P401-P407-P412-P417</f>
        <v>0</v>
      </c>
      <c r="AL417" s="518">
        <f>S401-S407-S412-S417</f>
        <v>0</v>
      </c>
      <c r="AM417" s="518">
        <f>V401-V407-V412-V417</f>
        <v>0</v>
      </c>
      <c r="AN417" s="518">
        <f>Y401-Y407-Y412-Y417</f>
        <v>0</v>
      </c>
      <c r="AO417" s="518">
        <f>AB401-AB407-AB412-AB417</f>
        <v>0</v>
      </c>
      <c r="AP417" s="452">
        <f>SUM(J417:AD417)-AE417</f>
        <v>0</v>
      </c>
      <c r="AQ417" s="18"/>
      <c r="AR417" s="465">
        <f>J417-J441</f>
        <v>0</v>
      </c>
      <c r="AS417" s="518">
        <f>M417-M441</f>
        <v>0</v>
      </c>
      <c r="AT417" s="518">
        <f>P417-P441</f>
        <v>0</v>
      </c>
      <c r="AU417" s="518">
        <f>S417-S441</f>
        <v>0</v>
      </c>
      <c r="AV417" s="518">
        <f>V417-V441</f>
        <v>0</v>
      </c>
      <c r="AW417" s="518">
        <f>Y417-Y441</f>
        <v>0</v>
      </c>
      <c r="AX417" s="518">
        <f>AB417-AB441</f>
        <v>0</v>
      </c>
      <c r="AY417" s="452">
        <f>AE417-AE441</f>
        <v>0</v>
      </c>
      <c r="BA417" s="450"/>
      <c r="BB417" s="451"/>
      <c r="BC417" s="451"/>
      <c r="BD417" s="451"/>
      <c r="BE417" s="451"/>
      <c r="BF417" s="451"/>
      <c r="BG417" s="451"/>
      <c r="BH417" s="463"/>
    </row>
    <row r="418" spans="1:60" s="424" customFormat="1" ht="21.75" customHeight="1" thickBot="1">
      <c r="A418" s="439"/>
      <c r="D418" s="867" t="s">
        <v>30</v>
      </c>
      <c r="E418" s="867"/>
      <c r="F418" s="867"/>
      <c r="G418" s="867"/>
      <c r="H418" s="867"/>
      <c r="I418" s="867"/>
      <c r="J418" s="868">
        <f>J405-J410-J415</f>
        <v>0</v>
      </c>
      <c r="K418" s="868"/>
      <c r="L418" s="868"/>
      <c r="M418" s="868">
        <f t="shared" ref="M418" si="30">M405-M410-M415</f>
        <v>0</v>
      </c>
      <c r="N418" s="868"/>
      <c r="O418" s="868"/>
      <c r="P418" s="868">
        <f t="shared" ref="P418" si="31">P405-P410-P415</f>
        <v>0</v>
      </c>
      <c r="Q418" s="868"/>
      <c r="R418" s="868"/>
      <c r="S418" s="868">
        <f t="shared" ref="S418" si="32">S405-S410-S415</f>
        <v>0</v>
      </c>
      <c r="T418" s="868"/>
      <c r="U418" s="868"/>
      <c r="V418" s="868">
        <f t="shared" ref="V418" si="33">V405-V410-V415</f>
        <v>0</v>
      </c>
      <c r="W418" s="868"/>
      <c r="X418" s="868"/>
      <c r="Y418" s="868">
        <f t="shared" ref="Y418" si="34">Y405-Y410-Y415</f>
        <v>0</v>
      </c>
      <c r="Z418" s="868"/>
      <c r="AA418" s="868"/>
      <c r="AB418" s="868">
        <f t="shared" ref="AB418" si="35">AB405-AB410-AB415</f>
        <v>0</v>
      </c>
      <c r="AC418" s="868"/>
      <c r="AD418" s="868"/>
      <c r="AE418" s="868">
        <f>AE405-AE410-AE415</f>
        <v>0</v>
      </c>
      <c r="AF418" s="868"/>
      <c r="AG418" s="868"/>
      <c r="AI418" s="453">
        <f>J405-J410-J415-J418</f>
        <v>0</v>
      </c>
      <c r="AJ418" s="454">
        <f>M405-M410-M415-M418</f>
        <v>0</v>
      </c>
      <c r="AK418" s="454">
        <f>P405-P410-P415-P418</f>
        <v>0</v>
      </c>
      <c r="AL418" s="454">
        <f>S405-S410-S415-S418</f>
        <v>0</v>
      </c>
      <c r="AM418" s="454">
        <f>V405-V410-V415-V418</f>
        <v>0</v>
      </c>
      <c r="AN418" s="454">
        <f>Y405-Y410-Y415-Y418</f>
        <v>0</v>
      </c>
      <c r="AO418" s="454">
        <f>AB405-AB410-AB415-AB418</f>
        <v>0</v>
      </c>
      <c r="AP418" s="455">
        <f>SUM(J418:AD418)-AE418</f>
        <v>0</v>
      </c>
      <c r="AQ418" s="18"/>
      <c r="AR418" s="651"/>
      <c r="AS418" s="652"/>
      <c r="AT418" s="652"/>
      <c r="AU418" s="652"/>
      <c r="AV418" s="652"/>
      <c r="AW418" s="652"/>
      <c r="AX418" s="652"/>
      <c r="AY418" s="653"/>
      <c r="BA418" s="453" t="e">
        <f>J418-#REF!</f>
        <v>#REF!</v>
      </c>
      <c r="BB418" s="454" t="e">
        <f>M418-#REF!</f>
        <v>#REF!</v>
      </c>
      <c r="BC418" s="454" t="e">
        <f>P418-#REF!</f>
        <v>#REF!</v>
      </c>
      <c r="BD418" s="454" t="e">
        <f>S418-#REF!</f>
        <v>#REF!</v>
      </c>
      <c r="BE418" s="454" t="e">
        <f>V418-#REF!</f>
        <v>#REF!</v>
      </c>
      <c r="BF418" s="454" t="e">
        <f>Y418-#REF!</f>
        <v>#REF!</v>
      </c>
      <c r="BG418" s="454" t="e">
        <f>AB418-#REF!</f>
        <v>#REF!</v>
      </c>
      <c r="BH418" s="455" t="e">
        <f>AE418-#REF!</f>
        <v>#REF!</v>
      </c>
    </row>
    <row r="419" spans="1:60" s="424" customFormat="1">
      <c r="A419" s="439"/>
      <c r="D419" s="647"/>
      <c r="E419" s="647"/>
      <c r="F419" s="647"/>
      <c r="G419" s="647"/>
      <c r="AI419" s="18"/>
      <c r="AJ419" s="18"/>
      <c r="AK419" s="18"/>
      <c r="AL419" s="18"/>
      <c r="AM419" s="18"/>
      <c r="AN419" s="18"/>
      <c r="AO419" s="18"/>
      <c r="AP419" s="18"/>
      <c r="AQ419" s="18"/>
    </row>
    <row r="420" spans="1:60" s="424" customFormat="1" ht="15" thickBot="1">
      <c r="A420" s="439"/>
      <c r="D420" s="647"/>
      <c r="E420" s="647"/>
      <c r="F420" s="647"/>
      <c r="G420" s="647"/>
      <c r="AI420" s="18"/>
      <c r="AJ420" s="18"/>
      <c r="AK420" s="18"/>
      <c r="AL420" s="18"/>
      <c r="AM420" s="18"/>
      <c r="AN420" s="18"/>
      <c r="AO420" s="18"/>
      <c r="AP420" s="18"/>
      <c r="AQ420" s="18"/>
    </row>
    <row r="421" spans="1:60" s="424" customFormat="1" ht="15" thickBot="1">
      <c r="A421" s="439" t="s">
        <v>967</v>
      </c>
      <c r="D421" s="747" t="s">
        <v>20</v>
      </c>
      <c r="E421" s="747"/>
      <c r="F421" s="747"/>
      <c r="G421" s="747"/>
      <c r="H421" s="747"/>
      <c r="I421" s="747"/>
      <c r="J421" s="747" t="s">
        <v>3</v>
      </c>
      <c r="K421" s="747"/>
      <c r="L421" s="747"/>
      <c r="M421" s="747"/>
      <c r="N421" s="747"/>
      <c r="O421" s="747"/>
      <c r="P421" s="747"/>
      <c r="Q421" s="747"/>
      <c r="R421" s="747"/>
      <c r="S421" s="747"/>
      <c r="T421" s="747"/>
      <c r="U421" s="747"/>
      <c r="V421" s="747"/>
      <c r="W421" s="747"/>
      <c r="X421" s="747"/>
      <c r="Y421" s="747"/>
      <c r="Z421" s="747"/>
      <c r="AA421" s="747"/>
      <c r="AB421" s="747"/>
      <c r="AC421" s="747"/>
      <c r="AD421" s="747"/>
      <c r="AE421" s="747"/>
      <c r="AF421" s="747"/>
      <c r="AG421" s="747"/>
      <c r="AI421" s="18"/>
      <c r="AJ421" s="18"/>
      <c r="AK421" s="18"/>
      <c r="AL421" s="18"/>
      <c r="AM421" s="18"/>
      <c r="AN421" s="18"/>
      <c r="AO421" s="18"/>
      <c r="AP421" s="18"/>
      <c r="AQ421" s="18"/>
    </row>
    <row r="422" spans="1:60" s="424" customFormat="1" ht="46.5" customHeight="1" thickTop="1" thickBot="1">
      <c r="A422" s="439"/>
      <c r="D422" s="747"/>
      <c r="E422" s="747"/>
      <c r="F422" s="747"/>
      <c r="G422" s="747"/>
      <c r="H422" s="747"/>
      <c r="I422" s="747"/>
      <c r="J422" s="771" t="s">
        <v>441</v>
      </c>
      <c r="K422" s="771"/>
      <c r="L422" s="771"/>
      <c r="M422" s="771" t="s">
        <v>21</v>
      </c>
      <c r="N422" s="771"/>
      <c r="O422" s="771"/>
      <c r="P422" s="771" t="s">
        <v>442</v>
      </c>
      <c r="Q422" s="771"/>
      <c r="R422" s="771"/>
      <c r="S422" s="771" t="s">
        <v>22</v>
      </c>
      <c r="T422" s="771"/>
      <c r="U422" s="771"/>
      <c r="V422" s="771" t="s">
        <v>23</v>
      </c>
      <c r="W422" s="771"/>
      <c r="X422" s="771"/>
      <c r="Y422" s="771" t="s">
        <v>443</v>
      </c>
      <c r="Z422" s="771"/>
      <c r="AA422" s="771"/>
      <c r="AB422" s="771" t="s">
        <v>24</v>
      </c>
      <c r="AC422" s="771"/>
      <c r="AD422" s="771"/>
      <c r="AE422" s="771" t="s">
        <v>14</v>
      </c>
      <c r="AF422" s="771"/>
      <c r="AG422" s="771"/>
      <c r="AI422" s="637" t="s">
        <v>441</v>
      </c>
      <c r="AJ422" s="638" t="s">
        <v>21</v>
      </c>
      <c r="AK422" s="638" t="s">
        <v>442</v>
      </c>
      <c r="AL422" s="637" t="s">
        <v>22</v>
      </c>
      <c r="AM422" s="638" t="s">
        <v>23</v>
      </c>
      <c r="AN422" s="638" t="s">
        <v>443</v>
      </c>
      <c r="AO422" s="638" t="s">
        <v>24</v>
      </c>
      <c r="AP422" s="638" t="s">
        <v>14</v>
      </c>
      <c r="AQ422" s="18"/>
      <c r="AR422" s="59" t="s">
        <v>441</v>
      </c>
      <c r="AS422" s="635" t="s">
        <v>21</v>
      </c>
      <c r="AT422" s="635" t="s">
        <v>442</v>
      </c>
      <c r="AU422" s="59" t="s">
        <v>22</v>
      </c>
      <c r="AV422" s="635" t="s">
        <v>23</v>
      </c>
      <c r="AW422" s="635" t="s">
        <v>443</v>
      </c>
      <c r="AX422" s="635" t="s">
        <v>24</v>
      </c>
      <c r="AY422" s="635" t="s">
        <v>14</v>
      </c>
      <c r="BA422" s="637" t="s">
        <v>441</v>
      </c>
      <c r="BB422" s="638" t="s">
        <v>21</v>
      </c>
      <c r="BC422" s="638" t="s">
        <v>442</v>
      </c>
      <c r="BD422" s="637" t="s">
        <v>22</v>
      </c>
      <c r="BE422" s="638" t="s">
        <v>23</v>
      </c>
      <c r="BF422" s="638" t="s">
        <v>443</v>
      </c>
      <c r="BG422" s="638" t="s">
        <v>24</v>
      </c>
      <c r="BH422" s="638" t="s">
        <v>14</v>
      </c>
    </row>
    <row r="423" spans="1:60" s="424" customFormat="1" ht="15" thickBot="1">
      <c r="A423" s="439"/>
      <c r="D423" s="717" t="s">
        <v>25</v>
      </c>
      <c r="E423" s="717"/>
      <c r="F423" s="717"/>
      <c r="G423" s="717"/>
      <c r="H423" s="717"/>
      <c r="I423" s="717"/>
      <c r="J423" s="717"/>
      <c r="K423" s="717"/>
      <c r="L423" s="717"/>
      <c r="M423" s="717"/>
      <c r="N423" s="717"/>
      <c r="O423" s="717"/>
      <c r="P423" s="717"/>
      <c r="Q423" s="717"/>
      <c r="R423" s="717"/>
      <c r="S423" s="717"/>
      <c r="T423" s="717"/>
      <c r="U423" s="717"/>
      <c r="V423" s="717"/>
      <c r="W423" s="717"/>
      <c r="X423" s="717"/>
      <c r="Y423" s="717"/>
      <c r="Z423" s="717"/>
      <c r="AA423" s="717"/>
      <c r="AB423" s="717"/>
      <c r="AC423" s="717"/>
      <c r="AD423" s="717"/>
      <c r="AE423" s="717"/>
      <c r="AF423" s="717"/>
      <c r="AG423" s="717"/>
      <c r="AH423" s="449"/>
      <c r="AI423" s="456"/>
      <c r="AJ423" s="457"/>
      <c r="AK423" s="457"/>
      <c r="AL423" s="457"/>
      <c r="AM423" s="457"/>
      <c r="AN423" s="457"/>
      <c r="AO423" s="457"/>
      <c r="AP423" s="462"/>
      <c r="AQ423" s="18"/>
      <c r="BA423" s="456"/>
      <c r="BB423" s="457"/>
      <c r="BC423" s="457"/>
      <c r="BD423" s="457"/>
      <c r="BE423" s="457"/>
      <c r="BF423" s="457"/>
      <c r="BG423" s="457"/>
      <c r="BH423" s="462"/>
    </row>
    <row r="424" spans="1:60" s="424" customFormat="1" ht="21.75" customHeight="1">
      <c r="A424" s="439"/>
      <c r="D424" s="858" t="s">
        <v>26</v>
      </c>
      <c r="E424" s="858"/>
      <c r="F424" s="858"/>
      <c r="G424" s="858"/>
      <c r="H424" s="858"/>
      <c r="I424" s="858"/>
      <c r="J424" s="815">
        <v>2048</v>
      </c>
      <c r="K424" s="815"/>
      <c r="L424" s="815"/>
      <c r="M424" s="815"/>
      <c r="N424" s="815"/>
      <c r="O424" s="815"/>
      <c r="P424" s="815"/>
      <c r="Q424" s="815"/>
      <c r="R424" s="815"/>
      <c r="S424" s="815"/>
      <c r="T424" s="815"/>
      <c r="U424" s="815"/>
      <c r="V424" s="815"/>
      <c r="W424" s="815"/>
      <c r="X424" s="815"/>
      <c r="Y424" s="815"/>
      <c r="Z424" s="815"/>
      <c r="AA424" s="815"/>
      <c r="AB424" s="815"/>
      <c r="AC424" s="815"/>
      <c r="AD424" s="815"/>
      <c r="AE424" s="732">
        <f>SUM(J424:AD424)</f>
        <v>2048</v>
      </c>
      <c r="AF424" s="732"/>
      <c r="AG424" s="732"/>
      <c r="AI424" s="450"/>
      <c r="AJ424" s="451"/>
      <c r="AK424" s="451"/>
      <c r="AL424" s="451"/>
      <c r="AM424" s="451"/>
      <c r="AN424" s="451"/>
      <c r="AO424" s="451"/>
      <c r="AP424" s="452">
        <f>SUM(J424:AD424)-AE424</f>
        <v>0</v>
      </c>
      <c r="AQ424" s="18"/>
      <c r="BA424" s="450"/>
      <c r="BB424" s="451"/>
      <c r="BC424" s="451"/>
      <c r="BD424" s="451"/>
      <c r="BE424" s="451"/>
      <c r="BF424" s="451"/>
      <c r="BG424" s="451"/>
      <c r="BH424" s="463"/>
    </row>
    <row r="425" spans="1:60" s="424" customFormat="1">
      <c r="A425" s="439"/>
      <c r="D425" s="737" t="s">
        <v>27</v>
      </c>
      <c r="E425" s="737"/>
      <c r="F425" s="737"/>
      <c r="G425" s="737"/>
      <c r="H425" s="737"/>
      <c r="I425" s="737"/>
      <c r="J425" s="716"/>
      <c r="K425" s="716"/>
      <c r="L425" s="716"/>
      <c r="M425" s="716"/>
      <c r="N425" s="716"/>
      <c r="O425" s="716"/>
      <c r="P425" s="716"/>
      <c r="Q425" s="716"/>
      <c r="R425" s="716"/>
      <c r="S425" s="716"/>
      <c r="T425" s="716"/>
      <c r="U425" s="716"/>
      <c r="V425" s="716"/>
      <c r="W425" s="716"/>
      <c r="X425" s="716"/>
      <c r="Y425" s="716"/>
      <c r="Z425" s="716"/>
      <c r="AA425" s="716"/>
      <c r="AB425" s="716"/>
      <c r="AC425" s="716"/>
      <c r="AD425" s="716"/>
      <c r="AE425" s="733">
        <f>SUM(J425:AD425)</f>
        <v>0</v>
      </c>
      <c r="AF425" s="733"/>
      <c r="AG425" s="733"/>
      <c r="AI425" s="450"/>
      <c r="AJ425" s="451"/>
      <c r="AK425" s="451"/>
      <c r="AL425" s="451"/>
      <c r="AM425" s="451"/>
      <c r="AN425" s="451"/>
      <c r="AO425" s="451"/>
      <c r="AP425" s="452">
        <f>SUM(J425:AD425)-AE425</f>
        <v>0</v>
      </c>
      <c r="AQ425" s="18"/>
      <c r="BA425" s="450"/>
      <c r="BB425" s="451"/>
      <c r="BC425" s="451"/>
      <c r="BD425" s="451"/>
      <c r="BE425" s="451"/>
      <c r="BF425" s="451"/>
      <c r="BG425" s="451"/>
      <c r="BH425" s="463"/>
    </row>
    <row r="426" spans="1:60" s="424" customFormat="1">
      <c r="A426" s="439"/>
      <c r="D426" s="737" t="s">
        <v>28</v>
      </c>
      <c r="E426" s="737"/>
      <c r="F426" s="737"/>
      <c r="G426" s="737"/>
      <c r="H426" s="737"/>
      <c r="I426" s="737"/>
      <c r="J426" s="716"/>
      <c r="K426" s="716"/>
      <c r="L426" s="716"/>
      <c r="M426" s="716"/>
      <c r="N426" s="716"/>
      <c r="O426" s="716"/>
      <c r="P426" s="716"/>
      <c r="Q426" s="716"/>
      <c r="R426" s="716"/>
      <c r="S426" s="716"/>
      <c r="T426" s="716"/>
      <c r="U426" s="716"/>
      <c r="V426" s="716"/>
      <c r="W426" s="716"/>
      <c r="X426" s="716"/>
      <c r="Y426" s="716"/>
      <c r="Z426" s="716"/>
      <c r="AA426" s="716"/>
      <c r="AB426" s="716"/>
      <c r="AC426" s="716"/>
      <c r="AD426" s="716"/>
      <c r="AE426" s="733">
        <f t="shared" ref="AE426" si="36">SUM(J426:AD426)</f>
        <v>0</v>
      </c>
      <c r="AF426" s="733"/>
      <c r="AG426" s="733"/>
      <c r="AI426" s="450"/>
      <c r="AJ426" s="451"/>
      <c r="AK426" s="451"/>
      <c r="AL426" s="451"/>
      <c r="AM426" s="451"/>
      <c r="AN426" s="451"/>
      <c r="AO426" s="451"/>
      <c r="AP426" s="452">
        <f t="shared" ref="AP426" si="37">SUM(J426:AD426)-AE426</f>
        <v>0</v>
      </c>
      <c r="AQ426" s="18"/>
      <c r="BA426" s="450"/>
      <c r="BB426" s="451"/>
      <c r="BC426" s="451"/>
      <c r="BD426" s="451"/>
      <c r="BE426" s="451"/>
      <c r="BF426" s="451"/>
      <c r="BG426" s="451"/>
      <c r="BH426" s="463"/>
    </row>
    <row r="427" spans="1:60" s="424" customFormat="1">
      <c r="A427" s="439"/>
      <c r="D427" s="737" t="s">
        <v>29</v>
      </c>
      <c r="E427" s="737"/>
      <c r="F427" s="737"/>
      <c r="G427" s="737"/>
      <c r="H427" s="737"/>
      <c r="I427" s="737"/>
      <c r="J427" s="716"/>
      <c r="K427" s="716"/>
      <c r="L427" s="716"/>
      <c r="M427" s="716"/>
      <c r="N427" s="716"/>
      <c r="O427" s="716"/>
      <c r="P427" s="716"/>
      <c r="Q427" s="716"/>
      <c r="R427" s="716"/>
      <c r="S427" s="716"/>
      <c r="T427" s="716"/>
      <c r="U427" s="716"/>
      <c r="V427" s="716"/>
      <c r="W427" s="716"/>
      <c r="X427" s="716"/>
      <c r="Y427" s="716"/>
      <c r="Z427" s="716"/>
      <c r="AA427" s="716"/>
      <c r="AB427" s="716"/>
      <c r="AC427" s="716"/>
      <c r="AD427" s="716"/>
      <c r="AE427" s="733">
        <f>SUM(J427:AD427)</f>
        <v>0</v>
      </c>
      <c r="AF427" s="733"/>
      <c r="AG427" s="733"/>
      <c r="AI427" s="450"/>
      <c r="AJ427" s="451"/>
      <c r="AK427" s="451"/>
      <c r="AL427" s="451"/>
      <c r="AM427" s="451"/>
      <c r="AN427" s="451"/>
      <c r="AO427" s="451"/>
      <c r="AP427" s="452">
        <f>SUM(J427:AD427)-AE427</f>
        <v>0</v>
      </c>
      <c r="AQ427" s="18"/>
      <c r="BA427" s="450"/>
      <c r="BB427" s="451"/>
      <c r="BC427" s="451"/>
      <c r="BD427" s="451"/>
      <c r="BE427" s="451"/>
      <c r="BF427" s="451"/>
      <c r="BG427" s="451"/>
      <c r="BH427" s="463"/>
    </row>
    <row r="428" spans="1:60" s="424" customFormat="1" ht="21.75" customHeight="1" thickBot="1">
      <c r="A428" s="439"/>
      <c r="D428" s="867" t="s">
        <v>30</v>
      </c>
      <c r="E428" s="867"/>
      <c r="F428" s="867"/>
      <c r="G428" s="867"/>
      <c r="H428" s="867"/>
      <c r="I428" s="867"/>
      <c r="J428" s="868">
        <f>J424+J425-J426+J427</f>
        <v>2048</v>
      </c>
      <c r="K428" s="868"/>
      <c r="L428" s="868"/>
      <c r="M428" s="868">
        <f t="shared" ref="M428" si="38">M424+M425-M426+M427</f>
        <v>0</v>
      </c>
      <c r="N428" s="868"/>
      <c r="O428" s="868"/>
      <c r="P428" s="868">
        <f t="shared" ref="P428" si="39">P424+P425-P426+P427</f>
        <v>0</v>
      </c>
      <c r="Q428" s="868"/>
      <c r="R428" s="868"/>
      <c r="S428" s="868">
        <f t="shared" ref="S428" si="40">S424+S425-S426+S427</f>
        <v>0</v>
      </c>
      <c r="T428" s="868"/>
      <c r="U428" s="868"/>
      <c r="V428" s="868">
        <f t="shared" ref="V428" si="41">V424+V425-V426+V427</f>
        <v>0</v>
      </c>
      <c r="W428" s="868"/>
      <c r="X428" s="868"/>
      <c r="Y428" s="868">
        <f t="shared" ref="Y428" si="42">Y424+Y425-Y426+Y427</f>
        <v>0</v>
      </c>
      <c r="Z428" s="868"/>
      <c r="AA428" s="868"/>
      <c r="AB428" s="868">
        <f t="shared" ref="AB428" si="43">AB424+AB425-AB426+AB427</f>
        <v>0</v>
      </c>
      <c r="AC428" s="868"/>
      <c r="AD428" s="868"/>
      <c r="AE428" s="868">
        <f t="shared" ref="AE428" si="44">AE424+AE425-AE426+AE427</f>
        <v>2048</v>
      </c>
      <c r="AF428" s="868"/>
      <c r="AG428" s="868"/>
      <c r="AI428" s="465">
        <f>J424+J425-J426+J427-J428</f>
        <v>0</v>
      </c>
      <c r="AJ428" s="518">
        <f>M424+M425-M426+M427-M428</f>
        <v>0</v>
      </c>
      <c r="AK428" s="518">
        <f>P424+P425-P426+P427-P428</f>
        <v>0</v>
      </c>
      <c r="AL428" s="518">
        <f>S424+S425-S426+S427-S428</f>
        <v>0</v>
      </c>
      <c r="AM428" s="518">
        <f>V424+V425-V426+V427-V428</f>
        <v>0</v>
      </c>
      <c r="AN428" s="518">
        <f>Y424+Y425-Y426+Y427-Y428</f>
        <v>0</v>
      </c>
      <c r="AO428" s="518">
        <f>AB424+AB425-AB426+AB427-AB428</f>
        <v>0</v>
      </c>
      <c r="AP428" s="452">
        <f>AE424+AE425-AE426+AE427-AE428</f>
        <v>0</v>
      </c>
      <c r="AQ428" s="18"/>
      <c r="BA428" s="465"/>
      <c r="BB428" s="518"/>
      <c r="BC428" s="518"/>
      <c r="BD428" s="518"/>
      <c r="BE428" s="518"/>
      <c r="BF428" s="518"/>
      <c r="BG428" s="518"/>
      <c r="BH428" s="452"/>
    </row>
    <row r="429" spans="1:60" s="424" customFormat="1" ht="15" thickBot="1">
      <c r="A429" s="439"/>
      <c r="D429" s="717" t="s">
        <v>31</v>
      </c>
      <c r="E429" s="717"/>
      <c r="F429" s="717"/>
      <c r="G429" s="717"/>
      <c r="H429" s="717"/>
      <c r="I429" s="717"/>
      <c r="J429" s="717"/>
      <c r="K429" s="717"/>
      <c r="L429" s="717"/>
      <c r="M429" s="717"/>
      <c r="N429" s="717"/>
      <c r="O429" s="717"/>
      <c r="P429" s="717"/>
      <c r="Q429" s="717"/>
      <c r="R429" s="717"/>
      <c r="S429" s="717"/>
      <c r="T429" s="717"/>
      <c r="U429" s="717"/>
      <c r="V429" s="717"/>
      <c r="W429" s="717"/>
      <c r="X429" s="717"/>
      <c r="Y429" s="717"/>
      <c r="Z429" s="717"/>
      <c r="AA429" s="717"/>
      <c r="AB429" s="717"/>
      <c r="AC429" s="717"/>
      <c r="AD429" s="717"/>
      <c r="AE429" s="717"/>
      <c r="AF429" s="717"/>
      <c r="AG429" s="717"/>
      <c r="AH429" s="449"/>
      <c r="AI429" s="450"/>
      <c r="AJ429" s="451"/>
      <c r="AK429" s="451"/>
      <c r="AL429" s="451"/>
      <c r="AM429" s="451"/>
      <c r="AN429" s="451"/>
      <c r="AO429" s="451"/>
      <c r="AP429" s="452"/>
      <c r="AQ429" s="18"/>
      <c r="BA429" s="450"/>
      <c r="BB429" s="451"/>
      <c r="BC429" s="451"/>
      <c r="BD429" s="451"/>
      <c r="BE429" s="451"/>
      <c r="BF429" s="451"/>
      <c r="BG429" s="451"/>
      <c r="BH429" s="463"/>
    </row>
    <row r="430" spans="1:60" s="424" customFormat="1" ht="21.75" customHeight="1">
      <c r="A430" s="439"/>
      <c r="D430" s="844" t="s">
        <v>32</v>
      </c>
      <c r="E430" s="845"/>
      <c r="F430" s="845"/>
      <c r="G430" s="845"/>
      <c r="H430" s="845"/>
      <c r="I430" s="846"/>
      <c r="J430" s="815">
        <v>2048</v>
      </c>
      <c r="K430" s="815"/>
      <c r="L430" s="815"/>
      <c r="M430" s="815"/>
      <c r="N430" s="815"/>
      <c r="O430" s="815"/>
      <c r="P430" s="815"/>
      <c r="Q430" s="815"/>
      <c r="R430" s="815"/>
      <c r="S430" s="815"/>
      <c r="T430" s="815"/>
      <c r="U430" s="815"/>
      <c r="V430" s="815"/>
      <c r="W430" s="815"/>
      <c r="X430" s="815"/>
      <c r="Y430" s="815"/>
      <c r="Z430" s="815"/>
      <c r="AA430" s="815"/>
      <c r="AB430" s="815"/>
      <c r="AC430" s="815"/>
      <c r="AD430" s="815"/>
      <c r="AE430" s="732">
        <f>SUM(J430:AD430)</f>
        <v>2048</v>
      </c>
      <c r="AF430" s="732"/>
      <c r="AG430" s="732"/>
      <c r="AI430" s="450"/>
      <c r="AJ430" s="451"/>
      <c r="AK430" s="451"/>
      <c r="AL430" s="451"/>
      <c r="AM430" s="451"/>
      <c r="AN430" s="451"/>
      <c r="AO430" s="451"/>
      <c r="AP430" s="452">
        <f>SUM(J430:AD430)-AE430</f>
        <v>0</v>
      </c>
      <c r="AQ430" s="18"/>
      <c r="BA430" s="450"/>
      <c r="BB430" s="451"/>
      <c r="BC430" s="451"/>
      <c r="BD430" s="451"/>
      <c r="BE430" s="451"/>
      <c r="BF430" s="451"/>
      <c r="BG430" s="451"/>
      <c r="BH430" s="463"/>
    </row>
    <row r="431" spans="1:60" s="424" customFormat="1">
      <c r="A431" s="439"/>
      <c r="D431" s="737" t="s">
        <v>27</v>
      </c>
      <c r="E431" s="737"/>
      <c r="F431" s="737"/>
      <c r="G431" s="737"/>
      <c r="H431" s="737"/>
      <c r="I431" s="737"/>
      <c r="J431" s="716"/>
      <c r="K431" s="716"/>
      <c r="L431" s="716"/>
      <c r="M431" s="716"/>
      <c r="N431" s="716"/>
      <c r="O431" s="716"/>
      <c r="P431" s="716"/>
      <c r="Q431" s="716"/>
      <c r="R431" s="716"/>
      <c r="S431" s="716"/>
      <c r="T431" s="716"/>
      <c r="U431" s="716"/>
      <c r="V431" s="716"/>
      <c r="W431" s="716"/>
      <c r="X431" s="716"/>
      <c r="Y431" s="716"/>
      <c r="Z431" s="716"/>
      <c r="AA431" s="716"/>
      <c r="AB431" s="716"/>
      <c r="AC431" s="716"/>
      <c r="AD431" s="716"/>
      <c r="AE431" s="733">
        <f>SUM(J431:AD431)</f>
        <v>0</v>
      </c>
      <c r="AF431" s="733"/>
      <c r="AG431" s="733"/>
      <c r="AI431" s="450"/>
      <c r="AJ431" s="451"/>
      <c r="AK431" s="451"/>
      <c r="AL431" s="451"/>
      <c r="AM431" s="451"/>
      <c r="AN431" s="451"/>
      <c r="AO431" s="451"/>
      <c r="AP431" s="452">
        <f t="shared" ref="AP431:AP432" si="45">SUM(J431:AD431)-AE431</f>
        <v>0</v>
      </c>
      <c r="AQ431" s="18"/>
      <c r="BA431" s="450"/>
      <c r="BB431" s="451"/>
      <c r="BC431" s="451"/>
      <c r="BD431" s="451"/>
      <c r="BE431" s="451"/>
      <c r="BF431" s="451"/>
      <c r="BG431" s="451"/>
      <c r="BH431" s="463"/>
    </row>
    <row r="432" spans="1:60" s="424" customFormat="1">
      <c r="A432" s="439"/>
      <c r="D432" s="737" t="s">
        <v>28</v>
      </c>
      <c r="E432" s="737"/>
      <c r="F432" s="737"/>
      <c r="G432" s="737"/>
      <c r="H432" s="737"/>
      <c r="I432" s="737"/>
      <c r="J432" s="716"/>
      <c r="K432" s="716"/>
      <c r="L432" s="716"/>
      <c r="M432" s="716"/>
      <c r="N432" s="716"/>
      <c r="O432" s="716"/>
      <c r="P432" s="716"/>
      <c r="Q432" s="716"/>
      <c r="R432" s="716"/>
      <c r="S432" s="716"/>
      <c r="T432" s="716"/>
      <c r="U432" s="716"/>
      <c r="V432" s="716"/>
      <c r="W432" s="716"/>
      <c r="X432" s="716"/>
      <c r="Y432" s="716"/>
      <c r="Z432" s="716"/>
      <c r="AA432" s="716"/>
      <c r="AB432" s="716"/>
      <c r="AC432" s="716"/>
      <c r="AD432" s="716"/>
      <c r="AE432" s="733">
        <f>SUM(J432:AD432)</f>
        <v>0</v>
      </c>
      <c r="AF432" s="733"/>
      <c r="AG432" s="733"/>
      <c r="AI432" s="450"/>
      <c r="AJ432" s="451"/>
      <c r="AK432" s="451"/>
      <c r="AL432" s="451"/>
      <c r="AM432" s="451"/>
      <c r="AN432" s="451"/>
      <c r="AO432" s="451"/>
      <c r="AP432" s="452">
        <f t="shared" si="45"/>
        <v>0</v>
      </c>
      <c r="AQ432" s="18"/>
      <c r="BA432" s="537"/>
      <c r="BB432" s="451"/>
      <c r="BC432" s="451"/>
      <c r="BD432" s="451"/>
      <c r="BE432" s="451"/>
      <c r="BF432" s="451"/>
      <c r="BG432" s="451"/>
      <c r="BH432" s="463"/>
    </row>
    <row r="433" spans="1:60" s="424" customFormat="1" ht="21.75" customHeight="1" thickBot="1">
      <c r="A433" s="439"/>
      <c r="D433" s="867" t="s">
        <v>30</v>
      </c>
      <c r="E433" s="867"/>
      <c r="F433" s="867"/>
      <c r="G433" s="867"/>
      <c r="H433" s="867"/>
      <c r="I433" s="867"/>
      <c r="J433" s="868">
        <f>J430+J431-J432</f>
        <v>2048</v>
      </c>
      <c r="K433" s="868"/>
      <c r="L433" s="868"/>
      <c r="M433" s="868">
        <f t="shared" ref="M433" si="46">M430+M431-M432</f>
        <v>0</v>
      </c>
      <c r="N433" s="868"/>
      <c r="O433" s="868"/>
      <c r="P433" s="868">
        <f t="shared" ref="P433" si="47">P430+P431-P432</f>
        <v>0</v>
      </c>
      <c r="Q433" s="868"/>
      <c r="R433" s="868"/>
      <c r="S433" s="868">
        <f t="shared" ref="S433" si="48">S430+S431-S432</f>
        <v>0</v>
      </c>
      <c r="T433" s="868"/>
      <c r="U433" s="868"/>
      <c r="V433" s="868">
        <f t="shared" ref="V433" si="49">V430+V431-V432</f>
        <v>0</v>
      </c>
      <c r="W433" s="868"/>
      <c r="X433" s="868"/>
      <c r="Y433" s="868">
        <f t="shared" ref="Y433" si="50">Y430+Y431-Y432</f>
        <v>0</v>
      </c>
      <c r="Z433" s="868"/>
      <c r="AA433" s="868"/>
      <c r="AB433" s="868">
        <f t="shared" ref="AB433" si="51">AB430+AB431-AB432</f>
        <v>0</v>
      </c>
      <c r="AC433" s="868"/>
      <c r="AD433" s="868"/>
      <c r="AE433" s="868">
        <f t="shared" ref="AE433" si="52">AE430+AE431-AE432</f>
        <v>2048</v>
      </c>
      <c r="AF433" s="868"/>
      <c r="AG433" s="868"/>
      <c r="AI433" s="465">
        <f>J430+J431-J432-J433</f>
        <v>0</v>
      </c>
      <c r="AJ433" s="518">
        <f>M430+M431-M432-M433</f>
        <v>0</v>
      </c>
      <c r="AK433" s="518">
        <f>P430+P431-P432-P433</f>
        <v>0</v>
      </c>
      <c r="AL433" s="518">
        <f>S430+S431-S432-S433</f>
        <v>0</v>
      </c>
      <c r="AM433" s="518">
        <f>V430+V431-V432-V433</f>
        <v>0</v>
      </c>
      <c r="AN433" s="518">
        <f>Y430+Y431-Y432-Y433</f>
        <v>0</v>
      </c>
      <c r="AO433" s="518">
        <f>AB430+AB431-AB432-AB433</f>
        <v>0</v>
      </c>
      <c r="AP433" s="452">
        <f>AE430+AE431-AE432-AE433</f>
        <v>0</v>
      </c>
      <c r="AQ433" s="18"/>
      <c r="BA433" s="465"/>
      <c r="BB433" s="518"/>
      <c r="BC433" s="518"/>
      <c r="BD433" s="518"/>
      <c r="BE433" s="518"/>
      <c r="BF433" s="518"/>
      <c r="BG433" s="518"/>
      <c r="BH433" s="452"/>
    </row>
    <row r="434" spans="1:60" s="424" customFormat="1" ht="15" thickBot="1">
      <c r="A434" s="439"/>
      <c r="D434" s="717" t="s">
        <v>33</v>
      </c>
      <c r="E434" s="717"/>
      <c r="F434" s="717"/>
      <c r="G434" s="717"/>
      <c r="H434" s="717"/>
      <c r="I434" s="717"/>
      <c r="J434" s="717"/>
      <c r="K434" s="717"/>
      <c r="L434" s="717"/>
      <c r="M434" s="717"/>
      <c r="N434" s="717"/>
      <c r="O434" s="717"/>
      <c r="P434" s="717"/>
      <c r="Q434" s="717"/>
      <c r="R434" s="717"/>
      <c r="S434" s="717"/>
      <c r="T434" s="717"/>
      <c r="U434" s="717"/>
      <c r="V434" s="717"/>
      <c r="W434" s="717"/>
      <c r="X434" s="717"/>
      <c r="Y434" s="717"/>
      <c r="Z434" s="717"/>
      <c r="AA434" s="717"/>
      <c r="AB434" s="717"/>
      <c r="AC434" s="717"/>
      <c r="AD434" s="717"/>
      <c r="AE434" s="717"/>
      <c r="AF434" s="717"/>
      <c r="AG434" s="717"/>
      <c r="AH434" s="449"/>
      <c r="AI434" s="450"/>
      <c r="AJ434" s="451"/>
      <c r="AK434" s="451"/>
      <c r="AL434" s="451"/>
      <c r="AM434" s="451"/>
      <c r="AN434" s="451"/>
      <c r="AO434" s="451"/>
      <c r="AP434" s="452"/>
      <c r="AQ434" s="18"/>
      <c r="BA434" s="450"/>
      <c r="BB434" s="451"/>
      <c r="BC434" s="451"/>
      <c r="BD434" s="451"/>
      <c r="BE434" s="451"/>
      <c r="BF434" s="451"/>
      <c r="BG434" s="451"/>
      <c r="BH434" s="463"/>
    </row>
    <row r="435" spans="1:60" s="424" customFormat="1" ht="21.75" customHeight="1">
      <c r="A435" s="439"/>
      <c r="D435" s="844" t="s">
        <v>32</v>
      </c>
      <c r="E435" s="845"/>
      <c r="F435" s="845"/>
      <c r="G435" s="845"/>
      <c r="H435" s="845"/>
      <c r="I435" s="846"/>
      <c r="J435" s="815"/>
      <c r="K435" s="815"/>
      <c r="L435" s="815"/>
      <c r="M435" s="815"/>
      <c r="N435" s="815"/>
      <c r="O435" s="815"/>
      <c r="P435" s="815"/>
      <c r="Q435" s="815"/>
      <c r="R435" s="815"/>
      <c r="S435" s="815"/>
      <c r="T435" s="815"/>
      <c r="U435" s="815"/>
      <c r="V435" s="815"/>
      <c r="W435" s="815"/>
      <c r="X435" s="815"/>
      <c r="Y435" s="815"/>
      <c r="Z435" s="815"/>
      <c r="AA435" s="815"/>
      <c r="AB435" s="815"/>
      <c r="AC435" s="815"/>
      <c r="AD435" s="815"/>
      <c r="AE435" s="732">
        <f>SUM(J435:AD435)</f>
        <v>0</v>
      </c>
      <c r="AF435" s="732"/>
      <c r="AG435" s="732"/>
      <c r="AI435" s="450"/>
      <c r="AJ435" s="451"/>
      <c r="AK435" s="451"/>
      <c r="AL435" s="451"/>
      <c r="AM435" s="451"/>
      <c r="AN435" s="451"/>
      <c r="AO435" s="451"/>
      <c r="AP435" s="452">
        <f>SUM(J435:AD435)-AE435</f>
        <v>0</v>
      </c>
      <c r="AQ435" s="18"/>
      <c r="BA435" s="450"/>
      <c r="BB435" s="451"/>
      <c r="BC435" s="451"/>
      <c r="BD435" s="451"/>
      <c r="BE435" s="451"/>
      <c r="BF435" s="451"/>
      <c r="BG435" s="451"/>
      <c r="BH435" s="463"/>
    </row>
    <row r="436" spans="1:60" s="424" customFormat="1">
      <c r="A436" s="439"/>
      <c r="D436" s="737" t="s">
        <v>27</v>
      </c>
      <c r="E436" s="737"/>
      <c r="F436" s="737"/>
      <c r="G436" s="737"/>
      <c r="H436" s="737"/>
      <c r="I436" s="737"/>
      <c r="J436" s="716"/>
      <c r="K436" s="716"/>
      <c r="L436" s="716"/>
      <c r="M436" s="716"/>
      <c r="N436" s="716"/>
      <c r="O436" s="716"/>
      <c r="P436" s="716"/>
      <c r="Q436" s="716"/>
      <c r="R436" s="716"/>
      <c r="S436" s="716"/>
      <c r="T436" s="716"/>
      <c r="U436" s="716"/>
      <c r="V436" s="716"/>
      <c r="W436" s="716"/>
      <c r="X436" s="716"/>
      <c r="Y436" s="716"/>
      <c r="Z436" s="716"/>
      <c r="AA436" s="716"/>
      <c r="AB436" s="716"/>
      <c r="AC436" s="716"/>
      <c r="AD436" s="716"/>
      <c r="AE436" s="733">
        <f>SUM(J436:AD436)</f>
        <v>0</v>
      </c>
      <c r="AF436" s="733"/>
      <c r="AG436" s="733"/>
      <c r="AI436" s="450"/>
      <c r="AJ436" s="451"/>
      <c r="AK436" s="451"/>
      <c r="AL436" s="451"/>
      <c r="AM436" s="451"/>
      <c r="AN436" s="451"/>
      <c r="AO436" s="451"/>
      <c r="AP436" s="452">
        <f t="shared" ref="AP436:AP437" si="53">SUM(J436:AD436)-AE436</f>
        <v>0</v>
      </c>
      <c r="AQ436" s="18"/>
      <c r="BA436" s="450"/>
      <c r="BB436" s="451"/>
      <c r="BC436" s="451"/>
      <c r="BD436" s="451"/>
      <c r="BE436" s="451"/>
      <c r="BF436" s="451"/>
      <c r="BG436" s="451"/>
      <c r="BH436" s="463"/>
    </row>
    <row r="437" spans="1:60" s="424" customFormat="1">
      <c r="A437" s="439"/>
      <c r="D437" s="737" t="s">
        <v>28</v>
      </c>
      <c r="E437" s="737"/>
      <c r="F437" s="737"/>
      <c r="G437" s="737"/>
      <c r="H437" s="737"/>
      <c r="I437" s="737"/>
      <c r="J437" s="716"/>
      <c r="K437" s="716"/>
      <c r="L437" s="716"/>
      <c r="M437" s="716"/>
      <c r="N437" s="716"/>
      <c r="O437" s="716"/>
      <c r="P437" s="716"/>
      <c r="Q437" s="716"/>
      <c r="R437" s="716"/>
      <c r="S437" s="716"/>
      <c r="T437" s="716"/>
      <c r="U437" s="716"/>
      <c r="V437" s="716"/>
      <c r="W437" s="716"/>
      <c r="X437" s="716"/>
      <c r="Y437" s="716"/>
      <c r="Z437" s="716"/>
      <c r="AA437" s="716"/>
      <c r="AB437" s="716"/>
      <c r="AC437" s="716"/>
      <c r="AD437" s="716"/>
      <c r="AE437" s="733">
        <f>SUM(J436:AD436)</f>
        <v>0</v>
      </c>
      <c r="AF437" s="733"/>
      <c r="AG437" s="733"/>
      <c r="AI437" s="450"/>
      <c r="AJ437" s="451"/>
      <c r="AK437" s="451"/>
      <c r="AL437" s="451"/>
      <c r="AM437" s="451"/>
      <c r="AN437" s="451"/>
      <c r="AO437" s="451"/>
      <c r="AP437" s="452">
        <f t="shared" si="53"/>
        <v>0</v>
      </c>
      <c r="AQ437" s="18"/>
      <c r="BA437" s="450"/>
      <c r="BB437" s="451"/>
      <c r="BC437" s="451"/>
      <c r="BD437" s="451"/>
      <c r="BE437" s="451"/>
      <c r="BF437" s="451"/>
      <c r="BG437" s="451"/>
      <c r="BH437" s="463"/>
    </row>
    <row r="438" spans="1:60" s="424" customFormat="1" ht="21.75" customHeight="1" thickBot="1">
      <c r="A438" s="439"/>
      <c r="D438" s="932" t="s">
        <v>30</v>
      </c>
      <c r="E438" s="933"/>
      <c r="F438" s="933"/>
      <c r="G438" s="933"/>
      <c r="H438" s="933"/>
      <c r="I438" s="934"/>
      <c r="J438" s="868">
        <f>J435+J436-J437</f>
        <v>0</v>
      </c>
      <c r="K438" s="868"/>
      <c r="L438" s="868"/>
      <c r="M438" s="868">
        <f t="shared" ref="M438" si="54">M435+M436-M437</f>
        <v>0</v>
      </c>
      <c r="N438" s="868"/>
      <c r="O438" s="868"/>
      <c r="P438" s="868">
        <f t="shared" ref="P438" si="55">P435+P436-P437</f>
        <v>0</v>
      </c>
      <c r="Q438" s="868"/>
      <c r="R438" s="868"/>
      <c r="S438" s="868">
        <f t="shared" ref="S438" si="56">S435+S436-S437</f>
        <v>0</v>
      </c>
      <c r="T438" s="868"/>
      <c r="U438" s="868"/>
      <c r="V438" s="868">
        <f t="shared" ref="V438" si="57">V435+V436-V437</f>
        <v>0</v>
      </c>
      <c r="W438" s="868"/>
      <c r="X438" s="868"/>
      <c r="Y438" s="868">
        <f t="shared" ref="Y438" si="58">Y435+Y436-Y437</f>
        <v>0</v>
      </c>
      <c r="Z438" s="868"/>
      <c r="AA438" s="868"/>
      <c r="AB438" s="868">
        <f t="shared" ref="AB438" si="59">AB435+AB436-AB437</f>
        <v>0</v>
      </c>
      <c r="AC438" s="868"/>
      <c r="AD438" s="868"/>
      <c r="AE438" s="868">
        <f>AE435+AE436-AE437</f>
        <v>0</v>
      </c>
      <c r="AF438" s="868"/>
      <c r="AG438" s="868"/>
      <c r="AI438" s="465">
        <f>J435+J436-J437-J438</f>
        <v>0</v>
      </c>
      <c r="AJ438" s="518">
        <f>M435+M436-M437-M438</f>
        <v>0</v>
      </c>
      <c r="AK438" s="518">
        <f>P435+P436-P437-P438</f>
        <v>0</v>
      </c>
      <c r="AL438" s="518">
        <f>S435+S436-S437-S438</f>
        <v>0</v>
      </c>
      <c r="AM438" s="518">
        <f>V435+V436-V437-V438</f>
        <v>0</v>
      </c>
      <c r="AN438" s="518">
        <f>Y435+Y436-Y437-Y438</f>
        <v>0</v>
      </c>
      <c r="AO438" s="518">
        <f>AB435+AB436-AB437-AB438</f>
        <v>0</v>
      </c>
      <c r="AP438" s="452">
        <f>AE435+AE436-AE437-AE438</f>
        <v>0</v>
      </c>
      <c r="AQ438" s="18"/>
      <c r="BA438" s="450"/>
      <c r="BB438" s="451"/>
      <c r="BC438" s="451"/>
      <c r="BD438" s="451"/>
      <c r="BE438" s="451"/>
      <c r="BF438" s="451"/>
      <c r="BG438" s="451"/>
      <c r="BH438" s="463"/>
    </row>
    <row r="439" spans="1:60" s="424" customFormat="1" ht="15" thickBot="1">
      <c r="A439" s="439"/>
      <c r="D439" s="717" t="s">
        <v>34</v>
      </c>
      <c r="E439" s="717"/>
      <c r="F439" s="717"/>
      <c r="G439" s="717"/>
      <c r="H439" s="717"/>
      <c r="I439" s="717"/>
      <c r="J439" s="717"/>
      <c r="K439" s="717"/>
      <c r="L439" s="717"/>
      <c r="M439" s="717"/>
      <c r="N439" s="717"/>
      <c r="O439" s="717"/>
      <c r="P439" s="717"/>
      <c r="Q439" s="717"/>
      <c r="R439" s="717"/>
      <c r="S439" s="717"/>
      <c r="T439" s="717"/>
      <c r="U439" s="717"/>
      <c r="V439" s="717"/>
      <c r="W439" s="717"/>
      <c r="X439" s="717"/>
      <c r="Y439" s="717"/>
      <c r="Z439" s="717"/>
      <c r="AA439" s="717"/>
      <c r="AB439" s="717"/>
      <c r="AC439" s="717"/>
      <c r="AD439" s="717"/>
      <c r="AE439" s="717"/>
      <c r="AF439" s="717"/>
      <c r="AG439" s="717"/>
      <c r="AH439" s="449"/>
      <c r="AI439" s="450"/>
      <c r="AJ439" s="451"/>
      <c r="AK439" s="451"/>
      <c r="AL439" s="451"/>
      <c r="AM439" s="451"/>
      <c r="AN439" s="451"/>
      <c r="AO439" s="451"/>
      <c r="AP439" s="452"/>
      <c r="AQ439" s="18"/>
      <c r="BA439" s="450"/>
      <c r="BB439" s="451"/>
      <c r="BC439" s="451"/>
      <c r="BD439" s="451"/>
      <c r="BE439" s="451"/>
      <c r="BF439" s="451"/>
      <c r="BG439" s="451"/>
      <c r="BH439" s="463"/>
    </row>
    <row r="440" spans="1:60" s="424" customFormat="1" ht="21.75" customHeight="1">
      <c r="A440" s="439"/>
      <c r="D440" s="869" t="s">
        <v>32</v>
      </c>
      <c r="E440" s="869"/>
      <c r="F440" s="869"/>
      <c r="G440" s="869"/>
      <c r="H440" s="869"/>
      <c r="I440" s="869"/>
      <c r="J440" s="1012">
        <f>J424-J430-J435</f>
        <v>0</v>
      </c>
      <c r="K440" s="1012"/>
      <c r="L440" s="1012"/>
      <c r="M440" s="1012">
        <f t="shared" ref="M440" si="60">M424-M430-M435</f>
        <v>0</v>
      </c>
      <c r="N440" s="1012"/>
      <c r="O440" s="1012"/>
      <c r="P440" s="1012">
        <f t="shared" ref="P440" si="61">P424-P430-P435</f>
        <v>0</v>
      </c>
      <c r="Q440" s="1012"/>
      <c r="R440" s="1012"/>
      <c r="S440" s="1012">
        <f t="shared" ref="S440" si="62">S424-S430-S435</f>
        <v>0</v>
      </c>
      <c r="T440" s="1012"/>
      <c r="U440" s="1012"/>
      <c r="V440" s="1012">
        <f t="shared" ref="V440" si="63">V424-V430-V435</f>
        <v>0</v>
      </c>
      <c r="W440" s="1012"/>
      <c r="X440" s="1012"/>
      <c r="Y440" s="1012">
        <f t="shared" ref="Y440" si="64">Y424-Y430-Y435</f>
        <v>0</v>
      </c>
      <c r="Z440" s="1012"/>
      <c r="AA440" s="1012"/>
      <c r="AB440" s="1012">
        <f t="shared" ref="AB440" si="65">AB424-AB430-AB435</f>
        <v>0</v>
      </c>
      <c r="AC440" s="1012"/>
      <c r="AD440" s="1012"/>
      <c r="AE440" s="1012">
        <f>AE424-AE430-AE435</f>
        <v>0</v>
      </c>
      <c r="AF440" s="1012"/>
      <c r="AG440" s="1012"/>
      <c r="AI440" s="465">
        <f>J424-J430-J435-J440</f>
        <v>0</v>
      </c>
      <c r="AJ440" s="518">
        <f>M424-M430-M435-M440</f>
        <v>0</v>
      </c>
      <c r="AK440" s="518">
        <f>P424-P430-P435-P440</f>
        <v>0</v>
      </c>
      <c r="AL440" s="518">
        <f>S424-S430-S435-S440</f>
        <v>0</v>
      </c>
      <c r="AM440" s="518">
        <f>V424-V430-V435-V440</f>
        <v>0</v>
      </c>
      <c r="AN440" s="518">
        <f>Y424-Y430-Y435-Y440</f>
        <v>0</v>
      </c>
      <c r="AO440" s="518">
        <f>AB424-AB430-AB435-AB440</f>
        <v>0</v>
      </c>
      <c r="AP440" s="452">
        <f>SUM(J440:AD440)-AE440</f>
        <v>0</v>
      </c>
      <c r="AQ440" s="18"/>
      <c r="BA440" s="450"/>
      <c r="BB440" s="451"/>
      <c r="BC440" s="451"/>
      <c r="BD440" s="451"/>
      <c r="BE440" s="451"/>
      <c r="BF440" s="451"/>
      <c r="BG440" s="451"/>
      <c r="BH440" s="463"/>
    </row>
    <row r="441" spans="1:60" s="424" customFormat="1" ht="21.75" customHeight="1" thickBot="1">
      <c r="A441" s="439"/>
      <c r="D441" s="867" t="s">
        <v>30</v>
      </c>
      <c r="E441" s="867"/>
      <c r="F441" s="867"/>
      <c r="G441" s="867"/>
      <c r="H441" s="867"/>
      <c r="I441" s="867"/>
      <c r="J441" s="868">
        <f>J428-J433-J438</f>
        <v>0</v>
      </c>
      <c r="K441" s="868"/>
      <c r="L441" s="868"/>
      <c r="M441" s="868">
        <f t="shared" ref="M441" si="66">M428-M433-M438</f>
        <v>0</v>
      </c>
      <c r="N441" s="868"/>
      <c r="O441" s="868"/>
      <c r="P441" s="868">
        <f t="shared" ref="P441" si="67">P428-P433-P438</f>
        <v>0</v>
      </c>
      <c r="Q441" s="868"/>
      <c r="R441" s="868"/>
      <c r="S441" s="868">
        <f t="shared" ref="S441" si="68">S428-S433-S438</f>
        <v>0</v>
      </c>
      <c r="T441" s="868"/>
      <c r="U441" s="868"/>
      <c r="V441" s="868">
        <f t="shared" ref="V441" si="69">V428-V433-V438</f>
        <v>0</v>
      </c>
      <c r="W441" s="868"/>
      <c r="X441" s="868"/>
      <c r="Y441" s="868">
        <f t="shared" ref="Y441" si="70">Y428-Y433-Y438</f>
        <v>0</v>
      </c>
      <c r="Z441" s="868"/>
      <c r="AA441" s="868"/>
      <c r="AB441" s="868">
        <f t="shared" ref="AB441" si="71">AB428-AB433-AB438</f>
        <v>0</v>
      </c>
      <c r="AC441" s="868"/>
      <c r="AD441" s="868"/>
      <c r="AE441" s="868">
        <f>AE428-AE433-AE438</f>
        <v>0</v>
      </c>
      <c r="AF441" s="868"/>
      <c r="AG441" s="868"/>
      <c r="AI441" s="453">
        <f>J428-J433-J438-J441</f>
        <v>0</v>
      </c>
      <c r="AJ441" s="454">
        <f>M428-M433-M438-M441</f>
        <v>0</v>
      </c>
      <c r="AK441" s="454">
        <f>P428-P433-P438-P441</f>
        <v>0</v>
      </c>
      <c r="AL441" s="454">
        <f>S428-S433-S438-S441</f>
        <v>0</v>
      </c>
      <c r="AM441" s="454">
        <f>V428-V433-V438-V441</f>
        <v>0</v>
      </c>
      <c r="AN441" s="454">
        <f>Y428-Y433-Y438-Y441</f>
        <v>0</v>
      </c>
      <c r="AO441" s="454">
        <f>AB428-AB433-AB438-AB441</f>
        <v>0</v>
      </c>
      <c r="AP441" s="455">
        <f>SUM(J441:AD441)-AE441</f>
        <v>0</v>
      </c>
      <c r="AQ441" s="18"/>
      <c r="BA441" s="453" t="e">
        <f>J441-#REF!</f>
        <v>#REF!</v>
      </c>
      <c r="BB441" s="454" t="e">
        <f>M441-#REF!</f>
        <v>#REF!</v>
      </c>
      <c r="BC441" s="454" t="e">
        <f>P441-#REF!</f>
        <v>#REF!</v>
      </c>
      <c r="BD441" s="454" t="e">
        <f>S441-#REF!</f>
        <v>#REF!</v>
      </c>
      <c r="BE441" s="454" t="e">
        <f>V441-#REF!</f>
        <v>#REF!</v>
      </c>
      <c r="BF441" s="454" t="e">
        <f>Y441-#REF!</f>
        <v>#REF!</v>
      </c>
      <c r="BG441" s="454" t="e">
        <f>AB441-#REF!</f>
        <v>#REF!</v>
      </c>
      <c r="BH441" s="455" t="e">
        <f>AE441-#REF!</f>
        <v>#REF!</v>
      </c>
    </row>
    <row r="442" spans="1:60" s="424" customFormat="1">
      <c r="A442" s="439"/>
      <c r="D442" s="647"/>
      <c r="E442" s="647"/>
      <c r="F442" s="647"/>
      <c r="G442" s="647"/>
      <c r="AI442" s="18"/>
      <c r="AJ442" s="18"/>
      <c r="AK442" s="18"/>
      <c r="AL442" s="18"/>
      <c r="AM442" s="18"/>
      <c r="AN442" s="18"/>
      <c r="AO442" s="18"/>
      <c r="AP442" s="18"/>
      <c r="AQ442" s="18"/>
    </row>
    <row r="443" spans="1:60" s="424" customFormat="1">
      <c r="A443" s="439"/>
      <c r="D443" s="647"/>
      <c r="E443" s="647"/>
      <c r="F443" s="647"/>
      <c r="G443" s="647"/>
      <c r="AI443" s="18"/>
      <c r="AJ443" s="18"/>
      <c r="AK443" s="18"/>
      <c r="AL443" s="18"/>
      <c r="AM443" s="18"/>
      <c r="AN443" s="18"/>
      <c r="AO443" s="18"/>
      <c r="AP443" s="18"/>
      <c r="AQ443" s="18"/>
    </row>
    <row r="444" spans="1:60" s="424" customFormat="1">
      <c r="A444" s="439"/>
      <c r="D444" s="647"/>
      <c r="E444" s="647"/>
      <c r="F444" s="647"/>
      <c r="G444" s="647"/>
      <c r="AI444" s="18"/>
      <c r="AJ444" s="18"/>
      <c r="AK444" s="18"/>
      <c r="AL444" s="18"/>
      <c r="AM444" s="18"/>
      <c r="AN444" s="18"/>
      <c r="AO444" s="18"/>
      <c r="AP444" s="18"/>
      <c r="AQ444" s="18"/>
    </row>
    <row r="445" spans="1:60" s="424" customFormat="1" ht="15" thickBot="1">
      <c r="A445" s="439"/>
      <c r="AI445" s="18"/>
      <c r="AJ445" s="18"/>
      <c r="AK445" s="18"/>
      <c r="AL445" s="18"/>
      <c r="AM445" s="18"/>
      <c r="AN445" s="18"/>
      <c r="AO445" s="18"/>
      <c r="AP445" s="18"/>
      <c r="AQ445" s="18"/>
    </row>
    <row r="446" spans="1:60" s="424" customFormat="1" ht="31.5" customHeight="1" thickBot="1">
      <c r="A446" s="439">
        <v>4</v>
      </c>
      <c r="D446" s="747" t="s">
        <v>20</v>
      </c>
      <c r="E446" s="747"/>
      <c r="F446" s="747"/>
      <c r="G446" s="747"/>
      <c r="H446" s="747"/>
      <c r="I446" s="747"/>
      <c r="J446" s="747"/>
      <c r="K446" s="747"/>
      <c r="L446" s="747"/>
      <c r="M446" s="747"/>
      <c r="N446" s="747"/>
      <c r="O446" s="747"/>
      <c r="P446" s="747"/>
      <c r="Q446" s="747"/>
      <c r="R446" s="747"/>
      <c r="S446" s="747" t="s">
        <v>36</v>
      </c>
      <c r="T446" s="747"/>
      <c r="U446" s="747"/>
      <c r="V446" s="747"/>
      <c r="W446" s="747"/>
      <c r="X446" s="747"/>
      <c r="Y446" s="747"/>
      <c r="Z446" s="747"/>
      <c r="AA446" s="747"/>
      <c r="AB446" s="747"/>
      <c r="AC446" s="747"/>
      <c r="AD446" s="747"/>
      <c r="AE446" s="747"/>
      <c r="AF446" s="747"/>
      <c r="AG446" s="747"/>
      <c r="AI446" s="18"/>
      <c r="AJ446" s="18"/>
      <c r="AK446" s="18"/>
      <c r="AL446" s="18"/>
      <c r="AM446" s="18"/>
      <c r="AN446" s="18"/>
      <c r="AO446" s="18"/>
      <c r="AP446" s="18"/>
      <c r="AQ446" s="18"/>
    </row>
    <row r="447" spans="1:60" s="424" customFormat="1" ht="31.5" customHeight="1">
      <c r="A447" s="439"/>
      <c r="D447" s="850" t="s">
        <v>37</v>
      </c>
      <c r="E447" s="850"/>
      <c r="F447" s="850"/>
      <c r="G447" s="850"/>
      <c r="H447" s="850"/>
      <c r="I447" s="850"/>
      <c r="J447" s="850"/>
      <c r="K447" s="850"/>
      <c r="L447" s="850"/>
      <c r="M447" s="850"/>
      <c r="N447" s="850"/>
      <c r="O447" s="850"/>
      <c r="P447" s="850"/>
      <c r="Q447" s="850"/>
      <c r="R447" s="850"/>
      <c r="S447" s="851">
        <v>0</v>
      </c>
      <c r="T447" s="851"/>
      <c r="U447" s="851"/>
      <c r="V447" s="851"/>
      <c r="W447" s="851"/>
      <c r="X447" s="851"/>
      <c r="Y447" s="851"/>
      <c r="Z447" s="851"/>
      <c r="AA447" s="851"/>
      <c r="AB447" s="851"/>
      <c r="AC447" s="851"/>
      <c r="AD447" s="851"/>
      <c r="AE447" s="851"/>
      <c r="AF447" s="851"/>
      <c r="AG447" s="851"/>
      <c r="AI447" s="18"/>
      <c r="AJ447" s="18"/>
      <c r="AK447" s="18"/>
      <c r="AL447" s="18"/>
      <c r="AM447" s="18"/>
      <c r="AN447" s="18"/>
      <c r="AO447" s="18"/>
      <c r="AP447" s="18"/>
      <c r="AQ447" s="18"/>
    </row>
    <row r="448" spans="1:60" s="424" customFormat="1" ht="31.5" customHeight="1" thickBot="1">
      <c r="A448" s="439"/>
      <c r="D448" s="821" t="s">
        <v>38</v>
      </c>
      <c r="E448" s="821"/>
      <c r="F448" s="821"/>
      <c r="G448" s="821"/>
      <c r="H448" s="821"/>
      <c r="I448" s="821"/>
      <c r="J448" s="821"/>
      <c r="K448" s="821"/>
      <c r="L448" s="821"/>
      <c r="M448" s="821"/>
      <c r="N448" s="821"/>
      <c r="O448" s="821"/>
      <c r="P448" s="821"/>
      <c r="Q448" s="821"/>
      <c r="R448" s="821"/>
      <c r="S448" s="775">
        <v>0</v>
      </c>
      <c r="T448" s="775"/>
      <c r="U448" s="775"/>
      <c r="V448" s="775"/>
      <c r="W448" s="775"/>
      <c r="X448" s="775"/>
      <c r="Y448" s="775"/>
      <c r="Z448" s="775"/>
      <c r="AA448" s="775"/>
      <c r="AB448" s="775"/>
      <c r="AC448" s="775"/>
      <c r="AD448" s="775"/>
      <c r="AE448" s="775"/>
      <c r="AF448" s="775"/>
      <c r="AG448" s="775"/>
      <c r="AI448" s="18"/>
      <c r="AJ448" s="18"/>
      <c r="AK448" s="18"/>
      <c r="AL448" s="18"/>
      <c r="AM448" s="18"/>
      <c r="AN448" s="18"/>
      <c r="AO448" s="18"/>
      <c r="AP448" s="18"/>
      <c r="AQ448" s="18"/>
    </row>
    <row r="449" spans="1:43" s="424" customFormat="1" ht="13.5" customHeight="1">
      <c r="A449" s="439"/>
      <c r="AI449" s="18"/>
      <c r="AJ449" s="18"/>
      <c r="AK449" s="18"/>
      <c r="AL449" s="18"/>
      <c r="AM449" s="18"/>
      <c r="AN449" s="18"/>
      <c r="AO449" s="18"/>
      <c r="AP449" s="18"/>
      <c r="AQ449" s="18"/>
    </row>
    <row r="450" spans="1:43" s="424" customFormat="1" ht="1.5" hidden="1" customHeight="1">
      <c r="A450" s="439"/>
      <c r="D450" s="735" t="s">
        <v>839</v>
      </c>
      <c r="E450" s="735"/>
      <c r="F450" s="735"/>
      <c r="G450" s="735"/>
      <c r="H450" s="735"/>
      <c r="I450" s="735"/>
      <c r="J450" s="735"/>
      <c r="K450" s="735"/>
      <c r="L450" s="735"/>
      <c r="M450" s="735"/>
      <c r="N450" s="735"/>
      <c r="O450" s="735"/>
      <c r="P450" s="735"/>
      <c r="Q450" s="735"/>
      <c r="R450" s="735"/>
      <c r="S450" s="735"/>
      <c r="T450" s="735"/>
      <c r="U450" s="735"/>
      <c r="V450" s="735"/>
      <c r="W450" s="735"/>
      <c r="X450" s="735"/>
      <c r="Y450" s="735"/>
      <c r="Z450" s="735"/>
      <c r="AA450" s="735"/>
      <c r="AB450" s="735"/>
      <c r="AC450" s="735"/>
      <c r="AD450" s="735"/>
      <c r="AE450" s="735"/>
      <c r="AF450" s="735"/>
      <c r="AG450" s="735"/>
      <c r="AI450" s="18"/>
      <c r="AJ450" s="18"/>
      <c r="AK450" s="18"/>
      <c r="AL450" s="18"/>
      <c r="AM450" s="18"/>
      <c r="AN450" s="18"/>
      <c r="AO450" s="18"/>
      <c r="AP450" s="18"/>
      <c r="AQ450" s="18"/>
    </row>
    <row r="451" spans="1:43" s="424" customFormat="1" hidden="1">
      <c r="A451" s="439"/>
      <c r="AI451" s="18"/>
      <c r="AJ451" s="18"/>
      <c r="AK451" s="18"/>
      <c r="AL451" s="18"/>
      <c r="AM451" s="18"/>
      <c r="AN451" s="18"/>
      <c r="AO451" s="18"/>
      <c r="AP451" s="18"/>
      <c r="AQ451" s="18"/>
    </row>
    <row r="452" spans="1:43" s="424" customFormat="1" hidden="1">
      <c r="A452" s="439"/>
      <c r="D452" s="424" t="s">
        <v>765</v>
      </c>
      <c r="E452" s="863" t="s">
        <v>1011</v>
      </c>
      <c r="F452" s="735"/>
      <c r="G452" s="735"/>
      <c r="H452" s="735"/>
      <c r="I452" s="735"/>
      <c r="J452" s="735"/>
      <c r="K452" s="735"/>
      <c r="L452" s="735"/>
      <c r="M452" s="735"/>
      <c r="N452" s="735"/>
      <c r="O452" s="735"/>
      <c r="P452" s="735"/>
      <c r="Q452" s="735"/>
      <c r="R452" s="735"/>
      <c r="S452" s="735"/>
      <c r="T452" s="735"/>
      <c r="U452" s="735"/>
      <c r="V452" s="735"/>
      <c r="W452" s="735"/>
      <c r="X452" s="735"/>
      <c r="Y452" s="735"/>
      <c r="Z452" s="735"/>
      <c r="AA452" s="735"/>
      <c r="AB452" s="735"/>
      <c r="AC452" s="735"/>
      <c r="AD452" s="735"/>
      <c r="AE452" s="735"/>
      <c r="AF452" s="735"/>
      <c r="AG452" s="735"/>
      <c r="AI452" s="18"/>
      <c r="AJ452" s="18"/>
      <c r="AK452" s="18"/>
      <c r="AL452" s="18"/>
      <c r="AM452" s="18"/>
      <c r="AN452" s="18"/>
      <c r="AO452" s="18"/>
      <c r="AP452" s="18"/>
      <c r="AQ452" s="18"/>
    </row>
    <row r="453" spans="1:43" s="424" customFormat="1" hidden="1">
      <c r="A453" s="439"/>
      <c r="E453" s="446"/>
      <c r="F453" s="446"/>
      <c r="G453" s="446"/>
      <c r="H453" s="446"/>
      <c r="I453" s="446"/>
      <c r="J453" s="446"/>
      <c r="K453" s="446"/>
      <c r="L453" s="446"/>
      <c r="M453" s="446"/>
      <c r="N453" s="446"/>
      <c r="O453" s="446"/>
      <c r="P453" s="446"/>
      <c r="Q453" s="446"/>
      <c r="R453" s="446"/>
      <c r="S453" s="446"/>
      <c r="T453" s="446"/>
      <c r="U453" s="446"/>
      <c r="V453" s="446"/>
      <c r="W453" s="446"/>
      <c r="X453" s="446"/>
      <c r="Y453" s="446"/>
      <c r="Z453" s="446"/>
      <c r="AA453" s="446"/>
      <c r="AB453" s="446"/>
      <c r="AC453" s="446"/>
      <c r="AD453" s="446"/>
      <c r="AE453" s="446"/>
      <c r="AF453" s="446"/>
      <c r="AG453" s="446"/>
      <c r="AI453" s="18"/>
      <c r="AJ453" s="18"/>
      <c r="AK453" s="18"/>
      <c r="AL453" s="18"/>
      <c r="AM453" s="18"/>
      <c r="AN453" s="18"/>
      <c r="AO453" s="18"/>
      <c r="AP453" s="18"/>
      <c r="AQ453" s="18"/>
    </row>
    <row r="454" spans="1:43" s="424" customFormat="1" hidden="1">
      <c r="A454" s="439"/>
      <c r="D454" s="424" t="s">
        <v>765</v>
      </c>
      <c r="E454" s="863" t="s">
        <v>1012</v>
      </c>
      <c r="F454" s="735"/>
      <c r="G454" s="735"/>
      <c r="H454" s="735"/>
      <c r="I454" s="735"/>
      <c r="J454" s="735"/>
      <c r="K454" s="735"/>
      <c r="L454" s="735"/>
      <c r="M454" s="735"/>
      <c r="N454" s="735"/>
      <c r="O454" s="735"/>
      <c r="P454" s="735"/>
      <c r="Q454" s="735"/>
      <c r="R454" s="735"/>
      <c r="S454" s="735"/>
      <c r="T454" s="735"/>
      <c r="U454" s="735"/>
      <c r="V454" s="735"/>
      <c r="W454" s="735"/>
      <c r="X454" s="735"/>
      <c r="Y454" s="735"/>
      <c r="Z454" s="735"/>
      <c r="AA454" s="735"/>
      <c r="AB454" s="735"/>
      <c r="AC454" s="735"/>
      <c r="AD454" s="735"/>
      <c r="AE454" s="735"/>
      <c r="AF454" s="735"/>
      <c r="AG454" s="735"/>
      <c r="AI454" s="18"/>
      <c r="AJ454" s="18"/>
      <c r="AK454" s="18"/>
      <c r="AL454" s="18"/>
      <c r="AM454" s="18"/>
      <c r="AN454" s="18"/>
      <c r="AO454" s="18"/>
      <c r="AP454" s="18"/>
      <c r="AQ454" s="18"/>
    </row>
    <row r="455" spans="1:43" s="424" customFormat="1" hidden="1">
      <c r="A455" s="439"/>
      <c r="AI455" s="18"/>
      <c r="AJ455" s="18"/>
      <c r="AK455" s="18"/>
      <c r="AL455" s="18"/>
      <c r="AM455" s="18"/>
      <c r="AN455" s="18"/>
      <c r="AO455" s="18"/>
      <c r="AP455" s="18"/>
      <c r="AQ455" s="18"/>
    </row>
    <row r="456" spans="1:43" s="424" customFormat="1" hidden="1">
      <c r="A456" s="439"/>
      <c r="D456" s="424" t="s">
        <v>765</v>
      </c>
      <c r="E456" s="863" t="s">
        <v>1013</v>
      </c>
      <c r="F456" s="735"/>
      <c r="G456" s="735"/>
      <c r="H456" s="735"/>
      <c r="I456" s="735"/>
      <c r="J456" s="735"/>
      <c r="K456" s="735"/>
      <c r="L456" s="735"/>
      <c r="M456" s="735"/>
      <c r="N456" s="735"/>
      <c r="O456" s="735"/>
      <c r="P456" s="735"/>
      <c r="Q456" s="735"/>
      <c r="R456" s="735"/>
      <c r="S456" s="735"/>
      <c r="T456" s="735"/>
      <c r="U456" s="735"/>
      <c r="V456" s="735"/>
      <c r="W456" s="735"/>
      <c r="X456" s="735"/>
      <c r="Y456" s="735"/>
      <c r="Z456" s="735"/>
      <c r="AA456" s="735"/>
      <c r="AB456" s="735"/>
      <c r="AC456" s="735"/>
      <c r="AD456" s="735"/>
      <c r="AE456" s="735"/>
      <c r="AF456" s="735"/>
      <c r="AG456" s="735"/>
      <c r="AI456" s="18"/>
      <c r="AJ456" s="18"/>
      <c r="AK456" s="18"/>
      <c r="AL456" s="18"/>
      <c r="AM456" s="18"/>
      <c r="AN456" s="18"/>
      <c r="AO456" s="18"/>
      <c r="AP456" s="18"/>
      <c r="AQ456" s="18"/>
    </row>
    <row r="457" spans="1:43" s="424" customFormat="1" hidden="1">
      <c r="A457" s="439"/>
      <c r="AI457" s="18"/>
      <c r="AJ457" s="18"/>
      <c r="AK457" s="18"/>
      <c r="AL457" s="18"/>
      <c r="AM457" s="18"/>
      <c r="AN457" s="18"/>
      <c r="AO457" s="18"/>
      <c r="AP457" s="18"/>
      <c r="AQ457" s="18"/>
    </row>
    <row r="458" spans="1:43" s="424" customFormat="1" hidden="1">
      <c r="A458" s="439"/>
      <c r="D458" s="852" t="s">
        <v>968</v>
      </c>
      <c r="E458" s="735"/>
      <c r="F458" s="735"/>
      <c r="G458" s="735"/>
      <c r="H458" s="735"/>
      <c r="I458" s="735"/>
      <c r="J458" s="735"/>
      <c r="K458" s="735"/>
      <c r="L458" s="735"/>
      <c r="M458" s="735"/>
      <c r="N458" s="735"/>
      <c r="O458" s="735"/>
      <c r="P458" s="735"/>
      <c r="Q458" s="735"/>
      <c r="R458" s="735"/>
      <c r="S458" s="735"/>
      <c r="T458" s="735"/>
      <c r="U458" s="735"/>
      <c r="V458" s="735"/>
      <c r="W458" s="735"/>
      <c r="X458" s="735"/>
      <c r="Y458" s="735"/>
      <c r="Z458" s="735"/>
      <c r="AA458" s="735"/>
      <c r="AB458" s="735"/>
      <c r="AC458" s="735"/>
      <c r="AD458" s="735"/>
      <c r="AE458" s="735"/>
      <c r="AF458" s="735"/>
      <c r="AG458" s="735"/>
      <c r="AI458" s="18"/>
      <c r="AJ458" s="18"/>
      <c r="AK458" s="18"/>
      <c r="AL458" s="18"/>
      <c r="AM458" s="18"/>
      <c r="AN458" s="18"/>
      <c r="AO458" s="18"/>
      <c r="AP458" s="18"/>
      <c r="AQ458" s="18"/>
    </row>
    <row r="459" spans="1:43" s="424" customFormat="1" hidden="1">
      <c r="A459" s="439"/>
      <c r="D459" s="735"/>
      <c r="E459" s="735"/>
      <c r="F459" s="735"/>
      <c r="G459" s="735"/>
      <c r="H459" s="735"/>
      <c r="I459" s="735"/>
      <c r="J459" s="735"/>
      <c r="K459" s="735"/>
      <c r="L459" s="735"/>
      <c r="M459" s="735"/>
      <c r="N459" s="735"/>
      <c r="O459" s="735"/>
      <c r="P459" s="735"/>
      <c r="Q459" s="735"/>
      <c r="R459" s="735"/>
      <c r="S459" s="735"/>
      <c r="T459" s="735"/>
      <c r="U459" s="735"/>
      <c r="V459" s="735"/>
      <c r="W459" s="735"/>
      <c r="X459" s="735"/>
      <c r="Y459" s="735"/>
      <c r="Z459" s="735"/>
      <c r="AA459" s="735"/>
      <c r="AB459" s="735"/>
      <c r="AC459" s="735"/>
      <c r="AD459" s="735"/>
      <c r="AE459" s="735"/>
      <c r="AF459" s="735"/>
      <c r="AG459" s="735"/>
      <c r="AI459" s="18"/>
      <c r="AJ459" s="18"/>
      <c r="AK459" s="18"/>
      <c r="AL459" s="18"/>
      <c r="AM459" s="18"/>
      <c r="AN459" s="18"/>
      <c r="AO459" s="18"/>
      <c r="AP459" s="18"/>
      <c r="AQ459" s="18"/>
    </row>
    <row r="460" spans="1:43" s="424" customFormat="1" hidden="1">
      <c r="A460" s="439"/>
      <c r="D460" s="735"/>
      <c r="E460" s="735"/>
      <c r="F460" s="735"/>
      <c r="G460" s="735"/>
      <c r="H460" s="735"/>
      <c r="I460" s="735"/>
      <c r="J460" s="735"/>
      <c r="K460" s="735"/>
      <c r="L460" s="735"/>
      <c r="M460" s="735"/>
      <c r="N460" s="735"/>
      <c r="O460" s="735"/>
      <c r="P460" s="735"/>
      <c r="Q460" s="735"/>
      <c r="R460" s="735"/>
      <c r="S460" s="735"/>
      <c r="T460" s="735"/>
      <c r="U460" s="735"/>
      <c r="V460" s="735"/>
      <c r="W460" s="735"/>
      <c r="X460" s="735"/>
      <c r="Y460" s="735"/>
      <c r="Z460" s="735"/>
      <c r="AA460" s="735"/>
      <c r="AB460" s="735"/>
      <c r="AC460" s="735"/>
      <c r="AD460" s="735"/>
      <c r="AE460" s="735"/>
      <c r="AF460" s="735"/>
      <c r="AG460" s="735"/>
      <c r="AI460" s="18"/>
      <c r="AJ460" s="18"/>
      <c r="AK460" s="18"/>
      <c r="AL460" s="18"/>
      <c r="AM460" s="18"/>
      <c r="AN460" s="18"/>
      <c r="AO460" s="18"/>
      <c r="AP460" s="18"/>
      <c r="AQ460" s="18"/>
    </row>
    <row r="461" spans="1:43" s="424" customFormat="1" hidden="1">
      <c r="A461" s="439"/>
      <c r="D461" s="735"/>
      <c r="E461" s="735"/>
      <c r="F461" s="735"/>
      <c r="G461" s="735"/>
      <c r="H461" s="735"/>
      <c r="I461" s="735"/>
      <c r="J461" s="735"/>
      <c r="K461" s="735"/>
      <c r="L461" s="735"/>
      <c r="M461" s="735"/>
      <c r="N461" s="735"/>
      <c r="O461" s="735"/>
      <c r="P461" s="735"/>
      <c r="Q461" s="735"/>
      <c r="R461" s="735"/>
      <c r="S461" s="735"/>
      <c r="T461" s="735"/>
      <c r="U461" s="735"/>
      <c r="V461" s="735"/>
      <c r="W461" s="735"/>
      <c r="X461" s="735"/>
      <c r="Y461" s="735"/>
      <c r="Z461" s="735"/>
      <c r="AA461" s="735"/>
      <c r="AB461" s="735"/>
      <c r="AC461" s="735"/>
      <c r="AD461" s="735"/>
      <c r="AE461" s="735"/>
      <c r="AF461" s="735"/>
      <c r="AG461" s="735"/>
      <c r="AI461" s="18"/>
      <c r="AJ461" s="18"/>
      <c r="AK461" s="18"/>
      <c r="AL461" s="18"/>
      <c r="AM461" s="18"/>
      <c r="AN461" s="18"/>
      <c r="AO461" s="18"/>
      <c r="AP461" s="18"/>
      <c r="AQ461" s="18"/>
    </row>
    <row r="462" spans="1:43" s="424" customFormat="1" hidden="1">
      <c r="A462" s="439"/>
      <c r="D462" s="852" t="s">
        <v>969</v>
      </c>
      <c r="E462" s="735"/>
      <c r="F462" s="735"/>
      <c r="G462" s="735"/>
      <c r="H462" s="735"/>
      <c r="I462" s="735"/>
      <c r="J462" s="735"/>
      <c r="K462" s="735"/>
      <c r="L462" s="735"/>
      <c r="M462" s="735"/>
      <c r="N462" s="735"/>
      <c r="O462" s="735"/>
      <c r="P462" s="735"/>
      <c r="Q462" s="735"/>
      <c r="R462" s="735"/>
      <c r="S462" s="735"/>
      <c r="T462" s="735"/>
      <c r="U462" s="735"/>
      <c r="V462" s="735"/>
      <c r="W462" s="735"/>
      <c r="X462" s="735"/>
      <c r="Y462" s="735"/>
      <c r="Z462" s="735"/>
      <c r="AA462" s="735"/>
      <c r="AB462" s="735"/>
      <c r="AC462" s="735"/>
      <c r="AD462" s="735"/>
      <c r="AE462" s="735"/>
      <c r="AF462" s="735"/>
      <c r="AG462" s="735"/>
      <c r="AI462" s="18"/>
      <c r="AJ462" s="18"/>
      <c r="AK462" s="18"/>
      <c r="AL462" s="18"/>
      <c r="AM462" s="18"/>
      <c r="AN462" s="18"/>
      <c r="AO462" s="18"/>
      <c r="AP462" s="18"/>
      <c r="AQ462" s="18"/>
    </row>
    <row r="463" spans="1:43" s="424" customFormat="1" hidden="1">
      <c r="A463" s="439"/>
      <c r="D463" s="735"/>
      <c r="E463" s="735"/>
      <c r="F463" s="735"/>
      <c r="G463" s="735"/>
      <c r="H463" s="735"/>
      <c r="I463" s="735"/>
      <c r="J463" s="735"/>
      <c r="K463" s="735"/>
      <c r="L463" s="735"/>
      <c r="M463" s="735"/>
      <c r="N463" s="735"/>
      <c r="O463" s="735"/>
      <c r="P463" s="735"/>
      <c r="Q463" s="735"/>
      <c r="R463" s="735"/>
      <c r="S463" s="735"/>
      <c r="T463" s="735"/>
      <c r="U463" s="735"/>
      <c r="V463" s="735"/>
      <c r="W463" s="735"/>
      <c r="X463" s="735"/>
      <c r="Y463" s="735"/>
      <c r="Z463" s="735"/>
      <c r="AA463" s="735"/>
      <c r="AB463" s="735"/>
      <c r="AC463" s="735"/>
      <c r="AD463" s="735"/>
      <c r="AE463" s="735"/>
      <c r="AF463" s="735"/>
      <c r="AG463" s="735"/>
      <c r="AI463" s="18"/>
      <c r="AJ463" s="18"/>
      <c r="AK463" s="18"/>
      <c r="AL463" s="18"/>
      <c r="AM463" s="18"/>
      <c r="AN463" s="18"/>
      <c r="AO463" s="18"/>
      <c r="AP463" s="18"/>
      <c r="AQ463" s="18"/>
    </row>
    <row r="464" spans="1:43" s="424" customFormat="1" hidden="1">
      <c r="A464" s="439"/>
      <c r="D464" s="852" t="s">
        <v>970</v>
      </c>
      <c r="E464" s="735"/>
      <c r="F464" s="735"/>
      <c r="G464" s="735"/>
      <c r="H464" s="735"/>
      <c r="I464" s="735"/>
      <c r="J464" s="735"/>
      <c r="K464" s="735"/>
      <c r="L464" s="735"/>
      <c r="M464" s="735"/>
      <c r="N464" s="735"/>
      <c r="O464" s="735"/>
      <c r="P464" s="735"/>
      <c r="Q464" s="735"/>
      <c r="R464" s="735"/>
      <c r="S464" s="735"/>
      <c r="T464" s="735"/>
      <c r="U464" s="735"/>
      <c r="V464" s="735"/>
      <c r="W464" s="735"/>
      <c r="X464" s="735"/>
      <c r="Y464" s="735"/>
      <c r="Z464" s="735"/>
      <c r="AA464" s="735"/>
      <c r="AB464" s="735"/>
      <c r="AC464" s="735"/>
      <c r="AD464" s="735"/>
      <c r="AE464" s="735"/>
      <c r="AF464" s="735"/>
      <c r="AG464" s="735"/>
      <c r="AI464" s="18"/>
      <c r="AJ464" s="18"/>
      <c r="AK464" s="18"/>
      <c r="AL464" s="18"/>
      <c r="AM464" s="18"/>
      <c r="AN464" s="18"/>
      <c r="AO464" s="18"/>
      <c r="AP464" s="18"/>
      <c r="AQ464" s="18"/>
    </row>
    <row r="465" spans="1:63" s="424" customFormat="1" hidden="1">
      <c r="A465" s="439"/>
      <c r="D465" s="654"/>
      <c r="E465" s="639"/>
      <c r="F465" s="639"/>
      <c r="G465" s="639"/>
      <c r="H465" s="639"/>
      <c r="I465" s="639"/>
      <c r="J465" s="639"/>
      <c r="K465" s="639"/>
      <c r="L465" s="639"/>
      <c r="M465" s="639"/>
      <c r="N465" s="639"/>
      <c r="O465" s="639"/>
      <c r="P465" s="639"/>
      <c r="Q465" s="639"/>
      <c r="R465" s="639"/>
      <c r="S465" s="639"/>
      <c r="T465" s="639"/>
      <c r="U465" s="639"/>
      <c r="V465" s="639"/>
      <c r="W465" s="639"/>
      <c r="X465" s="639"/>
      <c r="Y465" s="639"/>
      <c r="Z465" s="639"/>
      <c r="AA465" s="639"/>
      <c r="AB465" s="639"/>
      <c r="AC465" s="639"/>
      <c r="AD465" s="639"/>
      <c r="AE465" s="639"/>
      <c r="AF465" s="639"/>
      <c r="AG465" s="639"/>
      <c r="AI465" s="18"/>
      <c r="AJ465" s="18"/>
      <c r="AK465" s="18"/>
      <c r="AL465" s="18"/>
      <c r="AM465" s="18"/>
      <c r="AN465" s="18"/>
      <c r="AO465" s="18"/>
      <c r="AP465" s="18"/>
      <c r="AQ465" s="18"/>
    </row>
    <row r="466" spans="1:63" s="424" customFormat="1" hidden="1">
      <c r="A466" s="439"/>
      <c r="D466" s="852" t="s">
        <v>971</v>
      </c>
      <c r="E466" s="735"/>
      <c r="F466" s="735"/>
      <c r="G466" s="735"/>
      <c r="H466" s="735"/>
      <c r="I466" s="735"/>
      <c r="J466" s="735"/>
      <c r="K466" s="735"/>
      <c r="L466" s="735"/>
      <c r="M466" s="735"/>
      <c r="N466" s="735"/>
      <c r="O466" s="735"/>
      <c r="P466" s="735"/>
      <c r="Q466" s="735"/>
      <c r="R466" s="735"/>
      <c r="S466" s="735"/>
      <c r="T466" s="735"/>
      <c r="U466" s="735"/>
      <c r="V466" s="735"/>
      <c r="W466" s="735"/>
      <c r="X466" s="735"/>
      <c r="Y466" s="735"/>
      <c r="Z466" s="735"/>
      <c r="AA466" s="735"/>
      <c r="AB466" s="735"/>
      <c r="AC466" s="735"/>
      <c r="AD466" s="735"/>
      <c r="AE466" s="735"/>
      <c r="AF466" s="735"/>
      <c r="AG466" s="735"/>
      <c r="AI466" s="18"/>
      <c r="AJ466" s="18"/>
      <c r="AK466" s="18"/>
      <c r="AL466" s="18"/>
      <c r="AM466" s="18"/>
      <c r="AN466" s="18"/>
      <c r="AO466" s="18"/>
      <c r="AP466" s="18"/>
      <c r="AQ466" s="18"/>
    </row>
    <row r="467" spans="1:63" s="424" customFormat="1">
      <c r="A467" s="439"/>
      <c r="D467" s="654"/>
      <c r="E467" s="639"/>
      <c r="F467" s="639"/>
      <c r="G467" s="639"/>
      <c r="H467" s="639"/>
      <c r="I467" s="639"/>
      <c r="J467" s="639"/>
      <c r="K467" s="639"/>
      <c r="L467" s="639"/>
      <c r="M467" s="639"/>
      <c r="N467" s="639"/>
      <c r="O467" s="639"/>
      <c r="P467" s="639"/>
      <c r="Q467" s="639"/>
      <c r="R467" s="639"/>
      <c r="S467" s="639"/>
      <c r="T467" s="639"/>
      <c r="U467" s="639"/>
      <c r="V467" s="639"/>
      <c r="W467" s="639"/>
      <c r="X467" s="639"/>
      <c r="Y467" s="639"/>
      <c r="Z467" s="639"/>
      <c r="AA467" s="639"/>
      <c r="AB467" s="639"/>
      <c r="AC467" s="639"/>
      <c r="AD467" s="639"/>
      <c r="AE467" s="639"/>
      <c r="AF467" s="639"/>
      <c r="AG467" s="639"/>
      <c r="AI467" s="18"/>
      <c r="AJ467" s="18"/>
      <c r="AK467" s="18"/>
      <c r="AL467" s="18"/>
      <c r="AM467" s="18"/>
      <c r="AN467" s="18"/>
      <c r="AO467" s="18"/>
      <c r="AP467" s="18"/>
      <c r="AQ467" s="18"/>
    </row>
    <row r="468" spans="1:63" s="424" customFormat="1">
      <c r="A468" s="439"/>
      <c r="D468" s="654"/>
      <c r="E468" s="639"/>
      <c r="F468" s="639"/>
      <c r="G468" s="639"/>
      <c r="H468" s="639"/>
      <c r="I468" s="639"/>
      <c r="J468" s="639"/>
      <c r="K468" s="639"/>
      <c r="L468" s="639"/>
      <c r="M468" s="639"/>
      <c r="N468" s="639"/>
      <c r="O468" s="639"/>
      <c r="P468" s="639"/>
      <c r="Q468" s="639"/>
      <c r="R468" s="639"/>
      <c r="S468" s="639"/>
      <c r="T468" s="639"/>
      <c r="U468" s="639"/>
      <c r="V468" s="639"/>
      <c r="W468" s="639"/>
      <c r="X468" s="639"/>
      <c r="Y468" s="639"/>
      <c r="Z468" s="639"/>
      <c r="AA468" s="639"/>
      <c r="AB468" s="639"/>
      <c r="AC468" s="639"/>
      <c r="AD468" s="639"/>
      <c r="AE468" s="639"/>
      <c r="AF468" s="639"/>
      <c r="AG468" s="639"/>
      <c r="AI468" s="18"/>
      <c r="AJ468" s="18"/>
      <c r="AK468" s="18"/>
      <c r="AL468" s="18"/>
      <c r="AM468" s="18"/>
      <c r="AN468" s="18"/>
      <c r="AO468" s="18"/>
      <c r="AP468" s="18"/>
      <c r="AQ468" s="18"/>
    </row>
    <row r="469" spans="1:63" s="424" customFormat="1">
      <c r="A469" s="439"/>
      <c r="D469" s="422" t="s">
        <v>972</v>
      </c>
      <c r="E469" s="639"/>
      <c r="F469" s="639"/>
      <c r="G469" s="639"/>
      <c r="H469" s="639"/>
      <c r="I469" s="639"/>
      <c r="J469" s="639"/>
      <c r="K469" s="639"/>
      <c r="L469" s="639"/>
      <c r="M469" s="639"/>
      <c r="N469" s="639"/>
      <c r="O469" s="639"/>
      <c r="P469" s="639"/>
      <c r="Q469" s="639"/>
      <c r="R469" s="639"/>
      <c r="S469" s="639"/>
      <c r="T469" s="639"/>
      <c r="U469" s="639"/>
      <c r="V469" s="639"/>
      <c r="W469" s="639"/>
      <c r="X469" s="639"/>
      <c r="Y469" s="639"/>
      <c r="Z469" s="639"/>
      <c r="AA469" s="639"/>
      <c r="AB469" s="639"/>
      <c r="AC469" s="639"/>
      <c r="AD469" s="639"/>
      <c r="AE469" s="639"/>
      <c r="AF469" s="639"/>
      <c r="AG469" s="639"/>
      <c r="AI469" s="18"/>
      <c r="AJ469" s="18"/>
      <c r="AK469" s="18"/>
      <c r="AL469" s="18"/>
      <c r="AM469" s="18"/>
      <c r="AN469" s="18"/>
      <c r="AO469" s="18"/>
      <c r="AP469" s="18"/>
      <c r="AQ469" s="18"/>
    </row>
    <row r="470" spans="1:63" s="424" customFormat="1">
      <c r="A470" s="439"/>
      <c r="E470" s="639"/>
      <c r="F470" s="639"/>
      <c r="G470" s="639"/>
      <c r="H470" s="639"/>
      <c r="I470" s="639"/>
      <c r="J470" s="639"/>
      <c r="K470" s="639"/>
      <c r="L470" s="639"/>
      <c r="M470" s="639"/>
      <c r="N470" s="639"/>
      <c r="O470" s="639"/>
      <c r="P470" s="639"/>
      <c r="Q470" s="639"/>
      <c r="R470" s="639"/>
      <c r="S470" s="639"/>
      <c r="T470" s="639"/>
      <c r="U470" s="639"/>
      <c r="V470" s="639"/>
      <c r="W470" s="639"/>
      <c r="X470" s="639"/>
      <c r="Y470" s="639"/>
      <c r="Z470" s="639"/>
      <c r="AA470" s="639"/>
      <c r="AB470" s="639"/>
      <c r="AC470" s="639"/>
      <c r="AD470" s="639"/>
      <c r="AE470" s="639"/>
      <c r="AF470" s="639"/>
      <c r="AG470" s="639"/>
      <c r="AI470" s="18"/>
      <c r="AJ470" s="18"/>
      <c r="AK470" s="18"/>
      <c r="AL470" s="18"/>
      <c r="AM470" s="18"/>
      <c r="AN470" s="18"/>
      <c r="AO470" s="18"/>
      <c r="AP470" s="18"/>
      <c r="AQ470" s="18"/>
    </row>
    <row r="471" spans="1:63" s="424" customFormat="1">
      <c r="A471" s="439"/>
      <c r="D471" s="648" t="s">
        <v>973</v>
      </c>
      <c r="E471" s="639"/>
      <c r="F471" s="639"/>
      <c r="G471" s="639"/>
      <c r="H471" s="639"/>
      <c r="I471" s="639"/>
      <c r="J471" s="639"/>
      <c r="K471" s="639"/>
      <c r="L471" s="639"/>
      <c r="M471" s="639"/>
      <c r="N471" s="639"/>
      <c r="O471" s="639"/>
      <c r="P471" s="639"/>
      <c r="Q471" s="639"/>
      <c r="R471" s="639"/>
      <c r="S471" s="639"/>
      <c r="T471" s="639"/>
      <c r="U471" s="639"/>
      <c r="V471" s="639"/>
      <c r="W471" s="639"/>
      <c r="X471" s="639"/>
      <c r="Y471" s="639"/>
      <c r="Z471" s="639"/>
      <c r="AA471" s="639"/>
      <c r="AB471" s="639"/>
      <c r="AC471" s="639"/>
      <c r="AD471" s="639"/>
      <c r="AE471" s="639"/>
      <c r="AF471" s="639"/>
      <c r="AG471" s="639"/>
      <c r="AI471" s="18"/>
      <c r="AJ471" s="18"/>
      <c r="AK471" s="18"/>
      <c r="AL471" s="18"/>
      <c r="AM471" s="18"/>
      <c r="AN471" s="18"/>
      <c r="AO471" s="18"/>
      <c r="AP471" s="18"/>
      <c r="AQ471" s="18"/>
    </row>
    <row r="472" spans="1:63" s="424" customFormat="1" ht="15" thickBot="1">
      <c r="A472" s="439"/>
      <c r="D472" s="654"/>
      <c r="E472" s="639"/>
      <c r="F472" s="639"/>
      <c r="G472" s="639"/>
      <c r="H472" s="639"/>
      <c r="I472" s="639"/>
      <c r="J472" s="639"/>
      <c r="K472" s="639"/>
      <c r="L472" s="639"/>
      <c r="M472" s="639"/>
      <c r="N472" s="639"/>
      <c r="O472" s="639"/>
      <c r="P472" s="639"/>
      <c r="Q472" s="639"/>
      <c r="R472" s="639"/>
      <c r="S472" s="639"/>
      <c r="T472" s="639"/>
      <c r="U472" s="639"/>
      <c r="V472" s="639"/>
      <c r="W472" s="639"/>
      <c r="X472" s="639"/>
      <c r="Y472" s="639"/>
      <c r="Z472" s="639"/>
      <c r="AA472" s="639"/>
      <c r="AB472" s="639"/>
      <c r="AC472" s="639"/>
      <c r="AD472" s="639"/>
      <c r="AE472" s="639"/>
      <c r="AF472" s="639"/>
      <c r="AG472" s="639"/>
      <c r="AI472" s="1141" t="s">
        <v>672</v>
      </c>
      <c r="AJ472" s="1141"/>
      <c r="AK472" s="1141"/>
      <c r="AL472" s="1141"/>
      <c r="AM472" s="1141"/>
      <c r="AN472" s="1141"/>
      <c r="AO472" s="1141"/>
      <c r="AP472" s="1141"/>
      <c r="AQ472" s="1141"/>
      <c r="AR472" s="451"/>
      <c r="AS472" s="1141" t="s">
        <v>673</v>
      </c>
      <c r="AT472" s="1141"/>
      <c r="AU472" s="1141"/>
      <c r="AV472" s="1141"/>
      <c r="AW472" s="1141"/>
      <c r="AX472" s="1141"/>
      <c r="AY472" s="1141"/>
      <c r="AZ472" s="1141"/>
      <c r="BA472" s="1141"/>
      <c r="BB472" s="451"/>
      <c r="BC472" s="1141" t="s">
        <v>674</v>
      </c>
      <c r="BD472" s="1141"/>
      <c r="BE472" s="1141"/>
      <c r="BF472" s="1141"/>
      <c r="BG472" s="1141"/>
      <c r="BH472" s="1141"/>
      <c r="BI472" s="1141"/>
      <c r="BJ472" s="1141"/>
      <c r="BK472" s="1141"/>
    </row>
    <row r="473" spans="1:63" s="424" customFormat="1" ht="15.75" customHeight="1" thickBot="1">
      <c r="A473" s="439" t="s">
        <v>974</v>
      </c>
      <c r="D473" s="797" t="s">
        <v>40</v>
      </c>
      <c r="E473" s="798"/>
      <c r="F473" s="798"/>
      <c r="G473" s="799"/>
      <c r="H473" s="747" t="s">
        <v>2</v>
      </c>
      <c r="I473" s="747"/>
      <c r="J473" s="747"/>
      <c r="K473" s="747"/>
      <c r="L473" s="747"/>
      <c r="M473" s="747"/>
      <c r="N473" s="747"/>
      <c r="O473" s="747"/>
      <c r="P473" s="747"/>
      <c r="Q473" s="747"/>
      <c r="R473" s="747"/>
      <c r="S473" s="747"/>
      <c r="T473" s="747"/>
      <c r="U473" s="747"/>
      <c r="V473" s="747"/>
      <c r="W473" s="747"/>
      <c r="X473" s="747"/>
      <c r="Y473" s="747"/>
      <c r="Z473" s="747"/>
      <c r="AA473" s="747"/>
      <c r="AB473" s="747"/>
      <c r="AC473" s="747"/>
      <c r="AD473" s="747"/>
      <c r="AE473" s="747"/>
      <c r="AF473" s="747"/>
      <c r="AG473" s="747"/>
      <c r="AH473" s="747"/>
      <c r="AI473" s="18"/>
      <c r="AJ473" s="18"/>
      <c r="AK473" s="18"/>
      <c r="AL473" s="18"/>
      <c r="AM473" s="18"/>
      <c r="AN473" s="18"/>
      <c r="AO473" s="18"/>
      <c r="AP473" s="18"/>
      <c r="AQ473" s="18"/>
    </row>
    <row r="474" spans="1:63" s="424" customFormat="1" ht="55.5" customHeight="1" thickTop="1" thickBot="1">
      <c r="A474" s="439"/>
      <c r="D474" s="800"/>
      <c r="E474" s="801"/>
      <c r="F474" s="801"/>
      <c r="G474" s="802"/>
      <c r="H474" s="771" t="s">
        <v>41</v>
      </c>
      <c r="I474" s="771"/>
      <c r="J474" s="771"/>
      <c r="K474" s="771" t="s">
        <v>42</v>
      </c>
      <c r="L474" s="771"/>
      <c r="M474" s="771"/>
      <c r="N474" s="771" t="s">
        <v>43</v>
      </c>
      <c r="O474" s="771"/>
      <c r="P474" s="771"/>
      <c r="Q474" s="771" t="s">
        <v>975</v>
      </c>
      <c r="R474" s="771"/>
      <c r="S474" s="771"/>
      <c r="T474" s="771" t="s">
        <v>44</v>
      </c>
      <c r="U474" s="771"/>
      <c r="V474" s="771"/>
      <c r="W474" s="771" t="s">
        <v>45</v>
      </c>
      <c r="X474" s="771"/>
      <c r="Y474" s="771"/>
      <c r="Z474" s="771" t="s">
        <v>445</v>
      </c>
      <c r="AA474" s="771"/>
      <c r="AB474" s="771"/>
      <c r="AC474" s="771" t="s">
        <v>46</v>
      </c>
      <c r="AD474" s="771"/>
      <c r="AE474" s="771"/>
      <c r="AF474" s="771" t="s">
        <v>14</v>
      </c>
      <c r="AG474" s="771"/>
      <c r="AH474" s="771"/>
      <c r="AI474" s="637" t="s">
        <v>41</v>
      </c>
      <c r="AJ474" s="637" t="s">
        <v>42</v>
      </c>
      <c r="AK474" s="637" t="s">
        <v>43</v>
      </c>
      <c r="AL474" s="637" t="s">
        <v>444</v>
      </c>
      <c r="AM474" s="637" t="s">
        <v>44</v>
      </c>
      <c r="AN474" s="637" t="s">
        <v>45</v>
      </c>
      <c r="AO474" s="637" t="s">
        <v>445</v>
      </c>
      <c r="AP474" s="637" t="s">
        <v>46</v>
      </c>
      <c r="AQ474" s="637" t="s">
        <v>14</v>
      </c>
      <c r="AS474" s="637" t="s">
        <v>41</v>
      </c>
      <c r="AT474" s="637" t="s">
        <v>42</v>
      </c>
      <c r="AU474" s="637" t="s">
        <v>43</v>
      </c>
      <c r="AV474" s="637" t="s">
        <v>444</v>
      </c>
      <c r="AW474" s="637" t="s">
        <v>44</v>
      </c>
      <c r="AX474" s="637" t="s">
        <v>45</v>
      </c>
      <c r="AY474" s="637" t="s">
        <v>445</v>
      </c>
      <c r="AZ474" s="637" t="s">
        <v>46</v>
      </c>
      <c r="BA474" s="637" t="s">
        <v>14</v>
      </c>
      <c r="BC474" s="637" t="s">
        <v>41</v>
      </c>
      <c r="BD474" s="637" t="s">
        <v>42</v>
      </c>
      <c r="BE474" s="637" t="s">
        <v>43</v>
      </c>
      <c r="BF474" s="637" t="s">
        <v>444</v>
      </c>
      <c r="BG474" s="637" t="s">
        <v>44</v>
      </c>
      <c r="BH474" s="637" t="s">
        <v>45</v>
      </c>
      <c r="BI474" s="637" t="s">
        <v>445</v>
      </c>
      <c r="BJ474" s="637" t="s">
        <v>46</v>
      </c>
      <c r="BK474" s="637" t="s">
        <v>14</v>
      </c>
    </row>
    <row r="475" spans="1:63" s="424" customFormat="1" ht="15.75" customHeight="1" thickBot="1">
      <c r="A475" s="439"/>
      <c r="D475" s="856" t="s">
        <v>25</v>
      </c>
      <c r="E475" s="857"/>
      <c r="F475" s="857"/>
      <c r="G475" s="857"/>
      <c r="H475" s="857"/>
      <c r="I475" s="857"/>
      <c r="J475" s="857"/>
      <c r="K475" s="857"/>
      <c r="L475" s="857"/>
      <c r="M475" s="857"/>
      <c r="N475" s="857"/>
      <c r="O475" s="857"/>
      <c r="P475" s="857"/>
      <c r="Q475" s="857"/>
      <c r="R475" s="857"/>
      <c r="S475" s="857"/>
      <c r="T475" s="857"/>
      <c r="U475" s="857"/>
      <c r="V475" s="857"/>
      <c r="W475" s="857"/>
      <c r="X475" s="857"/>
      <c r="Y475" s="857"/>
      <c r="Z475" s="857"/>
      <c r="AA475" s="857"/>
      <c r="AB475" s="857"/>
      <c r="AC475" s="857"/>
      <c r="AD475" s="857"/>
      <c r="AE475" s="857"/>
      <c r="AF475" s="857"/>
      <c r="AG475" s="857"/>
      <c r="AH475" s="857"/>
      <c r="AI475" s="456"/>
      <c r="AJ475" s="457"/>
      <c r="AK475" s="457"/>
      <c r="AL475" s="457"/>
      <c r="AM475" s="457"/>
      <c r="AN475" s="457"/>
      <c r="AO475" s="457"/>
      <c r="AP475" s="457"/>
      <c r="AQ475" s="462"/>
      <c r="AS475" s="456"/>
      <c r="AT475" s="457"/>
      <c r="AU475" s="457"/>
      <c r="AV475" s="457"/>
      <c r="AW475" s="457"/>
      <c r="AX475" s="457"/>
      <c r="AY475" s="457"/>
      <c r="AZ475" s="457"/>
      <c r="BA475" s="462"/>
      <c r="BC475" s="456"/>
      <c r="BD475" s="457"/>
      <c r="BE475" s="457"/>
      <c r="BF475" s="457"/>
      <c r="BG475" s="457"/>
      <c r="BH475" s="457"/>
      <c r="BI475" s="457"/>
      <c r="BJ475" s="457"/>
      <c r="BK475" s="462"/>
    </row>
    <row r="476" spans="1:63" s="424" customFormat="1" ht="21.75" customHeight="1">
      <c r="A476" s="439"/>
      <c r="D476" s="858" t="s">
        <v>26</v>
      </c>
      <c r="E476" s="858"/>
      <c r="F476" s="858"/>
      <c r="G476" s="858"/>
      <c r="H476" s="859">
        <v>99678</v>
      </c>
      <c r="I476" s="859"/>
      <c r="J476" s="859"/>
      <c r="K476" s="860">
        <v>416865</v>
      </c>
      <c r="L476" s="860"/>
      <c r="M476" s="860"/>
      <c r="N476" s="860">
        <v>367862</v>
      </c>
      <c r="O476" s="860"/>
      <c r="P476" s="860"/>
      <c r="Q476" s="860"/>
      <c r="R476" s="860"/>
      <c r="S476" s="860"/>
      <c r="T476" s="860"/>
      <c r="U476" s="860"/>
      <c r="V476" s="860"/>
      <c r="W476" s="860"/>
      <c r="X476" s="860"/>
      <c r="Y476" s="860"/>
      <c r="Z476" s="860"/>
      <c r="AA476" s="860"/>
      <c r="AB476" s="860"/>
      <c r="AC476" s="860"/>
      <c r="AD476" s="860"/>
      <c r="AE476" s="860"/>
      <c r="AF476" s="732">
        <f>SUM(H476:AE476)</f>
        <v>884405</v>
      </c>
      <c r="AG476" s="732"/>
      <c r="AH476" s="861"/>
      <c r="AI476" s="450"/>
      <c r="AJ476" s="451"/>
      <c r="AK476" s="451"/>
      <c r="AL476" s="451"/>
      <c r="AM476" s="451"/>
      <c r="AN476" s="451"/>
      <c r="AO476" s="451"/>
      <c r="AP476" s="451"/>
      <c r="AQ476" s="452">
        <f>SUM(H476:AE476)-AF476</f>
        <v>0</v>
      </c>
      <c r="AS476" s="465">
        <f>H476-H503</f>
        <v>0</v>
      </c>
      <c r="AT476" s="518">
        <f>K476-K503</f>
        <v>0</v>
      </c>
      <c r="AU476" s="518">
        <f>N476-N503</f>
        <v>0</v>
      </c>
      <c r="AV476" s="518">
        <f>Q476-Q503</f>
        <v>0</v>
      </c>
      <c r="AW476" s="518">
        <f>T476-T503</f>
        <v>0</v>
      </c>
      <c r="AX476" s="518">
        <f>W476-W503</f>
        <v>0</v>
      </c>
      <c r="AY476" s="518">
        <f>Z476-Z503</f>
        <v>0</v>
      </c>
      <c r="AZ476" s="518">
        <f>AC476-AC503</f>
        <v>0</v>
      </c>
      <c r="BA476" s="452">
        <f>AF476-AF503</f>
        <v>0</v>
      </c>
      <c r="BC476" s="450"/>
      <c r="BD476" s="451"/>
      <c r="BE476" s="451"/>
      <c r="BF476" s="451"/>
      <c r="BG476" s="451"/>
      <c r="BH476" s="451"/>
      <c r="BI476" s="451"/>
      <c r="BJ476" s="451"/>
      <c r="BK476" s="463"/>
    </row>
    <row r="477" spans="1:63" s="424" customFormat="1">
      <c r="A477" s="439"/>
      <c r="D477" s="737" t="s">
        <v>27</v>
      </c>
      <c r="E477" s="737"/>
      <c r="F477" s="737"/>
      <c r="G477" s="737"/>
      <c r="H477" s="1142"/>
      <c r="I477" s="1142"/>
      <c r="J477" s="1142"/>
      <c r="K477" s="751"/>
      <c r="L477" s="751"/>
      <c r="M477" s="751"/>
      <c r="N477" s="751">
        <v>23668</v>
      </c>
      <c r="O477" s="751"/>
      <c r="P477" s="751"/>
      <c r="Q477" s="751"/>
      <c r="R477" s="751"/>
      <c r="S477" s="751"/>
      <c r="T477" s="751"/>
      <c r="U477" s="751"/>
      <c r="V477" s="751"/>
      <c r="W477" s="751"/>
      <c r="X477" s="751"/>
      <c r="Y477" s="751"/>
      <c r="Z477" s="751"/>
      <c r="AA477" s="751"/>
      <c r="AB477" s="751"/>
      <c r="AC477" s="751"/>
      <c r="AD477" s="751"/>
      <c r="AE477" s="751"/>
      <c r="AF477" s="733">
        <f>SUM(H477:AE477)</f>
        <v>23668</v>
      </c>
      <c r="AG477" s="733"/>
      <c r="AH477" s="752"/>
      <c r="AI477" s="450"/>
      <c r="AJ477" s="451"/>
      <c r="AK477" s="451"/>
      <c r="AL477" s="451"/>
      <c r="AM477" s="451"/>
      <c r="AN477" s="451"/>
      <c r="AO477" s="451"/>
      <c r="AP477" s="451"/>
      <c r="AQ477" s="452">
        <f t="shared" ref="AQ477:AQ478" si="72">SUM(H477:AE477)-AF477</f>
        <v>0</v>
      </c>
      <c r="AS477" s="450"/>
      <c r="AT477" s="451"/>
      <c r="AU477" s="451"/>
      <c r="AV477" s="451"/>
      <c r="AW477" s="451"/>
      <c r="AX477" s="451"/>
      <c r="AY477" s="451"/>
      <c r="AZ477" s="451"/>
      <c r="BA477" s="463"/>
      <c r="BC477" s="450"/>
      <c r="BD477" s="451"/>
      <c r="BE477" s="451"/>
      <c r="BF477" s="451"/>
      <c r="BG477" s="451"/>
      <c r="BH477" s="451"/>
      <c r="BI477" s="451"/>
      <c r="BJ477" s="451"/>
      <c r="BK477" s="463"/>
    </row>
    <row r="478" spans="1:63" s="424" customFormat="1">
      <c r="A478" s="439"/>
      <c r="D478" s="737" t="s">
        <v>28</v>
      </c>
      <c r="E478" s="737"/>
      <c r="F478" s="737"/>
      <c r="G478" s="737"/>
      <c r="H478" s="1142"/>
      <c r="I478" s="1142"/>
      <c r="J478" s="1142"/>
      <c r="K478" s="751">
        <v>6825</v>
      </c>
      <c r="L478" s="751"/>
      <c r="M478" s="751"/>
      <c r="N478" s="751">
        <v>35889</v>
      </c>
      <c r="O478" s="751"/>
      <c r="P478" s="751"/>
      <c r="Q478" s="751"/>
      <c r="R478" s="751"/>
      <c r="S478" s="751"/>
      <c r="T478" s="751"/>
      <c r="U478" s="751"/>
      <c r="V478" s="751"/>
      <c r="W478" s="751"/>
      <c r="X478" s="751"/>
      <c r="Y478" s="751"/>
      <c r="Z478" s="751"/>
      <c r="AA478" s="751"/>
      <c r="AB478" s="751"/>
      <c r="AC478" s="751"/>
      <c r="AD478" s="751"/>
      <c r="AE478" s="751"/>
      <c r="AF478" s="733">
        <f>SUM(H478:AE478)</f>
        <v>42714</v>
      </c>
      <c r="AG478" s="733"/>
      <c r="AH478" s="752"/>
      <c r="AI478" s="450"/>
      <c r="AJ478" s="451"/>
      <c r="AK478" s="451"/>
      <c r="AL478" s="451"/>
      <c r="AM478" s="451"/>
      <c r="AN478" s="451"/>
      <c r="AO478" s="451"/>
      <c r="AP478" s="451"/>
      <c r="AQ478" s="452">
        <f t="shared" si="72"/>
        <v>0</v>
      </c>
      <c r="AS478" s="450"/>
      <c r="AT478" s="451"/>
      <c r="AU478" s="451"/>
      <c r="AV478" s="451"/>
      <c r="AW478" s="451"/>
      <c r="AX478" s="451"/>
      <c r="AY478" s="451"/>
      <c r="AZ478" s="451"/>
      <c r="BA478" s="463"/>
      <c r="BC478" s="450"/>
      <c r="BD478" s="451"/>
      <c r="BE478" s="451"/>
      <c r="BF478" s="451"/>
      <c r="BG478" s="451"/>
      <c r="BH478" s="451"/>
      <c r="BI478" s="451"/>
      <c r="BJ478" s="451"/>
      <c r="BK478" s="463"/>
    </row>
    <row r="479" spans="1:63" s="424" customFormat="1">
      <c r="A479" s="439"/>
      <c r="D479" s="737" t="s">
        <v>29</v>
      </c>
      <c r="E479" s="737"/>
      <c r="F479" s="737"/>
      <c r="G479" s="737"/>
      <c r="H479" s="1142"/>
      <c r="I479" s="1142"/>
      <c r="J479" s="1142"/>
      <c r="K479" s="751"/>
      <c r="L479" s="751"/>
      <c r="M479" s="751"/>
      <c r="N479" s="751"/>
      <c r="O479" s="751"/>
      <c r="P479" s="751"/>
      <c r="Q479" s="751"/>
      <c r="R479" s="751"/>
      <c r="S479" s="751"/>
      <c r="T479" s="751"/>
      <c r="U479" s="751"/>
      <c r="V479" s="751"/>
      <c r="W479" s="751"/>
      <c r="X479" s="751"/>
      <c r="Y479" s="751"/>
      <c r="Z479" s="751"/>
      <c r="AA479" s="751"/>
      <c r="AB479" s="751"/>
      <c r="AC479" s="751"/>
      <c r="AD479" s="751"/>
      <c r="AE479" s="751"/>
      <c r="AF479" s="733">
        <f>SUM(H479:AE479)</f>
        <v>0</v>
      </c>
      <c r="AG479" s="733"/>
      <c r="AH479" s="752"/>
      <c r="AI479" s="450"/>
      <c r="AJ479" s="451"/>
      <c r="AK479" s="451"/>
      <c r="AL479" s="451"/>
      <c r="AM479" s="451"/>
      <c r="AN479" s="451"/>
      <c r="AO479" s="451"/>
      <c r="AP479" s="451"/>
      <c r="AQ479" s="452">
        <f>SUM(H479:AE479)-AF479</f>
        <v>0</v>
      </c>
      <c r="AS479" s="450"/>
      <c r="AT479" s="451"/>
      <c r="AU479" s="451"/>
      <c r="AV479" s="451"/>
      <c r="AW479" s="451"/>
      <c r="AX479" s="451"/>
      <c r="AY479" s="451"/>
      <c r="AZ479" s="451"/>
      <c r="BA479" s="463"/>
      <c r="BC479" s="450"/>
      <c r="BD479" s="451"/>
      <c r="BE479" s="451"/>
      <c r="BF479" s="451"/>
      <c r="BG479" s="451"/>
      <c r="BH479" s="451"/>
      <c r="BI479" s="451"/>
      <c r="BJ479" s="451"/>
      <c r="BK479" s="463"/>
    </row>
    <row r="480" spans="1:63" s="424" customFormat="1" ht="22.5" customHeight="1" thickBot="1">
      <c r="A480" s="439"/>
      <c r="D480" s="867" t="s">
        <v>30</v>
      </c>
      <c r="E480" s="867"/>
      <c r="F480" s="867"/>
      <c r="G480" s="867"/>
      <c r="H480" s="1143">
        <f>H476+H477-H478+H479</f>
        <v>99678</v>
      </c>
      <c r="I480" s="1143"/>
      <c r="J480" s="1143"/>
      <c r="K480" s="1143">
        <f t="shared" ref="K480" si="73">K476+K477-K478+K479</f>
        <v>410040</v>
      </c>
      <c r="L480" s="1143"/>
      <c r="M480" s="1143"/>
      <c r="N480" s="1143">
        <f t="shared" ref="N480" si="74">N476+N477-N478+N479</f>
        <v>355641</v>
      </c>
      <c r="O480" s="1143"/>
      <c r="P480" s="1143"/>
      <c r="Q480" s="1143">
        <f t="shared" ref="Q480" si="75">Q476+Q477-Q478+Q479</f>
        <v>0</v>
      </c>
      <c r="R480" s="1143"/>
      <c r="S480" s="1143"/>
      <c r="T480" s="1143">
        <f t="shared" ref="T480" si="76">T476+T477-T478+T479</f>
        <v>0</v>
      </c>
      <c r="U480" s="1143"/>
      <c r="V480" s="1143"/>
      <c r="W480" s="1143">
        <f t="shared" ref="W480" si="77">W476+W477-W478+W479</f>
        <v>0</v>
      </c>
      <c r="X480" s="1143"/>
      <c r="Y480" s="1143"/>
      <c r="Z480" s="1143">
        <f t="shared" ref="Z480" si="78">Z476+Z477-Z478+Z479</f>
        <v>0</v>
      </c>
      <c r="AA480" s="1143"/>
      <c r="AB480" s="1143"/>
      <c r="AC480" s="1143">
        <f t="shared" ref="AC480" si="79">AC476+AC477-AC478+AC479</f>
        <v>0</v>
      </c>
      <c r="AD480" s="1143"/>
      <c r="AE480" s="1143"/>
      <c r="AF480" s="1143">
        <f t="shared" ref="AF480" si="80">AF476+AF477-AF478+AF479</f>
        <v>865359</v>
      </c>
      <c r="AG480" s="1143"/>
      <c r="AH480" s="1145"/>
      <c r="AI480" s="465">
        <f>H476+H477-H478+H479-H480</f>
        <v>0</v>
      </c>
      <c r="AJ480" s="518">
        <f>K476+K477-K478+K479-K480</f>
        <v>0</v>
      </c>
      <c r="AK480" s="518">
        <f>N476+N477-N478+N479-N480</f>
        <v>0</v>
      </c>
      <c r="AL480" s="518">
        <f>Q476+Q477-Q478+Q479-Q480</f>
        <v>0</v>
      </c>
      <c r="AM480" s="518">
        <f>T476+T477-T478+T479-T479</f>
        <v>0</v>
      </c>
      <c r="AN480" s="518">
        <f>W476+W477-W478+W479-W480</f>
        <v>0</v>
      </c>
      <c r="AO480" s="518">
        <f>Z476+Z477-Z478+Z479-Z480</f>
        <v>0</v>
      </c>
      <c r="AP480" s="518">
        <f>AC476+AC477-AC478+AC479-AC480</f>
        <v>0</v>
      </c>
      <c r="AQ480" s="452">
        <f>AF476+AF477-AF478+AF479-AF480</f>
        <v>0</v>
      </c>
      <c r="AS480" s="450"/>
      <c r="AT480" s="451"/>
      <c r="AU480" s="451"/>
      <c r="AV480" s="451"/>
      <c r="AW480" s="451"/>
      <c r="AX480" s="451"/>
      <c r="AY480" s="451"/>
      <c r="AZ480" s="451"/>
      <c r="BA480" s="463"/>
      <c r="BC480" s="465" t="e">
        <f>H480-#REF!</f>
        <v>#REF!</v>
      </c>
      <c r="BD480" s="518" t="e">
        <f>K480-#REF!</f>
        <v>#REF!</v>
      </c>
      <c r="BE480" s="518" t="e">
        <f>N480-#REF!</f>
        <v>#REF!</v>
      </c>
      <c r="BF480" s="518" t="e">
        <f>Q480-#REF!</f>
        <v>#REF!</v>
      </c>
      <c r="BG480" s="518" t="e">
        <f>T480-#REF!</f>
        <v>#REF!</v>
      </c>
      <c r="BH480" s="518" t="e">
        <f>W480-#REF!</f>
        <v>#REF!</v>
      </c>
      <c r="BI480" s="518" t="e">
        <f>Z480-#REF!</f>
        <v>#REF!</v>
      </c>
      <c r="BJ480" s="518" t="e">
        <f>AC480-#REF!</f>
        <v>#REF!</v>
      </c>
      <c r="BK480" s="452" t="e">
        <f>AF480-#REF!</f>
        <v>#REF!</v>
      </c>
    </row>
    <row r="481" spans="1:63" s="424" customFormat="1" ht="15.75" customHeight="1" thickBot="1">
      <c r="A481" s="439"/>
      <c r="D481" s="856" t="s">
        <v>31</v>
      </c>
      <c r="E481" s="857"/>
      <c r="F481" s="857"/>
      <c r="G481" s="857"/>
      <c r="H481" s="857"/>
      <c r="I481" s="857"/>
      <c r="J481" s="857"/>
      <c r="K481" s="857"/>
      <c r="L481" s="857"/>
      <c r="M481" s="857"/>
      <c r="N481" s="857"/>
      <c r="O481" s="857"/>
      <c r="P481" s="857"/>
      <c r="Q481" s="857"/>
      <c r="R481" s="857"/>
      <c r="S481" s="857"/>
      <c r="T481" s="857"/>
      <c r="U481" s="857"/>
      <c r="V481" s="857"/>
      <c r="W481" s="857"/>
      <c r="X481" s="857"/>
      <c r="Y481" s="857"/>
      <c r="Z481" s="857"/>
      <c r="AA481" s="857"/>
      <c r="AB481" s="857"/>
      <c r="AC481" s="857"/>
      <c r="AD481" s="857"/>
      <c r="AE481" s="857"/>
      <c r="AF481" s="857"/>
      <c r="AG481" s="857"/>
      <c r="AH481" s="857"/>
      <c r="AI481" s="450"/>
      <c r="AJ481" s="451"/>
      <c r="AK481" s="451"/>
      <c r="AL481" s="451"/>
      <c r="AM481" s="451"/>
      <c r="AN481" s="451"/>
      <c r="AO481" s="451"/>
      <c r="AP481" s="451"/>
      <c r="AQ481" s="452"/>
      <c r="AS481" s="450"/>
      <c r="AT481" s="451"/>
      <c r="AU481" s="451"/>
      <c r="AV481" s="451"/>
      <c r="AW481" s="451"/>
      <c r="AX481" s="451"/>
      <c r="AY481" s="451"/>
      <c r="AZ481" s="451"/>
      <c r="BA481" s="463"/>
      <c r="BC481" s="450"/>
      <c r="BD481" s="451"/>
      <c r="BE481" s="451"/>
      <c r="BF481" s="451"/>
      <c r="BG481" s="451"/>
      <c r="BH481" s="451"/>
      <c r="BI481" s="451"/>
      <c r="BJ481" s="451"/>
      <c r="BK481" s="463"/>
    </row>
    <row r="482" spans="1:63" s="424" customFormat="1" ht="22.5" customHeight="1">
      <c r="A482" s="439"/>
      <c r="D482" s="858" t="s">
        <v>32</v>
      </c>
      <c r="E482" s="858"/>
      <c r="F482" s="858"/>
      <c r="G482" s="858"/>
      <c r="H482" s="859"/>
      <c r="I482" s="859"/>
      <c r="J482" s="859"/>
      <c r="K482" s="860">
        <v>105893</v>
      </c>
      <c r="L482" s="860"/>
      <c r="M482" s="860"/>
      <c r="N482" s="860">
        <v>358580</v>
      </c>
      <c r="O482" s="860"/>
      <c r="P482" s="860"/>
      <c r="Q482" s="860"/>
      <c r="R482" s="860"/>
      <c r="S482" s="860"/>
      <c r="T482" s="860"/>
      <c r="U482" s="860"/>
      <c r="V482" s="860"/>
      <c r="W482" s="860"/>
      <c r="X482" s="860"/>
      <c r="Y482" s="860"/>
      <c r="Z482" s="860"/>
      <c r="AA482" s="860"/>
      <c r="AB482" s="860"/>
      <c r="AC482" s="860"/>
      <c r="AD482" s="860"/>
      <c r="AE482" s="860"/>
      <c r="AF482" s="732">
        <f>SUM(H482:AE482)</f>
        <v>464473</v>
      </c>
      <c r="AG482" s="732"/>
      <c r="AH482" s="861"/>
      <c r="AI482" s="450"/>
      <c r="AJ482" s="451"/>
      <c r="AK482" s="451"/>
      <c r="AL482" s="451"/>
      <c r="AM482" s="451"/>
      <c r="AN482" s="451"/>
      <c r="AO482" s="451"/>
      <c r="AP482" s="451"/>
      <c r="AQ482" s="452">
        <f>SUM(H482:AE482)-AF482</f>
        <v>0</v>
      </c>
      <c r="AS482" s="465">
        <f>H482-H508</f>
        <v>0</v>
      </c>
      <c r="AT482" s="518">
        <f>K482-K508</f>
        <v>0</v>
      </c>
      <c r="AU482" s="518">
        <f>N482-N508</f>
        <v>0</v>
      </c>
      <c r="AV482" s="518">
        <f>Q482-Q508</f>
        <v>0</v>
      </c>
      <c r="AW482" s="518">
        <f>T482-T508</f>
        <v>0</v>
      </c>
      <c r="AX482" s="518">
        <f>W482-W508</f>
        <v>0</v>
      </c>
      <c r="AY482" s="518">
        <f>Z482-Z508</f>
        <v>0</v>
      </c>
      <c r="AZ482" s="518">
        <f>AC482-AC508</f>
        <v>0</v>
      </c>
      <c r="BA482" s="452">
        <f>AF482-AF508</f>
        <v>0</v>
      </c>
      <c r="BC482" s="450"/>
      <c r="BD482" s="451"/>
      <c r="BE482" s="451"/>
      <c r="BF482" s="451"/>
      <c r="BG482" s="451"/>
      <c r="BH482" s="451"/>
      <c r="BI482" s="451"/>
      <c r="BJ482" s="451"/>
      <c r="BK482" s="463"/>
    </row>
    <row r="483" spans="1:63" s="424" customFormat="1">
      <c r="A483" s="439"/>
      <c r="D483" s="737" t="s">
        <v>27</v>
      </c>
      <c r="E483" s="737"/>
      <c r="F483" s="737"/>
      <c r="G483" s="737"/>
      <c r="H483" s="1142"/>
      <c r="I483" s="1142"/>
      <c r="J483" s="1142"/>
      <c r="K483" s="751">
        <v>25681</v>
      </c>
      <c r="L483" s="751"/>
      <c r="M483" s="751"/>
      <c r="N483" s="751">
        <v>11771</v>
      </c>
      <c r="O483" s="751"/>
      <c r="P483" s="751"/>
      <c r="Q483" s="751"/>
      <c r="R483" s="751"/>
      <c r="S483" s="751"/>
      <c r="T483" s="751"/>
      <c r="U483" s="751"/>
      <c r="V483" s="751"/>
      <c r="W483" s="751"/>
      <c r="X483" s="751"/>
      <c r="Y483" s="751"/>
      <c r="Z483" s="751"/>
      <c r="AA483" s="751"/>
      <c r="AB483" s="751"/>
      <c r="AC483" s="751"/>
      <c r="AD483" s="751"/>
      <c r="AE483" s="751"/>
      <c r="AF483" s="733">
        <f>SUM(H483:AE483)</f>
        <v>37452</v>
      </c>
      <c r="AG483" s="733"/>
      <c r="AH483" s="752"/>
      <c r="AI483" s="450"/>
      <c r="AJ483" s="451"/>
      <c r="AK483" s="451"/>
      <c r="AL483" s="451"/>
      <c r="AM483" s="451"/>
      <c r="AN483" s="451"/>
      <c r="AO483" s="451"/>
      <c r="AP483" s="451"/>
      <c r="AQ483" s="452">
        <f t="shared" ref="AQ483:AQ484" si="81">SUM(H483:AE483)-AF483</f>
        <v>0</v>
      </c>
      <c r="AS483" s="450"/>
      <c r="AT483" s="451"/>
      <c r="AU483" s="451"/>
      <c r="AV483" s="451"/>
      <c r="AW483" s="451"/>
      <c r="AX483" s="451"/>
      <c r="AY483" s="451"/>
      <c r="AZ483" s="451"/>
      <c r="BA483" s="463"/>
      <c r="BC483" s="450"/>
      <c r="BD483" s="451"/>
      <c r="BE483" s="451"/>
      <c r="BF483" s="451"/>
      <c r="BG483" s="451"/>
      <c r="BH483" s="451"/>
      <c r="BI483" s="451"/>
      <c r="BJ483" s="451"/>
      <c r="BK483" s="463"/>
    </row>
    <row r="484" spans="1:63" s="424" customFormat="1">
      <c r="A484" s="439"/>
      <c r="D484" s="737" t="s">
        <v>28</v>
      </c>
      <c r="E484" s="737"/>
      <c r="F484" s="737"/>
      <c r="G484" s="737"/>
      <c r="H484" s="1142"/>
      <c r="I484" s="1142"/>
      <c r="J484" s="1142"/>
      <c r="K484" s="751">
        <v>11880</v>
      </c>
      <c r="L484" s="751"/>
      <c r="M484" s="751"/>
      <c r="N484" s="751">
        <v>37979</v>
      </c>
      <c r="O484" s="751"/>
      <c r="P484" s="751"/>
      <c r="Q484" s="751"/>
      <c r="R484" s="751"/>
      <c r="S484" s="751"/>
      <c r="T484" s="751"/>
      <c r="U484" s="751"/>
      <c r="V484" s="751"/>
      <c r="W484" s="751"/>
      <c r="X484" s="751"/>
      <c r="Y484" s="751"/>
      <c r="Z484" s="751"/>
      <c r="AA484" s="751"/>
      <c r="AB484" s="751"/>
      <c r="AC484" s="751"/>
      <c r="AD484" s="751"/>
      <c r="AE484" s="751"/>
      <c r="AF484" s="733">
        <f>SUM(H484:AE484)</f>
        <v>49859</v>
      </c>
      <c r="AG484" s="733"/>
      <c r="AH484" s="752"/>
      <c r="AI484" s="450"/>
      <c r="AJ484" s="451"/>
      <c r="AK484" s="451"/>
      <c r="AL484" s="451"/>
      <c r="AM484" s="451"/>
      <c r="AN484" s="451"/>
      <c r="AO484" s="451"/>
      <c r="AP484" s="451"/>
      <c r="AQ484" s="452">
        <f t="shared" si="81"/>
        <v>0</v>
      </c>
      <c r="AS484" s="450"/>
      <c r="AT484" s="451"/>
      <c r="AU484" s="451"/>
      <c r="AV484" s="451"/>
      <c r="AW484" s="451"/>
      <c r="AX484" s="451"/>
      <c r="AY484" s="451"/>
      <c r="AZ484" s="451"/>
      <c r="BA484" s="463"/>
      <c r="BC484" s="537" t="s">
        <v>675</v>
      </c>
      <c r="BD484" s="451"/>
      <c r="BE484" s="451"/>
      <c r="BF484" s="451"/>
      <c r="BG484" s="451"/>
      <c r="BH484" s="451"/>
      <c r="BI484" s="451"/>
      <c r="BJ484" s="451"/>
      <c r="BK484" s="463"/>
    </row>
    <row r="485" spans="1:63" s="424" customFormat="1" ht="22.5" customHeight="1" thickBot="1">
      <c r="A485" s="439"/>
      <c r="D485" s="867" t="s">
        <v>30</v>
      </c>
      <c r="E485" s="867"/>
      <c r="F485" s="867"/>
      <c r="G485" s="867"/>
      <c r="H485" s="1143">
        <f>H482+H483-H484</f>
        <v>0</v>
      </c>
      <c r="I485" s="1143"/>
      <c r="J485" s="1143"/>
      <c r="K485" s="1143">
        <f t="shared" ref="K485" si="82">K482+K483-K484</f>
        <v>119694</v>
      </c>
      <c r="L485" s="1143"/>
      <c r="M485" s="1143"/>
      <c r="N485" s="1143">
        <f t="shared" ref="N485" si="83">N482+N483-N484</f>
        <v>332372</v>
      </c>
      <c r="O485" s="1143"/>
      <c r="P485" s="1143"/>
      <c r="Q485" s="1143">
        <f t="shared" ref="Q485" si="84">Q482+Q483-Q484</f>
        <v>0</v>
      </c>
      <c r="R485" s="1143"/>
      <c r="S485" s="1143"/>
      <c r="T485" s="1143">
        <f t="shared" ref="T485" si="85">T482+T483-T484</f>
        <v>0</v>
      </c>
      <c r="U485" s="1143"/>
      <c r="V485" s="1143"/>
      <c r="W485" s="1143">
        <f t="shared" ref="W485" si="86">W482+W483-W484</f>
        <v>0</v>
      </c>
      <c r="X485" s="1143"/>
      <c r="Y485" s="1143"/>
      <c r="Z485" s="1143">
        <f t="shared" ref="Z485" si="87">Z482+Z483-Z484</f>
        <v>0</v>
      </c>
      <c r="AA485" s="1143"/>
      <c r="AB485" s="1143"/>
      <c r="AC485" s="1143">
        <f t="shared" ref="AC485" si="88">AC482+AC483-AC484</f>
        <v>0</v>
      </c>
      <c r="AD485" s="1143"/>
      <c r="AE485" s="1143"/>
      <c r="AF485" s="1143">
        <f t="shared" ref="AF485" si="89">AF482+AF483-AF484</f>
        <v>452066</v>
      </c>
      <c r="AG485" s="1143"/>
      <c r="AH485" s="1145"/>
      <c r="AI485" s="465">
        <f>H482+H483-H484-H485</f>
        <v>0</v>
      </c>
      <c r="AJ485" s="518">
        <f>K482+K483-K484-K485</f>
        <v>0</v>
      </c>
      <c r="AK485" s="518">
        <f>N482+N483-N484-N485</f>
        <v>0</v>
      </c>
      <c r="AL485" s="518">
        <f>Q482+Q483-Q484-Q485</f>
        <v>0</v>
      </c>
      <c r="AM485" s="518">
        <f>T482+T483-T484-T485</f>
        <v>0</v>
      </c>
      <c r="AN485" s="518">
        <f>W482+W483-W484-W485</f>
        <v>0</v>
      </c>
      <c r="AO485" s="518">
        <f>Z482+Z483-Z484-Z485</f>
        <v>0</v>
      </c>
      <c r="AP485" s="518">
        <f>AC482+AC483-AC484-AC485</f>
        <v>0</v>
      </c>
      <c r="AQ485" s="452">
        <f>AF482+AF483-AF484-AF485</f>
        <v>0</v>
      </c>
      <c r="AS485" s="450"/>
      <c r="AT485" s="451"/>
      <c r="AU485" s="451"/>
      <c r="AV485" s="451"/>
      <c r="AW485" s="451"/>
      <c r="AX485" s="451"/>
      <c r="AY485" s="451"/>
      <c r="AZ485" s="451"/>
      <c r="BA485" s="463"/>
      <c r="BC485" s="465" t="e">
        <f>H485+H490-#REF!</f>
        <v>#REF!</v>
      </c>
      <c r="BD485" s="518" t="e">
        <f>K485+K490-#REF!</f>
        <v>#REF!</v>
      </c>
      <c r="BE485" s="518" t="e">
        <f>N485+N490-#REF!</f>
        <v>#REF!</v>
      </c>
      <c r="BF485" s="518" t="e">
        <f>Q485+Q490-#REF!</f>
        <v>#REF!</v>
      </c>
      <c r="BG485" s="518" t="e">
        <f>T485+T490-#REF!</f>
        <v>#REF!</v>
      </c>
      <c r="BH485" s="518" t="e">
        <f>W485+W490-#REF!</f>
        <v>#REF!</v>
      </c>
      <c r="BI485" s="518" t="e">
        <f>Z485+Z490-#REF!</f>
        <v>#REF!</v>
      </c>
      <c r="BJ485" s="518" t="e">
        <f>AC485+AC490-#REF!</f>
        <v>#REF!</v>
      </c>
      <c r="BK485" s="452" t="e">
        <f>AF485+AF490-#REF!</f>
        <v>#REF!</v>
      </c>
    </row>
    <row r="486" spans="1:63" s="424" customFormat="1" ht="15.75" customHeight="1" thickBot="1">
      <c r="A486" s="439"/>
      <c r="D486" s="856" t="s">
        <v>33</v>
      </c>
      <c r="E486" s="857"/>
      <c r="F486" s="857"/>
      <c r="G486" s="857"/>
      <c r="H486" s="857"/>
      <c r="I486" s="857"/>
      <c r="J486" s="857"/>
      <c r="K486" s="857"/>
      <c r="L486" s="857"/>
      <c r="M486" s="857"/>
      <c r="N486" s="857"/>
      <c r="O486" s="857"/>
      <c r="P486" s="857"/>
      <c r="Q486" s="857"/>
      <c r="R486" s="857"/>
      <c r="S486" s="857"/>
      <c r="T486" s="857"/>
      <c r="U486" s="857"/>
      <c r="V486" s="857"/>
      <c r="W486" s="857"/>
      <c r="X486" s="857"/>
      <c r="Y486" s="857"/>
      <c r="Z486" s="857"/>
      <c r="AA486" s="857"/>
      <c r="AB486" s="857"/>
      <c r="AC486" s="857"/>
      <c r="AD486" s="857"/>
      <c r="AE486" s="857"/>
      <c r="AF486" s="857"/>
      <c r="AG486" s="857"/>
      <c r="AH486" s="857"/>
      <c r="AI486" s="450"/>
      <c r="AJ486" s="451"/>
      <c r="AK486" s="451"/>
      <c r="AL486" s="451"/>
      <c r="AM486" s="451"/>
      <c r="AN486" s="451"/>
      <c r="AO486" s="451"/>
      <c r="AP486" s="451"/>
      <c r="AQ486" s="452"/>
      <c r="AS486" s="450"/>
      <c r="AT486" s="451"/>
      <c r="AU486" s="451"/>
      <c r="AV486" s="451"/>
      <c r="AW486" s="451"/>
      <c r="AX486" s="451"/>
      <c r="AY486" s="451"/>
      <c r="AZ486" s="451"/>
      <c r="BA486" s="463"/>
      <c r="BC486" s="450"/>
      <c r="BD486" s="451"/>
      <c r="BE486" s="451"/>
      <c r="BF486" s="451"/>
      <c r="BG486" s="451"/>
      <c r="BH486" s="451"/>
      <c r="BI486" s="451"/>
      <c r="BJ486" s="451"/>
      <c r="BK486" s="463"/>
    </row>
    <row r="487" spans="1:63" s="424" customFormat="1" ht="22.5" customHeight="1">
      <c r="A487" s="439"/>
      <c r="D487" s="858" t="s">
        <v>32</v>
      </c>
      <c r="E487" s="858"/>
      <c r="F487" s="858"/>
      <c r="G487" s="858"/>
      <c r="H487" s="859"/>
      <c r="I487" s="859"/>
      <c r="J487" s="859"/>
      <c r="K487" s="860"/>
      <c r="L487" s="860"/>
      <c r="M487" s="860"/>
      <c r="N487" s="860"/>
      <c r="O487" s="860"/>
      <c r="P487" s="860"/>
      <c r="Q487" s="860"/>
      <c r="R487" s="860"/>
      <c r="S487" s="860"/>
      <c r="T487" s="860"/>
      <c r="U487" s="860"/>
      <c r="V487" s="860"/>
      <c r="W487" s="860"/>
      <c r="X487" s="860"/>
      <c r="Y487" s="860"/>
      <c r="Z487" s="860"/>
      <c r="AA487" s="860"/>
      <c r="AB487" s="860"/>
      <c r="AC487" s="860"/>
      <c r="AD487" s="860"/>
      <c r="AE487" s="860"/>
      <c r="AF487" s="732">
        <f>SUM(H487:AE487)</f>
        <v>0</v>
      </c>
      <c r="AG487" s="732"/>
      <c r="AH487" s="861"/>
      <c r="AI487" s="450"/>
      <c r="AJ487" s="451"/>
      <c r="AK487" s="451"/>
      <c r="AL487" s="451"/>
      <c r="AM487" s="451"/>
      <c r="AN487" s="451"/>
      <c r="AO487" s="451"/>
      <c r="AP487" s="451"/>
      <c r="AQ487" s="452">
        <f>SUM(H487:AE487)-AF487</f>
        <v>0</v>
      </c>
      <c r="AS487" s="465">
        <f>H487-H513</f>
        <v>0</v>
      </c>
      <c r="AT487" s="518">
        <f>K487-K513</f>
        <v>0</v>
      </c>
      <c r="AU487" s="518">
        <f>N487-N513</f>
        <v>0</v>
      </c>
      <c r="AV487" s="518">
        <f>Q487-Q513</f>
        <v>0</v>
      </c>
      <c r="AW487" s="518">
        <f>T487-T513</f>
        <v>0</v>
      </c>
      <c r="AX487" s="518">
        <f>W487-W513</f>
        <v>0</v>
      </c>
      <c r="AY487" s="518">
        <f>Z487-Z513</f>
        <v>0</v>
      </c>
      <c r="AZ487" s="518">
        <f>AC487-AC513</f>
        <v>0</v>
      </c>
      <c r="BA487" s="452">
        <f>AF487-AF513</f>
        <v>0</v>
      </c>
      <c r="BC487" s="450"/>
      <c r="BD487" s="451"/>
      <c r="BE487" s="451"/>
      <c r="BF487" s="451"/>
      <c r="BG487" s="451"/>
      <c r="BH487" s="451"/>
      <c r="BI487" s="451"/>
      <c r="BJ487" s="451"/>
      <c r="BK487" s="463"/>
    </row>
    <row r="488" spans="1:63" s="424" customFormat="1" ht="15" customHeight="1">
      <c r="A488" s="439"/>
      <c r="D488" s="737" t="s">
        <v>27</v>
      </c>
      <c r="E488" s="737"/>
      <c r="F488" s="737"/>
      <c r="G488" s="737"/>
      <c r="H488" s="1142"/>
      <c r="I488" s="1142"/>
      <c r="J488" s="1142"/>
      <c r="K488" s="751"/>
      <c r="L488" s="751"/>
      <c r="M488" s="751"/>
      <c r="N488" s="751"/>
      <c r="O488" s="751"/>
      <c r="P488" s="751"/>
      <c r="Q488" s="751"/>
      <c r="R488" s="751"/>
      <c r="S488" s="751"/>
      <c r="T488" s="751"/>
      <c r="U488" s="751"/>
      <c r="V488" s="751"/>
      <c r="W488" s="751"/>
      <c r="X488" s="751"/>
      <c r="Y488" s="751"/>
      <c r="Z488" s="751"/>
      <c r="AA488" s="751"/>
      <c r="AB488" s="751"/>
      <c r="AC488" s="751"/>
      <c r="AD488" s="751"/>
      <c r="AE488" s="751"/>
      <c r="AF488" s="733">
        <f>SUM(H488:AE488)</f>
        <v>0</v>
      </c>
      <c r="AG488" s="733"/>
      <c r="AH488" s="752"/>
      <c r="AI488" s="450"/>
      <c r="AJ488" s="451"/>
      <c r="AK488" s="451"/>
      <c r="AL488" s="451"/>
      <c r="AM488" s="451"/>
      <c r="AN488" s="451"/>
      <c r="AO488" s="451"/>
      <c r="AP488" s="451"/>
      <c r="AQ488" s="452">
        <f>SUM(H488:AE488)-AF488</f>
        <v>0</v>
      </c>
      <c r="AS488" s="450"/>
      <c r="AT488" s="451"/>
      <c r="AU488" s="451"/>
      <c r="AV488" s="451"/>
      <c r="AW488" s="451"/>
      <c r="AX488" s="451"/>
      <c r="AY488" s="451"/>
      <c r="AZ488" s="451"/>
      <c r="BA488" s="463"/>
      <c r="BC488" s="450"/>
      <c r="BD488" s="451"/>
      <c r="BE488" s="451"/>
      <c r="BF488" s="451"/>
      <c r="BG488" s="451"/>
      <c r="BH488" s="451"/>
      <c r="BI488" s="451"/>
      <c r="BJ488" s="451"/>
      <c r="BK488" s="463"/>
    </row>
    <row r="489" spans="1:63" s="424" customFormat="1" ht="15" customHeight="1">
      <c r="A489" s="439"/>
      <c r="D489" s="737" t="s">
        <v>28</v>
      </c>
      <c r="E489" s="737"/>
      <c r="F489" s="737"/>
      <c r="G489" s="737"/>
      <c r="H489" s="1142"/>
      <c r="I489" s="1142"/>
      <c r="J489" s="1142"/>
      <c r="K489" s="751"/>
      <c r="L489" s="751"/>
      <c r="M489" s="751"/>
      <c r="N489" s="751"/>
      <c r="O489" s="751"/>
      <c r="P489" s="751"/>
      <c r="Q489" s="751"/>
      <c r="R489" s="751"/>
      <c r="S489" s="751"/>
      <c r="T489" s="751"/>
      <c r="U489" s="751"/>
      <c r="V489" s="751"/>
      <c r="W489" s="751"/>
      <c r="X489" s="751"/>
      <c r="Y489" s="751"/>
      <c r="Z489" s="751"/>
      <c r="AA489" s="751"/>
      <c r="AB489" s="751"/>
      <c r="AC489" s="751"/>
      <c r="AD489" s="751"/>
      <c r="AE489" s="751"/>
      <c r="AF489" s="733">
        <f>SUM(H489:AE489)</f>
        <v>0</v>
      </c>
      <c r="AG489" s="733"/>
      <c r="AH489" s="752"/>
      <c r="AI489" s="450"/>
      <c r="AJ489" s="451"/>
      <c r="AK489" s="451"/>
      <c r="AL489" s="451"/>
      <c r="AM489" s="451"/>
      <c r="AN489" s="451"/>
      <c r="AO489" s="451"/>
      <c r="AP489" s="451"/>
      <c r="AQ489" s="452">
        <f t="shared" ref="AQ489" si="90">SUM(H489:AE489)-AF489</f>
        <v>0</v>
      </c>
      <c r="AS489" s="450"/>
      <c r="AT489" s="451"/>
      <c r="AU489" s="451"/>
      <c r="AV489" s="451"/>
      <c r="AW489" s="451"/>
      <c r="AX489" s="451"/>
      <c r="AY489" s="451"/>
      <c r="AZ489" s="451"/>
      <c r="BA489" s="463"/>
      <c r="BC489" s="450"/>
      <c r="BD489" s="451"/>
      <c r="BE489" s="451"/>
      <c r="BF489" s="451"/>
      <c r="BG489" s="451"/>
      <c r="BH489" s="451"/>
      <c r="BI489" s="451"/>
      <c r="BJ489" s="451"/>
      <c r="BK489" s="463"/>
    </row>
    <row r="490" spans="1:63" s="424" customFormat="1" ht="22.5" customHeight="1" thickBot="1">
      <c r="A490" s="439"/>
      <c r="D490" s="867" t="s">
        <v>30</v>
      </c>
      <c r="E490" s="867"/>
      <c r="F490" s="867"/>
      <c r="G490" s="867"/>
      <c r="H490" s="1143">
        <f>H487+H488-H489</f>
        <v>0</v>
      </c>
      <c r="I490" s="1143"/>
      <c r="J490" s="1143"/>
      <c r="K490" s="1143">
        <f t="shared" ref="K490" si="91">K487+K488-K489</f>
        <v>0</v>
      </c>
      <c r="L490" s="1143"/>
      <c r="M490" s="1143"/>
      <c r="N490" s="1143">
        <f t="shared" ref="N490" si="92">N487+N488-N489</f>
        <v>0</v>
      </c>
      <c r="O490" s="1143"/>
      <c r="P490" s="1143"/>
      <c r="Q490" s="1143">
        <f t="shared" ref="Q490" si="93">Q487+Q488-Q489</f>
        <v>0</v>
      </c>
      <c r="R490" s="1143"/>
      <c r="S490" s="1143"/>
      <c r="T490" s="1143">
        <f t="shared" ref="T490" si="94">T487+T488-T489</f>
        <v>0</v>
      </c>
      <c r="U490" s="1143"/>
      <c r="V490" s="1143"/>
      <c r="W490" s="1143">
        <f t="shared" ref="W490" si="95">W487+W488-W489</f>
        <v>0</v>
      </c>
      <c r="X490" s="1143"/>
      <c r="Y490" s="1143"/>
      <c r="Z490" s="1143">
        <f t="shared" ref="Z490" si="96">Z487+Z488-Z489</f>
        <v>0</v>
      </c>
      <c r="AA490" s="1143"/>
      <c r="AB490" s="1143"/>
      <c r="AC490" s="1143">
        <f t="shared" ref="AC490" si="97">AC487+AC488-AC489</f>
        <v>0</v>
      </c>
      <c r="AD490" s="1143"/>
      <c r="AE490" s="1143"/>
      <c r="AF490" s="1143">
        <f t="shared" ref="AF490" si="98">AF487+AF488-AF489</f>
        <v>0</v>
      </c>
      <c r="AG490" s="1143"/>
      <c r="AH490" s="1145"/>
      <c r="AI490" s="465">
        <f>H487+H488-H489-H490</f>
        <v>0</v>
      </c>
      <c r="AJ490" s="518">
        <f>K487+K488-K489-K490</f>
        <v>0</v>
      </c>
      <c r="AK490" s="518">
        <f>N487+N488-N489-N490</f>
        <v>0</v>
      </c>
      <c r="AL490" s="518">
        <f>Q487+Q488-Q489-Q490</f>
        <v>0</v>
      </c>
      <c r="AM490" s="518">
        <f>T487+T488-T489-T490</f>
        <v>0</v>
      </c>
      <c r="AN490" s="518">
        <f>W487+W488-W489-W490</f>
        <v>0</v>
      </c>
      <c r="AO490" s="518">
        <f>Z487+Z488-Z489-Z490</f>
        <v>0</v>
      </c>
      <c r="AP490" s="518">
        <f>AC487+AC488-AC489-AC490</f>
        <v>0</v>
      </c>
      <c r="AQ490" s="452">
        <f>AF487+AF488-AF489-AF490</f>
        <v>0</v>
      </c>
      <c r="AS490" s="450"/>
      <c r="AT490" s="451"/>
      <c r="AU490" s="451"/>
      <c r="AV490" s="451"/>
      <c r="AW490" s="451"/>
      <c r="AX490" s="451"/>
      <c r="AY490" s="451"/>
      <c r="AZ490" s="451"/>
      <c r="BA490" s="463"/>
      <c r="BC490" s="450"/>
      <c r="BD490" s="451"/>
      <c r="BE490" s="451"/>
      <c r="BF490" s="451"/>
      <c r="BG490" s="451"/>
      <c r="BH490" s="451"/>
      <c r="BI490" s="451"/>
      <c r="BJ490" s="451"/>
      <c r="BK490" s="463"/>
    </row>
    <row r="491" spans="1:63" s="424" customFormat="1" ht="15.75" customHeight="1" thickBot="1">
      <c r="A491" s="439"/>
      <c r="D491" s="856" t="s">
        <v>34</v>
      </c>
      <c r="E491" s="857"/>
      <c r="F491" s="857"/>
      <c r="G491" s="857"/>
      <c r="H491" s="857"/>
      <c r="I491" s="857"/>
      <c r="J491" s="857"/>
      <c r="K491" s="857"/>
      <c r="L491" s="857"/>
      <c r="M491" s="857"/>
      <c r="N491" s="857"/>
      <c r="O491" s="857"/>
      <c r="P491" s="857"/>
      <c r="Q491" s="857"/>
      <c r="R491" s="857"/>
      <c r="S491" s="857"/>
      <c r="T491" s="857"/>
      <c r="U491" s="857"/>
      <c r="V491" s="857"/>
      <c r="W491" s="857"/>
      <c r="X491" s="857"/>
      <c r="Y491" s="857"/>
      <c r="Z491" s="857"/>
      <c r="AA491" s="857"/>
      <c r="AB491" s="857"/>
      <c r="AC491" s="857"/>
      <c r="AD491" s="857"/>
      <c r="AE491" s="857"/>
      <c r="AF491" s="857"/>
      <c r="AG491" s="857"/>
      <c r="AH491" s="857"/>
      <c r="AI491" s="450"/>
      <c r="AJ491" s="451"/>
      <c r="AK491" s="451"/>
      <c r="AL491" s="451"/>
      <c r="AM491" s="451"/>
      <c r="AN491" s="451"/>
      <c r="AO491" s="451"/>
      <c r="AP491" s="451"/>
      <c r="AQ491" s="452"/>
      <c r="AS491" s="450"/>
      <c r="AT491" s="451"/>
      <c r="AU491" s="451"/>
      <c r="AV491" s="451"/>
      <c r="AW491" s="451"/>
      <c r="AX491" s="451"/>
      <c r="AY491" s="451"/>
      <c r="AZ491" s="451"/>
      <c r="BA491" s="463"/>
      <c r="BC491" s="450"/>
      <c r="BD491" s="451"/>
      <c r="BE491" s="451"/>
      <c r="BF491" s="451"/>
      <c r="BG491" s="451"/>
      <c r="BH491" s="451"/>
      <c r="BI491" s="451"/>
      <c r="BJ491" s="451"/>
      <c r="BK491" s="463"/>
    </row>
    <row r="492" spans="1:63" s="424" customFormat="1" ht="22.5" customHeight="1">
      <c r="A492" s="439"/>
      <c r="D492" s="869" t="s">
        <v>32</v>
      </c>
      <c r="E492" s="869"/>
      <c r="F492" s="869"/>
      <c r="G492" s="869"/>
      <c r="H492" s="1144">
        <f>H476-H482-H487</f>
        <v>99678</v>
      </c>
      <c r="I492" s="1144"/>
      <c r="J492" s="1144"/>
      <c r="K492" s="1144">
        <f t="shared" ref="K492" si="99">K476-K482-K487</f>
        <v>310972</v>
      </c>
      <c r="L492" s="1144"/>
      <c r="M492" s="1144"/>
      <c r="N492" s="1144">
        <f t="shared" ref="N492" si="100">N476-N482-N487</f>
        <v>9282</v>
      </c>
      <c r="O492" s="1144"/>
      <c r="P492" s="1144"/>
      <c r="Q492" s="1144">
        <f t="shared" ref="Q492" si="101">Q476-Q482-Q487</f>
        <v>0</v>
      </c>
      <c r="R492" s="1144"/>
      <c r="S492" s="1144"/>
      <c r="T492" s="1144">
        <f t="shared" ref="T492" si="102">T476-T482-T487</f>
        <v>0</v>
      </c>
      <c r="U492" s="1144"/>
      <c r="V492" s="1144"/>
      <c r="W492" s="1144">
        <f t="shared" ref="W492" si="103">W476-W482-W487</f>
        <v>0</v>
      </c>
      <c r="X492" s="1144"/>
      <c r="Y492" s="1144"/>
      <c r="Z492" s="1144">
        <f t="shared" ref="Z492" si="104">Z476-Z482-Z487</f>
        <v>0</v>
      </c>
      <c r="AA492" s="1144"/>
      <c r="AB492" s="1144"/>
      <c r="AC492" s="1144">
        <f t="shared" ref="AC492" si="105">AC476-AC482-AC487</f>
        <v>0</v>
      </c>
      <c r="AD492" s="1144"/>
      <c r="AE492" s="1144"/>
      <c r="AF492" s="1144">
        <f t="shared" ref="AF492" si="106">AF476-AF482-AF487</f>
        <v>419932</v>
      </c>
      <c r="AG492" s="1144"/>
      <c r="AH492" s="1146"/>
      <c r="AI492" s="465">
        <f>H476-H482-H487-H492</f>
        <v>0</v>
      </c>
      <c r="AJ492" s="518">
        <f>K476-K482-K487-K492</f>
        <v>0</v>
      </c>
      <c r="AK492" s="518">
        <f>N476-N482-N487-N492</f>
        <v>0</v>
      </c>
      <c r="AL492" s="518">
        <f>Q476-Q482-Q487-Q492</f>
        <v>0</v>
      </c>
      <c r="AM492" s="518">
        <f>T476-T482-T487-T492</f>
        <v>0</v>
      </c>
      <c r="AN492" s="518">
        <f>W476-W482-W487-W492</f>
        <v>0</v>
      </c>
      <c r="AO492" s="518">
        <f>Z476-Z482-Z487-Z492</f>
        <v>0</v>
      </c>
      <c r="AP492" s="518">
        <f>AC476-AC482-AC487-AC492</f>
        <v>0</v>
      </c>
      <c r="AQ492" s="452">
        <f>SUM(H492:AE492)-AF492</f>
        <v>0</v>
      </c>
      <c r="AS492" s="465">
        <f>H492-H516</f>
        <v>0</v>
      </c>
      <c r="AT492" s="518">
        <f>K492-K516</f>
        <v>0</v>
      </c>
      <c r="AU492" s="518">
        <f>N492-N516</f>
        <v>0</v>
      </c>
      <c r="AV492" s="518">
        <f>Q492-Q516</f>
        <v>0</v>
      </c>
      <c r="AW492" s="518">
        <f>T492-T516</f>
        <v>0</v>
      </c>
      <c r="AX492" s="518">
        <f>W492-W516</f>
        <v>0</v>
      </c>
      <c r="AY492" s="518">
        <f>Z492-Z516</f>
        <v>0</v>
      </c>
      <c r="AZ492" s="518">
        <f>AC492-AC516</f>
        <v>0</v>
      </c>
      <c r="BA492" s="452">
        <f>AF492-AF516</f>
        <v>0</v>
      </c>
      <c r="BC492" s="450"/>
      <c r="BD492" s="451"/>
      <c r="BE492" s="451"/>
      <c r="BF492" s="451"/>
      <c r="BG492" s="451"/>
      <c r="BH492" s="451"/>
      <c r="BI492" s="451"/>
      <c r="BJ492" s="451"/>
      <c r="BK492" s="463"/>
    </row>
    <row r="493" spans="1:63" s="424" customFormat="1" ht="22.5" customHeight="1" thickBot="1">
      <c r="A493" s="439"/>
      <c r="D493" s="867" t="s">
        <v>30</v>
      </c>
      <c r="E493" s="867"/>
      <c r="F493" s="867"/>
      <c r="G493" s="867"/>
      <c r="H493" s="1143">
        <f>H480-H485-H490</f>
        <v>99678</v>
      </c>
      <c r="I493" s="1143"/>
      <c r="J493" s="1143"/>
      <c r="K493" s="1143">
        <f t="shared" ref="K493" si="107">K480-K485-K490</f>
        <v>290346</v>
      </c>
      <c r="L493" s="1143"/>
      <c r="M493" s="1143"/>
      <c r="N493" s="1143">
        <f t="shared" ref="N493" si="108">N480-N485-N490</f>
        <v>23269</v>
      </c>
      <c r="O493" s="1143"/>
      <c r="P493" s="1143"/>
      <c r="Q493" s="1143">
        <f t="shared" ref="Q493" si="109">Q480-Q485-Q490</f>
        <v>0</v>
      </c>
      <c r="R493" s="1143"/>
      <c r="S493" s="1143"/>
      <c r="T493" s="1143">
        <f t="shared" ref="T493" si="110">T480-T485-T490</f>
        <v>0</v>
      </c>
      <c r="U493" s="1143"/>
      <c r="V493" s="1143"/>
      <c r="W493" s="1143">
        <f t="shared" ref="W493" si="111">W480-W485-W490</f>
        <v>0</v>
      </c>
      <c r="X493" s="1143"/>
      <c r="Y493" s="1143"/>
      <c r="Z493" s="1143">
        <f t="shared" ref="Z493" si="112">Z480-Z485-Z490</f>
        <v>0</v>
      </c>
      <c r="AA493" s="1143"/>
      <c r="AB493" s="1143"/>
      <c r="AC493" s="1143">
        <f t="shared" ref="AC493" si="113">AC480-AC485-AC490</f>
        <v>0</v>
      </c>
      <c r="AD493" s="1143"/>
      <c r="AE493" s="1143"/>
      <c r="AF493" s="1143">
        <f t="shared" ref="AF493" si="114">AF480-AF485-AF490</f>
        <v>413293</v>
      </c>
      <c r="AG493" s="1143"/>
      <c r="AH493" s="1145"/>
      <c r="AI493" s="453">
        <f>H480-H485-H490-H493</f>
        <v>0</v>
      </c>
      <c r="AJ493" s="454">
        <f>K480-K485-K490-K493</f>
        <v>0</v>
      </c>
      <c r="AK493" s="454">
        <f>N480-N485-N490-N493</f>
        <v>0</v>
      </c>
      <c r="AL493" s="454">
        <f>Q480-Q485-Q490-Q493</f>
        <v>0</v>
      </c>
      <c r="AM493" s="454">
        <f>T480-T485-T490-T493</f>
        <v>0</v>
      </c>
      <c r="AN493" s="454">
        <f>W480-W485-W490-W493</f>
        <v>0</v>
      </c>
      <c r="AO493" s="454">
        <f>Z480-Z485-Z490-Z493</f>
        <v>0</v>
      </c>
      <c r="AP493" s="454">
        <f>AC480-AC485-AC490-AC493</f>
        <v>0</v>
      </c>
      <c r="AQ493" s="455">
        <f>SUM(H493:AE493)-AF493</f>
        <v>0</v>
      </c>
      <c r="AS493" s="477"/>
      <c r="AT493" s="520"/>
      <c r="AU493" s="520"/>
      <c r="AV493" s="520"/>
      <c r="AW493" s="520"/>
      <c r="AX493" s="520"/>
      <c r="AY493" s="520"/>
      <c r="AZ493" s="520"/>
      <c r="BA493" s="478"/>
      <c r="BC493" s="453" t="e">
        <f>H493-#REF!</f>
        <v>#REF!</v>
      </c>
      <c r="BD493" s="454" t="e">
        <f>K493-#REF!</f>
        <v>#REF!</v>
      </c>
      <c r="BE493" s="454" t="e">
        <f>N493-#REF!</f>
        <v>#REF!</v>
      </c>
      <c r="BF493" s="454" t="e">
        <f>Q493-#REF!</f>
        <v>#REF!</v>
      </c>
      <c r="BG493" s="454" t="e">
        <f>T493-#REF!</f>
        <v>#REF!</v>
      </c>
      <c r="BH493" s="454" t="e">
        <f>W493-#REF!</f>
        <v>#REF!</v>
      </c>
      <c r="BI493" s="454" t="e">
        <f>Z493-#REF!</f>
        <v>#REF!</v>
      </c>
      <c r="BJ493" s="454" t="e">
        <f>AC493-#REF!</f>
        <v>#REF!</v>
      </c>
      <c r="BK493" s="455" t="e">
        <f>AF493-#REF!</f>
        <v>#REF!</v>
      </c>
    </row>
    <row r="494" spans="1:63" s="424" customFormat="1">
      <c r="A494" s="439"/>
      <c r="D494" s="654"/>
      <c r="E494" s="639"/>
      <c r="F494" s="639"/>
      <c r="G494" s="639"/>
      <c r="H494" s="639"/>
      <c r="I494" s="639"/>
      <c r="J494" s="639"/>
      <c r="K494" s="639"/>
      <c r="L494" s="639"/>
      <c r="M494" s="639"/>
      <c r="N494" s="639"/>
      <c r="O494" s="639"/>
      <c r="P494" s="639"/>
      <c r="Q494" s="639"/>
      <c r="R494" s="639"/>
      <c r="S494" s="639"/>
      <c r="T494" s="639"/>
      <c r="U494" s="639"/>
      <c r="V494" s="639"/>
      <c r="W494" s="639"/>
      <c r="X494" s="639"/>
      <c r="Y494" s="639"/>
      <c r="Z494" s="639"/>
      <c r="AA494" s="639"/>
      <c r="AB494" s="639"/>
      <c r="AC494" s="639"/>
      <c r="AD494" s="639"/>
      <c r="AE494" s="639"/>
      <c r="AF494" s="639"/>
      <c r="AG494" s="639"/>
      <c r="AI494" s="18"/>
      <c r="AJ494" s="18"/>
      <c r="AK494" s="18"/>
      <c r="AL494" s="18"/>
      <c r="AM494" s="18"/>
      <c r="AN494" s="18"/>
      <c r="AO494" s="18"/>
      <c r="AP494" s="18"/>
      <c r="AQ494" s="18"/>
    </row>
    <row r="495" spans="1:63" s="424" customFormat="1" ht="15" thickBot="1">
      <c r="A495" s="439"/>
      <c r="D495" s="654"/>
      <c r="E495" s="639"/>
      <c r="F495" s="639"/>
      <c r="G495" s="639"/>
      <c r="H495" s="639"/>
      <c r="I495" s="639"/>
      <c r="J495" s="639"/>
      <c r="K495" s="639"/>
      <c r="L495" s="639"/>
      <c r="M495" s="639"/>
      <c r="N495" s="639"/>
      <c r="O495" s="639"/>
      <c r="P495" s="639"/>
      <c r="Q495" s="639"/>
      <c r="R495" s="639"/>
      <c r="S495" s="639"/>
      <c r="T495" s="639"/>
      <c r="U495" s="639"/>
      <c r="V495" s="639"/>
      <c r="W495" s="639"/>
      <c r="X495" s="639"/>
      <c r="Y495" s="639"/>
      <c r="Z495" s="639"/>
      <c r="AA495" s="639"/>
      <c r="AB495" s="639"/>
      <c r="AC495" s="639"/>
      <c r="AD495" s="639"/>
      <c r="AE495" s="639"/>
      <c r="AF495" s="639"/>
      <c r="AG495" s="639"/>
      <c r="AI495" s="18"/>
      <c r="AJ495" s="18"/>
      <c r="AK495" s="18"/>
      <c r="AL495" s="18"/>
      <c r="AM495" s="18"/>
      <c r="AN495" s="18"/>
      <c r="AO495" s="18"/>
      <c r="AP495" s="18"/>
      <c r="AQ495" s="18"/>
    </row>
    <row r="496" spans="1:63" s="424" customFormat="1" ht="15" customHeight="1" thickBot="1">
      <c r="A496" s="439" t="s">
        <v>976</v>
      </c>
      <c r="D496" s="797" t="s">
        <v>40</v>
      </c>
      <c r="E496" s="798"/>
      <c r="F496" s="798"/>
      <c r="G496" s="799"/>
      <c r="H496" s="747" t="s">
        <v>3</v>
      </c>
      <c r="I496" s="747"/>
      <c r="J496" s="747"/>
      <c r="K496" s="747"/>
      <c r="L496" s="747"/>
      <c r="M496" s="747"/>
      <c r="N496" s="747"/>
      <c r="O496" s="747"/>
      <c r="P496" s="747"/>
      <c r="Q496" s="747"/>
      <c r="R496" s="747"/>
      <c r="S496" s="747"/>
      <c r="T496" s="747"/>
      <c r="U496" s="747"/>
      <c r="V496" s="747"/>
      <c r="W496" s="747"/>
      <c r="X496" s="747"/>
      <c r="Y496" s="747"/>
      <c r="Z496" s="747"/>
      <c r="AA496" s="747"/>
      <c r="AB496" s="747"/>
      <c r="AC496" s="747"/>
      <c r="AD496" s="747"/>
      <c r="AE496" s="747"/>
      <c r="AF496" s="747"/>
      <c r="AG496" s="747"/>
      <c r="AH496" s="747"/>
      <c r="AI496" s="18"/>
      <c r="AJ496" s="18"/>
      <c r="AK496" s="18"/>
      <c r="AL496" s="18"/>
      <c r="AM496" s="18"/>
      <c r="AN496" s="18"/>
      <c r="AO496" s="18"/>
      <c r="AP496" s="18"/>
      <c r="AQ496" s="18"/>
      <c r="BC496" s="444"/>
      <c r="BD496" s="444"/>
      <c r="BE496" s="444"/>
      <c r="BF496" s="444"/>
      <c r="BG496" s="444"/>
      <c r="BH496" s="444"/>
      <c r="BI496" s="444"/>
      <c r="BJ496" s="444"/>
      <c r="BK496" s="444"/>
    </row>
    <row r="497" spans="1:63" s="424" customFormat="1" ht="55.5" customHeight="1" thickTop="1" thickBot="1">
      <c r="A497" s="439"/>
      <c r="D497" s="800"/>
      <c r="E497" s="801"/>
      <c r="F497" s="801"/>
      <c r="G497" s="802"/>
      <c r="H497" s="771" t="s">
        <v>41</v>
      </c>
      <c r="I497" s="771"/>
      <c r="J497" s="771"/>
      <c r="K497" s="771" t="s">
        <v>42</v>
      </c>
      <c r="L497" s="771"/>
      <c r="M497" s="771"/>
      <c r="N497" s="771" t="s">
        <v>43</v>
      </c>
      <c r="O497" s="771"/>
      <c r="P497" s="771"/>
      <c r="Q497" s="771" t="s">
        <v>975</v>
      </c>
      <c r="R497" s="771"/>
      <c r="S497" s="771"/>
      <c r="T497" s="771" t="s">
        <v>44</v>
      </c>
      <c r="U497" s="771"/>
      <c r="V497" s="771"/>
      <c r="W497" s="771" t="s">
        <v>45</v>
      </c>
      <c r="X497" s="771"/>
      <c r="Y497" s="771"/>
      <c r="Z497" s="771" t="s">
        <v>445</v>
      </c>
      <c r="AA497" s="771"/>
      <c r="AB497" s="771"/>
      <c r="AC497" s="771" t="s">
        <v>46</v>
      </c>
      <c r="AD497" s="771"/>
      <c r="AE497" s="771"/>
      <c r="AF497" s="771" t="s">
        <v>14</v>
      </c>
      <c r="AG497" s="771"/>
      <c r="AH497" s="771"/>
      <c r="AI497" s="637" t="s">
        <v>41</v>
      </c>
      <c r="AJ497" s="637" t="s">
        <v>42</v>
      </c>
      <c r="AK497" s="637" t="s">
        <v>43</v>
      </c>
      <c r="AL497" s="637" t="s">
        <v>444</v>
      </c>
      <c r="AM497" s="637" t="s">
        <v>44</v>
      </c>
      <c r="AN497" s="637" t="s">
        <v>45</v>
      </c>
      <c r="AO497" s="637" t="s">
        <v>445</v>
      </c>
      <c r="AP497" s="637" t="s">
        <v>46</v>
      </c>
      <c r="AQ497" s="637" t="s">
        <v>14</v>
      </c>
      <c r="BC497" s="444"/>
      <c r="BD497" s="444"/>
      <c r="BE497" s="444"/>
      <c r="BF497" s="444"/>
      <c r="BG497" s="444"/>
      <c r="BH497" s="444"/>
      <c r="BI497" s="444"/>
      <c r="BJ497" s="444"/>
      <c r="BK497" s="444"/>
    </row>
    <row r="498" spans="1:63" s="424" customFormat="1" ht="15" thickBot="1">
      <c r="A498" s="439"/>
      <c r="D498" s="856" t="s">
        <v>25</v>
      </c>
      <c r="E498" s="857"/>
      <c r="F498" s="857"/>
      <c r="G498" s="857"/>
      <c r="H498" s="857"/>
      <c r="I498" s="857"/>
      <c r="J498" s="857"/>
      <c r="K498" s="857"/>
      <c r="L498" s="857"/>
      <c r="M498" s="857"/>
      <c r="N498" s="857"/>
      <c r="O498" s="857"/>
      <c r="P498" s="857"/>
      <c r="Q498" s="857"/>
      <c r="R498" s="857"/>
      <c r="S498" s="857"/>
      <c r="T498" s="857"/>
      <c r="U498" s="857"/>
      <c r="V498" s="857"/>
      <c r="W498" s="857"/>
      <c r="X498" s="857"/>
      <c r="Y498" s="857"/>
      <c r="Z498" s="857"/>
      <c r="AA498" s="857"/>
      <c r="AB498" s="857"/>
      <c r="AC498" s="857"/>
      <c r="AD498" s="857"/>
      <c r="AE498" s="857"/>
      <c r="AF498" s="857"/>
      <c r="AG498" s="857"/>
      <c r="AH498" s="1147"/>
      <c r="AI498" s="456"/>
      <c r="AJ498" s="457"/>
      <c r="AK498" s="457"/>
      <c r="AL498" s="457"/>
      <c r="AM498" s="457"/>
      <c r="AN498" s="457"/>
      <c r="AO498" s="457"/>
      <c r="AP498" s="457"/>
      <c r="AQ498" s="462"/>
      <c r="BC498" s="655"/>
      <c r="BD498" s="656"/>
      <c r="BE498" s="656"/>
      <c r="BF498" s="656"/>
      <c r="BG498" s="656"/>
      <c r="BH498" s="656"/>
      <c r="BI498" s="656"/>
      <c r="BJ498" s="656"/>
      <c r="BK498" s="657"/>
    </row>
    <row r="499" spans="1:63" s="424" customFormat="1" ht="22.5" customHeight="1">
      <c r="A499" s="439"/>
      <c r="D499" s="858" t="s">
        <v>26</v>
      </c>
      <c r="E499" s="858"/>
      <c r="F499" s="858"/>
      <c r="G499" s="858"/>
      <c r="H499" s="859">
        <v>99678</v>
      </c>
      <c r="I499" s="859"/>
      <c r="J499" s="859"/>
      <c r="K499" s="860">
        <v>408567</v>
      </c>
      <c r="L499" s="860"/>
      <c r="M499" s="860"/>
      <c r="N499" s="860">
        <v>526807</v>
      </c>
      <c r="O499" s="860"/>
      <c r="P499" s="860"/>
      <c r="Q499" s="860"/>
      <c r="R499" s="860"/>
      <c r="S499" s="860"/>
      <c r="T499" s="860"/>
      <c r="U499" s="860"/>
      <c r="V499" s="860"/>
      <c r="W499" s="860"/>
      <c r="X499" s="860"/>
      <c r="Y499" s="860"/>
      <c r="Z499" s="860"/>
      <c r="AA499" s="860"/>
      <c r="AB499" s="860"/>
      <c r="AC499" s="860"/>
      <c r="AD499" s="860"/>
      <c r="AE499" s="860"/>
      <c r="AF499" s="732">
        <f>SUM(H499:AE499)</f>
        <v>1035052</v>
      </c>
      <c r="AG499" s="732"/>
      <c r="AH499" s="732"/>
      <c r="AI499" s="450"/>
      <c r="AJ499" s="451"/>
      <c r="AK499" s="451"/>
      <c r="AL499" s="451"/>
      <c r="AM499" s="451"/>
      <c r="AN499" s="451"/>
      <c r="AO499" s="451"/>
      <c r="AP499" s="451"/>
      <c r="AQ499" s="452">
        <f>SUM(H499:AE499)-AF499</f>
        <v>0</v>
      </c>
      <c r="BC499" s="650"/>
      <c r="BD499" s="444"/>
      <c r="BE499" s="444"/>
      <c r="BF499" s="444"/>
      <c r="BG499" s="444"/>
      <c r="BH499" s="444"/>
      <c r="BI499" s="444"/>
      <c r="BJ499" s="444"/>
      <c r="BK499" s="649"/>
    </row>
    <row r="500" spans="1:63" s="424" customFormat="1">
      <c r="A500" s="439"/>
      <c r="D500" s="737" t="s">
        <v>27</v>
      </c>
      <c r="E500" s="737"/>
      <c r="F500" s="737"/>
      <c r="G500" s="737"/>
      <c r="H500" s="1142"/>
      <c r="I500" s="1142"/>
      <c r="J500" s="1142"/>
      <c r="K500" s="751">
        <v>8298</v>
      </c>
      <c r="L500" s="751"/>
      <c r="M500" s="751"/>
      <c r="N500" s="751"/>
      <c r="O500" s="751"/>
      <c r="P500" s="751"/>
      <c r="Q500" s="751"/>
      <c r="R500" s="751"/>
      <c r="S500" s="751"/>
      <c r="T500" s="751"/>
      <c r="U500" s="751"/>
      <c r="V500" s="751"/>
      <c r="W500" s="751"/>
      <c r="X500" s="751"/>
      <c r="Y500" s="751"/>
      <c r="Z500" s="751"/>
      <c r="AA500" s="751"/>
      <c r="AB500" s="751"/>
      <c r="AC500" s="751"/>
      <c r="AD500" s="751"/>
      <c r="AE500" s="751"/>
      <c r="AF500" s="733">
        <f>SUM(H500:AE500)</f>
        <v>8298</v>
      </c>
      <c r="AG500" s="733"/>
      <c r="AH500" s="733"/>
      <c r="AI500" s="450"/>
      <c r="AJ500" s="451"/>
      <c r="AK500" s="451"/>
      <c r="AL500" s="451"/>
      <c r="AM500" s="451"/>
      <c r="AN500" s="451"/>
      <c r="AO500" s="451"/>
      <c r="AP500" s="451"/>
      <c r="AQ500" s="452">
        <f t="shared" ref="AQ500:AQ501" si="115">SUM(H500:AE500)-AF500</f>
        <v>0</v>
      </c>
      <c r="BC500" s="650"/>
      <c r="BD500" s="444"/>
      <c r="BE500" s="444"/>
      <c r="BF500" s="444"/>
      <c r="BG500" s="444"/>
      <c r="BH500" s="444"/>
      <c r="BI500" s="444"/>
      <c r="BJ500" s="444"/>
      <c r="BK500" s="649"/>
    </row>
    <row r="501" spans="1:63" s="424" customFormat="1">
      <c r="A501" s="439"/>
      <c r="D501" s="737" t="s">
        <v>28</v>
      </c>
      <c r="E501" s="737"/>
      <c r="F501" s="737"/>
      <c r="G501" s="737"/>
      <c r="H501" s="1142"/>
      <c r="I501" s="1142"/>
      <c r="J501" s="1142"/>
      <c r="K501" s="751"/>
      <c r="L501" s="751"/>
      <c r="M501" s="751"/>
      <c r="N501" s="751">
        <v>158945</v>
      </c>
      <c r="O501" s="751"/>
      <c r="P501" s="751"/>
      <c r="Q501" s="751"/>
      <c r="R501" s="751"/>
      <c r="S501" s="751"/>
      <c r="T501" s="751"/>
      <c r="U501" s="751"/>
      <c r="V501" s="751"/>
      <c r="W501" s="751"/>
      <c r="X501" s="751"/>
      <c r="Y501" s="751"/>
      <c r="Z501" s="751"/>
      <c r="AA501" s="751"/>
      <c r="AB501" s="751"/>
      <c r="AC501" s="751"/>
      <c r="AD501" s="751"/>
      <c r="AE501" s="751"/>
      <c r="AF501" s="733">
        <f>SUM(H501:AE501)</f>
        <v>158945</v>
      </c>
      <c r="AG501" s="733"/>
      <c r="AH501" s="733"/>
      <c r="AI501" s="450"/>
      <c r="AJ501" s="451"/>
      <c r="AK501" s="451"/>
      <c r="AL501" s="451"/>
      <c r="AM501" s="451"/>
      <c r="AN501" s="451"/>
      <c r="AO501" s="451"/>
      <c r="AP501" s="451"/>
      <c r="AQ501" s="452">
        <f t="shared" si="115"/>
        <v>0</v>
      </c>
      <c r="BC501" s="650"/>
      <c r="BD501" s="444"/>
      <c r="BE501" s="444"/>
      <c r="BF501" s="444"/>
      <c r="BG501" s="444"/>
      <c r="BH501" s="444"/>
      <c r="BI501" s="444"/>
      <c r="BJ501" s="444"/>
      <c r="BK501" s="649"/>
    </row>
    <row r="502" spans="1:63" s="424" customFormat="1">
      <c r="A502" s="439"/>
      <c r="D502" s="737" t="s">
        <v>29</v>
      </c>
      <c r="E502" s="737"/>
      <c r="F502" s="737"/>
      <c r="G502" s="737"/>
      <c r="H502" s="1142"/>
      <c r="I502" s="1142"/>
      <c r="J502" s="1142"/>
      <c r="K502" s="751"/>
      <c r="L502" s="751"/>
      <c r="M502" s="751"/>
      <c r="N502" s="751"/>
      <c r="O502" s="751"/>
      <c r="P502" s="751"/>
      <c r="Q502" s="751"/>
      <c r="R502" s="751"/>
      <c r="S502" s="751"/>
      <c r="T502" s="751"/>
      <c r="U502" s="751"/>
      <c r="V502" s="751"/>
      <c r="W502" s="751"/>
      <c r="X502" s="751"/>
      <c r="Y502" s="751"/>
      <c r="Z502" s="751"/>
      <c r="AA502" s="751"/>
      <c r="AB502" s="751"/>
      <c r="AC502" s="751"/>
      <c r="AD502" s="751"/>
      <c r="AE502" s="751"/>
      <c r="AF502" s="733">
        <f>SUM(H502:AE502)</f>
        <v>0</v>
      </c>
      <c r="AG502" s="733"/>
      <c r="AH502" s="733"/>
      <c r="AI502" s="450"/>
      <c r="AJ502" s="451"/>
      <c r="AK502" s="451"/>
      <c r="AL502" s="451"/>
      <c r="AM502" s="451"/>
      <c r="AN502" s="451"/>
      <c r="AO502" s="451"/>
      <c r="AP502" s="451"/>
      <c r="AQ502" s="452">
        <f>SUM(H502:AE502)-AF502</f>
        <v>0</v>
      </c>
      <c r="BC502" s="650"/>
      <c r="BD502" s="444"/>
      <c r="BE502" s="444"/>
      <c r="BF502" s="444"/>
      <c r="BG502" s="444"/>
      <c r="BH502" s="444"/>
      <c r="BI502" s="444"/>
      <c r="BJ502" s="444"/>
      <c r="BK502" s="649"/>
    </row>
    <row r="503" spans="1:63" s="424" customFormat="1" ht="22.5" customHeight="1" thickBot="1">
      <c r="A503" s="439"/>
      <c r="D503" s="867" t="s">
        <v>30</v>
      </c>
      <c r="E503" s="867"/>
      <c r="F503" s="867"/>
      <c r="G503" s="867"/>
      <c r="H503" s="1143">
        <f>H499+H500-H501+H502</f>
        <v>99678</v>
      </c>
      <c r="I503" s="1143"/>
      <c r="J503" s="1143"/>
      <c r="K503" s="1143">
        <f>K499+K500-K501+K502</f>
        <v>416865</v>
      </c>
      <c r="L503" s="1143"/>
      <c r="M503" s="1143"/>
      <c r="N503" s="1143">
        <f t="shared" ref="N503" si="116">N499+N500-N501+N502</f>
        <v>367862</v>
      </c>
      <c r="O503" s="1143"/>
      <c r="P503" s="1143"/>
      <c r="Q503" s="1143">
        <f t="shared" ref="Q503" si="117">Q499+Q500-Q501+Q502</f>
        <v>0</v>
      </c>
      <c r="R503" s="1143"/>
      <c r="S503" s="1143"/>
      <c r="T503" s="1143">
        <f t="shared" ref="T503" si="118">T499+T500-T501+T502</f>
        <v>0</v>
      </c>
      <c r="U503" s="1143"/>
      <c r="V503" s="1143"/>
      <c r="W503" s="1143">
        <f t="shared" ref="W503" si="119">W499+W500-W501+W502</f>
        <v>0</v>
      </c>
      <c r="X503" s="1143"/>
      <c r="Y503" s="1143"/>
      <c r="Z503" s="1143">
        <f t="shared" ref="Z503" si="120">Z499+Z500-Z501+Z502</f>
        <v>0</v>
      </c>
      <c r="AA503" s="1143"/>
      <c r="AB503" s="1143"/>
      <c r="AC503" s="1143">
        <f t="shared" ref="AC503" si="121">AC499+AC500-AC501+AC502</f>
        <v>0</v>
      </c>
      <c r="AD503" s="1143"/>
      <c r="AE503" s="1143"/>
      <c r="AF503" s="1143">
        <f t="shared" ref="AF503" si="122">AF499+AF500-AF501+AF502</f>
        <v>884405</v>
      </c>
      <c r="AG503" s="1143"/>
      <c r="AH503" s="1143"/>
      <c r="AI503" s="465">
        <f>H499+H500-H501+H502-H503</f>
        <v>0</v>
      </c>
      <c r="AJ503" s="518">
        <f>K499+K500-K501+K502-K503</f>
        <v>0</v>
      </c>
      <c r="AK503" s="518">
        <f>N499+N500-N501+N502-N503</f>
        <v>0</v>
      </c>
      <c r="AL503" s="518">
        <f>Q499+Q500-Q501+Q502-Q503</f>
        <v>0</v>
      </c>
      <c r="AM503" s="518">
        <f>T499+T500-T501+T502-T502</f>
        <v>0</v>
      </c>
      <c r="AN503" s="518">
        <f>W499+W500-W501+W502-W503</f>
        <v>0</v>
      </c>
      <c r="AO503" s="518">
        <f>Z499+Z500-Z501+Z502-Z503</f>
        <v>0</v>
      </c>
      <c r="AP503" s="518">
        <f>AC499+AC500-AC501+AC502-AC503</f>
        <v>0</v>
      </c>
      <c r="AQ503" s="452">
        <f>AF499+AF500-AF501+AF502-AF503</f>
        <v>0</v>
      </c>
      <c r="BC503" s="650"/>
      <c r="BD503" s="444"/>
      <c r="BE503" s="444"/>
      <c r="BF503" s="444"/>
      <c r="BG503" s="444"/>
      <c r="BH503" s="444"/>
      <c r="BI503" s="444"/>
      <c r="BJ503" s="444"/>
      <c r="BK503" s="649"/>
    </row>
    <row r="504" spans="1:63" s="424" customFormat="1" ht="15" thickBot="1">
      <c r="A504" s="439"/>
      <c r="D504" s="856" t="s">
        <v>31</v>
      </c>
      <c r="E504" s="857"/>
      <c r="F504" s="857"/>
      <c r="G504" s="857"/>
      <c r="H504" s="857"/>
      <c r="I504" s="857"/>
      <c r="J504" s="857"/>
      <c r="K504" s="857"/>
      <c r="L504" s="857"/>
      <c r="M504" s="857"/>
      <c r="N504" s="857"/>
      <c r="O504" s="857"/>
      <c r="P504" s="857"/>
      <c r="Q504" s="857"/>
      <c r="R504" s="857"/>
      <c r="S504" s="857"/>
      <c r="T504" s="857"/>
      <c r="U504" s="857"/>
      <c r="V504" s="857"/>
      <c r="W504" s="857"/>
      <c r="X504" s="857"/>
      <c r="Y504" s="857"/>
      <c r="Z504" s="857"/>
      <c r="AA504" s="857"/>
      <c r="AB504" s="857"/>
      <c r="AC504" s="857"/>
      <c r="AD504" s="857"/>
      <c r="AE504" s="857"/>
      <c r="AF504" s="857"/>
      <c r="AG504" s="857"/>
      <c r="AH504" s="1147"/>
      <c r="AI504" s="450"/>
      <c r="AJ504" s="451"/>
      <c r="AK504" s="451"/>
      <c r="AL504" s="451"/>
      <c r="AM504" s="451"/>
      <c r="AN504" s="451"/>
      <c r="AO504" s="451"/>
      <c r="AP504" s="451"/>
      <c r="AQ504" s="452"/>
      <c r="BC504" s="650"/>
      <c r="BD504" s="444"/>
      <c r="BE504" s="444"/>
      <c r="BF504" s="444"/>
      <c r="BG504" s="444"/>
      <c r="BH504" s="444"/>
      <c r="BI504" s="444"/>
      <c r="BJ504" s="444"/>
      <c r="BK504" s="649"/>
    </row>
    <row r="505" spans="1:63" s="424" customFormat="1" ht="22.5" customHeight="1">
      <c r="A505" s="439"/>
      <c r="D505" s="858" t="s">
        <v>32</v>
      </c>
      <c r="E505" s="858"/>
      <c r="F505" s="858"/>
      <c r="G505" s="858"/>
      <c r="H505" s="859"/>
      <c r="I505" s="859"/>
      <c r="J505" s="859"/>
      <c r="K505" s="860">
        <v>83787</v>
      </c>
      <c r="L505" s="860"/>
      <c r="M505" s="860"/>
      <c r="N505" s="860">
        <v>463497</v>
      </c>
      <c r="O505" s="860"/>
      <c r="P505" s="860"/>
      <c r="Q505" s="860"/>
      <c r="R505" s="860"/>
      <c r="S505" s="860"/>
      <c r="T505" s="860"/>
      <c r="U505" s="860"/>
      <c r="V505" s="860"/>
      <c r="W505" s="860"/>
      <c r="X505" s="860"/>
      <c r="Y505" s="860"/>
      <c r="Z505" s="860"/>
      <c r="AA505" s="860"/>
      <c r="AB505" s="860"/>
      <c r="AC505" s="860"/>
      <c r="AD505" s="860"/>
      <c r="AE505" s="860"/>
      <c r="AF505" s="732">
        <f>SUM(H505:AE505)</f>
        <v>547284</v>
      </c>
      <c r="AG505" s="732"/>
      <c r="AH505" s="732"/>
      <c r="AI505" s="450"/>
      <c r="AJ505" s="451"/>
      <c r="AK505" s="451"/>
      <c r="AL505" s="451"/>
      <c r="AM505" s="451"/>
      <c r="AN505" s="451"/>
      <c r="AO505" s="451"/>
      <c r="AP505" s="451"/>
      <c r="AQ505" s="452">
        <f>SUM(H505:AE505)-AF505</f>
        <v>0</v>
      </c>
      <c r="BC505" s="650"/>
      <c r="BD505" s="444"/>
      <c r="BE505" s="444"/>
      <c r="BF505" s="444"/>
      <c r="BG505" s="444"/>
      <c r="BH505" s="444"/>
      <c r="BI505" s="444"/>
      <c r="BJ505" s="444"/>
      <c r="BK505" s="649"/>
    </row>
    <row r="506" spans="1:63" s="424" customFormat="1">
      <c r="A506" s="439"/>
      <c r="D506" s="737" t="s">
        <v>27</v>
      </c>
      <c r="E506" s="737"/>
      <c r="F506" s="737"/>
      <c r="G506" s="737"/>
      <c r="H506" s="1142"/>
      <c r="I506" s="1142"/>
      <c r="J506" s="1142"/>
      <c r="K506" s="751">
        <v>22106</v>
      </c>
      <c r="L506" s="751"/>
      <c r="M506" s="751"/>
      <c r="N506" s="751">
        <v>56099</v>
      </c>
      <c r="O506" s="751"/>
      <c r="P506" s="751"/>
      <c r="Q506" s="751"/>
      <c r="R506" s="751"/>
      <c r="S506" s="751"/>
      <c r="T506" s="751"/>
      <c r="U506" s="751"/>
      <c r="V506" s="751"/>
      <c r="W506" s="751"/>
      <c r="X506" s="751"/>
      <c r="Y506" s="751"/>
      <c r="Z506" s="751"/>
      <c r="AA506" s="751"/>
      <c r="AB506" s="751"/>
      <c r="AC506" s="751"/>
      <c r="AD506" s="751"/>
      <c r="AE506" s="751"/>
      <c r="AF506" s="733">
        <f>SUM(H506:AE506)</f>
        <v>78205</v>
      </c>
      <c r="AG506" s="733"/>
      <c r="AH506" s="733"/>
      <c r="AI506" s="450"/>
      <c r="AJ506" s="451"/>
      <c r="AK506" s="451"/>
      <c r="AL506" s="451"/>
      <c r="AM506" s="451"/>
      <c r="AN506" s="451"/>
      <c r="AO506" s="451"/>
      <c r="AP506" s="451"/>
      <c r="AQ506" s="452">
        <f t="shared" ref="AQ506:AQ507" si="123">SUM(H506:AE506)-AF506</f>
        <v>0</v>
      </c>
      <c r="BC506" s="650"/>
      <c r="BD506" s="444"/>
      <c r="BE506" s="444"/>
      <c r="BF506" s="444"/>
      <c r="BG506" s="444"/>
      <c r="BH506" s="444"/>
      <c r="BI506" s="444"/>
      <c r="BJ506" s="444"/>
      <c r="BK506" s="649"/>
    </row>
    <row r="507" spans="1:63" s="424" customFormat="1">
      <c r="A507" s="439"/>
      <c r="D507" s="737" t="s">
        <v>28</v>
      </c>
      <c r="E507" s="737"/>
      <c r="F507" s="737"/>
      <c r="G507" s="737"/>
      <c r="H507" s="1142"/>
      <c r="I507" s="1142"/>
      <c r="J507" s="1142"/>
      <c r="K507" s="751"/>
      <c r="L507" s="751"/>
      <c r="M507" s="751"/>
      <c r="N507" s="751">
        <v>161016</v>
      </c>
      <c r="O507" s="751"/>
      <c r="P507" s="751"/>
      <c r="Q507" s="751"/>
      <c r="R507" s="751"/>
      <c r="S507" s="751"/>
      <c r="T507" s="751"/>
      <c r="U507" s="751"/>
      <c r="V507" s="751"/>
      <c r="W507" s="751"/>
      <c r="X507" s="751"/>
      <c r="Y507" s="751"/>
      <c r="Z507" s="751"/>
      <c r="AA507" s="751"/>
      <c r="AB507" s="751"/>
      <c r="AC507" s="751"/>
      <c r="AD507" s="751"/>
      <c r="AE507" s="751"/>
      <c r="AF507" s="733">
        <f>SUM(H507:AE507)</f>
        <v>161016</v>
      </c>
      <c r="AG507" s="733"/>
      <c r="AH507" s="733"/>
      <c r="AI507" s="450"/>
      <c r="AJ507" s="451"/>
      <c r="AK507" s="451"/>
      <c r="AL507" s="451"/>
      <c r="AM507" s="451"/>
      <c r="AN507" s="451"/>
      <c r="AO507" s="451"/>
      <c r="AP507" s="451"/>
      <c r="AQ507" s="452">
        <f t="shared" si="123"/>
        <v>0</v>
      </c>
      <c r="BC507" s="650"/>
      <c r="BD507" s="444"/>
      <c r="BE507" s="444"/>
      <c r="BF507" s="444"/>
      <c r="BG507" s="444"/>
      <c r="BH507" s="444"/>
      <c r="BI507" s="444"/>
      <c r="BJ507" s="444"/>
      <c r="BK507" s="649"/>
    </row>
    <row r="508" spans="1:63" s="424" customFormat="1" ht="22.5" customHeight="1" thickBot="1">
      <c r="A508" s="439"/>
      <c r="D508" s="867" t="s">
        <v>30</v>
      </c>
      <c r="E508" s="867"/>
      <c r="F508" s="867"/>
      <c r="G508" s="867"/>
      <c r="H508" s="1143">
        <f>H505+H506-H507</f>
        <v>0</v>
      </c>
      <c r="I508" s="1143"/>
      <c r="J508" s="1143"/>
      <c r="K508" s="1143">
        <f t="shared" ref="K508" si="124">K505+K506-K507</f>
        <v>105893</v>
      </c>
      <c r="L508" s="1143"/>
      <c r="M508" s="1143"/>
      <c r="N508" s="1143">
        <f t="shared" ref="N508" si="125">N505+N506-N507</f>
        <v>358580</v>
      </c>
      <c r="O508" s="1143"/>
      <c r="P508" s="1143"/>
      <c r="Q508" s="1143">
        <f t="shared" ref="Q508" si="126">Q505+Q506-Q507</f>
        <v>0</v>
      </c>
      <c r="R508" s="1143"/>
      <c r="S508" s="1143"/>
      <c r="T508" s="1143">
        <f t="shared" ref="T508" si="127">T505+T506-T507</f>
        <v>0</v>
      </c>
      <c r="U508" s="1143"/>
      <c r="V508" s="1143"/>
      <c r="W508" s="1143">
        <f t="shared" ref="W508" si="128">W505+W506-W507</f>
        <v>0</v>
      </c>
      <c r="X508" s="1143"/>
      <c r="Y508" s="1143"/>
      <c r="Z508" s="1143">
        <f t="shared" ref="Z508" si="129">Z505+Z506-Z507</f>
        <v>0</v>
      </c>
      <c r="AA508" s="1143"/>
      <c r="AB508" s="1143"/>
      <c r="AC508" s="1143">
        <f t="shared" ref="AC508" si="130">AC505+AC506-AC507</f>
        <v>0</v>
      </c>
      <c r="AD508" s="1143"/>
      <c r="AE508" s="1143"/>
      <c r="AF508" s="1143">
        <f t="shared" ref="AF508" si="131">AF505+AF506-AF507</f>
        <v>464473</v>
      </c>
      <c r="AG508" s="1143"/>
      <c r="AH508" s="1143"/>
      <c r="AI508" s="465">
        <f>H505+H506-H507-H508</f>
        <v>0</v>
      </c>
      <c r="AJ508" s="518">
        <f>K505+K506-K507-K508</f>
        <v>0</v>
      </c>
      <c r="AK508" s="518">
        <f>N505+N506-N507-N508</f>
        <v>0</v>
      </c>
      <c r="AL508" s="518">
        <f>Q505+Q506-Q507-Q508</f>
        <v>0</v>
      </c>
      <c r="AM508" s="518">
        <f>T505+T506-T507-T508</f>
        <v>0</v>
      </c>
      <c r="AN508" s="518">
        <f>W505+W506-W507-W508</f>
        <v>0</v>
      </c>
      <c r="AO508" s="518">
        <f>Z505+Z506-Z507-Z508</f>
        <v>0</v>
      </c>
      <c r="AP508" s="518">
        <f>AC505+AC506-AC507-AC508</f>
        <v>0</v>
      </c>
      <c r="AQ508" s="452">
        <f>AF505+AF506-AF507-AF508</f>
        <v>0</v>
      </c>
      <c r="BC508" s="650"/>
      <c r="BD508" s="444"/>
      <c r="BE508" s="444"/>
      <c r="BF508" s="444"/>
      <c r="BG508" s="444"/>
      <c r="BH508" s="444"/>
      <c r="BI508" s="444"/>
      <c r="BJ508" s="444"/>
      <c r="BK508" s="649"/>
    </row>
    <row r="509" spans="1:63" s="424" customFormat="1" ht="15" thickBot="1">
      <c r="A509" s="439"/>
      <c r="D509" s="856" t="s">
        <v>33</v>
      </c>
      <c r="E509" s="857"/>
      <c r="F509" s="857"/>
      <c r="G509" s="857"/>
      <c r="H509" s="857"/>
      <c r="I509" s="857"/>
      <c r="J509" s="857"/>
      <c r="K509" s="857"/>
      <c r="L509" s="857"/>
      <c r="M509" s="857"/>
      <c r="N509" s="857"/>
      <c r="O509" s="857"/>
      <c r="P509" s="857"/>
      <c r="Q509" s="857"/>
      <c r="R509" s="857"/>
      <c r="S509" s="857"/>
      <c r="T509" s="857"/>
      <c r="U509" s="857"/>
      <c r="V509" s="857"/>
      <c r="W509" s="857"/>
      <c r="X509" s="857"/>
      <c r="Y509" s="857"/>
      <c r="Z509" s="857"/>
      <c r="AA509" s="857"/>
      <c r="AB509" s="857"/>
      <c r="AC509" s="857"/>
      <c r="AD509" s="857"/>
      <c r="AE509" s="857"/>
      <c r="AF509" s="857"/>
      <c r="AG509" s="857"/>
      <c r="AH509" s="1147"/>
      <c r="AI509" s="450"/>
      <c r="AJ509" s="451"/>
      <c r="AK509" s="451"/>
      <c r="AL509" s="451"/>
      <c r="AM509" s="451"/>
      <c r="AN509" s="451"/>
      <c r="AO509" s="451"/>
      <c r="AP509" s="451"/>
      <c r="AQ509" s="452"/>
      <c r="BC509" s="650"/>
      <c r="BD509" s="444"/>
      <c r="BE509" s="444"/>
      <c r="BF509" s="444"/>
      <c r="BG509" s="444"/>
      <c r="BH509" s="444"/>
      <c r="BI509" s="444"/>
      <c r="BJ509" s="444"/>
      <c r="BK509" s="649"/>
    </row>
    <row r="510" spans="1:63" s="424" customFormat="1" ht="22.5" customHeight="1">
      <c r="A510" s="439"/>
      <c r="D510" s="858" t="s">
        <v>32</v>
      </c>
      <c r="E510" s="858"/>
      <c r="F510" s="858"/>
      <c r="G510" s="858"/>
      <c r="H510" s="859"/>
      <c r="I510" s="859"/>
      <c r="J510" s="859"/>
      <c r="K510" s="860"/>
      <c r="L510" s="860"/>
      <c r="M510" s="860"/>
      <c r="N510" s="860"/>
      <c r="O510" s="860"/>
      <c r="P510" s="860"/>
      <c r="Q510" s="860"/>
      <c r="R510" s="860"/>
      <c r="S510" s="860"/>
      <c r="T510" s="860"/>
      <c r="U510" s="860"/>
      <c r="V510" s="860"/>
      <c r="W510" s="860"/>
      <c r="X510" s="860"/>
      <c r="Y510" s="860"/>
      <c r="Z510" s="860"/>
      <c r="AA510" s="860"/>
      <c r="AB510" s="860"/>
      <c r="AC510" s="860"/>
      <c r="AD510" s="860"/>
      <c r="AE510" s="860"/>
      <c r="AF510" s="732">
        <f>SUM(H510:AE510)</f>
        <v>0</v>
      </c>
      <c r="AG510" s="732"/>
      <c r="AH510" s="732"/>
      <c r="AI510" s="450"/>
      <c r="AJ510" s="451"/>
      <c r="AK510" s="451"/>
      <c r="AL510" s="451"/>
      <c r="AM510" s="451"/>
      <c r="AN510" s="451"/>
      <c r="AO510" s="451"/>
      <c r="AP510" s="451"/>
      <c r="AQ510" s="452">
        <f>SUM(H510:AE510)-AF510</f>
        <v>0</v>
      </c>
      <c r="BC510" s="650"/>
      <c r="BD510" s="444"/>
      <c r="BE510" s="444"/>
      <c r="BF510" s="444"/>
      <c r="BG510" s="444"/>
      <c r="BH510" s="444"/>
      <c r="BI510" s="444"/>
      <c r="BJ510" s="444"/>
      <c r="BK510" s="649"/>
    </row>
    <row r="511" spans="1:63" s="424" customFormat="1">
      <c r="A511" s="439"/>
      <c r="D511" s="737" t="s">
        <v>27</v>
      </c>
      <c r="E511" s="737"/>
      <c r="F511" s="737"/>
      <c r="G511" s="737"/>
      <c r="H511" s="1142"/>
      <c r="I511" s="1142"/>
      <c r="J511" s="1142"/>
      <c r="K511" s="751"/>
      <c r="L511" s="751"/>
      <c r="M511" s="751"/>
      <c r="N511" s="751"/>
      <c r="O511" s="751"/>
      <c r="P511" s="751"/>
      <c r="Q511" s="751"/>
      <c r="R511" s="751"/>
      <c r="S511" s="751"/>
      <c r="T511" s="751"/>
      <c r="U511" s="751"/>
      <c r="V511" s="751"/>
      <c r="W511" s="751"/>
      <c r="X511" s="751"/>
      <c r="Y511" s="751"/>
      <c r="Z511" s="751"/>
      <c r="AA511" s="751"/>
      <c r="AB511" s="751"/>
      <c r="AC511" s="751"/>
      <c r="AD511" s="751"/>
      <c r="AE511" s="751"/>
      <c r="AF511" s="733">
        <f>SUM(H511:AE511)</f>
        <v>0</v>
      </c>
      <c r="AG511" s="733"/>
      <c r="AH511" s="733"/>
      <c r="AI511" s="450"/>
      <c r="AJ511" s="451"/>
      <c r="AK511" s="451"/>
      <c r="AL511" s="451"/>
      <c r="AM511" s="451"/>
      <c r="AN511" s="451"/>
      <c r="AO511" s="451"/>
      <c r="AP511" s="451"/>
      <c r="AQ511" s="452">
        <f>SUM(H511:AE511)-AF511</f>
        <v>0</v>
      </c>
      <c r="BC511" s="650"/>
      <c r="BD511" s="444"/>
      <c r="BE511" s="444"/>
      <c r="BF511" s="444"/>
      <c r="BG511" s="444"/>
      <c r="BH511" s="444"/>
      <c r="BI511" s="444"/>
      <c r="BJ511" s="444"/>
      <c r="BK511" s="649"/>
    </row>
    <row r="512" spans="1:63" s="424" customFormat="1">
      <c r="A512" s="439"/>
      <c r="D512" s="737" t="s">
        <v>28</v>
      </c>
      <c r="E512" s="737"/>
      <c r="F512" s="737"/>
      <c r="G512" s="737"/>
      <c r="H512" s="1142"/>
      <c r="I512" s="1142"/>
      <c r="J512" s="1142"/>
      <c r="K512" s="751"/>
      <c r="L512" s="751"/>
      <c r="M512" s="751"/>
      <c r="N512" s="751"/>
      <c r="O512" s="751"/>
      <c r="P512" s="751"/>
      <c r="Q512" s="751"/>
      <c r="R512" s="751"/>
      <c r="S512" s="751"/>
      <c r="T512" s="751"/>
      <c r="U512" s="751"/>
      <c r="V512" s="751"/>
      <c r="W512" s="751"/>
      <c r="X512" s="751"/>
      <c r="Y512" s="751"/>
      <c r="Z512" s="751"/>
      <c r="AA512" s="751"/>
      <c r="AB512" s="751"/>
      <c r="AC512" s="751"/>
      <c r="AD512" s="751"/>
      <c r="AE512" s="751"/>
      <c r="AF512" s="733">
        <f>SUM(H512:AE512)</f>
        <v>0</v>
      </c>
      <c r="AG512" s="733"/>
      <c r="AH512" s="733"/>
      <c r="AI512" s="450"/>
      <c r="AJ512" s="451"/>
      <c r="AK512" s="451"/>
      <c r="AL512" s="451"/>
      <c r="AM512" s="451"/>
      <c r="AN512" s="451"/>
      <c r="AO512" s="451"/>
      <c r="AP512" s="451"/>
      <c r="AQ512" s="452">
        <f t="shared" ref="AQ512" si="132">SUM(H512:AE512)-AF512</f>
        <v>0</v>
      </c>
      <c r="BC512" s="650"/>
      <c r="BD512" s="444"/>
      <c r="BE512" s="444"/>
      <c r="BF512" s="444"/>
      <c r="BG512" s="444"/>
      <c r="BH512" s="444"/>
      <c r="BI512" s="444"/>
      <c r="BJ512" s="444"/>
      <c r="BK512" s="649"/>
    </row>
    <row r="513" spans="1:63" s="424" customFormat="1" ht="22.5" customHeight="1" thickBot="1">
      <c r="A513" s="439"/>
      <c r="D513" s="867" t="s">
        <v>30</v>
      </c>
      <c r="E513" s="867"/>
      <c r="F513" s="867"/>
      <c r="G513" s="867"/>
      <c r="H513" s="1143">
        <f>H510+H511-H512</f>
        <v>0</v>
      </c>
      <c r="I513" s="1143"/>
      <c r="J513" s="1143"/>
      <c r="K513" s="1143">
        <f t="shared" ref="K513" si="133">K510+K511-K512</f>
        <v>0</v>
      </c>
      <c r="L513" s="1143"/>
      <c r="M513" s="1143"/>
      <c r="N513" s="1143">
        <f t="shared" ref="N513" si="134">N510+N511-N512</f>
        <v>0</v>
      </c>
      <c r="O513" s="1143"/>
      <c r="P513" s="1143"/>
      <c r="Q513" s="1143">
        <f t="shared" ref="Q513" si="135">Q510+Q511-Q512</f>
        <v>0</v>
      </c>
      <c r="R513" s="1143"/>
      <c r="S513" s="1143"/>
      <c r="T513" s="1143">
        <f t="shared" ref="T513" si="136">T510+T511-T512</f>
        <v>0</v>
      </c>
      <c r="U513" s="1143"/>
      <c r="V513" s="1143"/>
      <c r="W513" s="1143">
        <f t="shared" ref="W513" si="137">W510+W511-W512</f>
        <v>0</v>
      </c>
      <c r="X513" s="1143"/>
      <c r="Y513" s="1143"/>
      <c r="Z513" s="1143">
        <f t="shared" ref="Z513" si="138">Z510+Z511-Z512</f>
        <v>0</v>
      </c>
      <c r="AA513" s="1143"/>
      <c r="AB513" s="1143"/>
      <c r="AC513" s="1143">
        <f t="shared" ref="AC513" si="139">AC510+AC511-AC512</f>
        <v>0</v>
      </c>
      <c r="AD513" s="1143"/>
      <c r="AE513" s="1143"/>
      <c r="AF513" s="1143">
        <f t="shared" ref="AF513" si="140">AF510+AF511-AF512</f>
        <v>0</v>
      </c>
      <c r="AG513" s="1143"/>
      <c r="AH513" s="1143"/>
      <c r="AI513" s="465">
        <f>H510+H511-H512-H513</f>
        <v>0</v>
      </c>
      <c r="AJ513" s="518">
        <f>K510+K511-K512-K513</f>
        <v>0</v>
      </c>
      <c r="AK513" s="518">
        <f>N510+N511-N512-N513</f>
        <v>0</v>
      </c>
      <c r="AL513" s="518">
        <f>Q510+Q511-Q512-Q513</f>
        <v>0</v>
      </c>
      <c r="AM513" s="518">
        <f>T510+T511-T512-T513</f>
        <v>0</v>
      </c>
      <c r="AN513" s="518">
        <f>W510+W511-W512-W513</f>
        <v>0</v>
      </c>
      <c r="AO513" s="518">
        <f>Z510+Z511-Z512-Z513</f>
        <v>0</v>
      </c>
      <c r="AP513" s="518">
        <f>AC510+AC511-AC512-AC513</f>
        <v>0</v>
      </c>
      <c r="AQ513" s="452">
        <f>AF510+AF511-AF512-AF513</f>
        <v>0</v>
      </c>
      <c r="BC513" s="650"/>
      <c r="BD513" s="444"/>
      <c r="BE513" s="444"/>
      <c r="BF513" s="444"/>
      <c r="BG513" s="444"/>
      <c r="BH513" s="444"/>
      <c r="BI513" s="444"/>
      <c r="BJ513" s="444"/>
      <c r="BK513" s="649"/>
    </row>
    <row r="514" spans="1:63" s="424" customFormat="1" ht="15" thickBot="1">
      <c r="A514" s="439"/>
      <c r="D514" s="856" t="s">
        <v>34</v>
      </c>
      <c r="E514" s="857"/>
      <c r="F514" s="857"/>
      <c r="G514" s="857"/>
      <c r="H514" s="857"/>
      <c r="I514" s="857"/>
      <c r="J514" s="857"/>
      <c r="K514" s="857"/>
      <c r="L514" s="857"/>
      <c r="M514" s="857"/>
      <c r="N514" s="857"/>
      <c r="O514" s="857"/>
      <c r="P514" s="857"/>
      <c r="Q514" s="857"/>
      <c r="R514" s="857"/>
      <c r="S514" s="857"/>
      <c r="T514" s="857"/>
      <c r="U514" s="857"/>
      <c r="V514" s="857"/>
      <c r="W514" s="857"/>
      <c r="X514" s="857"/>
      <c r="Y514" s="857"/>
      <c r="Z514" s="857"/>
      <c r="AA514" s="857"/>
      <c r="AB514" s="857"/>
      <c r="AC514" s="857"/>
      <c r="AD514" s="857"/>
      <c r="AE514" s="857"/>
      <c r="AF514" s="857"/>
      <c r="AG514" s="857"/>
      <c r="AH514" s="1147"/>
      <c r="AI514" s="450"/>
      <c r="AJ514" s="451"/>
      <c r="AK514" s="451"/>
      <c r="AL514" s="451"/>
      <c r="AM514" s="451"/>
      <c r="AN514" s="451"/>
      <c r="AO514" s="451"/>
      <c r="AP514" s="451"/>
      <c r="AQ514" s="452"/>
      <c r="BC514" s="650"/>
      <c r="BD514" s="444"/>
      <c r="BE514" s="444"/>
      <c r="BF514" s="444"/>
      <c r="BG514" s="444"/>
      <c r="BH514" s="444"/>
      <c r="BI514" s="444"/>
      <c r="BJ514" s="444"/>
      <c r="BK514" s="649"/>
    </row>
    <row r="515" spans="1:63" s="424" customFormat="1" ht="22.5" customHeight="1">
      <c r="A515" s="439"/>
      <c r="D515" s="869" t="s">
        <v>32</v>
      </c>
      <c r="E515" s="869"/>
      <c r="F515" s="869"/>
      <c r="G515" s="869"/>
      <c r="H515" s="1144">
        <f>H499-H505-H510</f>
        <v>99678</v>
      </c>
      <c r="I515" s="1144"/>
      <c r="J515" s="1144"/>
      <c r="K515" s="1144">
        <f t="shared" ref="K515" si="141">K499-K505-K510</f>
        <v>324780</v>
      </c>
      <c r="L515" s="1144"/>
      <c r="M515" s="1144"/>
      <c r="N515" s="1144">
        <f t="shared" ref="N515" si="142">N499-N505-N510</f>
        <v>63310</v>
      </c>
      <c r="O515" s="1144"/>
      <c r="P515" s="1144"/>
      <c r="Q515" s="1144">
        <f t="shared" ref="Q515" si="143">Q499-Q505-Q510</f>
        <v>0</v>
      </c>
      <c r="R515" s="1144"/>
      <c r="S515" s="1144"/>
      <c r="T515" s="1144">
        <f t="shared" ref="T515" si="144">T499-T505-T510</f>
        <v>0</v>
      </c>
      <c r="U515" s="1144"/>
      <c r="V515" s="1144"/>
      <c r="W515" s="1144">
        <f t="shared" ref="W515" si="145">W499-W505-W510</f>
        <v>0</v>
      </c>
      <c r="X515" s="1144"/>
      <c r="Y515" s="1144"/>
      <c r="Z515" s="1144">
        <f t="shared" ref="Z515" si="146">Z499-Z505-Z510</f>
        <v>0</v>
      </c>
      <c r="AA515" s="1144"/>
      <c r="AB515" s="1144"/>
      <c r="AC515" s="1144">
        <f t="shared" ref="AC515" si="147">AC499-AC505-AC510</f>
        <v>0</v>
      </c>
      <c r="AD515" s="1144"/>
      <c r="AE515" s="1144"/>
      <c r="AF515" s="1144">
        <f t="shared" ref="AF515" si="148">AF499-AF505-AF510</f>
        <v>487768</v>
      </c>
      <c r="AG515" s="1144"/>
      <c r="AH515" s="1144"/>
      <c r="AI515" s="465">
        <f>H499-H505-H510-H515</f>
        <v>0</v>
      </c>
      <c r="AJ515" s="518">
        <f>K499-K505-K510-K515</f>
        <v>0</v>
      </c>
      <c r="AK515" s="518">
        <f>N499-N505-N510-N515</f>
        <v>0</v>
      </c>
      <c r="AL515" s="518">
        <f>Q499-Q505-Q510-Q515</f>
        <v>0</v>
      </c>
      <c r="AM515" s="518">
        <f>T499-T505-T510-T515</f>
        <v>0</v>
      </c>
      <c r="AN515" s="518">
        <f>W499-W505-W510-W515</f>
        <v>0</v>
      </c>
      <c r="AO515" s="518">
        <f>Z499-Z505-Z510-Z515</f>
        <v>0</v>
      </c>
      <c r="AP515" s="518">
        <f>AC499-AC505-AC510-AC515</f>
        <v>0</v>
      </c>
      <c r="AQ515" s="452">
        <f>SUM(H515:AE515)-AF515</f>
        <v>0</v>
      </c>
      <c r="BC515" s="650"/>
      <c r="BD515" s="444"/>
      <c r="BE515" s="444"/>
      <c r="BF515" s="444"/>
      <c r="BG515" s="444"/>
      <c r="BH515" s="444"/>
      <c r="BI515" s="444"/>
      <c r="BJ515" s="444"/>
      <c r="BK515" s="649"/>
    </row>
    <row r="516" spans="1:63" s="424" customFormat="1" ht="22.5" customHeight="1" thickBot="1">
      <c r="A516" s="439"/>
      <c r="D516" s="867" t="s">
        <v>30</v>
      </c>
      <c r="E516" s="867"/>
      <c r="F516" s="867"/>
      <c r="G516" s="867"/>
      <c r="H516" s="1143">
        <f>H503-H508-H513</f>
        <v>99678</v>
      </c>
      <c r="I516" s="1143"/>
      <c r="J516" s="1143"/>
      <c r="K516" s="1143">
        <f t="shared" ref="K516" si="149">K503-K508-K513</f>
        <v>310972</v>
      </c>
      <c r="L516" s="1143"/>
      <c r="M516" s="1143"/>
      <c r="N516" s="1143">
        <f t="shared" ref="N516" si="150">N503-N508-N513</f>
        <v>9282</v>
      </c>
      <c r="O516" s="1143"/>
      <c r="P516" s="1143"/>
      <c r="Q516" s="1143">
        <f t="shared" ref="Q516" si="151">Q503-Q508-Q513</f>
        <v>0</v>
      </c>
      <c r="R516" s="1143"/>
      <c r="S516" s="1143"/>
      <c r="T516" s="1143">
        <f t="shared" ref="T516" si="152">T503-T508-T513</f>
        <v>0</v>
      </c>
      <c r="U516" s="1143"/>
      <c r="V516" s="1143"/>
      <c r="W516" s="1143">
        <f t="shared" ref="W516" si="153">W503-W508-W513</f>
        <v>0</v>
      </c>
      <c r="X516" s="1143"/>
      <c r="Y516" s="1143"/>
      <c r="Z516" s="1143">
        <f>Z503-Z508-Z513</f>
        <v>0</v>
      </c>
      <c r="AA516" s="1143"/>
      <c r="AB516" s="1143"/>
      <c r="AC516" s="1143">
        <f t="shared" ref="AC516" si="154">AC503-AC508-AC513</f>
        <v>0</v>
      </c>
      <c r="AD516" s="1143"/>
      <c r="AE516" s="1143"/>
      <c r="AF516" s="1143">
        <f t="shared" ref="AF516" si="155">AF503-AF508-AF513</f>
        <v>419932</v>
      </c>
      <c r="AG516" s="1143"/>
      <c r="AH516" s="1143"/>
      <c r="AI516" s="453">
        <f>H503-H508-H513-H516</f>
        <v>0</v>
      </c>
      <c r="AJ516" s="454">
        <f>K503-K508-K513-K516</f>
        <v>0</v>
      </c>
      <c r="AK516" s="454">
        <f>N503-N508-N513-N516</f>
        <v>0</v>
      </c>
      <c r="AL516" s="454">
        <f>Q503-Q508-Q513-Q516</f>
        <v>0</v>
      </c>
      <c r="AM516" s="454">
        <f>T503-T508-T513-T516</f>
        <v>0</v>
      </c>
      <c r="AN516" s="454">
        <f>W503-W508-W513-W516</f>
        <v>0</v>
      </c>
      <c r="AO516" s="454">
        <f>Z503-Z508-Z513-Z516</f>
        <v>0</v>
      </c>
      <c r="AP516" s="454">
        <f>AC503-AC508-AC513-AC516</f>
        <v>0</v>
      </c>
      <c r="AQ516" s="455">
        <f>SUM(H516:AE516)-AF516</f>
        <v>0</v>
      </c>
      <c r="BC516" s="453" t="e">
        <f>H516-#REF!</f>
        <v>#REF!</v>
      </c>
      <c r="BD516" s="454" t="e">
        <f>K516-#REF!</f>
        <v>#REF!</v>
      </c>
      <c r="BE516" s="454" t="e">
        <f>N516-#REF!</f>
        <v>#REF!</v>
      </c>
      <c r="BF516" s="454" t="e">
        <f>Q516-#REF!</f>
        <v>#REF!</v>
      </c>
      <c r="BG516" s="454" t="e">
        <f>T516-#REF!</f>
        <v>#REF!</v>
      </c>
      <c r="BH516" s="454" t="e">
        <f>W516-#REF!</f>
        <v>#REF!</v>
      </c>
      <c r="BI516" s="454" t="e">
        <f>Z516-#REF!</f>
        <v>#REF!</v>
      </c>
      <c r="BJ516" s="454" t="e">
        <f>AC516-#REF!</f>
        <v>#REF!</v>
      </c>
      <c r="BK516" s="455" t="e">
        <f>AF516-#REF!</f>
        <v>#REF!</v>
      </c>
    </row>
    <row r="517" spans="1:63" s="424" customFormat="1">
      <c r="A517" s="439"/>
      <c r="D517" s="654"/>
      <c r="E517" s="639"/>
      <c r="F517" s="639"/>
      <c r="G517" s="639"/>
      <c r="H517" s="639"/>
      <c r="I517" s="639"/>
      <c r="J517" s="639"/>
      <c r="K517" s="639"/>
      <c r="L517" s="639"/>
      <c r="M517" s="639"/>
      <c r="N517" s="639"/>
      <c r="O517" s="639"/>
      <c r="P517" s="639"/>
      <c r="Q517" s="639"/>
      <c r="R517" s="639"/>
      <c r="S517" s="639"/>
      <c r="T517" s="639"/>
      <c r="U517" s="639"/>
      <c r="V517" s="639"/>
      <c r="W517" s="639"/>
      <c r="X517" s="639"/>
      <c r="Y517" s="639"/>
      <c r="Z517" s="639"/>
      <c r="AA517" s="639"/>
      <c r="AB517" s="639"/>
      <c r="AC517" s="639"/>
      <c r="AD517" s="639"/>
      <c r="AE517" s="639"/>
      <c r="AF517" s="639"/>
      <c r="AG517" s="639"/>
      <c r="AI517" s="18"/>
      <c r="AJ517" s="18"/>
      <c r="AK517" s="18"/>
      <c r="AL517" s="18"/>
      <c r="AM517" s="18"/>
      <c r="AN517" s="18"/>
      <c r="AO517" s="18"/>
      <c r="AP517" s="18"/>
      <c r="AQ517" s="18"/>
    </row>
    <row r="518" spans="1:63" s="424" customFormat="1" ht="15" thickBot="1">
      <c r="A518" s="439"/>
      <c r="AI518" s="18"/>
      <c r="AJ518" s="18"/>
      <c r="AK518" s="18"/>
      <c r="AL518" s="18"/>
      <c r="AM518" s="18"/>
      <c r="AN518" s="18"/>
      <c r="AO518" s="18"/>
      <c r="AP518" s="18"/>
      <c r="AQ518" s="18"/>
    </row>
    <row r="519" spans="1:63" s="424" customFormat="1" ht="29.25" customHeight="1" thickBot="1">
      <c r="A519" s="439">
        <v>6</v>
      </c>
      <c r="D519" s="747" t="s">
        <v>40</v>
      </c>
      <c r="E519" s="747"/>
      <c r="F519" s="747"/>
      <c r="G519" s="747"/>
      <c r="H519" s="747"/>
      <c r="I519" s="747"/>
      <c r="J519" s="747"/>
      <c r="K519" s="747"/>
      <c r="L519" s="747"/>
      <c r="M519" s="747"/>
      <c r="N519" s="747"/>
      <c r="O519" s="747"/>
      <c r="P519" s="747"/>
      <c r="Q519" s="747"/>
      <c r="R519" s="747"/>
      <c r="S519" s="747" t="s">
        <v>36</v>
      </c>
      <c r="T519" s="747"/>
      <c r="U519" s="747"/>
      <c r="V519" s="747"/>
      <c r="W519" s="747"/>
      <c r="X519" s="747"/>
      <c r="Y519" s="747"/>
      <c r="Z519" s="747"/>
      <c r="AA519" s="747"/>
      <c r="AB519" s="747"/>
      <c r="AC519" s="747"/>
      <c r="AD519" s="747"/>
      <c r="AE519" s="747"/>
      <c r="AF519" s="747"/>
      <c r="AG519" s="747"/>
      <c r="AI519" s="18"/>
      <c r="AJ519" s="18"/>
      <c r="AK519" s="18"/>
      <c r="AL519" s="18"/>
      <c r="AM519" s="18"/>
      <c r="AN519" s="18"/>
      <c r="AO519" s="18"/>
      <c r="AP519" s="18"/>
      <c r="AQ519" s="18"/>
    </row>
    <row r="520" spans="1:63" s="424" customFormat="1" ht="29.25" customHeight="1">
      <c r="A520" s="439"/>
      <c r="D520" s="850" t="s">
        <v>48</v>
      </c>
      <c r="E520" s="850"/>
      <c r="F520" s="850"/>
      <c r="G520" s="850"/>
      <c r="H520" s="850"/>
      <c r="I520" s="850"/>
      <c r="J520" s="850"/>
      <c r="K520" s="850"/>
      <c r="L520" s="850"/>
      <c r="M520" s="850"/>
      <c r="N520" s="850"/>
      <c r="O520" s="850"/>
      <c r="P520" s="850"/>
      <c r="Q520" s="850"/>
      <c r="R520" s="850"/>
      <c r="S520" s="851">
        <v>419932</v>
      </c>
      <c r="T520" s="851"/>
      <c r="U520" s="851"/>
      <c r="V520" s="851"/>
      <c r="W520" s="851"/>
      <c r="X520" s="851"/>
      <c r="Y520" s="851"/>
      <c r="Z520" s="851"/>
      <c r="AA520" s="851"/>
      <c r="AB520" s="851"/>
      <c r="AC520" s="851"/>
      <c r="AD520" s="851"/>
      <c r="AE520" s="851"/>
      <c r="AF520" s="851"/>
      <c r="AG520" s="851"/>
      <c r="AI520" s="18"/>
      <c r="AJ520" s="18"/>
      <c r="AK520" s="18"/>
      <c r="AL520" s="18"/>
      <c r="AM520" s="18"/>
      <c r="AN520" s="18"/>
      <c r="AO520" s="18"/>
      <c r="AP520" s="18"/>
      <c r="AQ520" s="18"/>
    </row>
    <row r="521" spans="1:63" s="424" customFormat="1" ht="29.25" customHeight="1" thickBot="1">
      <c r="A521" s="439"/>
      <c r="D521" s="821" t="s">
        <v>49</v>
      </c>
      <c r="E521" s="821"/>
      <c r="F521" s="821"/>
      <c r="G521" s="821"/>
      <c r="H521" s="821"/>
      <c r="I521" s="821"/>
      <c r="J521" s="821"/>
      <c r="K521" s="821"/>
      <c r="L521" s="821"/>
      <c r="M521" s="821"/>
      <c r="N521" s="821"/>
      <c r="O521" s="821"/>
      <c r="P521" s="821"/>
      <c r="Q521" s="821"/>
      <c r="R521" s="821"/>
      <c r="S521" s="775">
        <v>0</v>
      </c>
      <c r="T521" s="775"/>
      <c r="U521" s="775"/>
      <c r="V521" s="775"/>
      <c r="W521" s="775"/>
      <c r="X521" s="775"/>
      <c r="Y521" s="775"/>
      <c r="Z521" s="775"/>
      <c r="AA521" s="775"/>
      <c r="AB521" s="775"/>
      <c r="AC521" s="775"/>
      <c r="AD521" s="775"/>
      <c r="AE521" s="775"/>
      <c r="AF521" s="775"/>
      <c r="AG521" s="775"/>
      <c r="AI521" s="18"/>
      <c r="AJ521" s="18"/>
      <c r="AK521" s="18"/>
      <c r="AL521" s="18"/>
      <c r="AM521" s="18"/>
      <c r="AN521" s="18"/>
      <c r="AO521" s="18"/>
      <c r="AP521" s="18"/>
      <c r="AQ521" s="18"/>
    </row>
    <row r="522" spans="1:63" s="424" customFormat="1" ht="10.5" customHeight="1">
      <c r="A522" s="439"/>
      <c r="AI522" s="18"/>
      <c r="AJ522" s="18"/>
      <c r="AK522" s="18"/>
      <c r="AL522" s="18"/>
      <c r="AM522" s="18"/>
      <c r="AN522" s="18"/>
      <c r="AO522" s="18"/>
      <c r="AP522" s="18"/>
      <c r="AQ522" s="18"/>
    </row>
    <row r="523" spans="1:63" s="424" customFormat="1" hidden="1">
      <c r="A523" s="439"/>
      <c r="D523" s="735" t="s">
        <v>840</v>
      </c>
      <c r="E523" s="735"/>
      <c r="F523" s="735"/>
      <c r="G523" s="735"/>
      <c r="H523" s="735"/>
      <c r="I523" s="735"/>
      <c r="J523" s="735"/>
      <c r="K523" s="735"/>
      <c r="L523" s="735"/>
      <c r="M523" s="735"/>
      <c r="N523" s="735"/>
      <c r="O523" s="735"/>
      <c r="P523" s="735"/>
      <c r="Q523" s="735"/>
      <c r="R523" s="735"/>
      <c r="S523" s="735"/>
      <c r="T523" s="735"/>
      <c r="U523" s="735"/>
      <c r="V523" s="735"/>
      <c r="W523" s="735"/>
      <c r="X523" s="735"/>
      <c r="Y523" s="735"/>
      <c r="Z523" s="735"/>
      <c r="AA523" s="735"/>
      <c r="AB523" s="735"/>
      <c r="AC523" s="735"/>
      <c r="AD523" s="735"/>
      <c r="AE523" s="735"/>
      <c r="AF523" s="735"/>
      <c r="AG523" s="735"/>
      <c r="AI523" s="18"/>
      <c r="AJ523" s="18"/>
      <c r="AK523" s="18"/>
      <c r="AL523" s="18"/>
      <c r="AM523" s="18"/>
      <c r="AN523" s="18"/>
      <c r="AO523" s="18"/>
      <c r="AP523" s="18"/>
      <c r="AQ523" s="18"/>
    </row>
    <row r="524" spans="1:63" s="424" customFormat="1" hidden="1">
      <c r="A524" s="439"/>
      <c r="D524" s="735"/>
      <c r="E524" s="735"/>
      <c r="F524" s="735"/>
      <c r="G524" s="735"/>
      <c r="H524" s="735"/>
      <c r="I524" s="735"/>
      <c r="J524" s="735"/>
      <c r="K524" s="735"/>
      <c r="L524" s="735"/>
      <c r="M524" s="735"/>
      <c r="N524" s="735"/>
      <c r="O524" s="735"/>
      <c r="P524" s="735"/>
      <c r="Q524" s="735"/>
      <c r="R524" s="735"/>
      <c r="S524" s="735"/>
      <c r="T524" s="735"/>
      <c r="U524" s="735"/>
      <c r="V524" s="735"/>
      <c r="W524" s="735"/>
      <c r="X524" s="735"/>
      <c r="Y524" s="735"/>
      <c r="Z524" s="735"/>
      <c r="AA524" s="735"/>
      <c r="AB524" s="735"/>
      <c r="AC524" s="735"/>
      <c r="AD524" s="735"/>
      <c r="AE524" s="735"/>
      <c r="AF524" s="735"/>
      <c r="AG524" s="735"/>
      <c r="AI524" s="18"/>
      <c r="AJ524" s="18"/>
      <c r="AK524" s="18"/>
      <c r="AL524" s="18"/>
      <c r="AM524" s="18"/>
      <c r="AN524" s="18"/>
      <c r="AO524" s="18"/>
      <c r="AP524" s="18"/>
      <c r="AQ524" s="18"/>
    </row>
    <row r="525" spans="1:63" s="424" customFormat="1" hidden="1">
      <c r="A525" s="439"/>
      <c r="D525" s="735"/>
      <c r="E525" s="735"/>
      <c r="F525" s="735"/>
      <c r="G525" s="735"/>
      <c r="H525" s="735"/>
      <c r="I525" s="735"/>
      <c r="J525" s="735"/>
      <c r="K525" s="735"/>
      <c r="L525" s="735"/>
      <c r="M525" s="735"/>
      <c r="N525" s="735"/>
      <c r="O525" s="735"/>
      <c r="P525" s="735"/>
      <c r="Q525" s="735"/>
      <c r="R525" s="735"/>
      <c r="S525" s="735"/>
      <c r="T525" s="735"/>
      <c r="U525" s="735"/>
      <c r="V525" s="735"/>
      <c r="W525" s="735"/>
      <c r="X525" s="735"/>
      <c r="Y525" s="735"/>
      <c r="Z525" s="735"/>
      <c r="AA525" s="735"/>
      <c r="AB525" s="735"/>
      <c r="AC525" s="735"/>
      <c r="AD525" s="735"/>
      <c r="AE525" s="735"/>
      <c r="AF525" s="735"/>
      <c r="AG525" s="735"/>
      <c r="AI525" s="18"/>
      <c r="AJ525" s="18"/>
      <c r="AK525" s="18"/>
      <c r="AL525" s="18"/>
      <c r="AM525" s="18"/>
      <c r="AN525" s="18"/>
      <c r="AO525" s="18"/>
      <c r="AP525" s="18"/>
      <c r="AQ525" s="18"/>
    </row>
    <row r="526" spans="1:63" s="424" customFormat="1" hidden="1">
      <c r="A526" s="439"/>
      <c r="AI526" s="18"/>
      <c r="AJ526" s="18"/>
      <c r="AK526" s="18"/>
      <c r="AL526" s="18"/>
      <c r="AM526" s="18"/>
      <c r="AN526" s="18"/>
      <c r="AO526" s="18"/>
      <c r="AP526" s="18"/>
      <c r="AQ526" s="18"/>
    </row>
    <row r="527" spans="1:63" s="424" customFormat="1" hidden="1">
      <c r="A527" s="439"/>
      <c r="D527" s="852" t="s">
        <v>977</v>
      </c>
      <c r="E527" s="735"/>
      <c r="F527" s="735"/>
      <c r="G527" s="735"/>
      <c r="H527" s="735"/>
      <c r="I527" s="735"/>
      <c r="J527" s="735"/>
      <c r="K527" s="735"/>
      <c r="L527" s="735"/>
      <c r="M527" s="735"/>
      <c r="N527" s="735"/>
      <c r="O527" s="735"/>
      <c r="P527" s="735"/>
      <c r="Q527" s="735"/>
      <c r="R527" s="735"/>
      <c r="S527" s="735"/>
      <c r="T527" s="735"/>
      <c r="U527" s="735"/>
      <c r="V527" s="735"/>
      <c r="W527" s="735"/>
      <c r="X527" s="735"/>
      <c r="Y527" s="735"/>
      <c r="Z527" s="735"/>
      <c r="AA527" s="735"/>
      <c r="AB527" s="735"/>
      <c r="AC527" s="735"/>
      <c r="AD527" s="735"/>
      <c r="AE527" s="735"/>
      <c r="AF527" s="735"/>
      <c r="AG527" s="735"/>
      <c r="AI527" s="18"/>
      <c r="AJ527" s="18"/>
      <c r="AK527" s="18"/>
      <c r="AL527" s="18"/>
      <c r="AM527" s="18"/>
      <c r="AN527" s="18"/>
      <c r="AO527" s="18"/>
      <c r="AP527" s="18"/>
      <c r="AQ527" s="18"/>
    </row>
    <row r="528" spans="1:63" s="424" customFormat="1" hidden="1">
      <c r="A528" s="439"/>
      <c r="AI528" s="18"/>
      <c r="AJ528" s="18"/>
      <c r="AK528" s="18"/>
      <c r="AL528" s="18"/>
      <c r="AM528" s="18"/>
      <c r="AN528" s="18"/>
      <c r="AO528" s="18"/>
      <c r="AP528" s="18"/>
      <c r="AQ528" s="18"/>
    </row>
    <row r="529" spans="1:43" s="424" customFormat="1" hidden="1">
      <c r="A529" s="439"/>
      <c r="D529" s="735" t="s">
        <v>841</v>
      </c>
      <c r="E529" s="735"/>
      <c r="F529" s="735"/>
      <c r="G529" s="735"/>
      <c r="H529" s="735"/>
      <c r="I529" s="735"/>
      <c r="J529" s="735"/>
      <c r="K529" s="735"/>
      <c r="L529" s="735"/>
      <c r="M529" s="735"/>
      <c r="N529" s="735"/>
      <c r="O529" s="735"/>
      <c r="P529" s="735"/>
      <c r="Q529" s="735"/>
      <c r="R529" s="735"/>
      <c r="S529" s="735"/>
      <c r="T529" s="735"/>
      <c r="U529" s="735"/>
      <c r="V529" s="735"/>
      <c r="W529" s="735"/>
      <c r="X529" s="735"/>
      <c r="Y529" s="735"/>
      <c r="Z529" s="735"/>
      <c r="AA529" s="735"/>
      <c r="AB529" s="735"/>
      <c r="AC529" s="735"/>
      <c r="AD529" s="735"/>
      <c r="AE529" s="735"/>
      <c r="AF529" s="735"/>
      <c r="AG529" s="735"/>
      <c r="AI529" s="18"/>
      <c r="AJ529" s="18"/>
      <c r="AK529" s="18"/>
      <c r="AL529" s="18"/>
      <c r="AM529" s="18"/>
      <c r="AN529" s="18"/>
      <c r="AO529" s="18"/>
      <c r="AP529" s="18"/>
      <c r="AQ529" s="18"/>
    </row>
    <row r="530" spans="1:43" s="424" customFormat="1" hidden="1">
      <c r="A530" s="439"/>
      <c r="D530" s="735"/>
      <c r="E530" s="735"/>
      <c r="F530" s="735"/>
      <c r="G530" s="735"/>
      <c r="H530" s="735"/>
      <c r="I530" s="735"/>
      <c r="J530" s="735"/>
      <c r="K530" s="735"/>
      <c r="L530" s="735"/>
      <c r="M530" s="735"/>
      <c r="N530" s="735"/>
      <c r="O530" s="735"/>
      <c r="P530" s="735"/>
      <c r="Q530" s="735"/>
      <c r="R530" s="735"/>
      <c r="S530" s="735"/>
      <c r="T530" s="735"/>
      <c r="U530" s="735"/>
      <c r="V530" s="735"/>
      <c r="W530" s="735"/>
      <c r="X530" s="735"/>
      <c r="Y530" s="735"/>
      <c r="Z530" s="735"/>
      <c r="AA530" s="735"/>
      <c r="AB530" s="735"/>
      <c r="AC530" s="735"/>
      <c r="AD530" s="735"/>
      <c r="AE530" s="735"/>
      <c r="AF530" s="735"/>
      <c r="AG530" s="735"/>
      <c r="AI530" s="18"/>
      <c r="AJ530" s="18"/>
      <c r="AK530" s="18"/>
      <c r="AL530" s="18"/>
      <c r="AM530" s="18"/>
      <c r="AN530" s="18"/>
      <c r="AO530" s="18"/>
      <c r="AP530" s="18"/>
      <c r="AQ530" s="18"/>
    </row>
    <row r="531" spans="1:43" s="424" customFormat="1" hidden="1">
      <c r="A531" s="439"/>
      <c r="D531" s="735"/>
      <c r="E531" s="735"/>
      <c r="F531" s="735"/>
      <c r="G531" s="735"/>
      <c r="H531" s="735"/>
      <c r="I531" s="735"/>
      <c r="J531" s="735"/>
      <c r="K531" s="735"/>
      <c r="L531" s="735"/>
      <c r="M531" s="735"/>
      <c r="N531" s="735"/>
      <c r="O531" s="735"/>
      <c r="P531" s="735"/>
      <c r="Q531" s="735"/>
      <c r="R531" s="735"/>
      <c r="S531" s="735"/>
      <c r="T531" s="735"/>
      <c r="U531" s="735"/>
      <c r="V531" s="735"/>
      <c r="W531" s="735"/>
      <c r="X531" s="735"/>
      <c r="Y531" s="735"/>
      <c r="Z531" s="735"/>
      <c r="AA531" s="735"/>
      <c r="AB531" s="735"/>
      <c r="AC531" s="735"/>
      <c r="AD531" s="735"/>
      <c r="AE531" s="735"/>
      <c r="AF531" s="735"/>
      <c r="AG531" s="735"/>
      <c r="AI531" s="18"/>
      <c r="AJ531" s="18"/>
      <c r="AK531" s="18"/>
      <c r="AL531" s="18"/>
      <c r="AM531" s="18"/>
      <c r="AN531" s="18"/>
      <c r="AO531" s="18"/>
      <c r="AP531" s="18"/>
      <c r="AQ531" s="18"/>
    </row>
    <row r="532" spans="1:43" s="424" customFormat="1" hidden="1">
      <c r="A532" s="439"/>
      <c r="D532" s="735"/>
      <c r="E532" s="735"/>
      <c r="F532" s="735"/>
      <c r="G532" s="735"/>
      <c r="H532" s="735"/>
      <c r="I532" s="735"/>
      <c r="J532" s="735"/>
      <c r="K532" s="735"/>
      <c r="L532" s="735"/>
      <c r="M532" s="735"/>
      <c r="N532" s="735"/>
      <c r="O532" s="735"/>
      <c r="P532" s="735"/>
      <c r="Q532" s="735"/>
      <c r="R532" s="735"/>
      <c r="S532" s="735"/>
      <c r="T532" s="735"/>
      <c r="U532" s="735"/>
      <c r="V532" s="735"/>
      <c r="W532" s="735"/>
      <c r="X532" s="735"/>
      <c r="Y532" s="735"/>
      <c r="Z532" s="735"/>
      <c r="AA532" s="735"/>
      <c r="AB532" s="735"/>
      <c r="AC532" s="735"/>
      <c r="AD532" s="735"/>
      <c r="AE532" s="735"/>
      <c r="AF532" s="735"/>
      <c r="AG532" s="735"/>
      <c r="AI532" s="18"/>
      <c r="AJ532" s="18"/>
      <c r="AK532" s="18"/>
      <c r="AL532" s="18"/>
      <c r="AM532" s="18"/>
      <c r="AN532" s="18"/>
      <c r="AO532" s="18"/>
      <c r="AP532" s="18"/>
      <c r="AQ532" s="18"/>
    </row>
    <row r="533" spans="1:43" s="424" customFormat="1" ht="36.75" customHeight="1">
      <c r="A533" s="439"/>
      <c r="D533" s="863" t="s">
        <v>1112</v>
      </c>
      <c r="E533" s="863"/>
      <c r="F533" s="863"/>
      <c r="G533" s="863"/>
      <c r="H533" s="863"/>
      <c r="I533" s="863"/>
      <c r="J533" s="863"/>
      <c r="K533" s="863"/>
      <c r="L533" s="863"/>
      <c r="M533" s="863"/>
      <c r="N533" s="863"/>
      <c r="O533" s="863"/>
      <c r="P533" s="863"/>
      <c r="Q533" s="863"/>
      <c r="R533" s="863"/>
      <c r="S533" s="863"/>
      <c r="T533" s="863"/>
      <c r="U533" s="863"/>
      <c r="V533" s="863"/>
      <c r="W533" s="863"/>
      <c r="X533" s="863"/>
      <c r="Y533" s="863"/>
      <c r="Z533" s="863"/>
      <c r="AA533" s="863"/>
      <c r="AB533" s="863"/>
      <c r="AC533" s="863"/>
      <c r="AD533" s="863"/>
      <c r="AE533" s="863"/>
      <c r="AF533" s="863"/>
      <c r="AG533" s="863"/>
      <c r="AI533" s="18"/>
      <c r="AJ533" s="18"/>
      <c r="AK533" s="18"/>
      <c r="AL533" s="18"/>
      <c r="AM533" s="18"/>
      <c r="AN533" s="18"/>
      <c r="AO533" s="18"/>
      <c r="AP533" s="18"/>
      <c r="AQ533" s="18"/>
    </row>
    <row r="534" spans="1:43" s="424" customFormat="1">
      <c r="A534" s="439"/>
      <c r="AI534" s="18"/>
      <c r="AJ534" s="18"/>
      <c r="AK534" s="18"/>
      <c r="AL534" s="18"/>
      <c r="AM534" s="18"/>
      <c r="AN534" s="18"/>
      <c r="AO534" s="18"/>
      <c r="AP534" s="18"/>
      <c r="AQ534" s="18"/>
    </row>
    <row r="535" spans="1:43" s="424" customFormat="1">
      <c r="A535" s="439"/>
      <c r="D535" s="422" t="s">
        <v>842</v>
      </c>
      <c r="AI535" s="18"/>
      <c r="AJ535" s="18"/>
      <c r="AK535" s="18"/>
      <c r="AL535" s="18"/>
      <c r="AM535" s="18"/>
      <c r="AN535" s="18"/>
      <c r="AO535" s="18"/>
      <c r="AP535" s="18"/>
      <c r="AQ535" s="18"/>
    </row>
    <row r="536" spans="1:43" s="424" customFormat="1">
      <c r="A536" s="439"/>
      <c r="AI536" s="18"/>
      <c r="AJ536" s="18"/>
      <c r="AK536" s="18"/>
      <c r="AL536" s="18"/>
      <c r="AM536" s="18"/>
      <c r="AN536" s="18"/>
      <c r="AO536" s="18"/>
      <c r="AP536" s="18"/>
      <c r="AQ536" s="18"/>
    </row>
    <row r="537" spans="1:43" s="424" customFormat="1">
      <c r="A537" s="439"/>
      <c r="D537" s="863" t="s">
        <v>1115</v>
      </c>
      <c r="E537" s="735"/>
      <c r="F537" s="735"/>
      <c r="G537" s="735"/>
      <c r="H537" s="735"/>
      <c r="I537" s="735"/>
      <c r="J537" s="735"/>
      <c r="K537" s="735"/>
      <c r="L537" s="735"/>
      <c r="M537" s="735"/>
      <c r="N537" s="735"/>
      <c r="O537" s="735"/>
      <c r="P537" s="735"/>
      <c r="Q537" s="735"/>
      <c r="R537" s="735"/>
      <c r="S537" s="735"/>
      <c r="T537" s="735"/>
      <c r="U537" s="735"/>
      <c r="V537" s="735"/>
      <c r="W537" s="735"/>
      <c r="X537" s="735"/>
      <c r="Y537" s="735"/>
      <c r="Z537" s="735"/>
      <c r="AA537" s="735"/>
      <c r="AB537" s="735"/>
      <c r="AC537" s="735"/>
      <c r="AD537" s="735"/>
      <c r="AE537" s="735"/>
      <c r="AF537" s="735"/>
      <c r="AG537" s="735"/>
      <c r="AI537" s="18"/>
      <c r="AJ537" s="18"/>
      <c r="AK537" s="18"/>
      <c r="AL537" s="18"/>
      <c r="AM537" s="18"/>
      <c r="AN537" s="18"/>
      <c r="AO537" s="18"/>
      <c r="AP537" s="18"/>
      <c r="AQ537" s="18"/>
    </row>
    <row r="538" spans="1:43" s="424" customFormat="1">
      <c r="A538" s="439"/>
      <c r="D538" s="735"/>
      <c r="E538" s="735"/>
      <c r="F538" s="735"/>
      <c r="G538" s="735"/>
      <c r="H538" s="735"/>
      <c r="I538" s="735"/>
      <c r="J538" s="735"/>
      <c r="K538" s="735"/>
      <c r="L538" s="735"/>
      <c r="M538" s="735"/>
      <c r="N538" s="735"/>
      <c r="O538" s="735"/>
      <c r="P538" s="735"/>
      <c r="Q538" s="735"/>
      <c r="R538" s="735"/>
      <c r="S538" s="735"/>
      <c r="T538" s="735"/>
      <c r="U538" s="735"/>
      <c r="V538" s="735"/>
      <c r="W538" s="735"/>
      <c r="X538" s="735"/>
      <c r="Y538" s="735"/>
      <c r="Z538" s="735"/>
      <c r="AA538" s="735"/>
      <c r="AB538" s="735"/>
      <c r="AC538" s="735"/>
      <c r="AD538" s="735"/>
      <c r="AE538" s="735"/>
      <c r="AF538" s="735"/>
      <c r="AG538" s="735"/>
      <c r="AI538" s="18"/>
      <c r="AJ538" s="18"/>
      <c r="AK538" s="18"/>
      <c r="AL538" s="18"/>
      <c r="AM538" s="18"/>
      <c r="AN538" s="18"/>
      <c r="AO538" s="18"/>
      <c r="AP538" s="18"/>
      <c r="AQ538" s="18"/>
    </row>
    <row r="539" spans="1:43" s="424" customFormat="1">
      <c r="A539" s="439"/>
      <c r="D539" s="735"/>
      <c r="E539" s="735"/>
      <c r="F539" s="735"/>
      <c r="G539" s="735"/>
      <c r="H539" s="735"/>
      <c r="I539" s="735"/>
      <c r="J539" s="735"/>
      <c r="K539" s="735"/>
      <c r="L539" s="735"/>
      <c r="M539" s="735"/>
      <c r="N539" s="735"/>
      <c r="O539" s="735"/>
      <c r="P539" s="735"/>
      <c r="Q539" s="735"/>
      <c r="R539" s="735"/>
      <c r="S539" s="735"/>
      <c r="T539" s="735"/>
      <c r="U539" s="735"/>
      <c r="V539" s="735"/>
      <c r="W539" s="735"/>
      <c r="X539" s="735"/>
      <c r="Y539" s="735"/>
      <c r="Z539" s="735"/>
      <c r="AA539" s="735"/>
      <c r="AB539" s="735"/>
      <c r="AC539" s="735"/>
      <c r="AD539" s="735"/>
      <c r="AE539" s="735"/>
      <c r="AF539" s="735"/>
      <c r="AG539" s="735"/>
      <c r="AI539" s="18"/>
      <c r="AJ539" s="18"/>
      <c r="AK539" s="18"/>
      <c r="AL539" s="18"/>
      <c r="AM539" s="18"/>
      <c r="AN539" s="18"/>
      <c r="AO539" s="18"/>
      <c r="AP539" s="18"/>
      <c r="AQ539" s="18"/>
    </row>
    <row r="540" spans="1:43" s="424" customFormat="1">
      <c r="A540" s="439"/>
      <c r="D540" s="639"/>
      <c r="E540" s="639"/>
      <c r="F540" s="639"/>
      <c r="G540" s="639"/>
      <c r="H540" s="639"/>
      <c r="I540" s="639"/>
      <c r="J540" s="639"/>
      <c r="K540" s="639"/>
      <c r="L540" s="639"/>
      <c r="M540" s="639"/>
      <c r="N540" s="639"/>
      <c r="O540" s="639"/>
      <c r="P540" s="639"/>
      <c r="Q540" s="639"/>
      <c r="R540" s="639"/>
      <c r="S540" s="639"/>
      <c r="T540" s="639"/>
      <c r="U540" s="639"/>
      <c r="V540" s="639"/>
      <c r="W540" s="639"/>
      <c r="X540" s="639"/>
      <c r="Y540" s="639"/>
      <c r="Z540" s="639"/>
      <c r="AA540" s="639"/>
      <c r="AB540" s="639"/>
      <c r="AC540" s="639"/>
      <c r="AD540" s="639"/>
      <c r="AE540" s="639"/>
      <c r="AF540" s="639"/>
      <c r="AG540" s="639"/>
      <c r="AI540" s="18"/>
      <c r="AJ540" s="18"/>
      <c r="AK540" s="18"/>
      <c r="AL540" s="18"/>
      <c r="AM540" s="18"/>
      <c r="AN540" s="18"/>
      <c r="AO540" s="18"/>
      <c r="AP540" s="18"/>
      <c r="AQ540" s="18"/>
    </row>
    <row r="541" spans="1:43" s="424" customFormat="1">
      <c r="A541" s="439"/>
      <c r="D541" s="639"/>
      <c r="E541" s="639"/>
      <c r="F541" s="639"/>
      <c r="G541" s="639"/>
      <c r="H541" s="639"/>
      <c r="I541" s="639"/>
      <c r="J541" s="639"/>
      <c r="K541" s="639"/>
      <c r="L541" s="639"/>
      <c r="M541" s="639"/>
      <c r="N541" s="639"/>
      <c r="O541" s="639"/>
      <c r="P541" s="639"/>
      <c r="Q541" s="639"/>
      <c r="R541" s="639"/>
      <c r="S541" s="639"/>
      <c r="T541" s="639"/>
      <c r="U541" s="639"/>
      <c r="V541" s="639"/>
      <c r="W541" s="639"/>
      <c r="X541" s="639"/>
      <c r="Y541" s="639"/>
      <c r="Z541" s="639"/>
      <c r="AA541" s="639"/>
      <c r="AB541" s="639"/>
      <c r="AC541" s="639"/>
      <c r="AD541" s="639"/>
      <c r="AE541" s="639"/>
      <c r="AF541" s="639"/>
      <c r="AG541" s="639"/>
      <c r="AI541" s="18"/>
      <c r="AJ541" s="18"/>
      <c r="AK541" s="18"/>
      <c r="AL541" s="18"/>
      <c r="AM541" s="18"/>
      <c r="AN541" s="18"/>
      <c r="AO541" s="18"/>
      <c r="AP541" s="18"/>
      <c r="AQ541" s="18"/>
    </row>
    <row r="542" spans="1:43" s="424" customFormat="1">
      <c r="A542" s="439"/>
      <c r="D542" s="422" t="s">
        <v>978</v>
      </c>
      <c r="E542" s="639"/>
      <c r="F542" s="639"/>
      <c r="AI542" s="18"/>
      <c r="AJ542" s="18"/>
      <c r="AK542" s="18"/>
      <c r="AL542" s="18"/>
      <c r="AM542" s="18"/>
      <c r="AN542" s="18"/>
      <c r="AO542" s="18"/>
      <c r="AP542" s="18"/>
      <c r="AQ542" s="18"/>
    </row>
    <row r="543" spans="1:43" s="647" customFormat="1">
      <c r="A543" s="658"/>
      <c r="E543" s="659"/>
      <c r="F543" s="659"/>
      <c r="AI543" s="660"/>
      <c r="AJ543" s="660"/>
      <c r="AK543" s="660"/>
      <c r="AL543" s="660"/>
      <c r="AM543" s="660"/>
      <c r="AN543" s="660"/>
      <c r="AO543" s="660"/>
      <c r="AP543" s="660"/>
      <c r="AQ543" s="660"/>
    </row>
    <row r="544" spans="1:43" s="424" customFormat="1">
      <c r="A544" s="439"/>
      <c r="D544" s="648" t="s">
        <v>979</v>
      </c>
      <c r="E544" s="639"/>
      <c r="F544" s="639"/>
      <c r="AI544" s="18"/>
      <c r="AJ544" s="18"/>
      <c r="AK544" s="18"/>
      <c r="AL544" s="18"/>
      <c r="AM544" s="18"/>
      <c r="AN544" s="18"/>
      <c r="AO544" s="18"/>
      <c r="AP544" s="18"/>
      <c r="AQ544" s="18"/>
    </row>
    <row r="545" spans="1:63" s="424" customFormat="1" ht="15" thickBot="1">
      <c r="A545" s="439"/>
      <c r="D545" s="654"/>
      <c r="E545" s="639"/>
      <c r="F545" s="639"/>
      <c r="G545" s="639"/>
      <c r="H545" s="639"/>
      <c r="I545" s="639"/>
      <c r="J545" s="639"/>
      <c r="K545" s="639"/>
      <c r="L545" s="639"/>
      <c r="M545" s="639"/>
      <c r="N545" s="639"/>
      <c r="O545" s="639"/>
      <c r="P545" s="639"/>
      <c r="Q545" s="639"/>
      <c r="R545" s="639"/>
      <c r="S545" s="639"/>
      <c r="T545" s="639"/>
      <c r="U545" s="639"/>
      <c r="V545" s="639"/>
      <c r="W545" s="639"/>
      <c r="X545" s="639"/>
      <c r="Y545" s="639"/>
      <c r="Z545" s="639"/>
      <c r="AA545" s="639"/>
      <c r="AB545" s="639"/>
      <c r="AC545" s="639"/>
      <c r="AD545" s="639"/>
      <c r="AE545" s="639"/>
      <c r="AF545" s="639"/>
      <c r="AG545" s="639"/>
      <c r="AI545" s="1141" t="s">
        <v>672</v>
      </c>
      <c r="AJ545" s="1141"/>
      <c r="AK545" s="1141"/>
      <c r="AL545" s="1141"/>
      <c r="AM545" s="1141"/>
      <c r="AN545" s="1141"/>
      <c r="AO545" s="1141"/>
      <c r="AP545" s="1141"/>
      <c r="AQ545" s="1141"/>
      <c r="AR545" s="451"/>
      <c r="AS545" s="1141" t="s">
        <v>673</v>
      </c>
      <c r="AT545" s="1141"/>
      <c r="AU545" s="1141"/>
      <c r="AV545" s="1141"/>
      <c r="AW545" s="1141"/>
      <c r="AX545" s="1141"/>
      <c r="AY545" s="1141"/>
      <c r="AZ545" s="1141"/>
      <c r="BA545" s="1141"/>
      <c r="BB545" s="451"/>
      <c r="BC545" s="1141" t="s">
        <v>674</v>
      </c>
      <c r="BD545" s="1141"/>
      <c r="BE545" s="1141"/>
      <c r="BF545" s="1141"/>
      <c r="BG545" s="1141"/>
      <c r="BH545" s="1141"/>
      <c r="BI545" s="1141"/>
      <c r="BJ545" s="1141"/>
      <c r="BK545" s="1141"/>
    </row>
    <row r="546" spans="1:63" s="424" customFormat="1" ht="15" customHeight="1" thickBot="1">
      <c r="A546" s="439" t="s">
        <v>980</v>
      </c>
      <c r="D546" s="797" t="s">
        <v>55</v>
      </c>
      <c r="E546" s="798"/>
      <c r="F546" s="798"/>
      <c r="G546" s="799"/>
      <c r="H546" s="747" t="s">
        <v>2</v>
      </c>
      <c r="I546" s="747"/>
      <c r="J546" s="747"/>
      <c r="K546" s="747"/>
      <c r="L546" s="747"/>
      <c r="M546" s="747"/>
      <c r="N546" s="747"/>
      <c r="O546" s="747"/>
      <c r="P546" s="747"/>
      <c r="Q546" s="747"/>
      <c r="R546" s="747"/>
      <c r="S546" s="747"/>
      <c r="T546" s="747"/>
      <c r="U546" s="747"/>
      <c r="V546" s="747"/>
      <c r="W546" s="747"/>
      <c r="X546" s="747"/>
      <c r="Y546" s="747"/>
      <c r="Z546" s="747"/>
      <c r="AA546" s="747"/>
      <c r="AB546" s="747"/>
      <c r="AC546" s="747"/>
      <c r="AD546" s="747"/>
      <c r="AE546" s="747"/>
      <c r="AF546" s="747"/>
      <c r="AG546" s="747"/>
      <c r="AH546" s="747"/>
      <c r="AI546" s="18"/>
      <c r="AJ546" s="18"/>
      <c r="AK546" s="18"/>
      <c r="AL546" s="18"/>
      <c r="AM546" s="18"/>
      <c r="AN546" s="18"/>
      <c r="AO546" s="18"/>
      <c r="AP546" s="18"/>
      <c r="AQ546" s="18"/>
    </row>
    <row r="547" spans="1:63" s="424" customFormat="1" ht="80.25" customHeight="1" thickTop="1" thickBot="1">
      <c r="A547" s="439"/>
      <c r="D547" s="800"/>
      <c r="E547" s="801"/>
      <c r="F547" s="801"/>
      <c r="G547" s="802"/>
      <c r="H547" s="771" t="s">
        <v>51</v>
      </c>
      <c r="I547" s="771"/>
      <c r="J547" s="771"/>
      <c r="K547" s="771" t="s">
        <v>495</v>
      </c>
      <c r="L547" s="771"/>
      <c r="M547" s="771"/>
      <c r="N547" s="771" t="s">
        <v>52</v>
      </c>
      <c r="O547" s="771"/>
      <c r="P547" s="771"/>
      <c r="Q547" s="771" t="s">
        <v>982</v>
      </c>
      <c r="R547" s="771"/>
      <c r="S547" s="771"/>
      <c r="T547" s="771" t="s">
        <v>53</v>
      </c>
      <c r="U547" s="771"/>
      <c r="V547" s="771"/>
      <c r="W547" s="771" t="s">
        <v>54</v>
      </c>
      <c r="X547" s="771"/>
      <c r="Y547" s="771"/>
      <c r="Z547" s="771" t="s">
        <v>446</v>
      </c>
      <c r="AA547" s="771"/>
      <c r="AB547" s="771"/>
      <c r="AC547" s="771" t="s">
        <v>447</v>
      </c>
      <c r="AD547" s="771"/>
      <c r="AE547" s="771"/>
      <c r="AF547" s="771" t="s">
        <v>14</v>
      </c>
      <c r="AG547" s="771"/>
      <c r="AH547" s="771"/>
      <c r="AI547" s="59" t="s">
        <v>51</v>
      </c>
      <c r="AJ547" s="635" t="s">
        <v>495</v>
      </c>
      <c r="AK547" s="59" t="s">
        <v>52</v>
      </c>
      <c r="AL547" s="635" t="s">
        <v>494</v>
      </c>
      <c r="AM547" s="59" t="s">
        <v>53</v>
      </c>
      <c r="AN547" s="59" t="s">
        <v>54</v>
      </c>
      <c r="AO547" s="635" t="s">
        <v>446</v>
      </c>
      <c r="AP547" s="59" t="s">
        <v>447</v>
      </c>
      <c r="AQ547" s="59" t="s">
        <v>14</v>
      </c>
      <c r="AR547" s="264"/>
      <c r="AS547" s="59" t="s">
        <v>51</v>
      </c>
      <c r="AT547" s="635" t="s">
        <v>495</v>
      </c>
      <c r="AU547" s="59" t="s">
        <v>52</v>
      </c>
      <c r="AV547" s="635" t="s">
        <v>494</v>
      </c>
      <c r="AW547" s="59" t="s">
        <v>53</v>
      </c>
      <c r="AX547" s="59" t="s">
        <v>54</v>
      </c>
      <c r="AY547" s="635" t="s">
        <v>446</v>
      </c>
      <c r="AZ547" s="59" t="s">
        <v>447</v>
      </c>
      <c r="BA547" s="59" t="s">
        <v>14</v>
      </c>
      <c r="BB547" s="264"/>
      <c r="BC547" s="59" t="s">
        <v>51</v>
      </c>
      <c r="BD547" s="635" t="s">
        <v>495</v>
      </c>
      <c r="BE547" s="59" t="s">
        <v>52</v>
      </c>
      <c r="BF547" s="635" t="s">
        <v>494</v>
      </c>
      <c r="BG547" s="59" t="s">
        <v>53</v>
      </c>
      <c r="BH547" s="59" t="s">
        <v>54</v>
      </c>
      <c r="BI547" s="635" t="s">
        <v>446</v>
      </c>
      <c r="BJ547" s="59" t="s">
        <v>447</v>
      </c>
      <c r="BK547" s="59" t="s">
        <v>14</v>
      </c>
    </row>
    <row r="548" spans="1:63" s="424" customFormat="1" ht="15" thickBot="1">
      <c r="A548" s="439"/>
      <c r="D548" s="856" t="s">
        <v>25</v>
      </c>
      <c r="E548" s="857"/>
      <c r="F548" s="857"/>
      <c r="G548" s="857"/>
      <c r="H548" s="857"/>
      <c r="I548" s="857"/>
      <c r="J548" s="857"/>
      <c r="K548" s="857"/>
      <c r="L548" s="857"/>
      <c r="M548" s="857"/>
      <c r="N548" s="857"/>
      <c r="O548" s="857"/>
      <c r="P548" s="857"/>
      <c r="Q548" s="857"/>
      <c r="R548" s="857"/>
      <c r="S548" s="857"/>
      <c r="T548" s="857"/>
      <c r="U548" s="857"/>
      <c r="V548" s="857"/>
      <c r="W548" s="857"/>
      <c r="X548" s="857"/>
      <c r="Y548" s="857"/>
      <c r="Z548" s="857"/>
      <c r="AA548" s="857"/>
      <c r="AB548" s="857"/>
      <c r="AC548" s="857"/>
      <c r="AD548" s="857"/>
      <c r="AE548" s="857"/>
      <c r="AF548" s="857"/>
      <c r="AG548" s="857"/>
      <c r="AH548" s="857"/>
      <c r="AI548" s="456"/>
      <c r="AJ548" s="457"/>
      <c r="AK548" s="457"/>
      <c r="AL548" s="457"/>
      <c r="AM548" s="457"/>
      <c r="AN548" s="457"/>
      <c r="AO548" s="457"/>
      <c r="AP548" s="457"/>
      <c r="AQ548" s="462"/>
      <c r="AS548" s="456"/>
      <c r="AT548" s="457"/>
      <c r="AU548" s="457"/>
      <c r="AV548" s="457"/>
      <c r="AW548" s="457"/>
      <c r="AX548" s="457"/>
      <c r="AY548" s="457"/>
      <c r="AZ548" s="457"/>
      <c r="BA548" s="462"/>
      <c r="BC548" s="456"/>
      <c r="BD548" s="457"/>
      <c r="BE548" s="457"/>
      <c r="BF548" s="457"/>
      <c r="BG548" s="457"/>
      <c r="BH548" s="457"/>
      <c r="BI548" s="457"/>
      <c r="BJ548" s="457"/>
      <c r="BK548" s="462"/>
    </row>
    <row r="549" spans="1:63" s="424" customFormat="1" ht="22.5" customHeight="1">
      <c r="A549" s="439"/>
      <c r="D549" s="858" t="s">
        <v>26</v>
      </c>
      <c r="E549" s="858"/>
      <c r="F549" s="858"/>
      <c r="G549" s="858"/>
      <c r="H549" s="859"/>
      <c r="I549" s="859"/>
      <c r="J549" s="859"/>
      <c r="K549" s="860"/>
      <c r="L549" s="860"/>
      <c r="M549" s="860"/>
      <c r="N549" s="860"/>
      <c r="O549" s="860"/>
      <c r="P549" s="860"/>
      <c r="Q549" s="860"/>
      <c r="R549" s="860"/>
      <c r="S549" s="860"/>
      <c r="T549" s="860"/>
      <c r="U549" s="860"/>
      <c r="V549" s="860"/>
      <c r="W549" s="860"/>
      <c r="X549" s="860"/>
      <c r="Y549" s="860"/>
      <c r="Z549" s="860"/>
      <c r="AA549" s="860"/>
      <c r="AB549" s="860"/>
      <c r="AC549" s="860"/>
      <c r="AD549" s="860"/>
      <c r="AE549" s="860"/>
      <c r="AF549" s="732">
        <f>SUM(H549:AE549)</f>
        <v>0</v>
      </c>
      <c r="AG549" s="732"/>
      <c r="AH549" s="861"/>
      <c r="AI549" s="450"/>
      <c r="AJ549" s="451"/>
      <c r="AK549" s="451"/>
      <c r="AL549" s="451"/>
      <c r="AM549" s="451"/>
      <c r="AN549" s="451"/>
      <c r="AO549" s="451"/>
      <c r="AP549" s="451"/>
      <c r="AQ549" s="452">
        <f>SUM(H549:AE549)-AF549</f>
        <v>0</v>
      </c>
      <c r="AS549" s="465">
        <f>H549-H572</f>
        <v>0</v>
      </c>
      <c r="AT549" s="518">
        <f>K549-K572</f>
        <v>0</v>
      </c>
      <c r="AU549" s="518">
        <f>N549-N572</f>
        <v>0</v>
      </c>
      <c r="AV549" s="518">
        <f>Q549-Q572</f>
        <v>0</v>
      </c>
      <c r="AW549" s="518">
        <f>T549-T572</f>
        <v>0</v>
      </c>
      <c r="AX549" s="518">
        <f>W549-W572</f>
        <v>0</v>
      </c>
      <c r="AY549" s="518">
        <f>Z549-Z572</f>
        <v>0</v>
      </c>
      <c r="AZ549" s="518">
        <f>AC549-AC572</f>
        <v>0</v>
      </c>
      <c r="BA549" s="452">
        <f>AF549-AF572</f>
        <v>0</v>
      </c>
      <c r="BC549" s="450"/>
      <c r="BD549" s="451"/>
      <c r="BE549" s="451"/>
      <c r="BF549" s="451"/>
      <c r="BG549" s="451"/>
      <c r="BH549" s="451"/>
      <c r="BI549" s="451"/>
      <c r="BJ549" s="451"/>
      <c r="BK549" s="463"/>
    </row>
    <row r="550" spans="1:63" s="424" customFormat="1">
      <c r="A550" s="439"/>
      <c r="D550" s="737" t="s">
        <v>27</v>
      </c>
      <c r="E550" s="737"/>
      <c r="F550" s="737"/>
      <c r="G550" s="737"/>
      <c r="H550" s="862"/>
      <c r="I550" s="862"/>
      <c r="J550" s="862"/>
      <c r="K550" s="750"/>
      <c r="L550" s="750"/>
      <c r="M550" s="750"/>
      <c r="N550" s="750"/>
      <c r="O550" s="750"/>
      <c r="P550" s="750"/>
      <c r="Q550" s="750"/>
      <c r="R550" s="750"/>
      <c r="S550" s="750"/>
      <c r="T550" s="750"/>
      <c r="U550" s="750"/>
      <c r="V550" s="750"/>
      <c r="W550" s="750"/>
      <c r="X550" s="750"/>
      <c r="Y550" s="750"/>
      <c r="Z550" s="750"/>
      <c r="AA550" s="750"/>
      <c r="AB550" s="750"/>
      <c r="AC550" s="751"/>
      <c r="AD550" s="751"/>
      <c r="AE550" s="751"/>
      <c r="AF550" s="733">
        <f>SUM(H550:AE550)</f>
        <v>0</v>
      </c>
      <c r="AG550" s="733"/>
      <c r="AH550" s="752"/>
      <c r="AI550" s="450"/>
      <c r="AJ550" s="451"/>
      <c r="AK550" s="451"/>
      <c r="AL550" s="451"/>
      <c r="AM550" s="451"/>
      <c r="AN550" s="451"/>
      <c r="AO550" s="451"/>
      <c r="AP550" s="451"/>
      <c r="AQ550" s="452">
        <f t="shared" ref="AQ550:AQ551" si="156">SUM(H550:AE550)-AF550</f>
        <v>0</v>
      </c>
      <c r="AS550" s="450"/>
      <c r="AT550" s="451"/>
      <c r="AU550" s="451"/>
      <c r="AV550" s="451"/>
      <c r="AW550" s="451"/>
      <c r="AX550" s="451"/>
      <c r="AY550" s="451"/>
      <c r="AZ550" s="451"/>
      <c r="BA550" s="463"/>
      <c r="BC550" s="450"/>
      <c r="BD550" s="451"/>
      <c r="BE550" s="451"/>
      <c r="BF550" s="451"/>
      <c r="BG550" s="451"/>
      <c r="BH550" s="451"/>
      <c r="BI550" s="451"/>
      <c r="BJ550" s="451"/>
      <c r="BK550" s="463"/>
    </row>
    <row r="551" spans="1:63" s="424" customFormat="1">
      <c r="A551" s="439"/>
      <c r="D551" s="737" t="s">
        <v>28</v>
      </c>
      <c r="E551" s="737"/>
      <c r="F551" s="737"/>
      <c r="G551" s="737"/>
      <c r="H551" s="862"/>
      <c r="I551" s="862"/>
      <c r="J551" s="862"/>
      <c r="K551" s="750"/>
      <c r="L551" s="750"/>
      <c r="M551" s="750"/>
      <c r="N551" s="750"/>
      <c r="O551" s="750"/>
      <c r="P551" s="750"/>
      <c r="Q551" s="750"/>
      <c r="R551" s="750"/>
      <c r="S551" s="750"/>
      <c r="T551" s="750"/>
      <c r="U551" s="750"/>
      <c r="V551" s="750"/>
      <c r="W551" s="750"/>
      <c r="X551" s="750"/>
      <c r="Y551" s="750"/>
      <c r="Z551" s="750"/>
      <c r="AA551" s="750"/>
      <c r="AB551" s="750"/>
      <c r="AC551" s="751"/>
      <c r="AD551" s="751"/>
      <c r="AE551" s="751"/>
      <c r="AF551" s="733">
        <f>SUM(H551:AE551)</f>
        <v>0</v>
      </c>
      <c r="AG551" s="733"/>
      <c r="AH551" s="752"/>
      <c r="AI551" s="450"/>
      <c r="AJ551" s="451"/>
      <c r="AK551" s="451"/>
      <c r="AL551" s="451"/>
      <c r="AM551" s="451"/>
      <c r="AN551" s="451"/>
      <c r="AO551" s="451"/>
      <c r="AP551" s="451"/>
      <c r="AQ551" s="452">
        <f t="shared" si="156"/>
        <v>0</v>
      </c>
      <c r="AS551" s="450"/>
      <c r="AT551" s="451"/>
      <c r="AU551" s="451"/>
      <c r="AV551" s="451"/>
      <c r="AW551" s="451"/>
      <c r="AX551" s="451"/>
      <c r="AY551" s="451"/>
      <c r="AZ551" s="451"/>
      <c r="BA551" s="463"/>
      <c r="BC551" s="450"/>
      <c r="BD551" s="451"/>
      <c r="BE551" s="451"/>
      <c r="BF551" s="451"/>
      <c r="BG551" s="451"/>
      <c r="BH551" s="451"/>
      <c r="BI551" s="451"/>
      <c r="BJ551" s="451"/>
      <c r="BK551" s="463"/>
    </row>
    <row r="552" spans="1:63" s="424" customFormat="1">
      <c r="A552" s="439"/>
      <c r="D552" s="737" t="s">
        <v>29</v>
      </c>
      <c r="E552" s="737"/>
      <c r="F552" s="737"/>
      <c r="G552" s="737"/>
      <c r="H552" s="862"/>
      <c r="I552" s="862"/>
      <c r="J552" s="862"/>
      <c r="K552" s="750"/>
      <c r="L552" s="750"/>
      <c r="M552" s="750"/>
      <c r="N552" s="750"/>
      <c r="O552" s="750"/>
      <c r="P552" s="750"/>
      <c r="Q552" s="750"/>
      <c r="R552" s="750"/>
      <c r="S552" s="750"/>
      <c r="T552" s="750"/>
      <c r="U552" s="750"/>
      <c r="V552" s="750"/>
      <c r="W552" s="750"/>
      <c r="X552" s="750"/>
      <c r="Y552" s="750"/>
      <c r="Z552" s="750"/>
      <c r="AA552" s="750"/>
      <c r="AB552" s="750"/>
      <c r="AC552" s="751"/>
      <c r="AD552" s="751"/>
      <c r="AE552" s="751"/>
      <c r="AF552" s="733">
        <f>SUM(H552:AE552)</f>
        <v>0</v>
      </c>
      <c r="AG552" s="733"/>
      <c r="AH552" s="752"/>
      <c r="AI552" s="450"/>
      <c r="AJ552" s="451"/>
      <c r="AK552" s="451"/>
      <c r="AL552" s="451"/>
      <c r="AM552" s="451"/>
      <c r="AN552" s="451"/>
      <c r="AO552" s="451"/>
      <c r="AP552" s="451"/>
      <c r="AQ552" s="452">
        <f>SUM(H552:AE552)-AF552</f>
        <v>0</v>
      </c>
      <c r="AS552" s="450"/>
      <c r="AT552" s="451"/>
      <c r="AU552" s="451"/>
      <c r="AV552" s="451"/>
      <c r="AW552" s="451"/>
      <c r="AX552" s="451"/>
      <c r="AY552" s="451"/>
      <c r="AZ552" s="451"/>
      <c r="BA552" s="463"/>
      <c r="BC552" s="450"/>
      <c r="BD552" s="451"/>
      <c r="BE552" s="451"/>
      <c r="BF552" s="451"/>
      <c r="BG552" s="451"/>
      <c r="BH552" s="451"/>
      <c r="BI552" s="451"/>
      <c r="BJ552" s="451"/>
      <c r="BK552" s="463"/>
    </row>
    <row r="553" spans="1:63" s="424" customFormat="1" ht="22.5" customHeight="1" thickBot="1">
      <c r="A553" s="439"/>
      <c r="D553" s="867" t="s">
        <v>30</v>
      </c>
      <c r="E553" s="867"/>
      <c r="F553" s="867"/>
      <c r="G553" s="867"/>
      <c r="H553" s="1143">
        <f>H549+H550-H551+H552</f>
        <v>0</v>
      </c>
      <c r="I553" s="1143"/>
      <c r="J553" s="1143"/>
      <c r="K553" s="1143">
        <f t="shared" ref="K553" si="157">K549+K550-K551+K552</f>
        <v>0</v>
      </c>
      <c r="L553" s="1143"/>
      <c r="M553" s="1143"/>
      <c r="N553" s="1143">
        <f t="shared" ref="N553" si="158">N549+N550-N551+N552</f>
        <v>0</v>
      </c>
      <c r="O553" s="1143"/>
      <c r="P553" s="1143"/>
      <c r="Q553" s="1143">
        <f t="shared" ref="Q553" si="159">Q549+Q550-Q551+Q552</f>
        <v>0</v>
      </c>
      <c r="R553" s="1143"/>
      <c r="S553" s="1143"/>
      <c r="T553" s="1143">
        <f t="shared" ref="T553" si="160">T549+T550-T551+T552</f>
        <v>0</v>
      </c>
      <c r="U553" s="1143"/>
      <c r="V553" s="1143"/>
      <c r="W553" s="1143">
        <f t="shared" ref="W553" si="161">W549+W550-W551+W552</f>
        <v>0</v>
      </c>
      <c r="X553" s="1143"/>
      <c r="Y553" s="1143"/>
      <c r="Z553" s="1143">
        <f t="shared" ref="Z553" si="162">Z549+Z550-Z551+Z552</f>
        <v>0</v>
      </c>
      <c r="AA553" s="1143"/>
      <c r="AB553" s="1143"/>
      <c r="AC553" s="1143">
        <f t="shared" ref="AC553" si="163">AC549+AC550-AC551+AC552</f>
        <v>0</v>
      </c>
      <c r="AD553" s="1143"/>
      <c r="AE553" s="1143"/>
      <c r="AF553" s="1143">
        <f t="shared" ref="AF553" si="164">AF549+AF550-AF551+AF552</f>
        <v>0</v>
      </c>
      <c r="AG553" s="1143"/>
      <c r="AH553" s="1145"/>
      <c r="AI553" s="465">
        <f>H549+H550-H551+H552-H553</f>
        <v>0</v>
      </c>
      <c r="AJ553" s="518">
        <f>K549+K550-K551+K552-K553</f>
        <v>0</v>
      </c>
      <c r="AK553" s="518">
        <f>N549+N550-N551+N552-N553</f>
        <v>0</v>
      </c>
      <c r="AL553" s="518">
        <f>Q549+Q550-Q551+Q552-Q553</f>
        <v>0</v>
      </c>
      <c r="AM553" s="518">
        <f>T549+T550-T551+T552-T552</f>
        <v>0</v>
      </c>
      <c r="AN553" s="518">
        <f>W549+W550-W551+W552-W553</f>
        <v>0</v>
      </c>
      <c r="AO553" s="518">
        <f>Z549+Z550-Z551+Z552-Z553</f>
        <v>0</v>
      </c>
      <c r="AP553" s="518">
        <f>AC549+AC550-AC551+AC552-AC553</f>
        <v>0</v>
      </c>
      <c r="AQ553" s="452">
        <f>AF549+AF550-AF551+AF552-AF553</f>
        <v>0</v>
      </c>
      <c r="AS553" s="450"/>
      <c r="AT553" s="451"/>
      <c r="AU553" s="451"/>
      <c r="AV553" s="451"/>
      <c r="AW553" s="451"/>
      <c r="AX553" s="451"/>
      <c r="AY553" s="451"/>
      <c r="AZ553" s="451"/>
      <c r="BA553" s="463"/>
      <c r="BC553" s="465" t="e">
        <f>H553-#REF!</f>
        <v>#REF!</v>
      </c>
      <c r="BD553" s="518" t="e">
        <f>K553-#REF!</f>
        <v>#REF!</v>
      </c>
      <c r="BE553" s="518" t="e">
        <f>N553-#REF!</f>
        <v>#REF!</v>
      </c>
      <c r="BF553" s="518" t="e">
        <f>Q553-#REF!</f>
        <v>#REF!</v>
      </c>
      <c r="BG553" s="518" t="e">
        <f>T553-#REF!</f>
        <v>#REF!</v>
      </c>
      <c r="BH553" s="518" t="e">
        <f>W553-#REF!</f>
        <v>#REF!</v>
      </c>
      <c r="BI553" s="518" t="e">
        <f>Z553-#REF!</f>
        <v>#REF!</v>
      </c>
      <c r="BJ553" s="518" t="e">
        <f>AC553-#REF!</f>
        <v>#REF!</v>
      </c>
      <c r="BK553" s="452" t="e">
        <f>AF553-#REF!</f>
        <v>#REF!</v>
      </c>
    </row>
    <row r="554" spans="1:63" s="424" customFormat="1" ht="15" thickBot="1">
      <c r="A554" s="439"/>
      <c r="D554" s="856" t="s">
        <v>33</v>
      </c>
      <c r="E554" s="857"/>
      <c r="F554" s="857"/>
      <c r="G554" s="857"/>
      <c r="H554" s="857"/>
      <c r="I554" s="857"/>
      <c r="J554" s="857"/>
      <c r="K554" s="857"/>
      <c r="L554" s="857"/>
      <c r="M554" s="857"/>
      <c r="N554" s="857"/>
      <c r="O554" s="857"/>
      <c r="P554" s="857"/>
      <c r="Q554" s="857"/>
      <c r="R554" s="857"/>
      <c r="S554" s="857"/>
      <c r="T554" s="857"/>
      <c r="U554" s="857"/>
      <c r="V554" s="857"/>
      <c r="W554" s="857"/>
      <c r="X554" s="857"/>
      <c r="Y554" s="857"/>
      <c r="Z554" s="857"/>
      <c r="AA554" s="857"/>
      <c r="AB554" s="857"/>
      <c r="AC554" s="857"/>
      <c r="AD554" s="857"/>
      <c r="AE554" s="857"/>
      <c r="AF554" s="857"/>
      <c r="AG554" s="857"/>
      <c r="AH554" s="857"/>
      <c r="AI554" s="450"/>
      <c r="AJ554" s="451"/>
      <c r="AK554" s="451"/>
      <c r="AL554" s="451"/>
      <c r="AM554" s="451"/>
      <c r="AN554" s="451"/>
      <c r="AO554" s="451"/>
      <c r="AP554" s="451"/>
      <c r="AQ554" s="452"/>
      <c r="AS554" s="450"/>
      <c r="AT554" s="451"/>
      <c r="AU554" s="451"/>
      <c r="AV554" s="451"/>
      <c r="AW554" s="451"/>
      <c r="AX554" s="451"/>
      <c r="AY554" s="451"/>
      <c r="AZ554" s="451"/>
      <c r="BA554" s="463"/>
      <c r="BC554" s="450"/>
      <c r="BD554" s="451"/>
      <c r="BE554" s="451"/>
      <c r="BF554" s="451"/>
      <c r="BG554" s="451"/>
      <c r="BH554" s="451"/>
      <c r="BI554" s="451"/>
      <c r="BJ554" s="451"/>
      <c r="BK554" s="463"/>
    </row>
    <row r="555" spans="1:63" s="424" customFormat="1" ht="22.5" customHeight="1">
      <c r="A555" s="439"/>
      <c r="D555" s="858" t="s">
        <v>32</v>
      </c>
      <c r="E555" s="858"/>
      <c r="F555" s="858"/>
      <c r="G555" s="858"/>
      <c r="H555" s="859"/>
      <c r="I555" s="859"/>
      <c r="J555" s="859"/>
      <c r="K555" s="860"/>
      <c r="L555" s="860"/>
      <c r="M555" s="860"/>
      <c r="N555" s="860"/>
      <c r="O555" s="860"/>
      <c r="P555" s="860"/>
      <c r="Q555" s="860"/>
      <c r="R555" s="860"/>
      <c r="S555" s="860"/>
      <c r="T555" s="860"/>
      <c r="U555" s="860"/>
      <c r="V555" s="860"/>
      <c r="W555" s="860"/>
      <c r="X555" s="860"/>
      <c r="Y555" s="860"/>
      <c r="Z555" s="860"/>
      <c r="AA555" s="860"/>
      <c r="AB555" s="860"/>
      <c r="AC555" s="860"/>
      <c r="AD555" s="860"/>
      <c r="AE555" s="860"/>
      <c r="AF555" s="732">
        <f>SUM(H555:AE555)</f>
        <v>0</v>
      </c>
      <c r="AG555" s="732"/>
      <c r="AH555" s="861"/>
      <c r="AI555" s="450"/>
      <c r="AJ555" s="451"/>
      <c r="AK555" s="451"/>
      <c r="AL555" s="451"/>
      <c r="AM555" s="451"/>
      <c r="AN555" s="451"/>
      <c r="AO555" s="451"/>
      <c r="AP555" s="451"/>
      <c r="AQ555" s="452">
        <f>SUM(H555:AE555)-AF555</f>
        <v>0</v>
      </c>
      <c r="AS555" s="465">
        <f>H555-H578</f>
        <v>0</v>
      </c>
      <c r="AT555" s="518">
        <f>K555-K578</f>
        <v>0</v>
      </c>
      <c r="AU555" s="518">
        <f>N555-N578</f>
        <v>0</v>
      </c>
      <c r="AV555" s="518">
        <f>Q555-Q578</f>
        <v>0</v>
      </c>
      <c r="AW555" s="518">
        <f>T555-T578</f>
        <v>0</v>
      </c>
      <c r="AX555" s="518">
        <f>W555-W578</f>
        <v>0</v>
      </c>
      <c r="AY555" s="518">
        <f>Z555-Z578</f>
        <v>0</v>
      </c>
      <c r="AZ555" s="518">
        <f>AC555-AC578</f>
        <v>0</v>
      </c>
      <c r="BA555" s="452">
        <f>AF555-AF578</f>
        <v>0</v>
      </c>
      <c r="BC555" s="450"/>
      <c r="BD555" s="451"/>
      <c r="BE555" s="451"/>
      <c r="BF555" s="451"/>
      <c r="BG555" s="451"/>
      <c r="BH555" s="451"/>
      <c r="BI555" s="451"/>
      <c r="BJ555" s="451"/>
      <c r="BK555" s="463"/>
    </row>
    <row r="556" spans="1:63" s="424" customFormat="1">
      <c r="A556" s="439"/>
      <c r="D556" s="737" t="s">
        <v>27</v>
      </c>
      <c r="E556" s="737"/>
      <c r="F556" s="737"/>
      <c r="G556" s="737"/>
      <c r="H556" s="862"/>
      <c r="I556" s="862"/>
      <c r="J556" s="862"/>
      <c r="K556" s="750"/>
      <c r="L556" s="750"/>
      <c r="M556" s="750"/>
      <c r="N556" s="750"/>
      <c r="O556" s="750"/>
      <c r="P556" s="750"/>
      <c r="Q556" s="750"/>
      <c r="R556" s="750"/>
      <c r="S556" s="750"/>
      <c r="T556" s="750"/>
      <c r="U556" s="750"/>
      <c r="V556" s="750"/>
      <c r="W556" s="750"/>
      <c r="X556" s="750"/>
      <c r="Y556" s="750"/>
      <c r="Z556" s="750"/>
      <c r="AA556" s="750"/>
      <c r="AB556" s="750"/>
      <c r="AC556" s="751"/>
      <c r="AD556" s="751"/>
      <c r="AE556" s="751"/>
      <c r="AF556" s="733">
        <f>SUM(H556:AE556)</f>
        <v>0</v>
      </c>
      <c r="AG556" s="733"/>
      <c r="AH556" s="752"/>
      <c r="AI556" s="450"/>
      <c r="AJ556" s="451"/>
      <c r="AK556" s="451"/>
      <c r="AL556" s="451"/>
      <c r="AM556" s="451"/>
      <c r="AN556" s="451"/>
      <c r="AO556" s="451"/>
      <c r="AP556" s="451"/>
      <c r="AQ556" s="452">
        <f>SUM(H556:AE556)-AF556</f>
        <v>0</v>
      </c>
      <c r="AS556" s="450"/>
      <c r="AT556" s="451"/>
      <c r="AU556" s="451"/>
      <c r="AV556" s="451"/>
      <c r="AW556" s="451"/>
      <c r="AX556" s="451"/>
      <c r="AY556" s="451"/>
      <c r="AZ556" s="451"/>
      <c r="BA556" s="463"/>
      <c r="BC556" s="450"/>
      <c r="BD556" s="451"/>
      <c r="BE556" s="451"/>
      <c r="BF556" s="451"/>
      <c r="BG556" s="451"/>
      <c r="BH556" s="451"/>
      <c r="BI556" s="451"/>
      <c r="BJ556" s="451"/>
      <c r="BK556" s="463"/>
    </row>
    <row r="557" spans="1:63" s="424" customFormat="1">
      <c r="A557" s="439"/>
      <c r="D557" s="737" t="s">
        <v>28</v>
      </c>
      <c r="E557" s="737"/>
      <c r="F557" s="737"/>
      <c r="G557" s="737"/>
      <c r="H557" s="862"/>
      <c r="I557" s="862"/>
      <c r="J557" s="862"/>
      <c r="K557" s="750"/>
      <c r="L557" s="750"/>
      <c r="M557" s="750"/>
      <c r="N557" s="750"/>
      <c r="O557" s="750"/>
      <c r="P557" s="750"/>
      <c r="Q557" s="750"/>
      <c r="R557" s="750"/>
      <c r="S557" s="750"/>
      <c r="T557" s="750"/>
      <c r="U557" s="750"/>
      <c r="V557" s="750"/>
      <c r="W557" s="750"/>
      <c r="X557" s="750"/>
      <c r="Y557" s="750"/>
      <c r="Z557" s="750"/>
      <c r="AA557" s="750"/>
      <c r="AB557" s="750"/>
      <c r="AC557" s="751"/>
      <c r="AD557" s="751"/>
      <c r="AE557" s="751"/>
      <c r="AF557" s="733">
        <f>SUM(H557:AE557)</f>
        <v>0</v>
      </c>
      <c r="AG557" s="733"/>
      <c r="AH557" s="752"/>
      <c r="AI557" s="450"/>
      <c r="AJ557" s="451"/>
      <c r="AK557" s="451"/>
      <c r="AL557" s="451"/>
      <c r="AM557" s="451"/>
      <c r="AN557" s="451"/>
      <c r="AO557" s="451"/>
      <c r="AP557" s="451"/>
      <c r="AQ557" s="452"/>
      <c r="AS557" s="450"/>
      <c r="AT557" s="451"/>
      <c r="AU557" s="451"/>
      <c r="AV557" s="451"/>
      <c r="AW557" s="451"/>
      <c r="AX557" s="451"/>
      <c r="AY557" s="451"/>
      <c r="AZ557" s="451"/>
      <c r="BA557" s="463"/>
      <c r="BC557" s="450"/>
      <c r="BD557" s="451"/>
      <c r="BE557" s="451"/>
      <c r="BF557" s="451"/>
      <c r="BG557" s="451"/>
      <c r="BH557" s="451"/>
      <c r="BI557" s="451"/>
      <c r="BJ557" s="451"/>
      <c r="BK557" s="463"/>
    </row>
    <row r="558" spans="1:63" s="424" customFormat="1">
      <c r="A558" s="439"/>
      <c r="D558" s="737" t="s">
        <v>29</v>
      </c>
      <c r="E558" s="737"/>
      <c r="F558" s="737"/>
      <c r="G558" s="737"/>
      <c r="H558" s="862"/>
      <c r="I558" s="862"/>
      <c r="J558" s="862"/>
      <c r="K558" s="750"/>
      <c r="L558" s="750"/>
      <c r="M558" s="750"/>
      <c r="N558" s="750"/>
      <c r="O558" s="750"/>
      <c r="P558" s="750"/>
      <c r="Q558" s="750"/>
      <c r="R558" s="750"/>
      <c r="S558" s="750"/>
      <c r="T558" s="750"/>
      <c r="U558" s="750"/>
      <c r="V558" s="750"/>
      <c r="W558" s="750"/>
      <c r="X558" s="750"/>
      <c r="Y558" s="750"/>
      <c r="Z558" s="750"/>
      <c r="AA558" s="750"/>
      <c r="AB558" s="750"/>
      <c r="AC558" s="751"/>
      <c r="AD558" s="751"/>
      <c r="AE558" s="751"/>
      <c r="AF558" s="733">
        <f>SUM(H558:AE558)</f>
        <v>0</v>
      </c>
      <c r="AG558" s="733"/>
      <c r="AH558" s="752"/>
      <c r="AI558" s="450"/>
      <c r="AJ558" s="451"/>
      <c r="AK558" s="451"/>
      <c r="AL558" s="451"/>
      <c r="AM558" s="451"/>
      <c r="AN558" s="451"/>
      <c r="AO558" s="451"/>
      <c r="AP558" s="451"/>
      <c r="AQ558" s="452">
        <f t="shared" ref="AQ558" si="165">SUM(H558:AE558)-AF558</f>
        <v>0</v>
      </c>
      <c r="AS558" s="450"/>
      <c r="AT558" s="451"/>
      <c r="AU558" s="451"/>
      <c r="AV558" s="451"/>
      <c r="AW558" s="451"/>
      <c r="AX558" s="451"/>
      <c r="AY558" s="451"/>
      <c r="AZ558" s="451"/>
      <c r="BA558" s="463"/>
      <c r="BC558" s="450"/>
      <c r="BD558" s="451"/>
      <c r="BE558" s="451"/>
      <c r="BF558" s="451"/>
      <c r="BG558" s="451"/>
      <c r="BH558" s="451"/>
      <c r="BI558" s="451"/>
      <c r="BJ558" s="451"/>
      <c r="BK558" s="463"/>
    </row>
    <row r="559" spans="1:63" s="424" customFormat="1" ht="22.5" customHeight="1" thickBot="1">
      <c r="A559" s="439"/>
      <c r="D559" s="867" t="s">
        <v>30</v>
      </c>
      <c r="E559" s="867"/>
      <c r="F559" s="867"/>
      <c r="G559" s="867"/>
      <c r="H559" s="1143">
        <f>H555+H556-H557+H558</f>
        <v>0</v>
      </c>
      <c r="I559" s="1143"/>
      <c r="J559" s="1143"/>
      <c r="K559" s="1143">
        <f t="shared" ref="K559" si="166">K555+K556-K557+K558</f>
        <v>0</v>
      </c>
      <c r="L559" s="1143"/>
      <c r="M559" s="1143"/>
      <c r="N559" s="1143">
        <f t="shared" ref="N559" si="167">N555+N556-N557+N558</f>
        <v>0</v>
      </c>
      <c r="O559" s="1143"/>
      <c r="P559" s="1143"/>
      <c r="Q559" s="1143">
        <f t="shared" ref="Q559" si="168">Q555+Q556-Q557+Q558</f>
        <v>0</v>
      </c>
      <c r="R559" s="1143"/>
      <c r="S559" s="1143"/>
      <c r="T559" s="1143">
        <f t="shared" ref="T559" si="169">T555+T556-T557+T558</f>
        <v>0</v>
      </c>
      <c r="U559" s="1143"/>
      <c r="V559" s="1143"/>
      <c r="W559" s="1143">
        <f t="shared" ref="W559" si="170">W555+W556-W557+W558</f>
        <v>0</v>
      </c>
      <c r="X559" s="1143"/>
      <c r="Y559" s="1143"/>
      <c r="Z559" s="1143">
        <f t="shared" ref="Z559" si="171">Z555+Z556-Z557+Z558</f>
        <v>0</v>
      </c>
      <c r="AA559" s="1143"/>
      <c r="AB559" s="1143"/>
      <c r="AC559" s="1143">
        <f t="shared" ref="AC559" si="172">AC555+AC556-AC557+AC558</f>
        <v>0</v>
      </c>
      <c r="AD559" s="1143"/>
      <c r="AE559" s="1143"/>
      <c r="AF559" s="1143">
        <f t="shared" ref="AF559" si="173">AF555+AF556-AF557+AF558</f>
        <v>0</v>
      </c>
      <c r="AG559" s="1143"/>
      <c r="AH559" s="1143"/>
      <c r="AI559" s="465">
        <f>H555+H556-H558-H559</f>
        <v>0</v>
      </c>
      <c r="AJ559" s="518">
        <f>K555+K556-K558-K559</f>
        <v>0</v>
      </c>
      <c r="AK559" s="518">
        <f>N555+N556-N558-N559</f>
        <v>0</v>
      </c>
      <c r="AL559" s="518">
        <f>Q555+Q556-Q558-Q559</f>
        <v>0</v>
      </c>
      <c r="AM559" s="518">
        <f>T555+T556-T558-T559</f>
        <v>0</v>
      </c>
      <c r="AN559" s="518">
        <f>W555+W556-W558-W559</f>
        <v>0</v>
      </c>
      <c r="AO559" s="518">
        <f>Z555+Z556-Z558-Z559</f>
        <v>0</v>
      </c>
      <c r="AP559" s="518">
        <f>AC555+AC556-AC558-AC559</f>
        <v>0</v>
      </c>
      <c r="AQ559" s="452">
        <f>AF555+AF556-AF558-AF559</f>
        <v>0</v>
      </c>
      <c r="AS559" s="450"/>
      <c r="AT559" s="451"/>
      <c r="AU559" s="451"/>
      <c r="AV559" s="451"/>
      <c r="AW559" s="451"/>
      <c r="AX559" s="451"/>
      <c r="AY559" s="451"/>
      <c r="AZ559" s="451"/>
      <c r="BA559" s="463"/>
      <c r="BC559" s="450"/>
      <c r="BD559" s="451"/>
      <c r="BE559" s="451"/>
      <c r="BF559" s="451"/>
      <c r="BG559" s="451"/>
      <c r="BH559" s="451"/>
      <c r="BI559" s="451"/>
      <c r="BJ559" s="451"/>
      <c r="BK559" s="463"/>
    </row>
    <row r="560" spans="1:63" s="424" customFormat="1" ht="15" thickBot="1">
      <c r="A560" s="439"/>
      <c r="D560" s="856" t="s">
        <v>256</v>
      </c>
      <c r="E560" s="857"/>
      <c r="F560" s="857"/>
      <c r="G560" s="857"/>
      <c r="H560" s="857"/>
      <c r="I560" s="857"/>
      <c r="J560" s="857"/>
      <c r="K560" s="857"/>
      <c r="L560" s="857"/>
      <c r="M560" s="857"/>
      <c r="N560" s="857"/>
      <c r="O560" s="857"/>
      <c r="P560" s="857"/>
      <c r="Q560" s="857"/>
      <c r="R560" s="857"/>
      <c r="S560" s="857"/>
      <c r="T560" s="857"/>
      <c r="U560" s="857"/>
      <c r="V560" s="857"/>
      <c r="W560" s="857"/>
      <c r="X560" s="857"/>
      <c r="Y560" s="857"/>
      <c r="Z560" s="857"/>
      <c r="AA560" s="857"/>
      <c r="AB560" s="857"/>
      <c r="AC560" s="857"/>
      <c r="AD560" s="857"/>
      <c r="AE560" s="857"/>
      <c r="AF560" s="857"/>
      <c r="AG560" s="857"/>
      <c r="AH560" s="857"/>
      <c r="AI560" s="450"/>
      <c r="AJ560" s="451"/>
      <c r="AK560" s="451"/>
      <c r="AL560" s="451"/>
      <c r="AM560" s="451"/>
      <c r="AN560" s="451"/>
      <c r="AO560" s="451"/>
      <c r="AP560" s="451"/>
      <c r="AQ560" s="452"/>
      <c r="AS560" s="450"/>
      <c r="AT560" s="451"/>
      <c r="AU560" s="451"/>
      <c r="AV560" s="451"/>
      <c r="AW560" s="451"/>
      <c r="AX560" s="451"/>
      <c r="AY560" s="451"/>
      <c r="AZ560" s="451"/>
      <c r="BA560" s="463"/>
      <c r="BC560" s="450"/>
      <c r="BD560" s="451"/>
      <c r="BE560" s="451"/>
      <c r="BF560" s="451"/>
      <c r="BG560" s="451"/>
      <c r="BH560" s="451"/>
      <c r="BI560" s="451"/>
      <c r="BJ560" s="451"/>
      <c r="BK560" s="463"/>
    </row>
    <row r="561" spans="1:63" s="424" customFormat="1" ht="22.5" customHeight="1">
      <c r="A561" s="439"/>
      <c r="D561" s="869" t="s">
        <v>32</v>
      </c>
      <c r="E561" s="869"/>
      <c r="F561" s="869"/>
      <c r="G561" s="869"/>
      <c r="H561" s="1144">
        <f>H549-H555</f>
        <v>0</v>
      </c>
      <c r="I561" s="1144"/>
      <c r="J561" s="1144"/>
      <c r="K561" s="1144">
        <f t="shared" ref="K561" si="174">K549-K555</f>
        <v>0</v>
      </c>
      <c r="L561" s="1144"/>
      <c r="M561" s="1144"/>
      <c r="N561" s="1144">
        <f t="shared" ref="N561" si="175">N549-N555</f>
        <v>0</v>
      </c>
      <c r="O561" s="1144"/>
      <c r="P561" s="1144"/>
      <c r="Q561" s="1144">
        <f t="shared" ref="Q561" si="176">Q549-Q555</f>
        <v>0</v>
      </c>
      <c r="R561" s="1144"/>
      <c r="S561" s="1144"/>
      <c r="T561" s="1144">
        <f t="shared" ref="T561" si="177">T549-T555</f>
        <v>0</v>
      </c>
      <c r="U561" s="1144"/>
      <c r="V561" s="1144"/>
      <c r="W561" s="1144">
        <f t="shared" ref="W561" si="178">W549-W555</f>
        <v>0</v>
      </c>
      <c r="X561" s="1144"/>
      <c r="Y561" s="1144"/>
      <c r="Z561" s="1144">
        <f t="shared" ref="Z561" si="179">Z549-Z555</f>
        <v>0</v>
      </c>
      <c r="AA561" s="1144"/>
      <c r="AB561" s="1144"/>
      <c r="AC561" s="1144">
        <f t="shared" ref="AC561" si="180">AC549-AC555</f>
        <v>0</v>
      </c>
      <c r="AD561" s="1144"/>
      <c r="AE561" s="1144"/>
      <c r="AF561" s="1144">
        <f t="shared" ref="AF561" si="181">AF549-AF555</f>
        <v>0</v>
      </c>
      <c r="AG561" s="1144"/>
      <c r="AH561" s="1144"/>
      <c r="AI561" s="465">
        <f>H549-H555-H561</f>
        <v>0</v>
      </c>
      <c r="AJ561" s="518">
        <f>K549-K555-K561</f>
        <v>0</v>
      </c>
      <c r="AK561" s="518">
        <f t="shared" ref="AK561:AP561" si="182">L549-L555-L561</f>
        <v>0</v>
      </c>
      <c r="AL561" s="518">
        <f t="shared" si="182"/>
        <v>0</v>
      </c>
      <c r="AM561" s="518">
        <f t="shared" si="182"/>
        <v>0</v>
      </c>
      <c r="AN561" s="518">
        <f t="shared" si="182"/>
        <v>0</v>
      </c>
      <c r="AO561" s="518">
        <f t="shared" si="182"/>
        <v>0</v>
      </c>
      <c r="AP561" s="518">
        <f t="shared" si="182"/>
        <v>0</v>
      </c>
      <c r="AQ561" s="452">
        <f>SUM(H561:AE561)-AF561</f>
        <v>0</v>
      </c>
      <c r="AS561" s="465">
        <f>H561-H581</f>
        <v>0</v>
      </c>
      <c r="AT561" s="518">
        <f>K561-K581</f>
        <v>0</v>
      </c>
      <c r="AU561" s="518">
        <f>N561-N581</f>
        <v>0</v>
      </c>
      <c r="AV561" s="518">
        <f>Q561-Q581</f>
        <v>0</v>
      </c>
      <c r="AW561" s="518">
        <f>T561-T581</f>
        <v>0</v>
      </c>
      <c r="AX561" s="518">
        <f>W561-W581</f>
        <v>0</v>
      </c>
      <c r="AY561" s="518">
        <f>Z561-Z581</f>
        <v>0</v>
      </c>
      <c r="AZ561" s="518">
        <f>AC561-AC581</f>
        <v>0</v>
      </c>
      <c r="BA561" s="452">
        <f>AF561-AF581</f>
        <v>0</v>
      </c>
      <c r="BC561" s="450"/>
      <c r="BD561" s="451"/>
      <c r="BE561" s="451"/>
      <c r="BF561" s="451"/>
      <c r="BG561" s="451"/>
      <c r="BH561" s="451"/>
      <c r="BI561" s="451"/>
      <c r="BJ561" s="451"/>
      <c r="BK561" s="463"/>
    </row>
    <row r="562" spans="1:63" s="424" customFormat="1" ht="22.5" customHeight="1" thickBot="1">
      <c r="A562" s="439"/>
      <c r="D562" s="867" t="s">
        <v>30</v>
      </c>
      <c r="E562" s="867"/>
      <c r="F562" s="867"/>
      <c r="G562" s="867"/>
      <c r="H562" s="1143">
        <f>H553-H559</f>
        <v>0</v>
      </c>
      <c r="I562" s="1143"/>
      <c r="J562" s="1143"/>
      <c r="K562" s="1143">
        <f t="shared" ref="K562" si="183">K553-K559</f>
        <v>0</v>
      </c>
      <c r="L562" s="1143"/>
      <c r="M562" s="1143"/>
      <c r="N562" s="1143">
        <f t="shared" ref="N562" si="184">N553-N559</f>
        <v>0</v>
      </c>
      <c r="O562" s="1143"/>
      <c r="P562" s="1143"/>
      <c r="Q562" s="1143">
        <f t="shared" ref="Q562" si="185">Q553-Q559</f>
        <v>0</v>
      </c>
      <c r="R562" s="1143"/>
      <c r="S562" s="1143"/>
      <c r="T562" s="1143">
        <f t="shared" ref="T562" si="186">T553-T559</f>
        <v>0</v>
      </c>
      <c r="U562" s="1143"/>
      <c r="V562" s="1143"/>
      <c r="W562" s="1143">
        <f t="shared" ref="W562" si="187">W553-W559</f>
        <v>0</v>
      </c>
      <c r="X562" s="1143"/>
      <c r="Y562" s="1143"/>
      <c r="Z562" s="1143">
        <f t="shared" ref="Z562" si="188">Z553-Z559</f>
        <v>0</v>
      </c>
      <c r="AA562" s="1143"/>
      <c r="AB562" s="1143"/>
      <c r="AC562" s="1143">
        <f t="shared" ref="AC562" si="189">AC553-AC559</f>
        <v>0</v>
      </c>
      <c r="AD562" s="1143"/>
      <c r="AE562" s="1143"/>
      <c r="AF562" s="1143">
        <f t="shared" ref="AF562" si="190">AF553-AF559</f>
        <v>0</v>
      </c>
      <c r="AG562" s="1143"/>
      <c r="AH562" s="1143"/>
      <c r="AI562" s="453">
        <f>H553-H559-H562</f>
        <v>0</v>
      </c>
      <c r="AJ562" s="454">
        <f>K553-K559-K562</f>
        <v>0</v>
      </c>
      <c r="AK562" s="454">
        <f t="shared" ref="AK562:AP562" si="191">L553-L559-L562</f>
        <v>0</v>
      </c>
      <c r="AL562" s="454">
        <f t="shared" si="191"/>
        <v>0</v>
      </c>
      <c r="AM562" s="454">
        <f t="shared" si="191"/>
        <v>0</v>
      </c>
      <c r="AN562" s="454">
        <f t="shared" si="191"/>
        <v>0</v>
      </c>
      <c r="AO562" s="454">
        <f t="shared" si="191"/>
        <v>0</v>
      </c>
      <c r="AP562" s="454">
        <f t="shared" si="191"/>
        <v>0</v>
      </c>
      <c r="AQ562" s="455">
        <f>SUM(H562:AE562)-AF562</f>
        <v>0</v>
      </c>
      <c r="AS562" s="477"/>
      <c r="AT562" s="520"/>
      <c r="AU562" s="520"/>
      <c r="AV562" s="520"/>
      <c r="AW562" s="520"/>
      <c r="AX562" s="520"/>
      <c r="AY562" s="520"/>
      <c r="AZ562" s="520"/>
      <c r="BA562" s="478"/>
      <c r="BC562" s="453" t="e">
        <f>H562-#REF!</f>
        <v>#REF!</v>
      </c>
      <c r="BD562" s="454" t="e">
        <f>K562-#REF!</f>
        <v>#REF!</v>
      </c>
      <c r="BE562" s="454" t="e">
        <f>N562-#REF!</f>
        <v>#REF!</v>
      </c>
      <c r="BF562" s="454" t="e">
        <f>Q562-#REF!</f>
        <v>#REF!</v>
      </c>
      <c r="BG562" s="454" t="e">
        <f>T562-#REF!</f>
        <v>#REF!</v>
      </c>
      <c r="BH562" s="454" t="e">
        <f>W562-#REF!</f>
        <v>#REF!</v>
      </c>
      <c r="BI562" s="454" t="e">
        <f>Z562-#REF!</f>
        <v>#REF!</v>
      </c>
      <c r="BJ562" s="454" t="e">
        <f>AC562-#REF!</f>
        <v>#REF!</v>
      </c>
      <c r="BK562" s="455" t="e">
        <f>AF562-#REF!</f>
        <v>#REF!</v>
      </c>
    </row>
    <row r="563" spans="1:63" s="424" customFormat="1">
      <c r="A563" s="439"/>
      <c r="D563" s="654"/>
      <c r="E563" s="639"/>
      <c r="F563" s="639"/>
      <c r="G563" s="639"/>
      <c r="H563" s="639"/>
      <c r="I563" s="639"/>
      <c r="J563" s="639"/>
      <c r="K563" s="639"/>
      <c r="L563" s="639"/>
      <c r="M563" s="639"/>
      <c r="N563" s="639"/>
      <c r="O563" s="639"/>
      <c r="P563" s="639"/>
      <c r="Q563" s="639"/>
      <c r="R563" s="639"/>
      <c r="S563" s="639"/>
      <c r="T563" s="639"/>
      <c r="U563" s="639"/>
      <c r="V563" s="639"/>
      <c r="W563" s="639"/>
      <c r="X563" s="639"/>
      <c r="Y563" s="639"/>
      <c r="Z563" s="639"/>
      <c r="AA563" s="639"/>
      <c r="AB563" s="639"/>
      <c r="AC563" s="639"/>
      <c r="AD563" s="639"/>
      <c r="AE563" s="639"/>
      <c r="AF563" s="639"/>
      <c r="AG563" s="639"/>
      <c r="AI563" s="18"/>
      <c r="AJ563" s="18"/>
      <c r="AK563" s="18"/>
      <c r="AL563" s="18"/>
      <c r="AM563" s="18"/>
      <c r="AN563" s="18"/>
      <c r="AO563" s="18"/>
      <c r="AP563" s="18"/>
      <c r="AQ563" s="18"/>
    </row>
    <row r="564" spans="1:63" s="424" customFormat="1" ht="15" thickBot="1">
      <c r="A564" s="439"/>
      <c r="D564" s="654"/>
      <c r="E564" s="639"/>
      <c r="F564" s="639"/>
      <c r="G564" s="639"/>
      <c r="H564" s="639"/>
      <c r="I564" s="639"/>
      <c r="J564" s="639"/>
      <c r="K564" s="639"/>
      <c r="L564" s="639"/>
      <c r="M564" s="639"/>
      <c r="N564" s="639"/>
      <c r="O564" s="639"/>
      <c r="P564" s="639"/>
      <c r="Q564" s="639"/>
      <c r="R564" s="639"/>
      <c r="S564" s="639"/>
      <c r="T564" s="639"/>
      <c r="U564" s="639"/>
      <c r="V564" s="639"/>
      <c r="W564" s="639"/>
      <c r="X564" s="639"/>
      <c r="Y564" s="639"/>
      <c r="Z564" s="639"/>
      <c r="AA564" s="639"/>
      <c r="AB564" s="639"/>
      <c r="AC564" s="639"/>
      <c r="AD564" s="639"/>
      <c r="AE564" s="639"/>
      <c r="AF564" s="639"/>
      <c r="AG564" s="639"/>
      <c r="AI564" s="18"/>
      <c r="AJ564" s="18"/>
      <c r="AK564" s="18"/>
      <c r="AL564" s="18"/>
      <c r="AM564" s="18"/>
      <c r="AN564" s="18"/>
      <c r="AO564" s="18"/>
      <c r="AP564" s="18"/>
      <c r="AQ564" s="18"/>
    </row>
    <row r="565" spans="1:63" s="424" customFormat="1" ht="15" thickBot="1">
      <c r="A565" s="439" t="s">
        <v>981</v>
      </c>
      <c r="D565" s="797" t="s">
        <v>55</v>
      </c>
      <c r="E565" s="798"/>
      <c r="F565" s="798"/>
      <c r="G565" s="799"/>
      <c r="H565" s="747" t="s">
        <v>3</v>
      </c>
      <c r="I565" s="747"/>
      <c r="J565" s="747"/>
      <c r="K565" s="747"/>
      <c r="L565" s="747"/>
      <c r="M565" s="747"/>
      <c r="N565" s="747"/>
      <c r="O565" s="747"/>
      <c r="P565" s="747"/>
      <c r="Q565" s="747"/>
      <c r="R565" s="747"/>
      <c r="S565" s="747"/>
      <c r="T565" s="747"/>
      <c r="U565" s="747"/>
      <c r="V565" s="747"/>
      <c r="W565" s="747"/>
      <c r="X565" s="747"/>
      <c r="Y565" s="747"/>
      <c r="Z565" s="747"/>
      <c r="AA565" s="747"/>
      <c r="AB565" s="747"/>
      <c r="AC565" s="747"/>
      <c r="AD565" s="747"/>
      <c r="AE565" s="747"/>
      <c r="AF565" s="747"/>
      <c r="AG565" s="747"/>
      <c r="AH565" s="747"/>
      <c r="AI565" s="18"/>
      <c r="AJ565" s="18"/>
      <c r="AK565" s="18"/>
      <c r="AL565" s="18"/>
      <c r="AM565" s="18"/>
      <c r="AN565" s="18"/>
      <c r="AO565" s="18"/>
      <c r="AP565" s="18"/>
      <c r="AQ565" s="18"/>
      <c r="BC565" s="444"/>
      <c r="BD565" s="444"/>
      <c r="BE565" s="444"/>
      <c r="BF565" s="444"/>
      <c r="BG565" s="444"/>
      <c r="BH565" s="444"/>
      <c r="BI565" s="444"/>
      <c r="BJ565" s="444"/>
      <c r="BK565" s="444"/>
    </row>
    <row r="566" spans="1:63" s="424" customFormat="1" ht="80.25" customHeight="1" thickTop="1" thickBot="1">
      <c r="A566" s="439"/>
      <c r="D566" s="800"/>
      <c r="E566" s="801"/>
      <c r="F566" s="801"/>
      <c r="G566" s="802"/>
      <c r="H566" s="771" t="s">
        <v>51</v>
      </c>
      <c r="I566" s="771"/>
      <c r="J566" s="771"/>
      <c r="K566" s="771" t="s">
        <v>495</v>
      </c>
      <c r="L566" s="771"/>
      <c r="M566" s="771"/>
      <c r="N566" s="771" t="s">
        <v>52</v>
      </c>
      <c r="O566" s="771"/>
      <c r="P566" s="771"/>
      <c r="Q566" s="771" t="s">
        <v>982</v>
      </c>
      <c r="R566" s="771"/>
      <c r="S566" s="771"/>
      <c r="T566" s="771" t="s">
        <v>53</v>
      </c>
      <c r="U566" s="771"/>
      <c r="V566" s="771"/>
      <c r="W566" s="771" t="s">
        <v>54</v>
      </c>
      <c r="X566" s="771"/>
      <c r="Y566" s="771"/>
      <c r="Z566" s="771" t="s">
        <v>446</v>
      </c>
      <c r="AA566" s="771"/>
      <c r="AB566" s="771"/>
      <c r="AC566" s="771" t="s">
        <v>447</v>
      </c>
      <c r="AD566" s="771"/>
      <c r="AE566" s="771"/>
      <c r="AF566" s="771" t="s">
        <v>14</v>
      </c>
      <c r="AG566" s="771"/>
      <c r="AH566" s="771"/>
      <c r="AI566" s="59" t="s">
        <v>51</v>
      </c>
      <c r="AJ566" s="635" t="s">
        <v>495</v>
      </c>
      <c r="AK566" s="59" t="s">
        <v>52</v>
      </c>
      <c r="AL566" s="635" t="s">
        <v>494</v>
      </c>
      <c r="AM566" s="59" t="s">
        <v>53</v>
      </c>
      <c r="AN566" s="59" t="s">
        <v>54</v>
      </c>
      <c r="AO566" s="635" t="s">
        <v>446</v>
      </c>
      <c r="AP566" s="59" t="s">
        <v>447</v>
      </c>
      <c r="AQ566" s="59" t="s">
        <v>14</v>
      </c>
      <c r="AR566" s="264"/>
      <c r="AS566" s="636"/>
      <c r="AT566" s="636"/>
      <c r="AU566" s="636"/>
      <c r="AV566" s="636"/>
      <c r="AW566" s="636"/>
      <c r="AX566" s="636"/>
      <c r="AY566" s="636"/>
      <c r="AZ566" s="636"/>
      <c r="BA566" s="636"/>
      <c r="BB566" s="264"/>
      <c r="BC566" s="59" t="s">
        <v>51</v>
      </c>
      <c r="BD566" s="635" t="s">
        <v>495</v>
      </c>
      <c r="BE566" s="59" t="s">
        <v>52</v>
      </c>
      <c r="BF566" s="635" t="s">
        <v>494</v>
      </c>
      <c r="BG566" s="59" t="s">
        <v>53</v>
      </c>
      <c r="BH566" s="59" t="s">
        <v>54</v>
      </c>
      <c r="BI566" s="635" t="s">
        <v>446</v>
      </c>
      <c r="BJ566" s="59" t="s">
        <v>447</v>
      </c>
      <c r="BK566" s="59" t="s">
        <v>14</v>
      </c>
    </row>
    <row r="567" spans="1:63" s="424" customFormat="1" ht="15" thickBot="1">
      <c r="A567" s="439"/>
      <c r="D567" s="856" t="s">
        <v>25</v>
      </c>
      <c r="E567" s="857"/>
      <c r="F567" s="857"/>
      <c r="G567" s="857"/>
      <c r="H567" s="857"/>
      <c r="I567" s="857"/>
      <c r="J567" s="857"/>
      <c r="K567" s="857"/>
      <c r="L567" s="857"/>
      <c r="M567" s="857"/>
      <c r="N567" s="857"/>
      <c r="O567" s="857"/>
      <c r="P567" s="857"/>
      <c r="Q567" s="857"/>
      <c r="R567" s="857"/>
      <c r="S567" s="857"/>
      <c r="T567" s="857"/>
      <c r="U567" s="857"/>
      <c r="V567" s="857"/>
      <c r="W567" s="857"/>
      <c r="X567" s="857"/>
      <c r="Y567" s="857"/>
      <c r="Z567" s="857"/>
      <c r="AA567" s="857"/>
      <c r="AB567" s="857"/>
      <c r="AC567" s="857"/>
      <c r="AD567" s="857"/>
      <c r="AE567" s="857"/>
      <c r="AF567" s="857"/>
      <c r="AG567" s="857"/>
      <c r="AH567" s="1147"/>
      <c r="AI567" s="456"/>
      <c r="AJ567" s="457"/>
      <c r="AK567" s="457"/>
      <c r="AL567" s="457"/>
      <c r="AM567" s="457"/>
      <c r="AN567" s="457"/>
      <c r="AO567" s="457"/>
      <c r="AP567" s="457"/>
      <c r="AQ567" s="462"/>
      <c r="BC567" s="655"/>
      <c r="BD567" s="656"/>
      <c r="BE567" s="656"/>
      <c r="BF567" s="656"/>
      <c r="BG567" s="656"/>
      <c r="BH567" s="656"/>
      <c r="BI567" s="656"/>
      <c r="BJ567" s="656"/>
      <c r="BK567" s="657"/>
    </row>
    <row r="568" spans="1:63" s="424" customFormat="1" ht="22.5" customHeight="1">
      <c r="A568" s="439"/>
      <c r="D568" s="858" t="s">
        <v>26</v>
      </c>
      <c r="E568" s="858"/>
      <c r="F568" s="858"/>
      <c r="G568" s="858"/>
      <c r="H568" s="859"/>
      <c r="I568" s="859"/>
      <c r="J568" s="859"/>
      <c r="K568" s="860"/>
      <c r="L568" s="860"/>
      <c r="M568" s="860"/>
      <c r="N568" s="860"/>
      <c r="O568" s="860"/>
      <c r="P568" s="860"/>
      <c r="Q568" s="860"/>
      <c r="R568" s="860"/>
      <c r="S568" s="860"/>
      <c r="T568" s="860"/>
      <c r="U568" s="860"/>
      <c r="V568" s="860"/>
      <c r="W568" s="860"/>
      <c r="X568" s="860"/>
      <c r="Y568" s="860"/>
      <c r="Z568" s="860"/>
      <c r="AA568" s="860"/>
      <c r="AB568" s="860"/>
      <c r="AC568" s="860"/>
      <c r="AD568" s="860"/>
      <c r="AE568" s="860"/>
      <c r="AF568" s="732">
        <f>SUM(H568:AE568)</f>
        <v>0</v>
      </c>
      <c r="AG568" s="732"/>
      <c r="AH568" s="732"/>
      <c r="AI568" s="450"/>
      <c r="AJ568" s="451"/>
      <c r="AK568" s="451"/>
      <c r="AL568" s="451"/>
      <c r="AM568" s="451"/>
      <c r="AN568" s="451"/>
      <c r="AO568" s="451"/>
      <c r="AP568" s="451"/>
      <c r="AQ568" s="452">
        <f>SUM(H568:AE568)-AF568</f>
        <v>0</v>
      </c>
      <c r="BC568" s="650"/>
      <c r="BD568" s="444"/>
      <c r="BE568" s="444"/>
      <c r="BF568" s="444"/>
      <c r="BG568" s="444"/>
      <c r="BH568" s="444"/>
      <c r="BI568" s="444"/>
      <c r="BJ568" s="444"/>
      <c r="BK568" s="649"/>
    </row>
    <row r="569" spans="1:63" s="424" customFormat="1">
      <c r="A569" s="439"/>
      <c r="D569" s="737" t="s">
        <v>27</v>
      </c>
      <c r="E569" s="737"/>
      <c r="F569" s="737"/>
      <c r="G569" s="737"/>
      <c r="H569" s="1142"/>
      <c r="I569" s="1142"/>
      <c r="J569" s="1142"/>
      <c r="K569" s="751"/>
      <c r="L569" s="751"/>
      <c r="M569" s="751"/>
      <c r="N569" s="751"/>
      <c r="O569" s="751"/>
      <c r="P569" s="751"/>
      <c r="Q569" s="751"/>
      <c r="R569" s="751"/>
      <c r="S569" s="751"/>
      <c r="T569" s="751"/>
      <c r="U569" s="751"/>
      <c r="V569" s="751"/>
      <c r="W569" s="751"/>
      <c r="X569" s="751"/>
      <c r="Y569" s="751"/>
      <c r="Z569" s="751"/>
      <c r="AA569" s="751"/>
      <c r="AB569" s="751"/>
      <c r="AC569" s="751"/>
      <c r="AD569" s="751"/>
      <c r="AE569" s="751"/>
      <c r="AF569" s="733">
        <f>SUM(H569:AE569)</f>
        <v>0</v>
      </c>
      <c r="AG569" s="733"/>
      <c r="AH569" s="733"/>
      <c r="AI569" s="450"/>
      <c r="AJ569" s="451"/>
      <c r="AK569" s="451"/>
      <c r="AL569" s="451"/>
      <c r="AM569" s="451"/>
      <c r="AN569" s="451"/>
      <c r="AO569" s="451"/>
      <c r="AP569" s="451"/>
      <c r="AQ569" s="452">
        <f t="shared" ref="AQ569:AQ570" si="192">SUM(H569:AE569)-AF569</f>
        <v>0</v>
      </c>
      <c r="BC569" s="650"/>
      <c r="BD569" s="444"/>
      <c r="BE569" s="444"/>
      <c r="BF569" s="444"/>
      <c r="BG569" s="444"/>
      <c r="BH569" s="444"/>
      <c r="BI569" s="444"/>
      <c r="BJ569" s="444"/>
      <c r="BK569" s="649"/>
    </row>
    <row r="570" spans="1:63" s="424" customFormat="1">
      <c r="A570" s="439"/>
      <c r="D570" s="737" t="s">
        <v>28</v>
      </c>
      <c r="E570" s="737"/>
      <c r="F570" s="737"/>
      <c r="G570" s="737"/>
      <c r="H570" s="1142"/>
      <c r="I570" s="1142"/>
      <c r="J570" s="1142"/>
      <c r="K570" s="751"/>
      <c r="L570" s="751"/>
      <c r="M570" s="751"/>
      <c r="N570" s="751"/>
      <c r="O570" s="751"/>
      <c r="P570" s="751"/>
      <c r="Q570" s="751"/>
      <c r="R570" s="751"/>
      <c r="S570" s="751"/>
      <c r="T570" s="751"/>
      <c r="U570" s="751"/>
      <c r="V570" s="751"/>
      <c r="W570" s="751"/>
      <c r="X570" s="751"/>
      <c r="Y570" s="751"/>
      <c r="Z570" s="751"/>
      <c r="AA570" s="751"/>
      <c r="AB570" s="751"/>
      <c r="AC570" s="751"/>
      <c r="AD570" s="751"/>
      <c r="AE570" s="751"/>
      <c r="AF570" s="733">
        <f>SUM(H570:AE570)</f>
        <v>0</v>
      </c>
      <c r="AG570" s="733"/>
      <c r="AH570" s="733"/>
      <c r="AI570" s="450"/>
      <c r="AJ570" s="451"/>
      <c r="AK570" s="451"/>
      <c r="AL570" s="451"/>
      <c r="AM570" s="451"/>
      <c r="AN570" s="451"/>
      <c r="AO570" s="451"/>
      <c r="AP570" s="451"/>
      <c r="AQ570" s="452">
        <f t="shared" si="192"/>
        <v>0</v>
      </c>
      <c r="BC570" s="650"/>
      <c r="BD570" s="444"/>
      <c r="BE570" s="444"/>
      <c r="BF570" s="444"/>
      <c r="BG570" s="444"/>
      <c r="BH570" s="444"/>
      <c r="BI570" s="444"/>
      <c r="BJ570" s="444"/>
      <c r="BK570" s="649"/>
    </row>
    <row r="571" spans="1:63" s="424" customFormat="1">
      <c r="A571" s="439"/>
      <c r="D571" s="737" t="s">
        <v>29</v>
      </c>
      <c r="E571" s="737"/>
      <c r="F571" s="737"/>
      <c r="G571" s="737"/>
      <c r="H571" s="1142"/>
      <c r="I571" s="1142"/>
      <c r="J571" s="1142"/>
      <c r="K571" s="751"/>
      <c r="L571" s="751"/>
      <c r="M571" s="751"/>
      <c r="N571" s="751"/>
      <c r="O571" s="751"/>
      <c r="P571" s="751"/>
      <c r="Q571" s="751"/>
      <c r="R571" s="751"/>
      <c r="S571" s="751"/>
      <c r="T571" s="751"/>
      <c r="U571" s="751"/>
      <c r="V571" s="751"/>
      <c r="W571" s="751"/>
      <c r="X571" s="751"/>
      <c r="Y571" s="751"/>
      <c r="Z571" s="751"/>
      <c r="AA571" s="751"/>
      <c r="AB571" s="751"/>
      <c r="AC571" s="751"/>
      <c r="AD571" s="751"/>
      <c r="AE571" s="751"/>
      <c r="AF571" s="733">
        <f>SUM(H571:AE571)</f>
        <v>0</v>
      </c>
      <c r="AG571" s="733"/>
      <c r="AH571" s="733"/>
      <c r="AI571" s="450"/>
      <c r="AJ571" s="451"/>
      <c r="AK571" s="451"/>
      <c r="AL571" s="451"/>
      <c r="AM571" s="451"/>
      <c r="AN571" s="451"/>
      <c r="AO571" s="451"/>
      <c r="AP571" s="451"/>
      <c r="AQ571" s="452">
        <f>SUM(H571:AE571)-AF571</f>
        <v>0</v>
      </c>
      <c r="BC571" s="650"/>
      <c r="BD571" s="444"/>
      <c r="BE571" s="444"/>
      <c r="BF571" s="444"/>
      <c r="BG571" s="444"/>
      <c r="BH571" s="444"/>
      <c r="BI571" s="444"/>
      <c r="BJ571" s="444"/>
      <c r="BK571" s="649"/>
    </row>
    <row r="572" spans="1:63" s="424" customFormat="1" ht="22.5" customHeight="1" thickBot="1">
      <c r="A572" s="439"/>
      <c r="D572" s="867" t="s">
        <v>30</v>
      </c>
      <c r="E572" s="867"/>
      <c r="F572" s="867"/>
      <c r="G572" s="867"/>
      <c r="H572" s="1143">
        <f>H568+H569-H570+H571</f>
        <v>0</v>
      </c>
      <c r="I572" s="1143"/>
      <c r="J572" s="1143"/>
      <c r="K572" s="1143">
        <f>K568+K569-K570+K571</f>
        <v>0</v>
      </c>
      <c r="L572" s="1143"/>
      <c r="M572" s="1143"/>
      <c r="N572" s="1143">
        <f t="shared" ref="N572" si="193">N568+N569-N570+N571</f>
        <v>0</v>
      </c>
      <c r="O572" s="1143"/>
      <c r="P572" s="1143"/>
      <c r="Q572" s="1143">
        <f t="shared" ref="Q572" si="194">Q568+Q569-Q570+Q571</f>
        <v>0</v>
      </c>
      <c r="R572" s="1143"/>
      <c r="S572" s="1143"/>
      <c r="T572" s="1143">
        <f t="shared" ref="T572" si="195">T568+T569-T570+T571</f>
        <v>0</v>
      </c>
      <c r="U572" s="1143"/>
      <c r="V572" s="1143"/>
      <c r="W572" s="1143">
        <f t="shared" ref="W572" si="196">W568+W569-W570+W571</f>
        <v>0</v>
      </c>
      <c r="X572" s="1143"/>
      <c r="Y572" s="1143"/>
      <c r="Z572" s="1143">
        <f t="shared" ref="Z572" si="197">Z568+Z569-Z570+Z571</f>
        <v>0</v>
      </c>
      <c r="AA572" s="1143"/>
      <c r="AB572" s="1143"/>
      <c r="AC572" s="1143">
        <f t="shared" ref="AC572" si="198">AC568+AC569-AC570+AC571</f>
        <v>0</v>
      </c>
      <c r="AD572" s="1143"/>
      <c r="AE572" s="1143"/>
      <c r="AF572" s="1143">
        <f t="shared" ref="AF572" si="199">AF568+AF569-AF570+AF571</f>
        <v>0</v>
      </c>
      <c r="AG572" s="1143"/>
      <c r="AH572" s="1143"/>
      <c r="AI572" s="465">
        <f>H568+H569-H570+H571-H572</f>
        <v>0</v>
      </c>
      <c r="AJ572" s="518">
        <f>K568+K569-K570+K571-K572</f>
        <v>0</v>
      </c>
      <c r="AK572" s="518">
        <f>N568+N569-N570+N571-N572</f>
        <v>0</v>
      </c>
      <c r="AL572" s="518">
        <f>Q568+Q569-Q570+Q571-Q572</f>
        <v>0</v>
      </c>
      <c r="AM572" s="518">
        <f>T568+T569-T570+T571-T571</f>
        <v>0</v>
      </c>
      <c r="AN572" s="518">
        <f>W568+W569-W570+W571-W572</f>
        <v>0</v>
      </c>
      <c r="AO572" s="518">
        <f>Z568+Z569-Z570+Z571-Z572</f>
        <v>0</v>
      </c>
      <c r="AP572" s="518">
        <f>AC568+AC569-AC570+AC571-AC572</f>
        <v>0</v>
      </c>
      <c r="AQ572" s="452">
        <f>AF568+AF569-AF570+AF571-AF572</f>
        <v>0</v>
      </c>
      <c r="BC572" s="650"/>
      <c r="BD572" s="444"/>
      <c r="BE572" s="444"/>
      <c r="BF572" s="444"/>
      <c r="BG572" s="444"/>
      <c r="BH572" s="444"/>
      <c r="BI572" s="444"/>
      <c r="BJ572" s="444"/>
      <c r="BK572" s="649"/>
    </row>
    <row r="573" spans="1:63" s="424" customFormat="1" ht="14.25" customHeight="1" thickBot="1">
      <c r="A573" s="439"/>
      <c r="D573" s="856" t="s">
        <v>33</v>
      </c>
      <c r="E573" s="857"/>
      <c r="F573" s="857"/>
      <c r="G573" s="857"/>
      <c r="H573" s="857"/>
      <c r="I573" s="857"/>
      <c r="J573" s="857"/>
      <c r="K573" s="857"/>
      <c r="L573" s="857"/>
      <c r="M573" s="857"/>
      <c r="N573" s="857"/>
      <c r="O573" s="857"/>
      <c r="P573" s="857"/>
      <c r="Q573" s="857"/>
      <c r="R573" s="857"/>
      <c r="S573" s="857"/>
      <c r="T573" s="857"/>
      <c r="U573" s="857"/>
      <c r="V573" s="857"/>
      <c r="W573" s="857"/>
      <c r="X573" s="857"/>
      <c r="Y573" s="857"/>
      <c r="Z573" s="857"/>
      <c r="AA573" s="857"/>
      <c r="AB573" s="857"/>
      <c r="AC573" s="857"/>
      <c r="AD573" s="857"/>
      <c r="AE573" s="857"/>
      <c r="AF573" s="857"/>
      <c r="AG573" s="857"/>
      <c r="AH573" s="1147"/>
      <c r="AI573" s="450"/>
      <c r="AJ573" s="451"/>
      <c r="AK573" s="451"/>
      <c r="AL573" s="451"/>
      <c r="AM573" s="451"/>
      <c r="AN573" s="451"/>
      <c r="AO573" s="451"/>
      <c r="AP573" s="451"/>
      <c r="AQ573" s="452"/>
      <c r="BC573" s="650"/>
      <c r="BD573" s="444"/>
      <c r="BE573" s="444"/>
      <c r="BF573" s="444"/>
      <c r="BG573" s="444"/>
      <c r="BH573" s="444"/>
      <c r="BI573" s="444"/>
      <c r="BJ573" s="444"/>
      <c r="BK573" s="649"/>
    </row>
    <row r="574" spans="1:63" s="424" customFormat="1" ht="22.5" customHeight="1">
      <c r="A574" s="439"/>
      <c r="D574" s="858" t="s">
        <v>32</v>
      </c>
      <c r="E574" s="858"/>
      <c r="F574" s="858"/>
      <c r="G574" s="858"/>
      <c r="H574" s="859"/>
      <c r="I574" s="859"/>
      <c r="J574" s="859"/>
      <c r="K574" s="860"/>
      <c r="L574" s="860"/>
      <c r="M574" s="860"/>
      <c r="N574" s="860"/>
      <c r="O574" s="860"/>
      <c r="P574" s="860"/>
      <c r="Q574" s="860"/>
      <c r="R574" s="860"/>
      <c r="S574" s="860"/>
      <c r="T574" s="860"/>
      <c r="U574" s="860"/>
      <c r="V574" s="860"/>
      <c r="W574" s="860"/>
      <c r="X574" s="860"/>
      <c r="Y574" s="860"/>
      <c r="Z574" s="860"/>
      <c r="AA574" s="860"/>
      <c r="AB574" s="860"/>
      <c r="AC574" s="860"/>
      <c r="AD574" s="860"/>
      <c r="AE574" s="860"/>
      <c r="AF574" s="732">
        <f>SUM(H574:AE574)</f>
        <v>0</v>
      </c>
      <c r="AG574" s="732"/>
      <c r="AH574" s="861"/>
      <c r="AI574" s="450"/>
      <c r="AJ574" s="451"/>
      <c r="AK574" s="451"/>
      <c r="AL574" s="451"/>
      <c r="AM574" s="451"/>
      <c r="AN574" s="451"/>
      <c r="AO574" s="451"/>
      <c r="AP574" s="451"/>
      <c r="AQ574" s="452">
        <f>SUM(H574:AE574)-AF574</f>
        <v>0</v>
      </c>
      <c r="BC574" s="650"/>
      <c r="BD574" s="444"/>
      <c r="BE574" s="444"/>
      <c r="BF574" s="444"/>
      <c r="BG574" s="444"/>
      <c r="BH574" s="444"/>
      <c r="BI574" s="444"/>
      <c r="BJ574" s="444"/>
      <c r="BK574" s="649"/>
    </row>
    <row r="575" spans="1:63" s="424" customFormat="1">
      <c r="A575" s="439"/>
      <c r="D575" s="737" t="s">
        <v>27</v>
      </c>
      <c r="E575" s="737"/>
      <c r="F575" s="737"/>
      <c r="G575" s="737"/>
      <c r="H575" s="862"/>
      <c r="I575" s="862"/>
      <c r="J575" s="862"/>
      <c r="K575" s="750"/>
      <c r="L575" s="750"/>
      <c r="M575" s="750"/>
      <c r="N575" s="750"/>
      <c r="O575" s="750"/>
      <c r="P575" s="750"/>
      <c r="Q575" s="750"/>
      <c r="R575" s="750"/>
      <c r="S575" s="750"/>
      <c r="T575" s="750"/>
      <c r="U575" s="750"/>
      <c r="V575" s="750"/>
      <c r="W575" s="750"/>
      <c r="X575" s="750"/>
      <c r="Y575" s="750"/>
      <c r="Z575" s="750"/>
      <c r="AA575" s="750"/>
      <c r="AB575" s="750"/>
      <c r="AC575" s="751"/>
      <c r="AD575" s="751"/>
      <c r="AE575" s="751"/>
      <c r="AF575" s="733">
        <f>SUM(H575:AE575)</f>
        <v>0</v>
      </c>
      <c r="AG575" s="733"/>
      <c r="AH575" s="752"/>
      <c r="AI575" s="450"/>
      <c r="AJ575" s="451"/>
      <c r="AK575" s="451"/>
      <c r="AL575" s="451"/>
      <c r="AM575" s="451"/>
      <c r="AN575" s="451"/>
      <c r="AO575" s="451"/>
      <c r="AP575" s="451"/>
      <c r="AQ575" s="452">
        <f>SUM(H575:AE575)-AF575</f>
        <v>0</v>
      </c>
      <c r="BC575" s="650"/>
      <c r="BD575" s="444"/>
      <c r="BE575" s="444"/>
      <c r="BF575" s="444"/>
      <c r="BG575" s="444"/>
      <c r="BH575" s="444"/>
      <c r="BI575" s="444"/>
      <c r="BJ575" s="444"/>
      <c r="BK575" s="649"/>
    </row>
    <row r="576" spans="1:63" s="424" customFormat="1">
      <c r="A576" s="439"/>
      <c r="D576" s="737" t="s">
        <v>28</v>
      </c>
      <c r="E576" s="737"/>
      <c r="F576" s="737"/>
      <c r="G576" s="737"/>
      <c r="H576" s="862"/>
      <c r="I576" s="862"/>
      <c r="J576" s="862"/>
      <c r="K576" s="750"/>
      <c r="L576" s="750"/>
      <c r="M576" s="750"/>
      <c r="N576" s="750"/>
      <c r="O576" s="750"/>
      <c r="P576" s="750"/>
      <c r="Q576" s="750"/>
      <c r="R576" s="750"/>
      <c r="S576" s="750"/>
      <c r="T576" s="750"/>
      <c r="U576" s="750"/>
      <c r="V576" s="750"/>
      <c r="W576" s="750"/>
      <c r="X576" s="750"/>
      <c r="Y576" s="750"/>
      <c r="Z576" s="750"/>
      <c r="AA576" s="750"/>
      <c r="AB576" s="750"/>
      <c r="AC576" s="751"/>
      <c r="AD576" s="751"/>
      <c r="AE576" s="751"/>
      <c r="AF576" s="733">
        <f>SUM(H576:AE576)</f>
        <v>0</v>
      </c>
      <c r="AG576" s="733"/>
      <c r="AH576" s="752"/>
      <c r="AI576" s="450"/>
      <c r="AJ576" s="451"/>
      <c r="AK576" s="451"/>
      <c r="AL576" s="451"/>
      <c r="AM576" s="451"/>
      <c r="AN576" s="451"/>
      <c r="AO576" s="451"/>
      <c r="AP576" s="451"/>
      <c r="AQ576" s="452"/>
      <c r="BC576" s="650"/>
      <c r="BD576" s="444"/>
      <c r="BE576" s="444"/>
      <c r="BF576" s="444"/>
      <c r="BG576" s="444"/>
      <c r="BH576" s="444"/>
      <c r="BI576" s="444"/>
      <c r="BJ576" s="444"/>
      <c r="BK576" s="649"/>
    </row>
    <row r="577" spans="1:63" s="424" customFormat="1" ht="15" customHeight="1">
      <c r="A577" s="439"/>
      <c r="D577" s="737" t="s">
        <v>29</v>
      </c>
      <c r="E577" s="737"/>
      <c r="F577" s="737"/>
      <c r="G577" s="737"/>
      <c r="H577" s="862"/>
      <c r="I577" s="862"/>
      <c r="J577" s="862"/>
      <c r="K577" s="750"/>
      <c r="L577" s="750"/>
      <c r="M577" s="750"/>
      <c r="N577" s="750"/>
      <c r="O577" s="750"/>
      <c r="P577" s="750"/>
      <c r="Q577" s="750"/>
      <c r="R577" s="750"/>
      <c r="S577" s="750"/>
      <c r="T577" s="750"/>
      <c r="U577" s="750"/>
      <c r="V577" s="750"/>
      <c r="W577" s="750"/>
      <c r="X577" s="750"/>
      <c r="Y577" s="750"/>
      <c r="Z577" s="750"/>
      <c r="AA577" s="750"/>
      <c r="AB577" s="750"/>
      <c r="AC577" s="751"/>
      <c r="AD577" s="751"/>
      <c r="AE577" s="751"/>
      <c r="AF577" s="733">
        <f>SUM(H577:AE577)</f>
        <v>0</v>
      </c>
      <c r="AG577" s="733"/>
      <c r="AH577" s="752"/>
      <c r="AI577" s="450"/>
      <c r="AJ577" s="451"/>
      <c r="AK577" s="451"/>
      <c r="AL577" s="451"/>
      <c r="AM577" s="451"/>
      <c r="AN577" s="451"/>
      <c r="AO577" s="451"/>
      <c r="AP577" s="451"/>
      <c r="AQ577" s="452">
        <f t="shared" ref="AQ577" si="200">SUM(H577:AE577)-AF577</f>
        <v>0</v>
      </c>
      <c r="BC577" s="650"/>
      <c r="BD577" s="444"/>
      <c r="BE577" s="444"/>
      <c r="BF577" s="444"/>
      <c r="BG577" s="444"/>
      <c r="BH577" s="444"/>
      <c r="BI577" s="444"/>
      <c r="BJ577" s="444"/>
      <c r="BK577" s="649"/>
    </row>
    <row r="578" spans="1:63" s="424" customFormat="1" ht="22.5" customHeight="1" thickBot="1">
      <c r="A578" s="439"/>
      <c r="D578" s="867" t="s">
        <v>30</v>
      </c>
      <c r="E578" s="867"/>
      <c r="F578" s="867"/>
      <c r="G578" s="867"/>
      <c r="H578" s="1143">
        <f>H574+H575-H576+H577</f>
        <v>0</v>
      </c>
      <c r="I578" s="1143"/>
      <c r="J578" s="1143"/>
      <c r="K578" s="1143">
        <f t="shared" ref="K578" si="201">K574+K575-K576+K577</f>
        <v>0</v>
      </c>
      <c r="L578" s="1143"/>
      <c r="M578" s="1143"/>
      <c r="N578" s="1143">
        <f t="shared" ref="N578" si="202">N574+N575-N576+N577</f>
        <v>0</v>
      </c>
      <c r="O578" s="1143"/>
      <c r="P578" s="1143"/>
      <c r="Q578" s="1143">
        <f t="shared" ref="Q578" si="203">Q574+Q575-Q576+Q577</f>
        <v>0</v>
      </c>
      <c r="R578" s="1143"/>
      <c r="S578" s="1143"/>
      <c r="T578" s="1143">
        <f t="shared" ref="T578" si="204">T574+T575-T576+T577</f>
        <v>0</v>
      </c>
      <c r="U578" s="1143"/>
      <c r="V578" s="1143"/>
      <c r="W578" s="1143">
        <f t="shared" ref="W578" si="205">W574+W575-W576+W577</f>
        <v>0</v>
      </c>
      <c r="X578" s="1143"/>
      <c r="Y578" s="1143"/>
      <c r="Z578" s="1143">
        <f t="shared" ref="Z578" si="206">Z574+Z575-Z576+Z577</f>
        <v>0</v>
      </c>
      <c r="AA578" s="1143"/>
      <c r="AB578" s="1143"/>
      <c r="AC578" s="1143">
        <f t="shared" ref="AC578" si="207">AC574+AC575-AC576+AC577</f>
        <v>0</v>
      </c>
      <c r="AD578" s="1143"/>
      <c r="AE578" s="1143"/>
      <c r="AF578" s="1143">
        <f t="shared" ref="AF578" si="208">AF574+AF575-AF576+AF577</f>
        <v>0</v>
      </c>
      <c r="AG578" s="1143"/>
      <c r="AH578" s="1143"/>
      <c r="AI578" s="465">
        <f>H574+H575-H577-H578</f>
        <v>0</v>
      </c>
      <c r="AJ578" s="518">
        <f>K574+K575-K577-K578</f>
        <v>0</v>
      </c>
      <c r="AK578" s="518">
        <f>N574+N575-N577-N578</f>
        <v>0</v>
      </c>
      <c r="AL578" s="518">
        <f>Q574+Q575-Q577-Q578</f>
        <v>0</v>
      </c>
      <c r="AM578" s="518">
        <f>T574+T575-T577-T578</f>
        <v>0</v>
      </c>
      <c r="AN578" s="518">
        <f>W574+W575-W577-W578</f>
        <v>0</v>
      </c>
      <c r="AO578" s="518">
        <f>Z574+Z575-Z577-Z578</f>
        <v>0</v>
      </c>
      <c r="AP578" s="518">
        <f>AC574+AC575-AC577-AC578</f>
        <v>0</v>
      </c>
      <c r="AQ578" s="452">
        <f>AF574+AF575-AF577-AF578</f>
        <v>0</v>
      </c>
      <c r="BC578" s="650"/>
      <c r="BD578" s="444"/>
      <c r="BE578" s="444"/>
      <c r="BF578" s="444"/>
      <c r="BG578" s="444"/>
      <c r="BH578" s="444"/>
      <c r="BI578" s="444"/>
      <c r="BJ578" s="444"/>
      <c r="BK578" s="649"/>
    </row>
    <row r="579" spans="1:63" s="424" customFormat="1" ht="15" customHeight="1" thickBot="1">
      <c r="A579" s="439"/>
      <c r="D579" s="856" t="s">
        <v>256</v>
      </c>
      <c r="E579" s="857"/>
      <c r="F579" s="857"/>
      <c r="G579" s="857"/>
      <c r="H579" s="857"/>
      <c r="I579" s="857"/>
      <c r="J579" s="857"/>
      <c r="K579" s="857"/>
      <c r="L579" s="857"/>
      <c r="M579" s="857"/>
      <c r="N579" s="857"/>
      <c r="O579" s="857"/>
      <c r="P579" s="857"/>
      <c r="Q579" s="857"/>
      <c r="R579" s="857"/>
      <c r="S579" s="857"/>
      <c r="T579" s="857"/>
      <c r="U579" s="857"/>
      <c r="V579" s="857"/>
      <c r="W579" s="857"/>
      <c r="X579" s="857"/>
      <c r="Y579" s="857"/>
      <c r="Z579" s="857"/>
      <c r="AA579" s="857"/>
      <c r="AB579" s="857"/>
      <c r="AC579" s="857"/>
      <c r="AD579" s="857"/>
      <c r="AE579" s="857"/>
      <c r="AF579" s="857"/>
      <c r="AG579" s="857"/>
      <c r="AH579" s="1147"/>
      <c r="AI579" s="450"/>
      <c r="AJ579" s="451"/>
      <c r="AK579" s="451"/>
      <c r="AL579" s="451"/>
      <c r="AM579" s="451"/>
      <c r="AN579" s="451"/>
      <c r="AO579" s="451"/>
      <c r="AP579" s="451"/>
      <c r="AQ579" s="452"/>
      <c r="BC579" s="650"/>
      <c r="BD579" s="444"/>
      <c r="BE579" s="444"/>
      <c r="BF579" s="444"/>
      <c r="BG579" s="444"/>
      <c r="BH579" s="444"/>
      <c r="BI579" s="444"/>
      <c r="BJ579" s="444"/>
      <c r="BK579" s="649"/>
    </row>
    <row r="580" spans="1:63" s="424" customFormat="1" ht="22.5" customHeight="1">
      <c r="A580" s="439"/>
      <c r="D580" s="869" t="s">
        <v>32</v>
      </c>
      <c r="E580" s="869"/>
      <c r="F580" s="869"/>
      <c r="G580" s="869"/>
      <c r="H580" s="1144">
        <f>H568-H574</f>
        <v>0</v>
      </c>
      <c r="I580" s="1144"/>
      <c r="J580" s="1144"/>
      <c r="K580" s="1144">
        <f t="shared" ref="K580" si="209">K568-K574</f>
        <v>0</v>
      </c>
      <c r="L580" s="1144"/>
      <c r="M580" s="1144"/>
      <c r="N580" s="1144">
        <f t="shared" ref="N580" si="210">N568-N574</f>
        <v>0</v>
      </c>
      <c r="O580" s="1144"/>
      <c r="P580" s="1144"/>
      <c r="Q580" s="1144">
        <f t="shared" ref="Q580" si="211">Q568-Q574</f>
        <v>0</v>
      </c>
      <c r="R580" s="1144"/>
      <c r="S580" s="1144"/>
      <c r="T580" s="1144">
        <f t="shared" ref="T580" si="212">T568-T574</f>
        <v>0</v>
      </c>
      <c r="U580" s="1144"/>
      <c r="V580" s="1144"/>
      <c r="W580" s="1144">
        <f t="shared" ref="W580" si="213">W568-W574</f>
        <v>0</v>
      </c>
      <c r="X580" s="1144"/>
      <c r="Y580" s="1144"/>
      <c r="Z580" s="1144">
        <f t="shared" ref="Z580" si="214">Z568-Z574</f>
        <v>0</v>
      </c>
      <c r="AA580" s="1144"/>
      <c r="AB580" s="1144"/>
      <c r="AC580" s="1144">
        <f t="shared" ref="AC580:AF580" si="215">AC568-AC574</f>
        <v>0</v>
      </c>
      <c r="AD580" s="1144"/>
      <c r="AE580" s="1144"/>
      <c r="AF580" s="1144">
        <f t="shared" si="215"/>
        <v>0</v>
      </c>
      <c r="AG580" s="1144"/>
      <c r="AH580" s="1144"/>
      <c r="AI580" s="465">
        <f>H568-H574-H580</f>
        <v>0</v>
      </c>
      <c r="AJ580" s="518">
        <f t="shared" ref="AJ580:AP580" si="216">I568-I574-I580</f>
        <v>0</v>
      </c>
      <c r="AK580" s="518">
        <f t="shared" si="216"/>
        <v>0</v>
      </c>
      <c r="AL580" s="518">
        <f t="shared" si="216"/>
        <v>0</v>
      </c>
      <c r="AM580" s="518">
        <f t="shared" si="216"/>
        <v>0</v>
      </c>
      <c r="AN580" s="518">
        <f t="shared" si="216"/>
        <v>0</v>
      </c>
      <c r="AO580" s="518">
        <f t="shared" si="216"/>
        <v>0</v>
      </c>
      <c r="AP580" s="518">
        <f t="shared" si="216"/>
        <v>0</v>
      </c>
      <c r="AQ580" s="452">
        <f>SUM(H580:AE580)-AF580</f>
        <v>0</v>
      </c>
      <c r="BC580" s="650"/>
      <c r="BD580" s="444"/>
      <c r="BE580" s="444"/>
      <c r="BF580" s="444"/>
      <c r="BG580" s="444"/>
      <c r="BH580" s="444"/>
      <c r="BI580" s="444"/>
      <c r="BJ580" s="444"/>
      <c r="BK580" s="649"/>
    </row>
    <row r="581" spans="1:63" s="424" customFormat="1" ht="22.5" customHeight="1" thickBot="1">
      <c r="A581" s="439"/>
      <c r="D581" s="867" t="s">
        <v>30</v>
      </c>
      <c r="E581" s="867"/>
      <c r="F581" s="867"/>
      <c r="G581" s="867"/>
      <c r="H581" s="1143">
        <f>H572-H578</f>
        <v>0</v>
      </c>
      <c r="I581" s="1143"/>
      <c r="J581" s="1143"/>
      <c r="K581" s="1143">
        <f t="shared" ref="K581" si="217">K572-K578</f>
        <v>0</v>
      </c>
      <c r="L581" s="1143"/>
      <c r="M581" s="1143"/>
      <c r="N581" s="1143">
        <f t="shared" ref="N581" si="218">N572-N578</f>
        <v>0</v>
      </c>
      <c r="O581" s="1143"/>
      <c r="P581" s="1143"/>
      <c r="Q581" s="1143">
        <f t="shared" ref="Q581" si="219">Q572-Q578</f>
        <v>0</v>
      </c>
      <c r="R581" s="1143"/>
      <c r="S581" s="1143"/>
      <c r="T581" s="1143">
        <f t="shared" ref="T581" si="220">T572-T578</f>
        <v>0</v>
      </c>
      <c r="U581" s="1143"/>
      <c r="V581" s="1143"/>
      <c r="W581" s="1143">
        <f t="shared" ref="W581" si="221">W572-W578</f>
        <v>0</v>
      </c>
      <c r="X581" s="1143"/>
      <c r="Y581" s="1143"/>
      <c r="Z581" s="1143">
        <f t="shared" ref="Z581" si="222">Z572-Z578</f>
        <v>0</v>
      </c>
      <c r="AA581" s="1143"/>
      <c r="AB581" s="1143"/>
      <c r="AC581" s="1143">
        <f t="shared" ref="AC581:AF581" si="223">AC572-AC578</f>
        <v>0</v>
      </c>
      <c r="AD581" s="1143"/>
      <c r="AE581" s="1143"/>
      <c r="AF581" s="1143">
        <f t="shared" si="223"/>
        <v>0</v>
      </c>
      <c r="AG581" s="1143"/>
      <c r="AH581" s="1143"/>
      <c r="AI581" s="453">
        <f>H572-H578-H581</f>
        <v>0</v>
      </c>
      <c r="AJ581" s="454">
        <f>K572-K578-K581</f>
        <v>0</v>
      </c>
      <c r="AK581" s="454">
        <f t="shared" ref="AK581:AP581" si="224">L572-L578-L581</f>
        <v>0</v>
      </c>
      <c r="AL581" s="454">
        <f t="shared" si="224"/>
        <v>0</v>
      </c>
      <c r="AM581" s="454">
        <f t="shared" si="224"/>
        <v>0</v>
      </c>
      <c r="AN581" s="454">
        <f t="shared" si="224"/>
        <v>0</v>
      </c>
      <c r="AO581" s="454">
        <f t="shared" si="224"/>
        <v>0</v>
      </c>
      <c r="AP581" s="454">
        <f t="shared" si="224"/>
        <v>0</v>
      </c>
      <c r="AQ581" s="455">
        <f>SUM(H581:AE581)-AF581</f>
        <v>0</v>
      </c>
      <c r="BC581" s="453" t="e">
        <f>H581-#REF!</f>
        <v>#REF!</v>
      </c>
      <c r="BD581" s="454" t="e">
        <f>K581-#REF!</f>
        <v>#REF!</v>
      </c>
      <c r="BE581" s="454" t="e">
        <f>N581-#REF!</f>
        <v>#REF!</v>
      </c>
      <c r="BF581" s="454" t="e">
        <f>Q581-#REF!</f>
        <v>#REF!</v>
      </c>
      <c r="BG581" s="454" t="e">
        <f>T581-#REF!</f>
        <v>#REF!</v>
      </c>
      <c r="BH581" s="454" t="e">
        <f>W581-#REF!</f>
        <v>#REF!</v>
      </c>
      <c r="BI581" s="454" t="e">
        <f>Z581-#REF!</f>
        <v>#REF!</v>
      </c>
      <c r="BJ581" s="454" t="e">
        <f>AC581-#REF!</f>
        <v>#REF!</v>
      </c>
      <c r="BK581" s="455" t="e">
        <f>AF581-#REF!</f>
        <v>#REF!</v>
      </c>
    </row>
    <row r="582" spans="1:63" s="424" customFormat="1">
      <c r="A582" s="439"/>
      <c r="D582" s="648"/>
      <c r="E582" s="639"/>
      <c r="F582" s="639"/>
      <c r="AI582" s="18"/>
      <c r="AJ582" s="18"/>
      <c r="AK582" s="18"/>
      <c r="AL582" s="18"/>
      <c r="AM582" s="18"/>
      <c r="AN582" s="18"/>
      <c r="AO582" s="18"/>
      <c r="AP582" s="18"/>
      <c r="AQ582" s="18"/>
    </row>
    <row r="583" spans="1:63" s="424" customFormat="1">
      <c r="A583" s="439"/>
      <c r="D583" s="648"/>
      <c r="E583" s="639"/>
      <c r="F583" s="639"/>
      <c r="AI583" s="18"/>
      <c r="AJ583" s="18"/>
      <c r="AK583" s="18"/>
      <c r="AL583" s="18"/>
      <c r="AM583" s="18"/>
      <c r="AN583" s="18"/>
      <c r="AO583" s="18"/>
      <c r="AP583" s="18"/>
      <c r="AQ583" s="18"/>
    </row>
    <row r="584" spans="1:63" s="424" customFormat="1" ht="14.25" customHeight="1" thickBot="1">
      <c r="A584" s="439"/>
      <c r="D584" s="648"/>
      <c r="E584" s="639"/>
      <c r="F584" s="639"/>
      <c r="AI584" s="18"/>
      <c r="AJ584" s="18"/>
      <c r="AK584" s="18"/>
      <c r="AL584" s="18"/>
      <c r="AM584" s="18"/>
      <c r="AN584" s="18"/>
      <c r="AO584" s="18"/>
      <c r="AP584" s="18"/>
      <c r="AQ584" s="18"/>
    </row>
    <row r="585" spans="1:63" s="424" customFormat="1" ht="29.25" customHeight="1" thickBot="1">
      <c r="A585" s="439">
        <v>8</v>
      </c>
      <c r="D585" s="864" t="s">
        <v>55</v>
      </c>
      <c r="E585" s="865"/>
      <c r="F585" s="865"/>
      <c r="G585" s="865"/>
      <c r="H585" s="865"/>
      <c r="I585" s="865"/>
      <c r="J585" s="865"/>
      <c r="K585" s="865"/>
      <c r="L585" s="865"/>
      <c r="M585" s="865"/>
      <c r="N585" s="865"/>
      <c r="O585" s="865"/>
      <c r="P585" s="865"/>
      <c r="Q585" s="865"/>
      <c r="R585" s="866"/>
      <c r="S585" s="864" t="s">
        <v>36</v>
      </c>
      <c r="T585" s="865"/>
      <c r="U585" s="865"/>
      <c r="V585" s="865"/>
      <c r="W585" s="865"/>
      <c r="X585" s="865"/>
      <c r="Y585" s="865"/>
      <c r="Z585" s="865"/>
      <c r="AA585" s="865"/>
      <c r="AB585" s="865"/>
      <c r="AC585" s="865"/>
      <c r="AD585" s="865"/>
      <c r="AE585" s="865"/>
      <c r="AF585" s="865"/>
      <c r="AG585" s="866"/>
      <c r="AI585" s="18"/>
      <c r="AJ585" s="18"/>
      <c r="AK585" s="18"/>
      <c r="AL585" s="18"/>
      <c r="AM585" s="18"/>
      <c r="AN585" s="18"/>
      <c r="AO585" s="18"/>
      <c r="AP585" s="18"/>
      <c r="AQ585" s="18"/>
    </row>
    <row r="586" spans="1:63" s="424" customFormat="1" ht="29.25" customHeight="1">
      <c r="A586" s="439"/>
      <c r="D586" s="765" t="s">
        <v>57</v>
      </c>
      <c r="E586" s="766"/>
      <c r="F586" s="766"/>
      <c r="G586" s="766"/>
      <c r="H586" s="766"/>
      <c r="I586" s="766"/>
      <c r="J586" s="766"/>
      <c r="K586" s="766"/>
      <c r="L586" s="766"/>
      <c r="M586" s="766"/>
      <c r="N586" s="766"/>
      <c r="O586" s="766"/>
      <c r="P586" s="766"/>
      <c r="Q586" s="766"/>
      <c r="R586" s="767"/>
      <c r="S586" s="768">
        <v>0</v>
      </c>
      <c r="T586" s="769"/>
      <c r="U586" s="769"/>
      <c r="V586" s="769"/>
      <c r="W586" s="769"/>
      <c r="X586" s="769"/>
      <c r="Y586" s="769"/>
      <c r="Z586" s="769"/>
      <c r="AA586" s="769"/>
      <c r="AB586" s="769"/>
      <c r="AC586" s="769"/>
      <c r="AD586" s="769"/>
      <c r="AE586" s="769"/>
      <c r="AF586" s="769"/>
      <c r="AG586" s="770"/>
      <c r="AI586" s="18"/>
      <c r="AJ586" s="18"/>
      <c r="AK586" s="18"/>
      <c r="AL586" s="18"/>
      <c r="AM586" s="18"/>
      <c r="AN586" s="18"/>
      <c r="AO586" s="18"/>
      <c r="AP586" s="18"/>
      <c r="AQ586" s="18"/>
    </row>
    <row r="587" spans="1:63" s="424" customFormat="1" ht="29.25" customHeight="1" thickBot="1">
      <c r="A587" s="439"/>
      <c r="D587" s="803" t="s">
        <v>58</v>
      </c>
      <c r="E587" s="804"/>
      <c r="F587" s="804"/>
      <c r="G587" s="804"/>
      <c r="H587" s="804"/>
      <c r="I587" s="804"/>
      <c r="J587" s="804"/>
      <c r="K587" s="804"/>
      <c r="L587" s="804"/>
      <c r="M587" s="804"/>
      <c r="N587" s="804"/>
      <c r="O587" s="804"/>
      <c r="P587" s="804"/>
      <c r="Q587" s="804"/>
      <c r="R587" s="805"/>
      <c r="S587" s="853">
        <v>0</v>
      </c>
      <c r="T587" s="854"/>
      <c r="U587" s="854"/>
      <c r="V587" s="854"/>
      <c r="W587" s="854"/>
      <c r="X587" s="854"/>
      <c r="Y587" s="854"/>
      <c r="Z587" s="854"/>
      <c r="AA587" s="854"/>
      <c r="AB587" s="854"/>
      <c r="AC587" s="854"/>
      <c r="AD587" s="854"/>
      <c r="AE587" s="854"/>
      <c r="AF587" s="854"/>
      <c r="AG587" s="855"/>
      <c r="AI587" s="18"/>
      <c r="AJ587" s="18"/>
      <c r="AK587" s="18"/>
      <c r="AL587" s="18"/>
      <c r="AM587" s="18"/>
      <c r="AN587" s="18"/>
      <c r="AO587" s="18"/>
      <c r="AP587" s="18"/>
      <c r="AQ587" s="18"/>
    </row>
    <row r="588" spans="1:63" s="424" customFormat="1">
      <c r="A588" s="439"/>
      <c r="AI588" s="18"/>
      <c r="AJ588" s="18"/>
      <c r="AK588" s="18"/>
      <c r="AL588" s="18"/>
      <c r="AM588" s="18"/>
      <c r="AN588" s="18"/>
      <c r="AO588" s="18"/>
      <c r="AP588" s="18"/>
      <c r="AQ588" s="18"/>
    </row>
    <row r="589" spans="1:63" s="424" customFormat="1" ht="8.25" customHeight="1">
      <c r="A589" s="439"/>
      <c r="D589" s="735"/>
      <c r="E589" s="735"/>
      <c r="F589" s="735"/>
      <c r="G589" s="735"/>
      <c r="H589" s="735"/>
      <c r="I589" s="735"/>
      <c r="J589" s="735"/>
      <c r="K589" s="735"/>
      <c r="L589" s="735"/>
      <c r="M589" s="735"/>
      <c r="N589" s="735"/>
      <c r="O589" s="735"/>
      <c r="P589" s="735"/>
      <c r="Q589" s="735"/>
      <c r="R589" s="735"/>
      <c r="S589" s="735"/>
      <c r="T589" s="735"/>
      <c r="U589" s="735"/>
      <c r="V589" s="735"/>
      <c r="W589" s="735"/>
      <c r="X589" s="735"/>
      <c r="Y589" s="735"/>
      <c r="Z589" s="735"/>
      <c r="AA589" s="735"/>
      <c r="AB589" s="735"/>
      <c r="AC589" s="735"/>
      <c r="AD589" s="735"/>
      <c r="AE589" s="735"/>
      <c r="AF589" s="735"/>
      <c r="AG589" s="735"/>
      <c r="AI589" s="18"/>
      <c r="AJ589" s="18"/>
      <c r="AK589" s="18"/>
      <c r="AL589" s="18"/>
      <c r="AM589" s="18"/>
      <c r="AN589" s="18"/>
      <c r="AO589" s="18"/>
      <c r="AP589" s="18"/>
      <c r="AQ589" s="18"/>
    </row>
    <row r="590" spans="1:63" s="424" customFormat="1" ht="15" hidden="1" customHeight="1">
      <c r="A590" s="439"/>
      <c r="D590" s="735"/>
      <c r="E590" s="735"/>
      <c r="F590" s="735"/>
      <c r="G590" s="735"/>
      <c r="H590" s="735"/>
      <c r="I590" s="735"/>
      <c r="J590" s="735"/>
      <c r="K590" s="735"/>
      <c r="L590" s="735"/>
      <c r="M590" s="735"/>
      <c r="N590" s="735"/>
      <c r="O590" s="735"/>
      <c r="P590" s="735"/>
      <c r="Q590" s="735"/>
      <c r="R590" s="735"/>
      <c r="S590" s="735"/>
      <c r="T590" s="735"/>
      <c r="U590" s="735"/>
      <c r="V590" s="735"/>
      <c r="W590" s="735"/>
      <c r="X590" s="735"/>
      <c r="Y590" s="735"/>
      <c r="Z590" s="735"/>
      <c r="AA590" s="735"/>
      <c r="AB590" s="735"/>
      <c r="AC590" s="735"/>
      <c r="AD590" s="735"/>
      <c r="AE590" s="735"/>
      <c r="AF590" s="735"/>
      <c r="AG590" s="735"/>
      <c r="AI590" s="18"/>
      <c r="AJ590" s="18"/>
      <c r="AK590" s="18"/>
      <c r="AL590" s="18"/>
      <c r="AM590" s="18"/>
      <c r="AN590" s="18"/>
      <c r="AO590" s="18"/>
      <c r="AP590" s="18"/>
      <c r="AQ590" s="18"/>
    </row>
    <row r="591" spans="1:63" s="424" customFormat="1" ht="15" hidden="1" customHeight="1">
      <c r="A591" s="439"/>
      <c r="D591" s="639"/>
      <c r="E591" s="639"/>
      <c r="F591" s="639"/>
      <c r="G591" s="639"/>
      <c r="H591" s="639"/>
      <c r="I591" s="639"/>
      <c r="J591" s="639"/>
      <c r="K591" s="639"/>
      <c r="L591" s="639"/>
      <c r="M591" s="639"/>
      <c r="N591" s="639"/>
      <c r="O591" s="639"/>
      <c r="P591" s="639"/>
      <c r="Q591" s="639"/>
      <c r="R591" s="639"/>
      <c r="S591" s="639"/>
      <c r="T591" s="639"/>
      <c r="U591" s="639"/>
      <c r="V591" s="639"/>
      <c r="W591" s="639"/>
      <c r="X591" s="639"/>
      <c r="Y591" s="639"/>
      <c r="Z591" s="639"/>
      <c r="AA591" s="639"/>
      <c r="AB591" s="639"/>
      <c r="AC591" s="639"/>
      <c r="AD591" s="639"/>
      <c r="AE591" s="639"/>
      <c r="AF591" s="639"/>
      <c r="AG591" s="639"/>
      <c r="AI591" s="18"/>
      <c r="AJ591" s="18"/>
      <c r="AK591" s="18"/>
      <c r="AL591" s="18"/>
      <c r="AM591" s="18"/>
      <c r="AN591" s="18"/>
      <c r="AO591" s="18"/>
      <c r="AP591" s="18"/>
      <c r="AQ591" s="18"/>
    </row>
    <row r="592" spans="1:63" s="424" customFormat="1" hidden="1">
      <c r="A592" s="439"/>
      <c r="D592" s="735"/>
      <c r="E592" s="735"/>
      <c r="F592" s="735"/>
      <c r="G592" s="735"/>
      <c r="H592" s="735"/>
      <c r="I592" s="735"/>
      <c r="J592" s="735"/>
      <c r="K592" s="735"/>
      <c r="L592" s="735"/>
      <c r="M592" s="735"/>
      <c r="N592" s="735"/>
      <c r="O592" s="735"/>
      <c r="P592" s="735"/>
      <c r="Q592" s="735"/>
      <c r="R592" s="735"/>
      <c r="S592" s="735"/>
      <c r="T592" s="735"/>
      <c r="U592" s="735"/>
      <c r="V592" s="735"/>
      <c r="W592" s="735"/>
      <c r="X592" s="735"/>
      <c r="Y592" s="735"/>
      <c r="Z592" s="735"/>
      <c r="AA592" s="735"/>
      <c r="AB592" s="735"/>
      <c r="AC592" s="735"/>
      <c r="AD592" s="735"/>
      <c r="AE592" s="735"/>
      <c r="AF592" s="735"/>
      <c r="AG592" s="735"/>
      <c r="AI592" s="18"/>
      <c r="AJ592" s="18"/>
      <c r="AK592" s="18"/>
      <c r="AL592" s="18"/>
      <c r="AM592" s="18"/>
      <c r="AN592" s="18"/>
      <c r="AO592" s="18"/>
      <c r="AP592" s="18"/>
      <c r="AQ592" s="18"/>
    </row>
    <row r="593" spans="1:43" s="424" customFormat="1" hidden="1">
      <c r="A593" s="439"/>
      <c r="AI593" s="18"/>
      <c r="AJ593" s="18"/>
      <c r="AK593" s="18"/>
      <c r="AL593" s="18"/>
      <c r="AM593" s="18"/>
      <c r="AN593" s="18"/>
      <c r="AO593" s="18"/>
      <c r="AP593" s="18"/>
      <c r="AQ593" s="18"/>
    </row>
    <row r="594" spans="1:43" s="424" customFormat="1" hidden="1">
      <c r="A594" s="439"/>
      <c r="AI594" s="18"/>
      <c r="AJ594" s="18"/>
      <c r="AK594" s="18"/>
      <c r="AL594" s="18"/>
      <c r="AM594" s="18"/>
      <c r="AN594" s="18"/>
      <c r="AO594" s="18"/>
      <c r="AP594" s="18"/>
      <c r="AQ594" s="18"/>
    </row>
    <row r="595" spans="1:43" s="424" customFormat="1">
      <c r="A595" s="439"/>
      <c r="D595" s="894" t="s">
        <v>843</v>
      </c>
      <c r="E595" s="894"/>
      <c r="F595" s="894"/>
      <c r="G595" s="894"/>
      <c r="H595" s="894"/>
      <c r="I595" s="894"/>
      <c r="J595" s="894"/>
      <c r="K595" s="894"/>
      <c r="L595" s="894"/>
      <c r="M595" s="894"/>
      <c r="N595" s="894"/>
      <c r="O595" s="894"/>
      <c r="P595" s="894"/>
      <c r="Q595" s="894"/>
      <c r="R595" s="894"/>
      <c r="S595" s="894"/>
      <c r="T595" s="894"/>
      <c r="U595" s="894"/>
      <c r="V595" s="894"/>
      <c r="W595" s="894"/>
      <c r="X595" s="894"/>
      <c r="Y595" s="894"/>
      <c r="Z595" s="894"/>
      <c r="AA595" s="894"/>
      <c r="AB595" s="894"/>
      <c r="AC595" s="894"/>
      <c r="AD595" s="894"/>
      <c r="AE595" s="894"/>
      <c r="AF595" s="894"/>
      <c r="AG595" s="894"/>
      <c r="AI595" s="18"/>
      <c r="AJ595" s="18"/>
      <c r="AK595" s="18"/>
      <c r="AL595" s="18"/>
      <c r="AM595" s="18"/>
      <c r="AN595" s="18"/>
      <c r="AO595" s="18"/>
      <c r="AP595" s="18"/>
      <c r="AQ595" s="18"/>
    </row>
    <row r="596" spans="1:43" s="424" customFormat="1" ht="15" thickBot="1">
      <c r="A596" s="439"/>
      <c r="AI596" s="18"/>
      <c r="AJ596" s="18"/>
      <c r="AK596" s="18"/>
      <c r="AL596" s="18"/>
      <c r="AM596" s="18"/>
      <c r="AN596" s="18"/>
      <c r="AO596" s="18"/>
      <c r="AP596" s="18"/>
      <c r="AQ596" s="18"/>
    </row>
    <row r="597" spans="1:43" s="424" customFormat="1" ht="47.25" customHeight="1" thickTop="1" thickBot="1">
      <c r="A597" s="439">
        <v>11</v>
      </c>
      <c r="D597" s="771" t="s">
        <v>81</v>
      </c>
      <c r="E597" s="771"/>
      <c r="F597" s="771"/>
      <c r="G597" s="771"/>
      <c r="H597" s="771"/>
      <c r="I597" s="771"/>
      <c r="J597" s="771"/>
      <c r="K597" s="771"/>
      <c r="L597" s="771" t="s">
        <v>450</v>
      </c>
      <c r="M597" s="771"/>
      <c r="N597" s="771"/>
      <c r="O597" s="771"/>
      <c r="P597" s="771"/>
      <c r="Q597" s="771" t="s">
        <v>72</v>
      </c>
      <c r="R597" s="771"/>
      <c r="S597" s="771"/>
      <c r="T597" s="771"/>
      <c r="U597" s="771" t="s">
        <v>73</v>
      </c>
      <c r="V597" s="771"/>
      <c r="W597" s="771"/>
      <c r="X597" s="771"/>
      <c r="Y597" s="771" t="s">
        <v>453</v>
      </c>
      <c r="Z597" s="771"/>
      <c r="AA597" s="771"/>
      <c r="AB597" s="771"/>
      <c r="AC597" s="771" t="s">
        <v>30</v>
      </c>
      <c r="AD597" s="771"/>
      <c r="AE597" s="771"/>
      <c r="AF597" s="771"/>
      <c r="AG597" s="771"/>
      <c r="AI597" s="59" t="s">
        <v>450</v>
      </c>
      <c r="AJ597" s="59" t="s">
        <v>72</v>
      </c>
      <c r="AK597" s="59" t="s">
        <v>73</v>
      </c>
      <c r="AL597" s="59" t="s">
        <v>453</v>
      </c>
      <c r="AM597" s="59" t="s">
        <v>30</v>
      </c>
      <c r="AN597" s="18"/>
      <c r="AO597" s="18"/>
      <c r="AP597" s="18"/>
      <c r="AQ597" s="18"/>
    </row>
    <row r="598" spans="1:43" s="424" customFormat="1" ht="33" customHeight="1" thickBot="1">
      <c r="A598" s="439"/>
      <c r="D598" s="738" t="s">
        <v>74</v>
      </c>
      <c r="E598" s="738"/>
      <c r="F598" s="738"/>
      <c r="G598" s="738"/>
      <c r="H598" s="738"/>
      <c r="I598" s="738"/>
      <c r="J598" s="738"/>
      <c r="K598" s="738"/>
      <c r="L598" s="905"/>
      <c r="M598" s="890"/>
      <c r="N598" s="890"/>
      <c r="O598" s="890"/>
      <c r="P598" s="890"/>
      <c r="Q598" s="890"/>
      <c r="R598" s="890"/>
      <c r="S598" s="890"/>
      <c r="T598" s="890"/>
      <c r="U598" s="890"/>
      <c r="V598" s="890"/>
      <c r="W598" s="890"/>
      <c r="X598" s="890"/>
      <c r="Y598" s="890"/>
      <c r="Z598" s="890"/>
      <c r="AA598" s="890"/>
      <c r="AB598" s="890"/>
      <c r="AC598" s="903">
        <f>SUM(L598:AB598)</f>
        <v>0</v>
      </c>
      <c r="AD598" s="903"/>
      <c r="AE598" s="903"/>
      <c r="AF598" s="903"/>
      <c r="AG598" s="904"/>
      <c r="AI598" s="450"/>
      <c r="AJ598" s="451"/>
      <c r="AK598" s="451"/>
      <c r="AL598" s="451"/>
      <c r="AM598" s="452">
        <f>SUM(L598:AB598)-AC598</f>
        <v>0</v>
      </c>
      <c r="AN598" s="18"/>
      <c r="AO598" s="18"/>
      <c r="AP598" s="18"/>
      <c r="AQ598" s="18"/>
    </row>
    <row r="599" spans="1:43" s="424" customFormat="1" ht="33" customHeight="1" thickBot="1">
      <c r="A599" s="439"/>
      <c r="D599" s="738" t="s">
        <v>1014</v>
      </c>
      <c r="E599" s="738"/>
      <c r="F599" s="738"/>
      <c r="G599" s="738"/>
      <c r="H599" s="738"/>
      <c r="I599" s="738"/>
      <c r="J599" s="738"/>
      <c r="K599" s="738"/>
      <c r="L599" s="723"/>
      <c r="M599" s="741"/>
      <c r="N599" s="741"/>
      <c r="O599" s="741"/>
      <c r="P599" s="741"/>
      <c r="Q599" s="742"/>
      <c r="R599" s="743"/>
      <c r="S599" s="743"/>
      <c r="T599" s="744"/>
      <c r="U599" s="742"/>
      <c r="V599" s="743"/>
      <c r="W599" s="743"/>
      <c r="X599" s="744"/>
      <c r="Y599" s="741"/>
      <c r="Z599" s="741"/>
      <c r="AA599" s="741"/>
      <c r="AB599" s="741"/>
      <c r="AC599" s="901">
        <f t="shared" ref="AC599:AC602" si="225">SUM(L599:AB599)</f>
        <v>0</v>
      </c>
      <c r="AD599" s="901"/>
      <c r="AE599" s="901"/>
      <c r="AF599" s="901"/>
      <c r="AG599" s="902"/>
      <c r="AI599" s="450"/>
      <c r="AJ599" s="451"/>
      <c r="AK599" s="451"/>
      <c r="AL599" s="451"/>
      <c r="AM599" s="452">
        <f t="shared" ref="AM599:AM600" si="226">SUM(L599:AB599)-AC599</f>
        <v>0</v>
      </c>
      <c r="AN599" s="18"/>
      <c r="AO599" s="18"/>
      <c r="AP599" s="18"/>
      <c r="AQ599" s="18"/>
    </row>
    <row r="600" spans="1:43" s="424" customFormat="1" ht="33" customHeight="1" thickBot="1">
      <c r="A600" s="439"/>
      <c r="D600" s="738" t="s">
        <v>1015</v>
      </c>
      <c r="E600" s="738"/>
      <c r="F600" s="738"/>
      <c r="G600" s="738"/>
      <c r="H600" s="738"/>
      <c r="I600" s="738"/>
      <c r="J600" s="738"/>
      <c r="K600" s="738"/>
      <c r="L600" s="723"/>
      <c r="M600" s="741"/>
      <c r="N600" s="741"/>
      <c r="O600" s="741"/>
      <c r="P600" s="741"/>
      <c r="Q600" s="741"/>
      <c r="R600" s="741"/>
      <c r="S600" s="741"/>
      <c r="T600" s="741"/>
      <c r="U600" s="741"/>
      <c r="V600" s="741"/>
      <c r="W600" s="741"/>
      <c r="X600" s="741"/>
      <c r="Y600" s="741"/>
      <c r="Z600" s="741"/>
      <c r="AA600" s="741"/>
      <c r="AB600" s="741"/>
      <c r="AC600" s="901">
        <f>SUM(L600:AB600)</f>
        <v>0</v>
      </c>
      <c r="AD600" s="901"/>
      <c r="AE600" s="901"/>
      <c r="AF600" s="901"/>
      <c r="AG600" s="902"/>
      <c r="AI600" s="450"/>
      <c r="AJ600" s="451"/>
      <c r="AK600" s="451"/>
      <c r="AL600" s="451"/>
      <c r="AM600" s="452">
        <f t="shared" si="226"/>
        <v>0</v>
      </c>
      <c r="AN600" s="18"/>
      <c r="AO600" s="18"/>
      <c r="AP600" s="18"/>
      <c r="AQ600" s="18"/>
    </row>
    <row r="601" spans="1:43" s="424" customFormat="1" ht="33" customHeight="1" thickBot="1">
      <c r="A601" s="439"/>
      <c r="D601" s="738" t="s">
        <v>77</v>
      </c>
      <c r="E601" s="738"/>
      <c r="F601" s="738"/>
      <c r="G601" s="738"/>
      <c r="H601" s="738"/>
      <c r="I601" s="738"/>
      <c r="J601" s="738"/>
      <c r="K601" s="738"/>
      <c r="L601" s="723"/>
      <c r="M601" s="741"/>
      <c r="N601" s="741"/>
      <c r="O601" s="741"/>
      <c r="P601" s="741"/>
      <c r="Q601" s="741"/>
      <c r="R601" s="741"/>
      <c r="S601" s="741"/>
      <c r="T601" s="741"/>
      <c r="U601" s="741"/>
      <c r="V601" s="741"/>
      <c r="W601" s="741"/>
      <c r="X601" s="741"/>
      <c r="Y601" s="741"/>
      <c r="Z601" s="741"/>
      <c r="AA601" s="741"/>
      <c r="AB601" s="741"/>
      <c r="AC601" s="901">
        <f t="shared" si="225"/>
        <v>0</v>
      </c>
      <c r="AD601" s="901"/>
      <c r="AE601" s="901"/>
      <c r="AF601" s="901"/>
      <c r="AG601" s="902"/>
      <c r="AI601" s="450"/>
      <c r="AJ601" s="451"/>
      <c r="AK601" s="451"/>
      <c r="AL601" s="451"/>
      <c r="AM601" s="452">
        <f>SUM(L601:AB601)-AC601</f>
        <v>0</v>
      </c>
      <c r="AN601" s="18"/>
      <c r="AO601" s="18"/>
      <c r="AP601" s="18"/>
      <c r="AQ601" s="18"/>
    </row>
    <row r="602" spans="1:43" s="424" customFormat="1" ht="33" customHeight="1" thickBot="1">
      <c r="A602" s="439"/>
      <c r="D602" s="772" t="s">
        <v>84</v>
      </c>
      <c r="E602" s="772"/>
      <c r="F602" s="772"/>
      <c r="G602" s="772"/>
      <c r="H602" s="772"/>
      <c r="I602" s="772"/>
      <c r="J602" s="772"/>
      <c r="K602" s="772"/>
      <c r="L602" s="739">
        <f>SUM(L598:P601)</f>
        <v>0</v>
      </c>
      <c r="M602" s="740"/>
      <c r="N602" s="740"/>
      <c r="O602" s="740"/>
      <c r="P602" s="740"/>
      <c r="Q602" s="740">
        <f>SUM(Q598:T601)</f>
        <v>0</v>
      </c>
      <c r="R602" s="740"/>
      <c r="S602" s="740"/>
      <c r="T602" s="740"/>
      <c r="U602" s="740">
        <f>SUM(U598:X601)</f>
        <v>0</v>
      </c>
      <c r="V602" s="740"/>
      <c r="W602" s="740"/>
      <c r="X602" s="740"/>
      <c r="Y602" s="740">
        <f>SUM(Y598:AB601)</f>
        <v>0</v>
      </c>
      <c r="Z602" s="740"/>
      <c r="AA602" s="740"/>
      <c r="AB602" s="740"/>
      <c r="AC602" s="740">
        <f t="shared" si="225"/>
        <v>0</v>
      </c>
      <c r="AD602" s="740"/>
      <c r="AE602" s="740"/>
      <c r="AF602" s="740"/>
      <c r="AG602" s="900"/>
      <c r="AI602" s="453">
        <f>SUM(L598:P601)-L602</f>
        <v>0</v>
      </c>
      <c r="AJ602" s="454">
        <f>SUM(Q598:T601)-Q602</f>
        <v>0</v>
      </c>
      <c r="AK602" s="454">
        <f>SUM(U598:X601)-U602</f>
        <v>0</v>
      </c>
      <c r="AL602" s="454">
        <f>SUM(Y598:AB601)-Y602</f>
        <v>0</v>
      </c>
      <c r="AM602" s="455">
        <f>SUM(AC598:AG601)-AC602</f>
        <v>0</v>
      </c>
      <c r="AN602" s="18"/>
      <c r="AO602" s="18"/>
      <c r="AP602" s="18"/>
      <c r="AQ602" s="18"/>
    </row>
    <row r="603" spans="1:43" s="424" customFormat="1">
      <c r="A603" s="439"/>
      <c r="AI603" s="18"/>
      <c r="AJ603" s="18"/>
      <c r="AK603" s="18"/>
      <c r="AL603" s="18"/>
      <c r="AM603" s="18"/>
      <c r="AN603" s="18"/>
      <c r="AO603" s="18"/>
      <c r="AP603" s="18"/>
      <c r="AQ603" s="18"/>
    </row>
    <row r="604" spans="1:43" s="424" customFormat="1">
      <c r="A604" s="439"/>
      <c r="D604" s="906"/>
      <c r="E604" s="906"/>
      <c r="F604" s="906"/>
      <c r="G604" s="906"/>
      <c r="H604" s="906"/>
      <c r="I604" s="906"/>
      <c r="J604" s="906"/>
      <c r="K604" s="906"/>
      <c r="L604" s="906"/>
      <c r="M604" s="906"/>
      <c r="N604" s="906"/>
      <c r="O604" s="906"/>
      <c r="P604" s="906"/>
      <c r="Q604" s="906"/>
      <c r="R604" s="906"/>
      <c r="S604" s="906"/>
      <c r="T604" s="906"/>
      <c r="U604" s="906"/>
      <c r="V604" s="906"/>
      <c r="W604" s="906"/>
      <c r="X604" s="906"/>
      <c r="Y604" s="906"/>
      <c r="Z604" s="906"/>
      <c r="AA604" s="906"/>
      <c r="AB604" s="906"/>
      <c r="AC604" s="906"/>
      <c r="AD604" s="906"/>
      <c r="AE604" s="906"/>
      <c r="AF604" s="906"/>
      <c r="AG604" s="906"/>
      <c r="AI604" s="18"/>
      <c r="AJ604" s="18"/>
      <c r="AK604" s="18"/>
      <c r="AL604" s="18"/>
      <c r="AM604" s="18"/>
      <c r="AN604" s="18"/>
      <c r="AO604" s="18"/>
      <c r="AP604" s="18"/>
      <c r="AQ604" s="18"/>
    </row>
    <row r="605" spans="1:43" s="424" customFormat="1" ht="3" customHeight="1">
      <c r="A605" s="439"/>
      <c r="D605" s="906"/>
      <c r="E605" s="906"/>
      <c r="F605" s="906"/>
      <c r="G605" s="906"/>
      <c r="H605" s="906"/>
      <c r="I605" s="906"/>
      <c r="J605" s="906"/>
      <c r="K605" s="906"/>
      <c r="L605" s="906"/>
      <c r="M605" s="906"/>
      <c r="N605" s="906"/>
      <c r="O605" s="906"/>
      <c r="P605" s="906"/>
      <c r="Q605" s="906"/>
      <c r="R605" s="906"/>
      <c r="S605" s="906"/>
      <c r="T605" s="906"/>
      <c r="U605" s="906"/>
      <c r="V605" s="906"/>
      <c r="W605" s="906"/>
      <c r="X605" s="906"/>
      <c r="Y605" s="906"/>
      <c r="Z605" s="906"/>
      <c r="AA605" s="906"/>
      <c r="AB605" s="906"/>
      <c r="AC605" s="906"/>
      <c r="AD605" s="906"/>
      <c r="AE605" s="906"/>
      <c r="AF605" s="906"/>
      <c r="AG605" s="906"/>
      <c r="AI605" s="18"/>
      <c r="AJ605" s="18"/>
      <c r="AK605" s="18"/>
      <c r="AL605" s="18"/>
      <c r="AM605" s="18"/>
      <c r="AN605" s="18"/>
      <c r="AO605" s="18"/>
      <c r="AP605" s="18"/>
      <c r="AQ605" s="18"/>
    </row>
    <row r="606" spans="1:43" s="424" customFormat="1" hidden="1">
      <c r="A606" s="439"/>
      <c r="AI606" s="18"/>
      <c r="AJ606" s="18"/>
      <c r="AK606" s="18"/>
      <c r="AL606" s="18"/>
      <c r="AM606" s="18"/>
      <c r="AN606" s="18"/>
      <c r="AO606" s="18"/>
      <c r="AP606" s="18"/>
      <c r="AQ606" s="18"/>
    </row>
    <row r="607" spans="1:43" s="424" customFormat="1">
      <c r="A607" s="439"/>
      <c r="AI607" s="18"/>
      <c r="AJ607" s="18"/>
      <c r="AK607" s="18"/>
      <c r="AL607" s="18"/>
      <c r="AM607" s="18"/>
      <c r="AN607" s="18"/>
      <c r="AO607" s="18"/>
      <c r="AP607" s="18"/>
      <c r="AQ607" s="18"/>
    </row>
    <row r="608" spans="1:43" s="424" customFormat="1">
      <c r="A608" s="439"/>
      <c r="D608" s="422" t="s">
        <v>848</v>
      </c>
      <c r="AI608" s="18"/>
      <c r="AJ608" s="18"/>
      <c r="AK608" s="18"/>
      <c r="AL608" s="18"/>
      <c r="AM608" s="18"/>
      <c r="AN608" s="18"/>
      <c r="AO608" s="18"/>
      <c r="AP608" s="18"/>
      <c r="AQ608" s="18"/>
    </row>
    <row r="609" spans="1:43" s="424" customFormat="1">
      <c r="A609" s="439"/>
      <c r="AI609" s="18"/>
      <c r="AJ609" s="18"/>
      <c r="AK609" s="18"/>
      <c r="AL609" s="18"/>
      <c r="AM609" s="18"/>
      <c r="AN609" s="18"/>
      <c r="AO609" s="18"/>
      <c r="AP609" s="18"/>
      <c r="AQ609" s="18"/>
    </row>
    <row r="610" spans="1:43" s="424" customFormat="1">
      <c r="A610" s="439"/>
      <c r="D610" s="863" t="s">
        <v>1060</v>
      </c>
      <c r="E610" s="906"/>
      <c r="F610" s="906"/>
      <c r="G610" s="906"/>
      <c r="H610" s="906"/>
      <c r="I610" s="906"/>
      <c r="J610" s="906"/>
      <c r="K610" s="906"/>
      <c r="L610" s="906"/>
      <c r="M610" s="906"/>
      <c r="N610" s="906"/>
      <c r="O610" s="906"/>
      <c r="P610" s="906"/>
      <c r="Q610" s="906"/>
      <c r="R610" s="906"/>
      <c r="S610" s="906"/>
      <c r="T610" s="906"/>
      <c r="U610" s="906"/>
      <c r="V610" s="906"/>
      <c r="W610" s="906"/>
      <c r="X610" s="906"/>
      <c r="Y610" s="906"/>
      <c r="Z610" s="906"/>
      <c r="AA610" s="906"/>
      <c r="AB610" s="906"/>
      <c r="AC610" s="906"/>
      <c r="AD610" s="906"/>
      <c r="AE610" s="906"/>
      <c r="AF610" s="906"/>
      <c r="AG610" s="906"/>
      <c r="AI610" s="18"/>
      <c r="AJ610" s="18"/>
      <c r="AK610" s="18"/>
      <c r="AL610" s="18"/>
      <c r="AM610" s="18"/>
      <c r="AN610" s="18"/>
      <c r="AO610" s="18"/>
      <c r="AP610" s="18"/>
      <c r="AQ610" s="18"/>
    </row>
    <row r="611" spans="1:43" s="424" customFormat="1">
      <c r="A611" s="439"/>
      <c r="D611" s="906"/>
      <c r="E611" s="906"/>
      <c r="F611" s="906"/>
      <c r="G611" s="906"/>
      <c r="H611" s="906"/>
      <c r="I611" s="906"/>
      <c r="J611" s="906"/>
      <c r="K611" s="906"/>
      <c r="L611" s="906"/>
      <c r="M611" s="906"/>
      <c r="N611" s="906"/>
      <c r="O611" s="906"/>
      <c r="P611" s="906"/>
      <c r="Q611" s="906"/>
      <c r="R611" s="906"/>
      <c r="S611" s="906"/>
      <c r="T611" s="906"/>
      <c r="U611" s="906"/>
      <c r="V611" s="906"/>
      <c r="W611" s="906"/>
      <c r="X611" s="906"/>
      <c r="Y611" s="906"/>
      <c r="Z611" s="906"/>
      <c r="AA611" s="906"/>
      <c r="AB611" s="906"/>
      <c r="AC611" s="906"/>
      <c r="AD611" s="906"/>
      <c r="AE611" s="906"/>
      <c r="AF611" s="906"/>
      <c r="AG611" s="906"/>
      <c r="AI611" s="18"/>
      <c r="AJ611" s="18"/>
      <c r="AK611" s="18"/>
      <c r="AL611" s="18"/>
      <c r="AM611" s="18"/>
      <c r="AN611" s="18"/>
      <c r="AO611" s="18"/>
      <c r="AP611" s="18"/>
      <c r="AQ611" s="18"/>
    </row>
    <row r="612" spans="1:43" s="424" customFormat="1">
      <c r="A612" s="439"/>
      <c r="AI612" s="18"/>
      <c r="AJ612" s="18"/>
      <c r="AK612" s="18"/>
      <c r="AL612" s="18"/>
      <c r="AM612" s="18"/>
      <c r="AN612" s="18"/>
      <c r="AO612" s="18"/>
      <c r="AP612" s="18"/>
      <c r="AQ612" s="18"/>
    </row>
    <row r="613" spans="1:43" s="424" customFormat="1">
      <c r="A613" s="439"/>
      <c r="D613" s="907" t="s">
        <v>844</v>
      </c>
      <c r="E613" s="907"/>
      <c r="F613" s="907"/>
      <c r="G613" s="907"/>
      <c r="H613" s="907"/>
      <c r="I613" s="907"/>
      <c r="J613" s="907"/>
      <c r="K613" s="907"/>
      <c r="L613" s="907"/>
      <c r="M613" s="907"/>
      <c r="N613" s="907"/>
      <c r="O613" s="907"/>
      <c r="P613" s="907"/>
      <c r="Q613" s="907"/>
      <c r="R613" s="907"/>
      <c r="S613" s="907"/>
      <c r="T613" s="907"/>
      <c r="U613" s="907"/>
      <c r="V613" s="907"/>
      <c r="W613" s="907"/>
      <c r="X613" s="907"/>
      <c r="Y613" s="907"/>
      <c r="Z613" s="907"/>
      <c r="AA613" s="907"/>
      <c r="AB613" s="907"/>
      <c r="AC613" s="907"/>
      <c r="AD613" s="907"/>
      <c r="AE613" s="907"/>
      <c r="AF613" s="907"/>
      <c r="AG613" s="907"/>
      <c r="AI613" s="18"/>
      <c r="AJ613" s="18"/>
      <c r="AK613" s="18"/>
      <c r="AL613" s="18"/>
      <c r="AM613" s="18"/>
      <c r="AN613" s="18"/>
      <c r="AO613" s="18"/>
      <c r="AP613" s="18"/>
      <c r="AQ613" s="18"/>
    </row>
    <row r="614" spans="1:43" s="424" customFormat="1" ht="15" thickBot="1">
      <c r="A614" s="439"/>
      <c r="AI614" s="18"/>
      <c r="AJ614" s="18"/>
      <c r="AK614" s="18"/>
      <c r="AL614" s="18"/>
      <c r="AM614" s="18"/>
      <c r="AN614" s="18"/>
      <c r="AO614" s="18"/>
      <c r="AP614" s="18"/>
      <c r="AQ614" s="18"/>
    </row>
    <row r="615" spans="1:43" s="424" customFormat="1" ht="15.75" customHeight="1" thickBot="1">
      <c r="A615" s="439">
        <v>12</v>
      </c>
      <c r="D615" s="747" t="s">
        <v>86</v>
      </c>
      <c r="E615" s="747"/>
      <c r="F615" s="747"/>
      <c r="G615" s="747"/>
      <c r="H615" s="747"/>
      <c r="I615" s="747" t="s">
        <v>2</v>
      </c>
      <c r="J615" s="747"/>
      <c r="K615" s="747"/>
      <c r="L615" s="747"/>
      <c r="M615" s="747"/>
      <c r="N615" s="747"/>
      <c r="O615" s="747"/>
      <c r="P615" s="747"/>
      <c r="Q615" s="747"/>
      <c r="R615" s="747"/>
      <c r="S615" s="747"/>
      <c r="T615" s="747"/>
      <c r="U615" s="747"/>
      <c r="V615" s="747"/>
      <c r="W615" s="747"/>
      <c r="X615" s="747"/>
      <c r="Y615" s="747"/>
      <c r="Z615" s="747"/>
      <c r="AA615" s="747"/>
      <c r="AB615" s="747"/>
      <c r="AC615" s="747"/>
      <c r="AD615" s="747"/>
      <c r="AE615" s="747"/>
      <c r="AF615" s="747"/>
      <c r="AG615" s="747"/>
      <c r="AI615" s="18"/>
      <c r="AJ615" s="18"/>
      <c r="AK615" s="18"/>
      <c r="AL615" s="18"/>
      <c r="AM615" s="18"/>
      <c r="AN615" s="18"/>
      <c r="AO615" s="18"/>
      <c r="AP615" s="18"/>
      <c r="AQ615" s="18"/>
    </row>
    <row r="616" spans="1:43" s="424" customFormat="1" ht="47.25" customHeight="1" thickTop="1" thickBot="1">
      <c r="A616" s="439"/>
      <c r="D616" s="747"/>
      <c r="E616" s="747"/>
      <c r="F616" s="747"/>
      <c r="G616" s="747"/>
      <c r="H616" s="747"/>
      <c r="I616" s="771" t="s">
        <v>87</v>
      </c>
      <c r="J616" s="771"/>
      <c r="K616" s="771"/>
      <c r="L616" s="771"/>
      <c r="M616" s="771"/>
      <c r="N616" s="771" t="s">
        <v>455</v>
      </c>
      <c r="O616" s="771"/>
      <c r="P616" s="771"/>
      <c r="Q616" s="771"/>
      <c r="R616" s="771"/>
      <c r="S616" s="771" t="s">
        <v>459</v>
      </c>
      <c r="T616" s="771"/>
      <c r="U616" s="771"/>
      <c r="V616" s="771"/>
      <c r="W616" s="771"/>
      <c r="X616" s="771" t="s">
        <v>457</v>
      </c>
      <c r="Y616" s="771"/>
      <c r="Z616" s="771"/>
      <c r="AA616" s="771"/>
      <c r="AB616" s="771"/>
      <c r="AC616" s="771" t="s">
        <v>89</v>
      </c>
      <c r="AD616" s="771"/>
      <c r="AE616" s="771"/>
      <c r="AF616" s="771"/>
      <c r="AG616" s="771"/>
      <c r="AI616" s="432" t="s">
        <v>87</v>
      </c>
      <c r="AJ616" s="436" t="s">
        <v>456</v>
      </c>
      <c r="AK616" s="432" t="s">
        <v>459</v>
      </c>
      <c r="AL616" s="436" t="s">
        <v>457</v>
      </c>
      <c r="AM616" s="432" t="s">
        <v>89</v>
      </c>
      <c r="AN616" s="18"/>
      <c r="AO616" s="59" t="s">
        <v>89</v>
      </c>
      <c r="AP616" s="18"/>
      <c r="AQ616" s="18"/>
    </row>
    <row r="617" spans="1:43" s="424" customFormat="1" ht="28.5" customHeight="1" thickBot="1">
      <c r="A617" s="439"/>
      <c r="D617" s="738" t="s">
        <v>90</v>
      </c>
      <c r="E617" s="738"/>
      <c r="F617" s="738"/>
      <c r="G617" s="738"/>
      <c r="H617" s="738"/>
      <c r="I617" s="905"/>
      <c r="J617" s="890"/>
      <c r="K617" s="890"/>
      <c r="L617" s="890"/>
      <c r="M617" s="890"/>
      <c r="N617" s="890"/>
      <c r="O617" s="890"/>
      <c r="P617" s="890"/>
      <c r="Q617" s="890"/>
      <c r="R617" s="890"/>
      <c r="S617" s="890"/>
      <c r="T617" s="890"/>
      <c r="U617" s="890"/>
      <c r="V617" s="890"/>
      <c r="W617" s="890"/>
      <c r="X617" s="890"/>
      <c r="Y617" s="890"/>
      <c r="Z617" s="890"/>
      <c r="AA617" s="890"/>
      <c r="AB617" s="890"/>
      <c r="AC617" s="903">
        <f>SUM(I617:AB617)</f>
        <v>0</v>
      </c>
      <c r="AD617" s="903"/>
      <c r="AE617" s="903"/>
      <c r="AF617" s="903"/>
      <c r="AG617" s="904"/>
      <c r="AI617" s="456"/>
      <c r="AJ617" s="457"/>
      <c r="AK617" s="457"/>
      <c r="AL617" s="457"/>
      <c r="AM617" s="458">
        <f>SUM(I617:AB617)-AC617</f>
        <v>0</v>
      </c>
      <c r="AN617" s="18"/>
      <c r="AO617" s="459" t="e">
        <f>AC617-#REF!</f>
        <v>#REF!</v>
      </c>
      <c r="AP617" s="18"/>
      <c r="AQ617" s="18"/>
    </row>
    <row r="618" spans="1:43" s="424" customFormat="1" ht="34.5" customHeight="1" thickBot="1">
      <c r="A618" s="439"/>
      <c r="D618" s="738" t="s">
        <v>98</v>
      </c>
      <c r="E618" s="738"/>
      <c r="F618" s="738"/>
      <c r="G618" s="738"/>
      <c r="H618" s="738"/>
      <c r="I618" s="723"/>
      <c r="J618" s="741"/>
      <c r="K618" s="741"/>
      <c r="L618" s="741"/>
      <c r="M618" s="741"/>
      <c r="N618" s="741"/>
      <c r="O618" s="741"/>
      <c r="P618" s="741"/>
      <c r="Q618" s="741"/>
      <c r="R618" s="741"/>
      <c r="S618" s="741"/>
      <c r="T618" s="741"/>
      <c r="U618" s="741"/>
      <c r="V618" s="741"/>
      <c r="W618" s="741"/>
      <c r="X618" s="741"/>
      <c r="Y618" s="741"/>
      <c r="Z618" s="741"/>
      <c r="AA618" s="741"/>
      <c r="AB618" s="741"/>
      <c r="AC618" s="901">
        <f t="shared" ref="AC618:AC623" si="227">SUM(I618:AB618)</f>
        <v>0</v>
      </c>
      <c r="AD618" s="901"/>
      <c r="AE618" s="901"/>
      <c r="AF618" s="901"/>
      <c r="AG618" s="902"/>
      <c r="AI618" s="450"/>
      <c r="AJ618" s="451"/>
      <c r="AK618" s="451"/>
      <c r="AL618" s="451"/>
      <c r="AM618" s="452">
        <f t="shared" ref="AM618:AM623" si="228">SUM(I618:AB618)-AC618</f>
        <v>0</v>
      </c>
      <c r="AN618" s="18"/>
      <c r="AO618" s="459" t="e">
        <f>AC618-#REF!</f>
        <v>#REF!</v>
      </c>
      <c r="AP618" s="18"/>
      <c r="AQ618" s="18"/>
    </row>
    <row r="619" spans="1:43" s="424" customFormat="1" ht="28.5" customHeight="1" thickBot="1">
      <c r="A619" s="439"/>
      <c r="D619" s="738" t="s">
        <v>91</v>
      </c>
      <c r="E619" s="738"/>
      <c r="F619" s="738"/>
      <c r="G619" s="738"/>
      <c r="H619" s="738"/>
      <c r="I619" s="723"/>
      <c r="J619" s="741"/>
      <c r="K619" s="741"/>
      <c r="L619" s="741"/>
      <c r="M619" s="741"/>
      <c r="N619" s="741"/>
      <c r="O619" s="741"/>
      <c r="P619" s="741"/>
      <c r="Q619" s="741"/>
      <c r="R619" s="741"/>
      <c r="S619" s="741"/>
      <c r="T619" s="741"/>
      <c r="U619" s="741"/>
      <c r="V619" s="741"/>
      <c r="W619" s="741"/>
      <c r="X619" s="741"/>
      <c r="Y619" s="741"/>
      <c r="Z619" s="741"/>
      <c r="AA619" s="741"/>
      <c r="AB619" s="741"/>
      <c r="AC619" s="901">
        <f t="shared" si="227"/>
        <v>0</v>
      </c>
      <c r="AD619" s="901"/>
      <c r="AE619" s="901"/>
      <c r="AF619" s="901"/>
      <c r="AG619" s="902"/>
      <c r="AI619" s="450"/>
      <c r="AJ619" s="451"/>
      <c r="AK619" s="451"/>
      <c r="AL619" s="451"/>
      <c r="AM619" s="452">
        <f t="shared" si="228"/>
        <v>0</v>
      </c>
      <c r="AN619" s="18"/>
      <c r="AO619" s="459" t="e">
        <f>AC619-#REF!</f>
        <v>#REF!</v>
      </c>
      <c r="AP619" s="18"/>
      <c r="AQ619" s="18"/>
    </row>
    <row r="620" spans="1:43" s="424" customFormat="1" ht="28.5" customHeight="1" thickBot="1">
      <c r="A620" s="439"/>
      <c r="D620" s="738" t="s">
        <v>92</v>
      </c>
      <c r="E620" s="738"/>
      <c r="F620" s="738"/>
      <c r="G620" s="738"/>
      <c r="H620" s="738"/>
      <c r="I620" s="723"/>
      <c r="J620" s="741"/>
      <c r="K620" s="741"/>
      <c r="L620" s="741"/>
      <c r="M620" s="741"/>
      <c r="N620" s="741"/>
      <c r="O620" s="741"/>
      <c r="P620" s="741"/>
      <c r="Q620" s="741"/>
      <c r="R620" s="741"/>
      <c r="S620" s="741"/>
      <c r="T620" s="741"/>
      <c r="U620" s="741"/>
      <c r="V620" s="741"/>
      <c r="W620" s="741"/>
      <c r="X620" s="741"/>
      <c r="Y620" s="741"/>
      <c r="Z620" s="741"/>
      <c r="AA620" s="741"/>
      <c r="AB620" s="741"/>
      <c r="AC620" s="901">
        <f t="shared" si="227"/>
        <v>0</v>
      </c>
      <c r="AD620" s="901"/>
      <c r="AE620" s="901"/>
      <c r="AF620" s="901"/>
      <c r="AG620" s="902"/>
      <c r="AI620" s="450"/>
      <c r="AJ620" s="451"/>
      <c r="AK620" s="451"/>
      <c r="AL620" s="451"/>
      <c r="AM620" s="452">
        <f t="shared" si="228"/>
        <v>0</v>
      </c>
      <c r="AN620" s="18"/>
      <c r="AO620" s="459" t="e">
        <f>AC620-#REF!</f>
        <v>#REF!</v>
      </c>
      <c r="AP620" s="18"/>
      <c r="AQ620" s="18"/>
    </row>
    <row r="621" spans="1:43" s="424" customFormat="1" ht="28.5" customHeight="1" thickBot="1">
      <c r="A621" s="439"/>
      <c r="D621" s="738" t="s">
        <v>93</v>
      </c>
      <c r="E621" s="738"/>
      <c r="F621" s="738"/>
      <c r="G621" s="738"/>
      <c r="H621" s="738"/>
      <c r="I621" s="723">
        <v>5603.39</v>
      </c>
      <c r="J621" s="741"/>
      <c r="K621" s="741"/>
      <c r="L621" s="741"/>
      <c r="M621" s="741"/>
      <c r="N621" s="741">
        <v>13481.14</v>
      </c>
      <c r="O621" s="741"/>
      <c r="P621" s="741"/>
      <c r="Q621" s="741"/>
      <c r="R621" s="741"/>
      <c r="S621" s="741">
        <v>-5603.39</v>
      </c>
      <c r="T621" s="741"/>
      <c r="U621" s="741"/>
      <c r="V621" s="741"/>
      <c r="W621" s="741"/>
      <c r="X621" s="741"/>
      <c r="Y621" s="741"/>
      <c r="Z621" s="741"/>
      <c r="AA621" s="741"/>
      <c r="AB621" s="741"/>
      <c r="AC621" s="901">
        <f t="shared" si="227"/>
        <v>13481.14</v>
      </c>
      <c r="AD621" s="901"/>
      <c r="AE621" s="901"/>
      <c r="AF621" s="901"/>
      <c r="AG621" s="902"/>
      <c r="AI621" s="450"/>
      <c r="AJ621" s="451"/>
      <c r="AK621" s="451"/>
      <c r="AL621" s="451"/>
      <c r="AM621" s="452">
        <f t="shared" si="228"/>
        <v>0</v>
      </c>
      <c r="AN621" s="18"/>
      <c r="AO621" s="459" t="e">
        <f>AC621-#REF!</f>
        <v>#REF!</v>
      </c>
      <c r="AP621" s="18"/>
      <c r="AQ621" s="18"/>
    </row>
    <row r="622" spans="1:43" s="424" customFormat="1" ht="28.5" customHeight="1" thickBot="1">
      <c r="A622" s="439"/>
      <c r="D622" s="738" t="s">
        <v>94</v>
      </c>
      <c r="E622" s="738"/>
      <c r="F622" s="738"/>
      <c r="G622" s="738"/>
      <c r="H622" s="738"/>
      <c r="I622" s="723"/>
      <c r="J622" s="741"/>
      <c r="K622" s="741"/>
      <c r="L622" s="741"/>
      <c r="M622" s="741"/>
      <c r="N622" s="741"/>
      <c r="O622" s="741"/>
      <c r="P622" s="741"/>
      <c r="Q622" s="741"/>
      <c r="R622" s="741"/>
      <c r="S622" s="741"/>
      <c r="T622" s="741"/>
      <c r="U622" s="741"/>
      <c r="V622" s="741"/>
      <c r="W622" s="741"/>
      <c r="X622" s="741"/>
      <c r="Y622" s="741"/>
      <c r="Z622" s="741"/>
      <c r="AA622" s="741"/>
      <c r="AB622" s="741"/>
      <c r="AC622" s="901">
        <f t="shared" si="227"/>
        <v>0</v>
      </c>
      <c r="AD622" s="901"/>
      <c r="AE622" s="901"/>
      <c r="AF622" s="901"/>
      <c r="AG622" s="902"/>
      <c r="AI622" s="450"/>
      <c r="AJ622" s="451"/>
      <c r="AK622" s="451"/>
      <c r="AL622" s="451"/>
      <c r="AM622" s="452">
        <f t="shared" si="228"/>
        <v>0</v>
      </c>
      <c r="AN622" s="18"/>
      <c r="AO622" s="460"/>
      <c r="AP622" s="18"/>
      <c r="AQ622" s="18"/>
    </row>
    <row r="623" spans="1:43" s="424" customFormat="1" ht="28.5" customHeight="1" thickBot="1">
      <c r="A623" s="439"/>
      <c r="D623" s="738" t="s">
        <v>458</v>
      </c>
      <c r="E623" s="738"/>
      <c r="F623" s="738"/>
      <c r="G623" s="738"/>
      <c r="H623" s="738"/>
      <c r="I623" s="723"/>
      <c r="J623" s="741"/>
      <c r="K623" s="741"/>
      <c r="L623" s="741"/>
      <c r="M623" s="741"/>
      <c r="N623" s="741"/>
      <c r="O623" s="741"/>
      <c r="P623" s="741"/>
      <c r="Q623" s="741"/>
      <c r="R623" s="741"/>
      <c r="S623" s="741"/>
      <c r="T623" s="741"/>
      <c r="U623" s="741"/>
      <c r="V623" s="741"/>
      <c r="W623" s="741"/>
      <c r="X623" s="741"/>
      <c r="Y623" s="741"/>
      <c r="Z623" s="741"/>
      <c r="AA623" s="741"/>
      <c r="AB623" s="741"/>
      <c r="AC623" s="901">
        <f t="shared" si="227"/>
        <v>0</v>
      </c>
      <c r="AD623" s="901"/>
      <c r="AE623" s="901"/>
      <c r="AF623" s="901"/>
      <c r="AG623" s="902"/>
      <c r="AI623" s="450"/>
      <c r="AJ623" s="451"/>
      <c r="AK623" s="451"/>
      <c r="AL623" s="451"/>
      <c r="AM623" s="452">
        <f t="shared" si="228"/>
        <v>0</v>
      </c>
      <c r="AN623" s="18"/>
      <c r="AO623" s="459" t="e">
        <f>AC623-#REF!</f>
        <v>#REF!</v>
      </c>
      <c r="AP623" s="18"/>
      <c r="AQ623" s="18"/>
    </row>
    <row r="624" spans="1:43" s="424" customFormat="1" ht="28.5" customHeight="1" thickBot="1">
      <c r="A624" s="439"/>
      <c r="D624" s="772" t="s">
        <v>95</v>
      </c>
      <c r="E624" s="772"/>
      <c r="F624" s="772"/>
      <c r="G624" s="772"/>
      <c r="H624" s="772"/>
      <c r="I624" s="739">
        <f t="shared" ref="I624" si="229">SUM(I617:M623)</f>
        <v>5603.39</v>
      </c>
      <c r="J624" s="740"/>
      <c r="K624" s="740"/>
      <c r="L624" s="740"/>
      <c r="M624" s="740"/>
      <c r="N624" s="740">
        <f>SUM(N617:R623)</f>
        <v>13481.14</v>
      </c>
      <c r="O624" s="740"/>
      <c r="P624" s="740"/>
      <c r="Q624" s="740"/>
      <c r="R624" s="740"/>
      <c r="S624" s="740">
        <f t="shared" ref="S624" si="230">SUM(S617:W623)</f>
        <v>-5603.39</v>
      </c>
      <c r="T624" s="740"/>
      <c r="U624" s="740"/>
      <c r="V624" s="740"/>
      <c r="W624" s="740"/>
      <c r="X624" s="740">
        <f t="shared" ref="X624" si="231">SUM(X617:AB623)</f>
        <v>0</v>
      </c>
      <c r="Y624" s="740"/>
      <c r="Z624" s="740"/>
      <c r="AA624" s="740"/>
      <c r="AB624" s="740"/>
      <c r="AC624" s="740">
        <f>SUM(AC617:AG623)</f>
        <v>13481.14</v>
      </c>
      <c r="AD624" s="740"/>
      <c r="AE624" s="740"/>
      <c r="AF624" s="740"/>
      <c r="AG624" s="900"/>
      <c r="AI624" s="453">
        <f>SUM(I617:M623)-I624</f>
        <v>0</v>
      </c>
      <c r="AJ624" s="454">
        <f>SUM(N617:R623)-N624</f>
        <v>0</v>
      </c>
      <c r="AK624" s="454">
        <f>SUM(S617:W623)-S624</f>
        <v>0</v>
      </c>
      <c r="AL624" s="454">
        <f>SUM(X617:AB623)-X624</f>
        <v>0</v>
      </c>
      <c r="AM624" s="455">
        <f>SUM(I624:AB624)-AC624</f>
        <v>0</v>
      </c>
      <c r="AN624" s="18"/>
      <c r="AO624" s="461" t="e">
        <f>AC624-#REF!</f>
        <v>#REF!</v>
      </c>
      <c r="AP624" s="18"/>
      <c r="AQ624" s="18"/>
    </row>
    <row r="625" spans="1:43" s="424" customFormat="1">
      <c r="A625" s="439"/>
      <c r="AI625" s="18"/>
      <c r="AJ625" s="18"/>
      <c r="AK625" s="18"/>
      <c r="AL625" s="18"/>
      <c r="AM625" s="18"/>
      <c r="AN625" s="18"/>
      <c r="AO625" s="18"/>
      <c r="AP625" s="18"/>
      <c r="AQ625" s="18"/>
    </row>
    <row r="626" spans="1:43" s="424" customFormat="1" ht="9.75" customHeight="1">
      <c r="A626" s="439"/>
      <c r="AI626" s="18"/>
      <c r="AJ626" s="18"/>
      <c r="AK626" s="18"/>
      <c r="AL626" s="18"/>
      <c r="AM626" s="18"/>
      <c r="AN626" s="18"/>
      <c r="AO626" s="18"/>
      <c r="AP626" s="18"/>
      <c r="AQ626" s="18"/>
    </row>
    <row r="627" spans="1:43" s="424" customFormat="1" hidden="1">
      <c r="A627" s="439"/>
      <c r="D627" s="894" t="s">
        <v>846</v>
      </c>
      <c r="E627" s="894"/>
      <c r="F627" s="894"/>
      <c r="G627" s="894"/>
      <c r="H627" s="894"/>
      <c r="I627" s="894"/>
      <c r="J627" s="894"/>
      <c r="K627" s="894"/>
      <c r="L627" s="894"/>
      <c r="M627" s="894"/>
      <c r="N627" s="894"/>
      <c r="O627" s="894"/>
      <c r="P627" s="894"/>
      <c r="Q627" s="894"/>
      <c r="R627" s="894"/>
      <c r="S627" s="894"/>
      <c r="T627" s="894"/>
      <c r="U627" s="894"/>
      <c r="V627" s="894"/>
      <c r="W627" s="894"/>
      <c r="X627" s="894"/>
      <c r="Y627" s="894"/>
      <c r="Z627" s="894"/>
      <c r="AA627" s="894"/>
      <c r="AB627" s="894"/>
      <c r="AC627" s="894"/>
      <c r="AD627" s="894"/>
      <c r="AE627" s="894"/>
      <c r="AF627" s="894"/>
      <c r="AG627" s="894"/>
      <c r="AI627" s="18"/>
      <c r="AJ627" s="18"/>
      <c r="AK627" s="18"/>
      <c r="AL627" s="18"/>
      <c r="AM627" s="18"/>
      <c r="AN627" s="18"/>
      <c r="AO627" s="18"/>
      <c r="AP627" s="18"/>
      <c r="AQ627" s="18"/>
    </row>
    <row r="628" spans="1:43" s="424" customFormat="1" hidden="1">
      <c r="A628" s="439"/>
      <c r="AI628" s="18"/>
      <c r="AJ628" s="18"/>
      <c r="AK628" s="18"/>
      <c r="AL628" s="18"/>
      <c r="AM628" s="18"/>
      <c r="AN628" s="18"/>
      <c r="AO628" s="18"/>
      <c r="AP628" s="18"/>
      <c r="AQ628" s="18"/>
    </row>
    <row r="629" spans="1:43" s="424" customFormat="1" ht="19.5" hidden="1" customHeight="1" thickBot="1">
      <c r="A629" s="439" t="s">
        <v>851</v>
      </c>
      <c r="D629" s="747" t="s">
        <v>94</v>
      </c>
      <c r="E629" s="747"/>
      <c r="F629" s="747"/>
      <c r="G629" s="747"/>
      <c r="H629" s="747"/>
      <c r="I629" s="747"/>
      <c r="J629" s="747"/>
      <c r="K629" s="747"/>
      <c r="L629" s="747"/>
      <c r="M629" s="747"/>
      <c r="N629" s="747"/>
      <c r="O629" s="747"/>
      <c r="P629" s="747"/>
      <c r="Q629" s="747"/>
      <c r="R629" s="747"/>
      <c r="S629" s="747"/>
      <c r="T629" s="747" t="s">
        <v>63</v>
      </c>
      <c r="U629" s="747"/>
      <c r="V629" s="747"/>
      <c r="W629" s="747"/>
      <c r="X629" s="747"/>
      <c r="Y629" s="747"/>
      <c r="Z629" s="747"/>
      <c r="AA629" s="747"/>
      <c r="AB629" s="747"/>
      <c r="AC629" s="747"/>
      <c r="AD629" s="747"/>
      <c r="AE629" s="747"/>
      <c r="AF629" s="747"/>
      <c r="AG629" s="747"/>
      <c r="AI629" s="18"/>
      <c r="AJ629" s="18"/>
      <c r="AK629" s="18"/>
      <c r="AL629" s="18"/>
      <c r="AM629" s="18"/>
      <c r="AN629" s="18"/>
      <c r="AO629" s="18"/>
      <c r="AP629" s="18"/>
      <c r="AQ629" s="18"/>
    </row>
    <row r="630" spans="1:43" s="424" customFormat="1" ht="19.5" hidden="1" customHeight="1">
      <c r="A630" s="439"/>
      <c r="D630" s="850" t="s">
        <v>96</v>
      </c>
      <c r="E630" s="850"/>
      <c r="F630" s="850"/>
      <c r="G630" s="850"/>
      <c r="H630" s="850"/>
      <c r="I630" s="850"/>
      <c r="J630" s="850"/>
      <c r="K630" s="850"/>
      <c r="L630" s="850"/>
      <c r="M630" s="850"/>
      <c r="N630" s="850"/>
      <c r="O630" s="850"/>
      <c r="P630" s="850"/>
      <c r="Q630" s="850"/>
      <c r="R630" s="850"/>
      <c r="S630" s="850"/>
      <c r="T630" s="851"/>
      <c r="U630" s="851"/>
      <c r="V630" s="851"/>
      <c r="W630" s="851"/>
      <c r="X630" s="851"/>
      <c r="Y630" s="851"/>
      <c r="Z630" s="851"/>
      <c r="AA630" s="851"/>
      <c r="AB630" s="851"/>
      <c r="AC630" s="851"/>
      <c r="AD630" s="851"/>
      <c r="AE630" s="851"/>
      <c r="AF630" s="851"/>
      <c r="AG630" s="851"/>
      <c r="AI630" s="18"/>
      <c r="AJ630" s="18"/>
      <c r="AK630" s="18"/>
      <c r="AL630" s="18"/>
      <c r="AM630" s="18"/>
      <c r="AN630" s="18"/>
      <c r="AO630" s="18"/>
      <c r="AP630" s="18"/>
      <c r="AQ630" s="18"/>
    </row>
    <row r="631" spans="1:43" s="424" customFormat="1" ht="19.5" hidden="1" customHeight="1" thickBot="1">
      <c r="A631" s="439"/>
      <c r="D631" s="821" t="s">
        <v>97</v>
      </c>
      <c r="E631" s="821"/>
      <c r="F631" s="821"/>
      <c r="G631" s="821"/>
      <c r="H631" s="821"/>
      <c r="I631" s="821"/>
      <c r="J631" s="821"/>
      <c r="K631" s="821"/>
      <c r="L631" s="821"/>
      <c r="M631" s="821"/>
      <c r="N631" s="821"/>
      <c r="O631" s="821"/>
      <c r="P631" s="821"/>
      <c r="Q631" s="821"/>
      <c r="R631" s="821"/>
      <c r="S631" s="821"/>
      <c r="T631" s="775"/>
      <c r="U631" s="775"/>
      <c r="V631" s="775"/>
      <c r="W631" s="775"/>
      <c r="X631" s="775"/>
      <c r="Y631" s="775"/>
      <c r="Z631" s="775"/>
      <c r="AA631" s="775"/>
      <c r="AB631" s="775"/>
      <c r="AC631" s="775"/>
      <c r="AD631" s="775"/>
      <c r="AE631" s="775"/>
      <c r="AF631" s="775"/>
      <c r="AG631" s="775"/>
      <c r="AI631" s="18"/>
      <c r="AJ631" s="18"/>
      <c r="AK631" s="18"/>
      <c r="AL631" s="18"/>
      <c r="AM631" s="18"/>
      <c r="AN631" s="18"/>
      <c r="AO631" s="18"/>
      <c r="AP631" s="18"/>
      <c r="AQ631" s="18"/>
    </row>
    <row r="632" spans="1:43" s="424" customFormat="1" ht="6" customHeight="1">
      <c r="A632" s="439"/>
      <c r="AI632" s="18"/>
      <c r="AJ632" s="18"/>
      <c r="AK632" s="18"/>
      <c r="AL632" s="18"/>
      <c r="AM632" s="18"/>
      <c r="AN632" s="18"/>
      <c r="AO632" s="18"/>
      <c r="AP632" s="18"/>
      <c r="AQ632" s="18"/>
    </row>
    <row r="633" spans="1:43" s="424" customFormat="1" hidden="1">
      <c r="A633" s="439"/>
      <c r="AI633" s="18"/>
      <c r="AJ633" s="18"/>
      <c r="AK633" s="18"/>
      <c r="AL633" s="18"/>
      <c r="AM633" s="18"/>
      <c r="AN633" s="18"/>
      <c r="AO633" s="18"/>
      <c r="AP633" s="18"/>
      <c r="AQ633" s="18"/>
    </row>
    <row r="634" spans="1:43" s="424" customFormat="1">
      <c r="A634" s="439"/>
      <c r="D634" s="906" t="s">
        <v>847</v>
      </c>
      <c r="E634" s="906"/>
      <c r="F634" s="906"/>
      <c r="G634" s="906"/>
      <c r="H634" s="906"/>
      <c r="I634" s="906"/>
      <c r="J634" s="906"/>
      <c r="K634" s="906"/>
      <c r="L634" s="906"/>
      <c r="M634" s="906"/>
      <c r="N634" s="906"/>
      <c r="O634" s="906"/>
      <c r="P634" s="906"/>
      <c r="Q634" s="906"/>
      <c r="R634" s="906"/>
      <c r="S634" s="906"/>
      <c r="T634" s="906"/>
      <c r="U634" s="906"/>
      <c r="V634" s="906"/>
      <c r="W634" s="906"/>
      <c r="X634" s="906"/>
      <c r="Y634" s="906"/>
      <c r="Z634" s="906"/>
      <c r="AA634" s="906"/>
      <c r="AB634" s="906"/>
      <c r="AC634" s="906"/>
      <c r="AD634" s="906"/>
      <c r="AE634" s="906"/>
      <c r="AF634" s="906"/>
      <c r="AG634" s="906"/>
      <c r="AI634" s="18"/>
      <c r="AJ634" s="18"/>
      <c r="AK634" s="18"/>
      <c r="AL634" s="18"/>
      <c r="AM634" s="18"/>
      <c r="AN634" s="18"/>
      <c r="AO634" s="18"/>
      <c r="AP634" s="18"/>
      <c r="AQ634" s="18"/>
    </row>
    <row r="635" spans="1:43" s="424" customFormat="1">
      <c r="A635" s="439"/>
      <c r="D635" s="906"/>
      <c r="E635" s="906"/>
      <c r="F635" s="906"/>
      <c r="G635" s="906"/>
      <c r="H635" s="906"/>
      <c r="I635" s="906"/>
      <c r="J635" s="906"/>
      <c r="K635" s="906"/>
      <c r="L635" s="906"/>
      <c r="M635" s="906"/>
      <c r="N635" s="906"/>
      <c r="O635" s="906"/>
      <c r="P635" s="906"/>
      <c r="Q635" s="906"/>
      <c r="R635" s="906"/>
      <c r="S635" s="906"/>
      <c r="T635" s="906"/>
      <c r="U635" s="906"/>
      <c r="V635" s="906"/>
      <c r="W635" s="906"/>
      <c r="X635" s="906"/>
      <c r="Y635" s="906"/>
      <c r="Z635" s="906"/>
      <c r="AA635" s="906"/>
      <c r="AB635" s="906"/>
      <c r="AC635" s="906"/>
      <c r="AD635" s="906"/>
      <c r="AE635" s="906"/>
      <c r="AF635" s="906"/>
      <c r="AG635" s="906"/>
      <c r="AI635" s="18"/>
      <c r="AJ635" s="18"/>
      <c r="AK635" s="18"/>
      <c r="AL635" s="18"/>
      <c r="AM635" s="18"/>
      <c r="AN635" s="18"/>
      <c r="AO635" s="18"/>
      <c r="AP635" s="18"/>
      <c r="AQ635" s="18"/>
    </row>
    <row r="636" spans="1:43" s="424" customFormat="1" ht="15" thickBot="1">
      <c r="A636" s="439"/>
      <c r="AI636" s="18"/>
      <c r="AJ636" s="18"/>
      <c r="AK636" s="18"/>
      <c r="AL636" s="18"/>
      <c r="AM636" s="18"/>
      <c r="AN636" s="18"/>
      <c r="AO636" s="18"/>
      <c r="AP636" s="18"/>
      <c r="AQ636" s="18"/>
    </row>
    <row r="637" spans="1:43" s="424" customFormat="1" ht="19.5" customHeight="1" thickBot="1">
      <c r="A637" s="439">
        <v>13</v>
      </c>
      <c r="D637" s="747" t="s">
        <v>86</v>
      </c>
      <c r="E637" s="747"/>
      <c r="F637" s="747"/>
      <c r="G637" s="747"/>
      <c r="H637" s="747"/>
      <c r="I637" s="747"/>
      <c r="J637" s="747"/>
      <c r="K637" s="747"/>
      <c r="L637" s="747"/>
      <c r="M637" s="747"/>
      <c r="N637" s="747"/>
      <c r="O637" s="747"/>
      <c r="P637" s="747"/>
      <c r="Q637" s="747"/>
      <c r="R637" s="747"/>
      <c r="S637" s="747"/>
      <c r="T637" s="747" t="s">
        <v>36</v>
      </c>
      <c r="U637" s="747"/>
      <c r="V637" s="747"/>
      <c r="W637" s="747"/>
      <c r="X637" s="747"/>
      <c r="Y637" s="747"/>
      <c r="Z637" s="747"/>
      <c r="AA637" s="747"/>
      <c r="AB637" s="747"/>
      <c r="AC637" s="747"/>
      <c r="AD637" s="747"/>
      <c r="AE637" s="747"/>
      <c r="AF637" s="747"/>
      <c r="AG637" s="747"/>
      <c r="AI637" s="18"/>
      <c r="AJ637" s="18"/>
      <c r="AK637" s="18"/>
      <c r="AL637" s="18"/>
      <c r="AM637" s="18"/>
      <c r="AN637" s="18"/>
      <c r="AO637" s="18"/>
      <c r="AP637" s="18"/>
      <c r="AQ637" s="18"/>
    </row>
    <row r="638" spans="1:43" s="424" customFormat="1" ht="19.5" customHeight="1">
      <c r="A638" s="439"/>
      <c r="D638" s="850" t="s">
        <v>100</v>
      </c>
      <c r="E638" s="850"/>
      <c r="F638" s="850"/>
      <c r="G638" s="850"/>
      <c r="H638" s="850"/>
      <c r="I638" s="850"/>
      <c r="J638" s="850"/>
      <c r="K638" s="850"/>
      <c r="L638" s="850"/>
      <c r="M638" s="850"/>
      <c r="N638" s="850"/>
      <c r="O638" s="850"/>
      <c r="P638" s="850"/>
      <c r="Q638" s="850"/>
      <c r="R638" s="850"/>
      <c r="S638" s="850"/>
      <c r="T638" s="851">
        <v>285962</v>
      </c>
      <c r="U638" s="851"/>
      <c r="V638" s="851"/>
      <c r="W638" s="851"/>
      <c r="X638" s="851"/>
      <c r="Y638" s="851"/>
      <c r="Z638" s="851"/>
      <c r="AA638" s="851"/>
      <c r="AB638" s="851"/>
      <c r="AC638" s="851"/>
      <c r="AD638" s="851"/>
      <c r="AE638" s="851"/>
      <c r="AF638" s="851"/>
      <c r="AG638" s="851"/>
      <c r="AI638" s="18"/>
      <c r="AJ638" s="18"/>
      <c r="AK638" s="18"/>
      <c r="AL638" s="18"/>
      <c r="AM638" s="18"/>
      <c r="AN638" s="18"/>
      <c r="AO638" s="18"/>
      <c r="AP638" s="18"/>
      <c r="AQ638" s="18"/>
    </row>
    <row r="639" spans="1:43" s="424" customFormat="1" ht="19.5" customHeight="1" thickBot="1">
      <c r="A639" s="439"/>
      <c r="D639" s="821" t="s">
        <v>101</v>
      </c>
      <c r="E639" s="821"/>
      <c r="F639" s="821"/>
      <c r="G639" s="821"/>
      <c r="H639" s="821"/>
      <c r="I639" s="821"/>
      <c r="J639" s="821"/>
      <c r="K639" s="821"/>
      <c r="L639" s="821"/>
      <c r="M639" s="821"/>
      <c r="N639" s="821"/>
      <c r="O639" s="821"/>
      <c r="P639" s="821"/>
      <c r="Q639" s="821"/>
      <c r="R639" s="821"/>
      <c r="S639" s="821"/>
      <c r="T639" s="775"/>
      <c r="U639" s="775"/>
      <c r="V639" s="775"/>
      <c r="W639" s="775"/>
      <c r="X639" s="775"/>
      <c r="Y639" s="775"/>
      <c r="Z639" s="775"/>
      <c r="AA639" s="775"/>
      <c r="AB639" s="775"/>
      <c r="AC639" s="775"/>
      <c r="AD639" s="775"/>
      <c r="AE639" s="775"/>
      <c r="AF639" s="775"/>
      <c r="AG639" s="775"/>
      <c r="AI639" s="18"/>
      <c r="AJ639" s="18"/>
      <c r="AK639" s="18"/>
      <c r="AL639" s="18"/>
      <c r="AM639" s="18"/>
      <c r="AN639" s="18"/>
      <c r="AO639" s="18"/>
      <c r="AP639" s="18"/>
      <c r="AQ639" s="18"/>
    </row>
    <row r="640" spans="1:43" s="424" customFormat="1">
      <c r="A640" s="439"/>
      <c r="AI640" s="18"/>
      <c r="AJ640" s="18"/>
      <c r="AK640" s="18"/>
      <c r="AL640" s="18"/>
      <c r="AM640" s="18"/>
      <c r="AN640" s="18"/>
      <c r="AO640" s="18"/>
      <c r="AP640" s="18"/>
      <c r="AQ640" s="18"/>
    </row>
    <row r="641" spans="1:43" s="424" customFormat="1" ht="3.75" customHeight="1">
      <c r="A641" s="439"/>
      <c r="AI641" s="18"/>
      <c r="AJ641" s="18"/>
      <c r="AK641" s="18"/>
      <c r="AL641" s="18"/>
      <c r="AM641" s="18"/>
      <c r="AN641" s="18"/>
      <c r="AO641" s="18"/>
      <c r="AP641" s="18"/>
      <c r="AQ641" s="18"/>
    </row>
    <row r="642" spans="1:43" s="424" customFormat="1" hidden="1">
      <c r="A642" s="439"/>
      <c r="D642" s="422" t="s">
        <v>849</v>
      </c>
      <c r="AI642" s="18"/>
      <c r="AJ642" s="18"/>
      <c r="AK642" s="18"/>
      <c r="AL642" s="18"/>
      <c r="AM642" s="18"/>
      <c r="AN642" s="18"/>
      <c r="AO642" s="18"/>
      <c r="AP642" s="18"/>
      <c r="AQ642" s="18"/>
    </row>
    <row r="643" spans="1:43" s="424" customFormat="1" ht="12.75" hidden="1" customHeight="1">
      <c r="A643" s="439"/>
      <c r="AI643" s="18"/>
      <c r="AJ643" s="18"/>
      <c r="AK643" s="18"/>
      <c r="AL643" s="18"/>
      <c r="AM643" s="18"/>
      <c r="AN643" s="18"/>
      <c r="AO643" s="18"/>
      <c r="AP643" s="18"/>
      <c r="AQ643" s="18"/>
    </row>
    <row r="644" spans="1:43" s="424" customFormat="1" hidden="1">
      <c r="A644" s="439"/>
      <c r="D644" s="894" t="s">
        <v>850</v>
      </c>
      <c r="E644" s="894"/>
      <c r="F644" s="894"/>
      <c r="G644" s="894"/>
      <c r="H644" s="894"/>
      <c r="I644" s="894"/>
      <c r="J644" s="894"/>
      <c r="K644" s="894"/>
      <c r="L644" s="894"/>
      <c r="M644" s="894"/>
      <c r="N644" s="894"/>
      <c r="O644" s="894"/>
      <c r="P644" s="894"/>
      <c r="Q644" s="894"/>
      <c r="R644" s="894"/>
      <c r="S644" s="894"/>
      <c r="T644" s="894"/>
      <c r="U644" s="894"/>
      <c r="V644" s="894"/>
      <c r="W644" s="894"/>
      <c r="X644" s="894"/>
      <c r="Y644" s="894"/>
      <c r="Z644" s="894"/>
      <c r="AA644" s="894"/>
      <c r="AB644" s="894"/>
      <c r="AC644" s="894"/>
      <c r="AD644" s="894"/>
      <c r="AE644" s="894"/>
      <c r="AF644" s="894"/>
      <c r="AG644" s="894"/>
      <c r="AI644" s="18"/>
      <c r="AJ644" s="18"/>
      <c r="AK644" s="18"/>
      <c r="AL644" s="18"/>
      <c r="AM644" s="18"/>
      <c r="AN644" s="18"/>
      <c r="AO644" s="18"/>
      <c r="AP644" s="18"/>
      <c r="AQ644" s="18"/>
    </row>
    <row r="645" spans="1:43" s="424" customFormat="1" hidden="1">
      <c r="A645" s="439"/>
      <c r="AI645" s="18"/>
      <c r="AJ645" s="18"/>
      <c r="AK645" s="18"/>
      <c r="AL645" s="18"/>
      <c r="AM645" s="18"/>
      <c r="AN645" s="18"/>
      <c r="AO645" s="18"/>
      <c r="AP645" s="18"/>
      <c r="AQ645" s="18"/>
    </row>
    <row r="646" spans="1:43" s="424" customFormat="1" ht="48" hidden="1" customHeight="1" thickTop="1" thickBot="1">
      <c r="A646" s="439" t="s">
        <v>852</v>
      </c>
      <c r="D646" s="771" t="s">
        <v>1</v>
      </c>
      <c r="E646" s="771"/>
      <c r="F646" s="771"/>
      <c r="G646" s="771"/>
      <c r="H646" s="771"/>
      <c r="I646" s="771"/>
      <c r="J646" s="771"/>
      <c r="K646" s="771"/>
      <c r="L646" s="771" t="s">
        <v>489</v>
      </c>
      <c r="M646" s="771"/>
      <c r="N646" s="771"/>
      <c r="O646" s="771"/>
      <c r="P646" s="771"/>
      <c r="Q646" s="771"/>
      <c r="R646" s="771"/>
      <c r="S646" s="771" t="s">
        <v>104</v>
      </c>
      <c r="T646" s="771"/>
      <c r="U646" s="771"/>
      <c r="V646" s="771"/>
      <c r="W646" s="771"/>
      <c r="X646" s="771"/>
      <c r="Y646" s="771"/>
      <c r="Z646" s="771" t="s">
        <v>491</v>
      </c>
      <c r="AA646" s="771"/>
      <c r="AB646" s="771"/>
      <c r="AC646" s="771"/>
      <c r="AD646" s="771"/>
      <c r="AE646" s="771"/>
      <c r="AF646" s="771"/>
      <c r="AG646" s="771"/>
      <c r="AI646" s="432" t="s">
        <v>489</v>
      </c>
      <c r="AJ646" s="436" t="s">
        <v>104</v>
      </c>
      <c r="AK646" s="436" t="s">
        <v>491</v>
      </c>
      <c r="AL646" s="18"/>
      <c r="AM646" s="18"/>
      <c r="AN646" s="18"/>
      <c r="AO646" s="18"/>
      <c r="AP646" s="18"/>
      <c r="AQ646" s="18"/>
    </row>
    <row r="647" spans="1:43" s="424" customFormat="1" ht="18.75" hidden="1" customHeight="1">
      <c r="A647" s="439"/>
      <c r="D647" s="909" t="s">
        <v>106</v>
      </c>
      <c r="E647" s="909"/>
      <c r="F647" s="909"/>
      <c r="G647" s="909"/>
      <c r="H647" s="909"/>
      <c r="I647" s="909"/>
      <c r="J647" s="909"/>
      <c r="K647" s="909"/>
      <c r="L647" s="815"/>
      <c r="M647" s="815"/>
      <c r="N647" s="815"/>
      <c r="O647" s="815"/>
      <c r="P647" s="815"/>
      <c r="Q647" s="815"/>
      <c r="R647" s="815"/>
      <c r="S647" s="815"/>
      <c r="T647" s="815"/>
      <c r="U647" s="815"/>
      <c r="V647" s="815"/>
      <c r="W647" s="815"/>
      <c r="X647" s="815"/>
      <c r="Y647" s="815"/>
      <c r="Z647" s="815"/>
      <c r="AA647" s="815"/>
      <c r="AB647" s="815"/>
      <c r="AC647" s="815"/>
      <c r="AD647" s="815"/>
      <c r="AE647" s="815"/>
      <c r="AF647" s="815"/>
      <c r="AG647" s="815"/>
      <c r="AI647" s="456"/>
      <c r="AJ647" s="457"/>
      <c r="AK647" s="462"/>
      <c r="AL647" s="18"/>
      <c r="AM647" s="18"/>
      <c r="AN647" s="18"/>
      <c r="AO647" s="18"/>
      <c r="AP647" s="18"/>
      <c r="AQ647" s="18"/>
    </row>
    <row r="648" spans="1:43" s="424" customFormat="1" ht="18.75" hidden="1" customHeight="1">
      <c r="A648" s="439"/>
      <c r="D648" s="737" t="s">
        <v>107</v>
      </c>
      <c r="E648" s="737"/>
      <c r="F648" s="737"/>
      <c r="G648" s="737"/>
      <c r="H648" s="737"/>
      <c r="I648" s="737"/>
      <c r="J648" s="737"/>
      <c r="K648" s="737"/>
      <c r="L648" s="716"/>
      <c r="M648" s="716"/>
      <c r="N648" s="716"/>
      <c r="O648" s="716"/>
      <c r="P648" s="716"/>
      <c r="Q648" s="716"/>
      <c r="R648" s="716"/>
      <c r="S648" s="716"/>
      <c r="T648" s="716"/>
      <c r="U648" s="716"/>
      <c r="V648" s="716"/>
      <c r="W648" s="716"/>
      <c r="X648" s="716"/>
      <c r="Y648" s="716"/>
      <c r="Z648" s="716"/>
      <c r="AA648" s="716"/>
      <c r="AB648" s="716"/>
      <c r="AC648" s="716"/>
      <c r="AD648" s="716"/>
      <c r="AE648" s="716"/>
      <c r="AF648" s="716"/>
      <c r="AG648" s="716"/>
      <c r="AI648" s="450"/>
      <c r="AJ648" s="451"/>
      <c r="AK648" s="463"/>
      <c r="AL648" s="18"/>
      <c r="AM648" s="18"/>
      <c r="AN648" s="18"/>
      <c r="AO648" s="18"/>
      <c r="AP648" s="18"/>
      <c r="AQ648" s="18"/>
    </row>
    <row r="649" spans="1:43" s="424" customFormat="1" ht="18.75" hidden="1" customHeight="1" thickBot="1">
      <c r="A649" s="439"/>
      <c r="D649" s="908" t="s">
        <v>108</v>
      </c>
      <c r="E649" s="908"/>
      <c r="F649" s="908"/>
      <c r="G649" s="908"/>
      <c r="H649" s="908"/>
      <c r="I649" s="908"/>
      <c r="J649" s="908"/>
      <c r="K649" s="908"/>
      <c r="L649" s="910">
        <f>L647+L648</f>
        <v>0</v>
      </c>
      <c r="M649" s="911"/>
      <c r="N649" s="911"/>
      <c r="O649" s="911"/>
      <c r="P649" s="911"/>
      <c r="Q649" s="911"/>
      <c r="R649" s="912"/>
      <c r="S649" s="910">
        <f>S647+S648</f>
        <v>0</v>
      </c>
      <c r="T649" s="913"/>
      <c r="U649" s="913"/>
      <c r="V649" s="913"/>
      <c r="W649" s="913"/>
      <c r="X649" s="913"/>
      <c r="Y649" s="914"/>
      <c r="Z649" s="910">
        <f>Z647+Z648</f>
        <v>0</v>
      </c>
      <c r="AA649" s="911"/>
      <c r="AB649" s="911"/>
      <c r="AC649" s="911"/>
      <c r="AD649" s="911"/>
      <c r="AE649" s="911"/>
      <c r="AF649" s="911"/>
      <c r="AG649" s="911"/>
      <c r="AI649" s="453">
        <f>SUM(L647:R648)-L649</f>
        <v>0</v>
      </c>
      <c r="AJ649" s="454">
        <f>SUM(S647:Y648)-S649</f>
        <v>0</v>
      </c>
      <c r="AK649" s="455">
        <f>SUM(Z647:AG648)-Z649</f>
        <v>0</v>
      </c>
      <c r="AL649" s="18"/>
      <c r="AM649" s="18"/>
      <c r="AN649" s="18"/>
      <c r="AO649" s="18"/>
      <c r="AP649" s="18"/>
      <c r="AQ649" s="18"/>
    </row>
    <row r="650" spans="1:43" s="424" customFormat="1" hidden="1">
      <c r="A650" s="439"/>
      <c r="AI650" s="18"/>
      <c r="AJ650" s="18"/>
      <c r="AK650" s="18"/>
      <c r="AL650" s="18"/>
      <c r="AM650" s="18"/>
      <c r="AN650" s="18"/>
      <c r="AO650" s="18"/>
      <c r="AP650" s="18"/>
      <c r="AQ650" s="18"/>
    </row>
    <row r="651" spans="1:43" s="424" customFormat="1" ht="30" hidden="1" customHeight="1" thickBot="1">
      <c r="A651" s="439" t="s">
        <v>853</v>
      </c>
      <c r="D651" s="771" t="s">
        <v>109</v>
      </c>
      <c r="E651" s="771"/>
      <c r="F651" s="771"/>
      <c r="G651" s="771"/>
      <c r="H651" s="771"/>
      <c r="I651" s="771"/>
      <c r="J651" s="771"/>
      <c r="K651" s="771"/>
      <c r="L651" s="771"/>
      <c r="M651" s="771"/>
      <c r="N651" s="771" t="s">
        <v>103</v>
      </c>
      <c r="O651" s="771"/>
      <c r="P651" s="771"/>
      <c r="Q651" s="771"/>
      <c r="R651" s="771"/>
      <c r="S651" s="771"/>
      <c r="T651" s="771"/>
      <c r="U651" s="771"/>
      <c r="V651" s="771"/>
      <c r="W651" s="771"/>
      <c r="X651" s="771" t="s">
        <v>105</v>
      </c>
      <c r="Y651" s="771"/>
      <c r="Z651" s="771"/>
      <c r="AA651" s="771"/>
      <c r="AB651" s="771"/>
      <c r="AC651" s="771"/>
      <c r="AD651" s="771"/>
      <c r="AE651" s="771"/>
      <c r="AF651" s="771"/>
      <c r="AG651" s="771"/>
      <c r="AI651" s="18"/>
      <c r="AJ651" s="18"/>
      <c r="AK651" s="18"/>
      <c r="AL651" s="18"/>
      <c r="AM651" s="18"/>
      <c r="AN651" s="18"/>
      <c r="AO651" s="18"/>
      <c r="AP651" s="18"/>
      <c r="AQ651" s="18"/>
    </row>
    <row r="652" spans="1:43" s="424" customFormat="1" ht="28.5" hidden="1" customHeight="1">
      <c r="A652" s="439"/>
      <c r="D652" s="823" t="s">
        <v>110</v>
      </c>
      <c r="E652" s="823"/>
      <c r="F652" s="823"/>
      <c r="G652" s="823"/>
      <c r="H652" s="823"/>
      <c r="I652" s="823"/>
      <c r="J652" s="823"/>
      <c r="K652" s="823"/>
      <c r="L652" s="823"/>
      <c r="M652" s="823"/>
      <c r="N652" s="815"/>
      <c r="O652" s="815"/>
      <c r="P652" s="815"/>
      <c r="Q652" s="815"/>
      <c r="R652" s="815"/>
      <c r="S652" s="815"/>
      <c r="T652" s="815"/>
      <c r="U652" s="815"/>
      <c r="V652" s="815"/>
      <c r="W652" s="815"/>
      <c r="X652" s="815"/>
      <c r="Y652" s="815"/>
      <c r="Z652" s="815"/>
      <c r="AA652" s="815"/>
      <c r="AB652" s="815"/>
      <c r="AC652" s="815"/>
      <c r="AD652" s="815"/>
      <c r="AE652" s="815"/>
      <c r="AF652" s="815"/>
      <c r="AG652" s="815"/>
      <c r="AI652" s="18"/>
      <c r="AJ652" s="18"/>
      <c r="AK652" s="18"/>
      <c r="AL652" s="18"/>
      <c r="AM652" s="18"/>
      <c r="AN652" s="18"/>
      <c r="AO652" s="18"/>
      <c r="AP652" s="18"/>
      <c r="AQ652" s="18"/>
    </row>
    <row r="653" spans="1:43" s="424" customFormat="1" ht="28.5" hidden="1" customHeight="1">
      <c r="A653" s="439"/>
      <c r="D653" s="822" t="s">
        <v>111</v>
      </c>
      <c r="E653" s="822"/>
      <c r="F653" s="822"/>
      <c r="G653" s="822"/>
      <c r="H653" s="822"/>
      <c r="I653" s="822"/>
      <c r="J653" s="822"/>
      <c r="K653" s="822"/>
      <c r="L653" s="822"/>
      <c r="M653" s="822"/>
      <c r="N653" s="716"/>
      <c r="O653" s="716"/>
      <c r="P653" s="716"/>
      <c r="Q653" s="716"/>
      <c r="R653" s="716"/>
      <c r="S653" s="716"/>
      <c r="T653" s="716"/>
      <c r="U653" s="716"/>
      <c r="V653" s="716"/>
      <c r="W653" s="716"/>
      <c r="X653" s="716"/>
      <c r="Y653" s="716"/>
      <c r="Z653" s="716"/>
      <c r="AA653" s="716"/>
      <c r="AB653" s="716"/>
      <c r="AC653" s="716"/>
      <c r="AD653" s="716"/>
      <c r="AE653" s="716"/>
      <c r="AF653" s="716"/>
      <c r="AG653" s="716"/>
      <c r="AI653" s="18"/>
      <c r="AJ653" s="18"/>
      <c r="AK653" s="18"/>
      <c r="AL653" s="18"/>
      <c r="AM653" s="18"/>
      <c r="AN653" s="18"/>
      <c r="AO653" s="18"/>
      <c r="AP653" s="18"/>
      <c r="AQ653" s="18"/>
    </row>
    <row r="654" spans="1:43" s="424" customFormat="1" ht="28.5" hidden="1" customHeight="1">
      <c r="A654" s="439"/>
      <c r="D654" s="822" t="s">
        <v>112</v>
      </c>
      <c r="E654" s="822"/>
      <c r="F654" s="822"/>
      <c r="G654" s="822"/>
      <c r="H654" s="822"/>
      <c r="I654" s="822"/>
      <c r="J654" s="822"/>
      <c r="K654" s="822"/>
      <c r="L654" s="822"/>
      <c r="M654" s="822"/>
      <c r="N654" s="716"/>
      <c r="O654" s="716"/>
      <c r="P654" s="716"/>
      <c r="Q654" s="716"/>
      <c r="R654" s="716"/>
      <c r="S654" s="716"/>
      <c r="T654" s="716"/>
      <c r="U654" s="716"/>
      <c r="V654" s="716"/>
      <c r="W654" s="716"/>
      <c r="X654" s="716"/>
      <c r="Y654" s="716"/>
      <c r="Z654" s="716"/>
      <c r="AA654" s="716"/>
      <c r="AB654" s="716"/>
      <c r="AC654" s="716"/>
      <c r="AD654" s="716"/>
      <c r="AE654" s="716"/>
      <c r="AF654" s="716"/>
      <c r="AG654" s="716"/>
      <c r="AI654" s="18"/>
      <c r="AJ654" s="18"/>
      <c r="AK654" s="18"/>
      <c r="AL654" s="18"/>
      <c r="AM654" s="18"/>
      <c r="AN654" s="18"/>
      <c r="AO654" s="18"/>
      <c r="AP654" s="18"/>
      <c r="AQ654" s="18"/>
    </row>
    <row r="655" spans="1:43" s="424" customFormat="1" ht="28.5" hidden="1" customHeight="1" thickBot="1">
      <c r="A655" s="439"/>
      <c r="D655" s="821" t="s">
        <v>113</v>
      </c>
      <c r="E655" s="821"/>
      <c r="F655" s="821"/>
      <c r="G655" s="821"/>
      <c r="H655" s="821"/>
      <c r="I655" s="821"/>
      <c r="J655" s="821"/>
      <c r="K655" s="821"/>
      <c r="L655" s="821"/>
      <c r="M655" s="821"/>
      <c r="N655" s="775"/>
      <c r="O655" s="775"/>
      <c r="P655" s="775"/>
      <c r="Q655" s="775"/>
      <c r="R655" s="775"/>
      <c r="S655" s="775"/>
      <c r="T655" s="775"/>
      <c r="U655" s="775"/>
      <c r="V655" s="775"/>
      <c r="W655" s="775"/>
      <c r="X655" s="775"/>
      <c r="Y655" s="775"/>
      <c r="Z655" s="775"/>
      <c r="AA655" s="775"/>
      <c r="AB655" s="775"/>
      <c r="AC655" s="775"/>
      <c r="AD655" s="775"/>
      <c r="AE655" s="775"/>
      <c r="AF655" s="775"/>
      <c r="AG655" s="775"/>
      <c r="AI655" s="18"/>
      <c r="AJ655" s="18"/>
      <c r="AK655" s="18"/>
      <c r="AL655" s="18"/>
      <c r="AM655" s="18"/>
      <c r="AN655" s="18"/>
      <c r="AO655" s="18"/>
      <c r="AP655" s="18"/>
      <c r="AQ655" s="18"/>
    </row>
    <row r="656" spans="1:43" s="424" customFormat="1" ht="8.25" hidden="1" customHeight="1">
      <c r="A656" s="439"/>
      <c r="AI656" s="18"/>
      <c r="AJ656" s="18"/>
      <c r="AK656" s="18"/>
      <c r="AL656" s="18"/>
      <c r="AM656" s="18"/>
      <c r="AN656" s="18"/>
      <c r="AO656" s="18"/>
      <c r="AP656" s="18"/>
      <c r="AQ656" s="18"/>
    </row>
    <row r="657" spans="1:43" s="424" customFormat="1" ht="48" hidden="1" customHeight="1" thickTop="1" thickBot="1">
      <c r="A657" s="439" t="s">
        <v>854</v>
      </c>
      <c r="D657" s="771" t="s">
        <v>1</v>
      </c>
      <c r="E657" s="771"/>
      <c r="F657" s="771"/>
      <c r="G657" s="771"/>
      <c r="H657" s="771"/>
      <c r="I657" s="771"/>
      <c r="J657" s="771"/>
      <c r="K657" s="771"/>
      <c r="L657" s="771" t="s">
        <v>489</v>
      </c>
      <c r="M657" s="771"/>
      <c r="N657" s="771"/>
      <c r="O657" s="771"/>
      <c r="P657" s="771"/>
      <c r="Q657" s="771"/>
      <c r="R657" s="771"/>
      <c r="S657" s="771" t="s">
        <v>104</v>
      </c>
      <c r="T657" s="771"/>
      <c r="U657" s="771"/>
      <c r="V657" s="771"/>
      <c r="W657" s="771"/>
      <c r="X657" s="771"/>
      <c r="Y657" s="771"/>
      <c r="Z657" s="771" t="s">
        <v>490</v>
      </c>
      <c r="AA657" s="771"/>
      <c r="AB657" s="771"/>
      <c r="AC657" s="771"/>
      <c r="AD657" s="771"/>
      <c r="AE657" s="771"/>
      <c r="AF657" s="771"/>
      <c r="AG657" s="771"/>
      <c r="AI657" s="432" t="s">
        <v>489</v>
      </c>
      <c r="AJ657" s="436" t="s">
        <v>104</v>
      </c>
      <c r="AK657" s="436" t="s">
        <v>491</v>
      </c>
      <c r="AL657" s="18"/>
      <c r="AM657" s="18"/>
      <c r="AN657" s="18"/>
      <c r="AO657" s="18"/>
      <c r="AP657" s="18"/>
      <c r="AQ657" s="18"/>
    </row>
    <row r="658" spans="1:43" s="424" customFormat="1" ht="27" hidden="1" customHeight="1">
      <c r="A658" s="439"/>
      <c r="D658" s="823" t="s">
        <v>115</v>
      </c>
      <c r="E658" s="823"/>
      <c r="F658" s="823"/>
      <c r="G658" s="823"/>
      <c r="H658" s="823"/>
      <c r="I658" s="823"/>
      <c r="J658" s="823"/>
      <c r="K658" s="823"/>
      <c r="L658" s="815"/>
      <c r="M658" s="815"/>
      <c r="N658" s="815"/>
      <c r="O658" s="815"/>
      <c r="P658" s="815"/>
      <c r="Q658" s="815"/>
      <c r="R658" s="815"/>
      <c r="S658" s="815"/>
      <c r="T658" s="815"/>
      <c r="U658" s="815"/>
      <c r="V658" s="815"/>
      <c r="W658" s="815"/>
      <c r="X658" s="815"/>
      <c r="Y658" s="815"/>
      <c r="Z658" s="815"/>
      <c r="AA658" s="815"/>
      <c r="AB658" s="815"/>
      <c r="AC658" s="815"/>
      <c r="AD658" s="815"/>
      <c r="AE658" s="815"/>
      <c r="AF658" s="815"/>
      <c r="AG658" s="815"/>
      <c r="AI658" s="456"/>
      <c r="AJ658" s="457"/>
      <c r="AK658" s="462"/>
      <c r="AL658" s="18"/>
      <c r="AM658" s="18"/>
      <c r="AN658" s="18"/>
      <c r="AO658" s="18"/>
      <c r="AP658" s="18"/>
      <c r="AQ658" s="18"/>
    </row>
    <row r="659" spans="1:43" s="424" customFormat="1" ht="27" hidden="1" customHeight="1">
      <c r="A659" s="439"/>
      <c r="D659" s="822" t="s">
        <v>116</v>
      </c>
      <c r="E659" s="822"/>
      <c r="F659" s="822"/>
      <c r="G659" s="822"/>
      <c r="H659" s="822"/>
      <c r="I659" s="822"/>
      <c r="J659" s="822"/>
      <c r="K659" s="822"/>
      <c r="L659" s="716"/>
      <c r="M659" s="716"/>
      <c r="N659" s="716"/>
      <c r="O659" s="716"/>
      <c r="P659" s="716"/>
      <c r="Q659" s="716"/>
      <c r="R659" s="716"/>
      <c r="S659" s="716"/>
      <c r="T659" s="716"/>
      <c r="U659" s="716"/>
      <c r="V659" s="716"/>
      <c r="W659" s="716"/>
      <c r="X659" s="716"/>
      <c r="Y659" s="716"/>
      <c r="Z659" s="716"/>
      <c r="AA659" s="716"/>
      <c r="AB659" s="716"/>
      <c r="AC659" s="716"/>
      <c r="AD659" s="716"/>
      <c r="AE659" s="716"/>
      <c r="AF659" s="716"/>
      <c r="AG659" s="716"/>
      <c r="AI659" s="450"/>
      <c r="AJ659" s="451"/>
      <c r="AK659" s="463"/>
      <c r="AL659" s="18"/>
      <c r="AM659" s="18"/>
      <c r="AN659" s="18"/>
      <c r="AO659" s="18"/>
      <c r="AP659" s="18"/>
      <c r="AQ659" s="18"/>
    </row>
    <row r="660" spans="1:43" s="424" customFormat="1" ht="27" hidden="1" customHeight="1" thickBot="1">
      <c r="A660" s="439"/>
      <c r="D660" s="821" t="s">
        <v>108</v>
      </c>
      <c r="E660" s="821"/>
      <c r="F660" s="821"/>
      <c r="G660" s="821"/>
      <c r="H660" s="821"/>
      <c r="I660" s="821"/>
      <c r="J660" s="821"/>
      <c r="K660" s="821"/>
      <c r="L660" s="915">
        <f>L658+L659</f>
        <v>0</v>
      </c>
      <c r="M660" s="916"/>
      <c r="N660" s="916"/>
      <c r="O660" s="916"/>
      <c r="P660" s="916"/>
      <c r="Q660" s="916"/>
      <c r="R660" s="917"/>
      <c r="S660" s="915">
        <f>S658+S659</f>
        <v>0</v>
      </c>
      <c r="T660" s="916"/>
      <c r="U660" s="916"/>
      <c r="V660" s="916"/>
      <c r="W660" s="916"/>
      <c r="X660" s="916"/>
      <c r="Y660" s="917"/>
      <c r="Z660" s="915">
        <f>Z658+Z659</f>
        <v>0</v>
      </c>
      <c r="AA660" s="916"/>
      <c r="AB660" s="916"/>
      <c r="AC660" s="916"/>
      <c r="AD660" s="916"/>
      <c r="AE660" s="916"/>
      <c r="AF660" s="916"/>
      <c r="AG660" s="917"/>
      <c r="AI660" s="453">
        <f>SUM(L658:R659)-L660</f>
        <v>0</v>
      </c>
      <c r="AJ660" s="454">
        <f>SUM(S658:Y659)-S660</f>
        <v>0</v>
      </c>
      <c r="AK660" s="455">
        <f>SUM(Z658:AG659)-Z660</f>
        <v>0</v>
      </c>
      <c r="AL660" s="18"/>
      <c r="AM660" s="18"/>
      <c r="AN660" s="18"/>
      <c r="AO660" s="18"/>
      <c r="AP660" s="18"/>
      <c r="AQ660" s="18"/>
    </row>
    <row r="661" spans="1:43" s="424" customFormat="1" hidden="1">
      <c r="A661" s="439"/>
      <c r="AI661" s="18"/>
      <c r="AJ661" s="18"/>
      <c r="AK661" s="18"/>
      <c r="AL661" s="18"/>
      <c r="AM661" s="18"/>
      <c r="AN661" s="18"/>
      <c r="AO661" s="18"/>
      <c r="AP661" s="18"/>
      <c r="AQ661" s="18"/>
    </row>
    <row r="662" spans="1:43" s="424" customFormat="1" ht="11.25" hidden="1" customHeight="1" thickBot="1">
      <c r="A662" s="439" t="s">
        <v>855</v>
      </c>
      <c r="D662" s="918" t="s">
        <v>118</v>
      </c>
      <c r="E662" s="918"/>
      <c r="F662" s="918"/>
      <c r="G662" s="918"/>
      <c r="H662" s="918"/>
      <c r="I662" s="918"/>
      <c r="J662" s="918"/>
      <c r="K662" s="918"/>
      <c r="L662" s="918"/>
      <c r="M662" s="918"/>
      <c r="N662" s="771" t="s">
        <v>103</v>
      </c>
      <c r="O662" s="771"/>
      <c r="P662" s="771"/>
      <c r="Q662" s="771"/>
      <c r="R662" s="771"/>
      <c r="S662" s="771"/>
      <c r="T662" s="771"/>
      <c r="U662" s="771"/>
      <c r="V662" s="771"/>
      <c r="W662" s="771"/>
      <c r="X662" s="771" t="s">
        <v>490</v>
      </c>
      <c r="Y662" s="771"/>
      <c r="Z662" s="771"/>
      <c r="AA662" s="771"/>
      <c r="AB662" s="771"/>
      <c r="AC662" s="771"/>
      <c r="AD662" s="771"/>
      <c r="AE662" s="771"/>
      <c r="AF662" s="771"/>
      <c r="AG662" s="771"/>
      <c r="AI662" s="18"/>
      <c r="AJ662" s="18"/>
      <c r="AK662" s="18"/>
      <c r="AL662" s="18"/>
      <c r="AM662" s="18"/>
      <c r="AN662" s="18"/>
      <c r="AO662" s="18"/>
      <c r="AP662" s="18"/>
      <c r="AQ662" s="18"/>
    </row>
    <row r="663" spans="1:43" s="424" customFormat="1" ht="33.75" hidden="1" customHeight="1">
      <c r="A663" s="439"/>
      <c r="D663" s="850" t="s">
        <v>119</v>
      </c>
      <c r="E663" s="850"/>
      <c r="F663" s="850"/>
      <c r="G663" s="850"/>
      <c r="H663" s="850"/>
      <c r="I663" s="850"/>
      <c r="J663" s="850"/>
      <c r="K663" s="850"/>
      <c r="L663" s="850"/>
      <c r="M663" s="850"/>
      <c r="N663" s="919"/>
      <c r="O663" s="815"/>
      <c r="P663" s="815"/>
      <c r="Q663" s="815"/>
      <c r="R663" s="815"/>
      <c r="S663" s="815"/>
      <c r="T663" s="815"/>
      <c r="U663" s="815"/>
      <c r="V663" s="815"/>
      <c r="W663" s="815"/>
      <c r="X663" s="815"/>
      <c r="Y663" s="815"/>
      <c r="Z663" s="815"/>
      <c r="AA663" s="815"/>
      <c r="AB663" s="815"/>
      <c r="AC663" s="815"/>
      <c r="AD663" s="815"/>
      <c r="AE663" s="815"/>
      <c r="AF663" s="815"/>
      <c r="AG663" s="815"/>
      <c r="AI663" s="18"/>
      <c r="AJ663" s="18"/>
      <c r="AK663" s="18"/>
      <c r="AL663" s="18"/>
      <c r="AM663" s="18"/>
      <c r="AN663" s="18"/>
      <c r="AO663" s="18"/>
      <c r="AP663" s="18"/>
      <c r="AQ663" s="18"/>
    </row>
    <row r="664" spans="1:43" s="424" customFormat="1" ht="30" hidden="1" customHeight="1">
      <c r="A664" s="439"/>
      <c r="D664" s="718" t="s">
        <v>111</v>
      </c>
      <c r="E664" s="719"/>
      <c r="F664" s="719"/>
      <c r="G664" s="719"/>
      <c r="H664" s="719"/>
      <c r="I664" s="719"/>
      <c r="J664" s="719"/>
      <c r="K664" s="719"/>
      <c r="L664" s="719"/>
      <c r="M664" s="720"/>
      <c r="N664" s="920"/>
      <c r="O664" s="716"/>
      <c r="P664" s="716"/>
      <c r="Q664" s="716"/>
      <c r="R664" s="716"/>
      <c r="S664" s="716"/>
      <c r="T664" s="716"/>
      <c r="U664" s="716"/>
      <c r="V664" s="716"/>
      <c r="W664" s="716"/>
      <c r="X664" s="716"/>
      <c r="Y664" s="716"/>
      <c r="Z664" s="716"/>
      <c r="AA664" s="716"/>
      <c r="AB664" s="716"/>
      <c r="AC664" s="716"/>
      <c r="AD664" s="716"/>
      <c r="AE664" s="716"/>
      <c r="AF664" s="716"/>
      <c r="AG664" s="716"/>
      <c r="AI664" s="18"/>
      <c r="AJ664" s="18"/>
      <c r="AK664" s="18"/>
      <c r="AL664" s="18"/>
      <c r="AM664" s="18"/>
      <c r="AN664" s="18"/>
      <c r="AO664" s="18"/>
      <c r="AP664" s="18"/>
      <c r="AQ664" s="18"/>
    </row>
    <row r="665" spans="1:43" s="424" customFormat="1" ht="30" hidden="1" customHeight="1">
      <c r="A665" s="439"/>
      <c r="D665" s="718" t="s">
        <v>120</v>
      </c>
      <c r="E665" s="719"/>
      <c r="F665" s="719"/>
      <c r="G665" s="719"/>
      <c r="H665" s="719"/>
      <c r="I665" s="719"/>
      <c r="J665" s="719"/>
      <c r="K665" s="719"/>
      <c r="L665" s="719"/>
      <c r="M665" s="720"/>
      <c r="N665" s="920"/>
      <c r="O665" s="716"/>
      <c r="P665" s="716"/>
      <c r="Q665" s="716"/>
      <c r="R665" s="716"/>
      <c r="S665" s="716"/>
      <c r="T665" s="716"/>
      <c r="U665" s="716"/>
      <c r="V665" s="716"/>
      <c r="W665" s="716"/>
      <c r="X665" s="716"/>
      <c r="Y665" s="716"/>
      <c r="Z665" s="716"/>
      <c r="AA665" s="716"/>
      <c r="AB665" s="716"/>
      <c r="AC665" s="716"/>
      <c r="AD665" s="716"/>
      <c r="AE665" s="716"/>
      <c r="AF665" s="716"/>
      <c r="AG665" s="716"/>
      <c r="AI665" s="18"/>
      <c r="AJ665" s="18"/>
      <c r="AK665" s="18"/>
      <c r="AL665" s="18"/>
      <c r="AM665" s="18"/>
      <c r="AN665" s="18"/>
      <c r="AO665" s="18"/>
      <c r="AP665" s="18"/>
      <c r="AQ665" s="18"/>
    </row>
    <row r="666" spans="1:43" s="424" customFormat="1" ht="30" hidden="1" customHeight="1" thickBot="1">
      <c r="A666" s="439"/>
      <c r="D666" s="803" t="s">
        <v>113</v>
      </c>
      <c r="E666" s="804"/>
      <c r="F666" s="804"/>
      <c r="G666" s="804"/>
      <c r="H666" s="804"/>
      <c r="I666" s="804"/>
      <c r="J666" s="804"/>
      <c r="K666" s="804"/>
      <c r="L666" s="804"/>
      <c r="M666" s="805"/>
      <c r="N666" s="921"/>
      <c r="O666" s="775"/>
      <c r="P666" s="775"/>
      <c r="Q666" s="775"/>
      <c r="R666" s="775"/>
      <c r="S666" s="775"/>
      <c r="T666" s="775"/>
      <c r="U666" s="775"/>
      <c r="V666" s="775"/>
      <c r="W666" s="775"/>
      <c r="X666" s="775"/>
      <c r="Y666" s="775"/>
      <c r="Z666" s="775"/>
      <c r="AA666" s="775"/>
      <c r="AB666" s="775"/>
      <c r="AC666" s="775"/>
      <c r="AD666" s="775"/>
      <c r="AE666" s="775"/>
      <c r="AF666" s="775"/>
      <c r="AG666" s="775"/>
      <c r="AI666" s="18"/>
      <c r="AJ666" s="18"/>
      <c r="AK666" s="18"/>
      <c r="AL666" s="18"/>
      <c r="AM666" s="18"/>
      <c r="AN666" s="18"/>
      <c r="AO666" s="18"/>
      <c r="AP666" s="18"/>
      <c r="AQ666" s="18"/>
    </row>
    <row r="667" spans="1:43" s="424" customFormat="1" hidden="1">
      <c r="A667" s="439"/>
      <c r="AI667" s="18"/>
      <c r="AJ667" s="18"/>
      <c r="AK667" s="18"/>
      <c r="AL667" s="18"/>
      <c r="AM667" s="18"/>
      <c r="AN667" s="18"/>
      <c r="AO667" s="18"/>
      <c r="AP667" s="18"/>
      <c r="AQ667" s="18"/>
    </row>
    <row r="668" spans="1:43" s="424" customFormat="1" hidden="1">
      <c r="A668" s="439"/>
      <c r="AI668" s="18"/>
      <c r="AJ668" s="18"/>
      <c r="AK668" s="18"/>
      <c r="AL668" s="18"/>
      <c r="AM668" s="18"/>
      <c r="AN668" s="18"/>
      <c r="AO668" s="18"/>
      <c r="AP668" s="18"/>
      <c r="AQ668" s="18"/>
    </row>
    <row r="669" spans="1:43" s="424" customFormat="1">
      <c r="A669" s="439"/>
      <c r="D669" s="422" t="s">
        <v>863</v>
      </c>
      <c r="AI669" s="18"/>
      <c r="AJ669" s="18"/>
      <c r="AK669" s="18"/>
      <c r="AL669" s="18"/>
      <c r="AM669" s="18"/>
      <c r="AN669" s="18"/>
      <c r="AO669" s="18"/>
      <c r="AP669" s="18"/>
      <c r="AQ669" s="18"/>
    </row>
    <row r="670" spans="1:43" s="424" customFormat="1">
      <c r="A670" s="439"/>
      <c r="AI670" s="18"/>
      <c r="AJ670" s="18"/>
      <c r="AK670" s="18"/>
      <c r="AL670" s="18"/>
      <c r="AM670" s="18"/>
      <c r="AN670" s="18"/>
      <c r="AO670" s="18"/>
      <c r="AP670" s="18"/>
      <c r="AQ670" s="18"/>
    </row>
    <row r="671" spans="1:43" s="424" customFormat="1">
      <c r="A671" s="439"/>
      <c r="D671" s="922" t="s">
        <v>856</v>
      </c>
      <c r="E671" s="922"/>
      <c r="F671" s="922"/>
      <c r="G671" s="922"/>
      <c r="H671" s="922"/>
      <c r="I671" s="922"/>
      <c r="J671" s="922"/>
      <c r="K671" s="922"/>
      <c r="L671" s="922"/>
      <c r="M671" s="922"/>
      <c r="N671" s="922"/>
      <c r="O671" s="922"/>
      <c r="P671" s="922"/>
      <c r="Q671" s="922"/>
      <c r="R671" s="922"/>
      <c r="S671" s="922"/>
      <c r="T671" s="922"/>
      <c r="U671" s="922"/>
      <c r="V671" s="922"/>
      <c r="W671" s="922"/>
      <c r="X671" s="922"/>
      <c r="Y671" s="922"/>
      <c r="Z671" s="922"/>
      <c r="AA671" s="922"/>
      <c r="AB671" s="922"/>
      <c r="AC671" s="922"/>
      <c r="AD671" s="922"/>
      <c r="AE671" s="922"/>
      <c r="AF671" s="922"/>
      <c r="AG671" s="922"/>
      <c r="AI671" s="18"/>
      <c r="AJ671" s="18"/>
      <c r="AK671" s="18"/>
      <c r="AL671" s="18"/>
      <c r="AM671" s="18"/>
      <c r="AN671" s="18"/>
      <c r="AO671" s="18"/>
      <c r="AP671" s="18"/>
      <c r="AQ671" s="18"/>
    </row>
    <row r="672" spans="1:43" s="424" customFormat="1" ht="15" thickBot="1">
      <c r="A672" s="439"/>
      <c r="AI672" s="18"/>
      <c r="AJ672" s="18"/>
      <c r="AK672" s="18"/>
      <c r="AL672" s="18"/>
      <c r="AM672" s="18"/>
      <c r="AN672" s="18"/>
      <c r="AO672" s="18"/>
      <c r="AP672" s="18"/>
      <c r="AQ672" s="18"/>
    </row>
    <row r="673" spans="1:43" s="424" customFormat="1" ht="15" thickBot="1">
      <c r="A673" s="439"/>
      <c r="D673" s="747" t="s">
        <v>122</v>
      </c>
      <c r="E673" s="747"/>
      <c r="F673" s="747"/>
      <c r="G673" s="747"/>
      <c r="H673" s="747"/>
      <c r="I673" s="747" t="s">
        <v>2</v>
      </c>
      <c r="J673" s="747"/>
      <c r="K673" s="747"/>
      <c r="L673" s="747"/>
      <c r="M673" s="747"/>
      <c r="N673" s="747"/>
      <c r="O673" s="747"/>
      <c r="P673" s="747"/>
      <c r="Q673" s="747"/>
      <c r="R673" s="747"/>
      <c r="S673" s="747"/>
      <c r="T673" s="747"/>
      <c r="U673" s="747"/>
      <c r="V673" s="747"/>
      <c r="W673" s="747"/>
      <c r="X673" s="747"/>
      <c r="Y673" s="747"/>
      <c r="Z673" s="747"/>
      <c r="AA673" s="747"/>
      <c r="AB673" s="747"/>
      <c r="AC673" s="747"/>
      <c r="AD673" s="747"/>
      <c r="AE673" s="747"/>
      <c r="AF673" s="747"/>
      <c r="AG673" s="747"/>
      <c r="AI673" s="18"/>
      <c r="AJ673" s="18"/>
      <c r="AK673" s="18"/>
      <c r="AL673" s="18"/>
      <c r="AM673" s="18"/>
      <c r="AN673" s="18"/>
      <c r="AO673" s="18"/>
      <c r="AP673" s="18"/>
      <c r="AQ673" s="18"/>
    </row>
    <row r="674" spans="1:43" s="424" customFormat="1" ht="48" customHeight="1" thickTop="1" thickBot="1">
      <c r="A674" s="439">
        <v>15</v>
      </c>
      <c r="D674" s="747"/>
      <c r="E674" s="747"/>
      <c r="F674" s="747"/>
      <c r="G674" s="747"/>
      <c r="H674" s="747"/>
      <c r="I674" s="771" t="s">
        <v>87</v>
      </c>
      <c r="J674" s="771"/>
      <c r="K674" s="771"/>
      <c r="L674" s="771"/>
      <c r="M674" s="771"/>
      <c r="N674" s="771" t="s">
        <v>455</v>
      </c>
      <c r="O674" s="771"/>
      <c r="P674" s="771"/>
      <c r="Q674" s="771"/>
      <c r="R674" s="771"/>
      <c r="S674" s="771" t="s">
        <v>459</v>
      </c>
      <c r="T674" s="771"/>
      <c r="U674" s="771"/>
      <c r="V674" s="771"/>
      <c r="W674" s="771"/>
      <c r="X674" s="771" t="s">
        <v>457</v>
      </c>
      <c r="Y674" s="771"/>
      <c r="Z674" s="771"/>
      <c r="AA674" s="771"/>
      <c r="AB674" s="771"/>
      <c r="AC674" s="771" t="s">
        <v>89</v>
      </c>
      <c r="AD674" s="771"/>
      <c r="AE674" s="771"/>
      <c r="AF674" s="771"/>
      <c r="AG674" s="771"/>
      <c r="AI674" s="432" t="s">
        <v>123</v>
      </c>
      <c r="AJ674" s="436" t="s">
        <v>455</v>
      </c>
      <c r="AK674" s="432" t="s">
        <v>459</v>
      </c>
      <c r="AL674" s="436" t="s">
        <v>457</v>
      </c>
      <c r="AM674" s="432" t="s">
        <v>89</v>
      </c>
      <c r="AN674" s="18"/>
      <c r="AO674" s="432" t="s">
        <v>89</v>
      </c>
      <c r="AP674" s="18"/>
      <c r="AQ674" s="18"/>
    </row>
    <row r="675" spans="1:43" s="424" customFormat="1" ht="37.5" customHeight="1">
      <c r="A675" s="439"/>
      <c r="D675" s="765" t="s">
        <v>125</v>
      </c>
      <c r="E675" s="766"/>
      <c r="F675" s="766"/>
      <c r="G675" s="766"/>
      <c r="H675" s="767"/>
      <c r="I675" s="905">
        <v>44389.89</v>
      </c>
      <c r="J675" s="890"/>
      <c r="K675" s="890"/>
      <c r="L675" s="890"/>
      <c r="M675" s="890"/>
      <c r="N675" s="890">
        <v>22682</v>
      </c>
      <c r="O675" s="890"/>
      <c r="P675" s="890"/>
      <c r="Q675" s="890"/>
      <c r="R675" s="890"/>
      <c r="S675" s="890">
        <v>-13939</v>
      </c>
      <c r="T675" s="890"/>
      <c r="U675" s="890"/>
      <c r="V675" s="890"/>
      <c r="W675" s="890"/>
      <c r="X675" s="890"/>
      <c r="Y675" s="890"/>
      <c r="Z675" s="890"/>
      <c r="AA675" s="890"/>
      <c r="AB675" s="890"/>
      <c r="AC675" s="903">
        <f>SUM(I675:AB675)</f>
        <v>53132.89</v>
      </c>
      <c r="AD675" s="903"/>
      <c r="AE675" s="903"/>
      <c r="AF675" s="903"/>
      <c r="AG675" s="904"/>
      <c r="AI675" s="456"/>
      <c r="AJ675" s="457"/>
      <c r="AK675" s="457"/>
      <c r="AL675" s="457"/>
      <c r="AM675" s="458">
        <f t="shared" ref="AM675:AM680" si="232">SUM(I675:AB675)-AC675</f>
        <v>0</v>
      </c>
      <c r="AN675" s="18"/>
      <c r="AO675" s="464" t="e">
        <f>AC675-#REF!-#REF!</f>
        <v>#REF!</v>
      </c>
      <c r="AP675" s="18"/>
      <c r="AQ675" s="18"/>
    </row>
    <row r="676" spans="1:43" s="424" customFormat="1" ht="45.75" customHeight="1">
      <c r="A676" s="439"/>
      <c r="D676" s="718" t="s">
        <v>1016</v>
      </c>
      <c r="E676" s="719"/>
      <c r="F676" s="719"/>
      <c r="G676" s="719"/>
      <c r="H676" s="720"/>
      <c r="I676" s="723"/>
      <c r="J676" s="741"/>
      <c r="K676" s="741"/>
      <c r="L676" s="741"/>
      <c r="M676" s="741"/>
      <c r="N676" s="741"/>
      <c r="O676" s="741"/>
      <c r="P676" s="741"/>
      <c r="Q676" s="741"/>
      <c r="R676" s="741"/>
      <c r="S676" s="741"/>
      <c r="T676" s="741"/>
      <c r="U676" s="741"/>
      <c r="V676" s="741"/>
      <c r="W676" s="741"/>
      <c r="X676" s="741"/>
      <c r="Y676" s="741"/>
      <c r="Z676" s="741"/>
      <c r="AA676" s="741"/>
      <c r="AB676" s="741"/>
      <c r="AC676" s="901">
        <f t="shared" ref="AC676:AC679" si="233">SUM(I676:AB676)</f>
        <v>0</v>
      </c>
      <c r="AD676" s="901"/>
      <c r="AE676" s="901"/>
      <c r="AF676" s="901"/>
      <c r="AG676" s="902"/>
      <c r="AI676" s="450"/>
      <c r="AJ676" s="451"/>
      <c r="AK676" s="451"/>
      <c r="AL676" s="451"/>
      <c r="AM676" s="452">
        <f t="shared" si="232"/>
        <v>0</v>
      </c>
      <c r="AN676" s="18"/>
      <c r="AO676" s="459" t="e">
        <f>AC676-#REF!-#REF!</f>
        <v>#REF!</v>
      </c>
      <c r="AP676" s="18"/>
      <c r="AQ676" s="18"/>
    </row>
    <row r="677" spans="1:43" s="424" customFormat="1" ht="37.5" customHeight="1">
      <c r="A677" s="439"/>
      <c r="D677" s="718" t="s">
        <v>1017</v>
      </c>
      <c r="E677" s="719"/>
      <c r="F677" s="719"/>
      <c r="G677" s="719"/>
      <c r="H677" s="720"/>
      <c r="I677" s="723"/>
      <c r="J677" s="741"/>
      <c r="K677" s="741"/>
      <c r="L677" s="741"/>
      <c r="M677" s="741"/>
      <c r="N677" s="741"/>
      <c r="O677" s="741"/>
      <c r="P677" s="741"/>
      <c r="Q677" s="741"/>
      <c r="R677" s="741"/>
      <c r="S677" s="741"/>
      <c r="T677" s="741"/>
      <c r="U677" s="741"/>
      <c r="V677" s="741"/>
      <c r="W677" s="741"/>
      <c r="X677" s="741"/>
      <c r="Y677" s="741"/>
      <c r="Z677" s="741"/>
      <c r="AA677" s="741"/>
      <c r="AB677" s="741"/>
      <c r="AC677" s="901">
        <f t="shared" si="233"/>
        <v>0</v>
      </c>
      <c r="AD677" s="901"/>
      <c r="AE677" s="901"/>
      <c r="AF677" s="901"/>
      <c r="AG677" s="902"/>
      <c r="AI677" s="450"/>
      <c r="AJ677" s="451"/>
      <c r="AK677" s="451"/>
      <c r="AL677" s="451"/>
      <c r="AM677" s="452">
        <f t="shared" si="232"/>
        <v>0</v>
      </c>
      <c r="AN677" s="18"/>
      <c r="AO677" s="459" t="e">
        <f>AC677-#REF!-#REF!</f>
        <v>#REF!</v>
      </c>
      <c r="AP677" s="18"/>
      <c r="AQ677" s="18"/>
    </row>
    <row r="678" spans="1:43" s="424" customFormat="1" ht="37.5" customHeight="1">
      <c r="A678" s="439"/>
      <c r="D678" s="718" t="s">
        <v>127</v>
      </c>
      <c r="E678" s="719"/>
      <c r="F678" s="719"/>
      <c r="G678" s="719"/>
      <c r="H678" s="720"/>
      <c r="I678" s="723"/>
      <c r="J678" s="741"/>
      <c r="K678" s="741"/>
      <c r="L678" s="741"/>
      <c r="M678" s="741"/>
      <c r="N678" s="741"/>
      <c r="O678" s="741"/>
      <c r="P678" s="741"/>
      <c r="Q678" s="741"/>
      <c r="R678" s="741"/>
      <c r="S678" s="741"/>
      <c r="T678" s="741"/>
      <c r="U678" s="741"/>
      <c r="V678" s="741"/>
      <c r="W678" s="741"/>
      <c r="X678" s="741"/>
      <c r="Y678" s="741"/>
      <c r="Z678" s="741"/>
      <c r="AA678" s="741"/>
      <c r="AB678" s="741"/>
      <c r="AC678" s="901">
        <f t="shared" si="233"/>
        <v>0</v>
      </c>
      <c r="AD678" s="901"/>
      <c r="AE678" s="901"/>
      <c r="AF678" s="901"/>
      <c r="AG678" s="902"/>
      <c r="AI678" s="450"/>
      <c r="AJ678" s="451"/>
      <c r="AK678" s="451"/>
      <c r="AL678" s="451"/>
      <c r="AM678" s="452">
        <f t="shared" si="232"/>
        <v>0</v>
      </c>
      <c r="AN678" s="18"/>
      <c r="AO678" s="459" t="e">
        <f>AC678-#REF!-#REF!</f>
        <v>#REF!</v>
      </c>
      <c r="AP678" s="18"/>
      <c r="AQ678" s="18"/>
    </row>
    <row r="679" spans="1:43" s="424" customFormat="1" ht="37.5" customHeight="1">
      <c r="A679" s="439"/>
      <c r="D679" s="718" t="s">
        <v>128</v>
      </c>
      <c r="E679" s="719"/>
      <c r="F679" s="719"/>
      <c r="G679" s="719"/>
      <c r="H679" s="720"/>
      <c r="I679" s="723"/>
      <c r="J679" s="741"/>
      <c r="K679" s="741"/>
      <c r="L679" s="741"/>
      <c r="M679" s="741"/>
      <c r="N679" s="741"/>
      <c r="O679" s="741"/>
      <c r="P679" s="741"/>
      <c r="Q679" s="741"/>
      <c r="R679" s="741"/>
      <c r="S679" s="741"/>
      <c r="T679" s="741"/>
      <c r="U679" s="741"/>
      <c r="V679" s="741"/>
      <c r="W679" s="741"/>
      <c r="X679" s="741"/>
      <c r="Y679" s="741"/>
      <c r="Z679" s="741"/>
      <c r="AA679" s="741"/>
      <c r="AB679" s="741"/>
      <c r="AC679" s="901">
        <f t="shared" si="233"/>
        <v>0</v>
      </c>
      <c r="AD679" s="901"/>
      <c r="AE679" s="901"/>
      <c r="AF679" s="901"/>
      <c r="AG679" s="902"/>
      <c r="AI679" s="450"/>
      <c r="AJ679" s="451"/>
      <c r="AK679" s="451"/>
      <c r="AL679" s="451"/>
      <c r="AM679" s="452">
        <f t="shared" si="232"/>
        <v>0</v>
      </c>
      <c r="AN679" s="18"/>
      <c r="AO679" s="459" t="e">
        <f>AC679-SUM(#REF!,#REF!,#REF!)</f>
        <v>#REF!</v>
      </c>
      <c r="AP679" s="18"/>
      <c r="AQ679" s="18"/>
    </row>
    <row r="680" spans="1:43" s="424" customFormat="1" ht="27.75" customHeight="1" thickBot="1">
      <c r="A680" s="439"/>
      <c r="D680" s="867" t="s">
        <v>129</v>
      </c>
      <c r="E680" s="867"/>
      <c r="F680" s="867"/>
      <c r="G680" s="867"/>
      <c r="H680" s="867"/>
      <c r="I680" s="739">
        <f>SUM(I675:M679)</f>
        <v>44389.89</v>
      </c>
      <c r="J680" s="740"/>
      <c r="K680" s="740"/>
      <c r="L680" s="740"/>
      <c r="M680" s="740"/>
      <c r="N680" s="740">
        <f>SUM(N675:R679)</f>
        <v>22682</v>
      </c>
      <c r="O680" s="740"/>
      <c r="P680" s="740"/>
      <c r="Q680" s="740"/>
      <c r="R680" s="740"/>
      <c r="S680" s="740">
        <f>SUM(S675:W679)</f>
        <v>-13939</v>
      </c>
      <c r="T680" s="740"/>
      <c r="U680" s="740"/>
      <c r="V680" s="740"/>
      <c r="W680" s="740"/>
      <c r="X680" s="740">
        <f>SUM(X675:AB679)</f>
        <v>0</v>
      </c>
      <c r="Y680" s="740"/>
      <c r="Z680" s="740"/>
      <c r="AA680" s="740"/>
      <c r="AB680" s="740"/>
      <c r="AC680" s="740">
        <f>SUM(AC675:AG679)</f>
        <v>53132.89</v>
      </c>
      <c r="AD680" s="740"/>
      <c r="AE680" s="740"/>
      <c r="AF680" s="740"/>
      <c r="AG680" s="900"/>
      <c r="AI680" s="453">
        <f>SUM(I673:M679)-I680</f>
        <v>0</v>
      </c>
      <c r="AJ680" s="454">
        <f>SUM(N675:R679)-N680</f>
        <v>0</v>
      </c>
      <c r="AK680" s="454">
        <f>SUM(S675:W679)-S680</f>
        <v>0</v>
      </c>
      <c r="AL680" s="454">
        <f>SUM(X675:AB679)-X680</f>
        <v>0</v>
      </c>
      <c r="AM680" s="455">
        <f t="shared" si="232"/>
        <v>0</v>
      </c>
      <c r="AN680" s="18"/>
      <c r="AO680" s="461" t="e">
        <f>AC680-#REF!-#REF!</f>
        <v>#REF!</v>
      </c>
      <c r="AP680" s="18"/>
      <c r="AQ680" s="18"/>
    </row>
    <row r="681" spans="1:43" s="424" customFormat="1">
      <c r="A681" s="439"/>
      <c r="AI681" s="18"/>
      <c r="AJ681" s="18"/>
      <c r="AK681" s="18"/>
      <c r="AL681" s="18"/>
      <c r="AM681" s="18"/>
      <c r="AN681" s="18"/>
      <c r="AO681" s="18"/>
      <c r="AP681" s="18"/>
      <c r="AQ681" s="18"/>
    </row>
    <row r="682" spans="1:43" s="424" customFormat="1" ht="86.25" customHeight="1">
      <c r="A682" s="439"/>
      <c r="D682" s="872" t="s">
        <v>1134</v>
      </c>
      <c r="E682" s="923"/>
      <c r="F682" s="923"/>
      <c r="G682" s="923"/>
      <c r="H682" s="923"/>
      <c r="I682" s="923"/>
      <c r="J682" s="923"/>
      <c r="K682" s="923"/>
      <c r="L682" s="923"/>
      <c r="M682" s="923"/>
      <c r="N682" s="923"/>
      <c r="O682" s="923"/>
      <c r="P682" s="923"/>
      <c r="Q682" s="923"/>
      <c r="R682" s="923"/>
      <c r="S682" s="923"/>
      <c r="T682" s="923"/>
      <c r="U682" s="923"/>
      <c r="V682" s="923"/>
      <c r="W682" s="923"/>
      <c r="X682" s="923"/>
      <c r="Y682" s="923"/>
      <c r="Z682" s="923"/>
      <c r="AA682" s="923"/>
      <c r="AB682" s="923"/>
      <c r="AC682" s="923"/>
      <c r="AD682" s="923"/>
      <c r="AE682" s="923"/>
      <c r="AF682" s="923"/>
      <c r="AG682" s="923"/>
      <c r="AI682" s="18"/>
      <c r="AJ682" s="18"/>
      <c r="AK682" s="18"/>
      <c r="AL682" s="18"/>
      <c r="AM682" s="18"/>
      <c r="AN682" s="18"/>
      <c r="AO682" s="18"/>
      <c r="AP682" s="18"/>
      <c r="AQ682" s="18"/>
    </row>
    <row r="683" spans="1:43" s="424" customFormat="1">
      <c r="A683" s="439"/>
      <c r="AI683" s="18"/>
      <c r="AJ683" s="18"/>
      <c r="AK683" s="18"/>
      <c r="AL683" s="18"/>
      <c r="AM683" s="18"/>
      <c r="AN683" s="18"/>
      <c r="AO683" s="18"/>
      <c r="AP683" s="18"/>
      <c r="AQ683" s="18"/>
    </row>
    <row r="684" spans="1:43" s="424" customFormat="1" ht="2.25" customHeight="1">
      <c r="A684" s="439"/>
      <c r="D684" s="863"/>
      <c r="E684" s="906"/>
      <c r="F684" s="906"/>
      <c r="G684" s="906"/>
      <c r="H684" s="906"/>
      <c r="I684" s="906"/>
      <c r="J684" s="906"/>
      <c r="K684" s="906"/>
      <c r="L684" s="906"/>
      <c r="M684" s="906"/>
      <c r="N684" s="906"/>
      <c r="O684" s="906"/>
      <c r="P684" s="906"/>
      <c r="Q684" s="906"/>
      <c r="R684" s="906"/>
      <c r="S684" s="906"/>
      <c r="T684" s="906"/>
      <c r="U684" s="906"/>
      <c r="V684" s="906"/>
      <c r="W684" s="906"/>
      <c r="X684" s="906"/>
      <c r="Y684" s="906"/>
      <c r="Z684" s="906"/>
      <c r="AA684" s="906"/>
      <c r="AB684" s="906"/>
      <c r="AC684" s="906"/>
      <c r="AD684" s="906"/>
      <c r="AE684" s="906"/>
      <c r="AF684" s="906"/>
      <c r="AG684" s="906"/>
      <c r="AI684" s="18"/>
      <c r="AJ684" s="18"/>
      <c r="AK684" s="18"/>
      <c r="AL684" s="18"/>
      <c r="AM684" s="18"/>
      <c r="AN684" s="18"/>
      <c r="AO684" s="18"/>
      <c r="AP684" s="18"/>
      <c r="AQ684" s="18"/>
    </row>
    <row r="685" spans="1:43" s="424" customFormat="1" ht="1.5" hidden="1" customHeight="1">
      <c r="A685" s="439"/>
      <c r="D685" s="906"/>
      <c r="E685" s="906"/>
      <c r="F685" s="906"/>
      <c r="G685" s="906"/>
      <c r="H685" s="906"/>
      <c r="I685" s="906"/>
      <c r="J685" s="906"/>
      <c r="K685" s="906"/>
      <c r="L685" s="906"/>
      <c r="M685" s="906"/>
      <c r="N685" s="906"/>
      <c r="O685" s="906"/>
      <c r="P685" s="906"/>
      <c r="Q685" s="906"/>
      <c r="R685" s="906"/>
      <c r="S685" s="906"/>
      <c r="T685" s="906"/>
      <c r="U685" s="906"/>
      <c r="V685" s="906"/>
      <c r="W685" s="906"/>
      <c r="X685" s="906"/>
      <c r="Y685" s="906"/>
      <c r="Z685" s="906"/>
      <c r="AA685" s="906"/>
      <c r="AB685" s="906"/>
      <c r="AC685" s="906"/>
      <c r="AD685" s="906"/>
      <c r="AE685" s="906"/>
      <c r="AF685" s="906"/>
      <c r="AG685" s="906"/>
      <c r="AI685" s="18"/>
      <c r="AJ685" s="18"/>
      <c r="AK685" s="18"/>
      <c r="AL685" s="18"/>
      <c r="AM685" s="18"/>
      <c r="AN685" s="18"/>
      <c r="AO685" s="18"/>
      <c r="AP685" s="18"/>
      <c r="AQ685" s="18"/>
    </row>
    <row r="686" spans="1:43" s="424" customFormat="1" hidden="1">
      <c r="A686" s="439"/>
      <c r="D686" s="906"/>
      <c r="E686" s="906"/>
      <c r="F686" s="906"/>
      <c r="G686" s="906"/>
      <c r="H686" s="906"/>
      <c r="I686" s="906"/>
      <c r="J686" s="906"/>
      <c r="K686" s="906"/>
      <c r="L686" s="906"/>
      <c r="M686" s="906"/>
      <c r="N686" s="906"/>
      <c r="O686" s="906"/>
      <c r="P686" s="906"/>
      <c r="Q686" s="906"/>
      <c r="R686" s="906"/>
      <c r="S686" s="906"/>
      <c r="T686" s="906"/>
      <c r="U686" s="906"/>
      <c r="V686" s="906"/>
      <c r="W686" s="906"/>
      <c r="X686" s="906"/>
      <c r="Y686" s="906"/>
      <c r="Z686" s="906"/>
      <c r="AA686" s="906"/>
      <c r="AB686" s="906"/>
      <c r="AC686" s="906"/>
      <c r="AD686" s="906"/>
      <c r="AE686" s="906"/>
      <c r="AF686" s="906"/>
      <c r="AG686" s="906"/>
      <c r="AI686" s="18"/>
      <c r="AJ686" s="18"/>
      <c r="AK686" s="18"/>
      <c r="AL686" s="18"/>
      <c r="AM686" s="18"/>
      <c r="AN686" s="18"/>
      <c r="AO686" s="18"/>
      <c r="AP686" s="18"/>
      <c r="AQ686" s="18"/>
    </row>
    <row r="687" spans="1:43" s="424" customFormat="1" ht="6.75" hidden="1" customHeight="1">
      <c r="A687" s="439"/>
      <c r="AI687" s="18"/>
      <c r="AJ687" s="18"/>
      <c r="AK687" s="18"/>
      <c r="AL687" s="18"/>
      <c r="AM687" s="18"/>
      <c r="AN687" s="18"/>
      <c r="AO687" s="18"/>
      <c r="AP687" s="18"/>
      <c r="AQ687" s="18"/>
    </row>
    <row r="688" spans="1:43" s="424" customFormat="1" ht="6.75" hidden="1" customHeight="1">
      <c r="A688" s="439"/>
      <c r="D688" s="907" t="s">
        <v>857</v>
      </c>
      <c r="E688" s="907"/>
      <c r="F688" s="907"/>
      <c r="G688" s="907"/>
      <c r="H688" s="907"/>
      <c r="I688" s="907"/>
      <c r="J688" s="907"/>
      <c r="K688" s="907"/>
      <c r="L688" s="907"/>
      <c r="M688" s="907"/>
      <c r="N688" s="907"/>
      <c r="O688" s="907"/>
      <c r="P688" s="907"/>
      <c r="Q688" s="907"/>
      <c r="R688" s="907"/>
      <c r="S688" s="907"/>
      <c r="T688" s="907"/>
      <c r="U688" s="907"/>
      <c r="V688" s="907"/>
      <c r="W688" s="907"/>
      <c r="X688" s="907"/>
      <c r="Y688" s="907"/>
      <c r="Z688" s="907"/>
      <c r="AA688" s="907"/>
      <c r="AB688" s="907"/>
      <c r="AC688" s="907"/>
      <c r="AD688" s="907"/>
      <c r="AE688" s="907"/>
      <c r="AF688" s="907"/>
      <c r="AG688" s="907"/>
      <c r="AI688" s="18"/>
      <c r="AJ688" s="18"/>
      <c r="AK688" s="18"/>
      <c r="AL688" s="18"/>
      <c r="AM688" s="18"/>
      <c r="AN688" s="18"/>
      <c r="AO688" s="18"/>
      <c r="AP688" s="18"/>
      <c r="AQ688" s="18"/>
    </row>
    <row r="689" spans="1:43" s="424" customFormat="1" hidden="1">
      <c r="A689" s="439"/>
      <c r="AI689" s="18"/>
      <c r="AJ689" s="18"/>
      <c r="AK689" s="18"/>
      <c r="AL689" s="18"/>
      <c r="AM689" s="18"/>
      <c r="AN689" s="18"/>
      <c r="AO689" s="18"/>
      <c r="AP689" s="18"/>
      <c r="AQ689" s="18"/>
    </row>
    <row r="690" spans="1:43" s="424" customFormat="1" hidden="1">
      <c r="A690" s="439"/>
      <c r="D690" s="907" t="s">
        <v>858</v>
      </c>
      <c r="E690" s="907"/>
      <c r="F690" s="907"/>
      <c r="G690" s="907"/>
      <c r="H690" s="907"/>
      <c r="I690" s="907"/>
      <c r="J690" s="907"/>
      <c r="K690" s="907"/>
      <c r="L690" s="907"/>
      <c r="M690" s="907"/>
      <c r="N690" s="907"/>
      <c r="O690" s="907"/>
      <c r="P690" s="907"/>
      <c r="Q690" s="907"/>
      <c r="R690" s="907"/>
      <c r="S690" s="907"/>
      <c r="T690" s="907"/>
      <c r="U690" s="907"/>
      <c r="V690" s="907"/>
      <c r="W690" s="907"/>
      <c r="X690" s="907"/>
      <c r="Y690" s="907"/>
      <c r="Z690" s="907"/>
      <c r="AA690" s="907"/>
      <c r="AB690" s="907"/>
      <c r="AC690" s="907"/>
      <c r="AD690" s="907"/>
      <c r="AE690" s="907"/>
      <c r="AF690" s="907"/>
      <c r="AG690" s="907"/>
      <c r="AI690" s="18"/>
      <c r="AJ690" s="18"/>
      <c r="AK690" s="18"/>
      <c r="AL690" s="18"/>
      <c r="AM690" s="18"/>
      <c r="AN690" s="18"/>
      <c r="AO690" s="18"/>
      <c r="AP690" s="18"/>
      <c r="AQ690" s="18"/>
    </row>
    <row r="691" spans="1:43" s="424" customFormat="1" hidden="1">
      <c r="A691" s="439"/>
      <c r="AI691" s="18"/>
      <c r="AJ691" s="18"/>
      <c r="AK691" s="18"/>
      <c r="AL691" s="18"/>
      <c r="AM691" s="18"/>
      <c r="AN691" s="18"/>
      <c r="AO691" s="18"/>
      <c r="AP691" s="18"/>
      <c r="AQ691" s="18"/>
    </row>
    <row r="692" spans="1:43" s="424" customFormat="1">
      <c r="A692" s="439"/>
      <c r="AI692" s="18"/>
      <c r="AJ692" s="18"/>
      <c r="AK692" s="18"/>
      <c r="AL692" s="18"/>
      <c r="AM692" s="18"/>
      <c r="AN692" s="18"/>
      <c r="AO692" s="18"/>
      <c r="AP692" s="18"/>
      <c r="AQ692" s="18"/>
    </row>
    <row r="693" spans="1:43" s="424" customFormat="1">
      <c r="A693" s="439"/>
      <c r="D693" s="907" t="s">
        <v>859</v>
      </c>
      <c r="E693" s="907"/>
      <c r="F693" s="907"/>
      <c r="G693" s="907"/>
      <c r="H693" s="907"/>
      <c r="I693" s="907"/>
      <c r="J693" s="907"/>
      <c r="K693" s="907"/>
      <c r="L693" s="907"/>
      <c r="M693" s="907"/>
      <c r="N693" s="907"/>
      <c r="O693" s="907"/>
      <c r="P693" s="907"/>
      <c r="Q693" s="907"/>
      <c r="R693" s="907"/>
      <c r="S693" s="907"/>
      <c r="T693" s="907"/>
      <c r="U693" s="907"/>
      <c r="V693" s="907"/>
      <c r="W693" s="907"/>
      <c r="X693" s="907"/>
      <c r="Y693" s="907"/>
      <c r="Z693" s="907"/>
      <c r="AA693" s="907"/>
      <c r="AB693" s="907"/>
      <c r="AC693" s="907"/>
      <c r="AD693" s="907"/>
      <c r="AE693" s="907"/>
      <c r="AF693" s="907"/>
      <c r="AG693" s="907"/>
      <c r="AI693" s="18"/>
      <c r="AJ693" s="18"/>
      <c r="AK693" s="18"/>
      <c r="AL693" s="18"/>
      <c r="AM693" s="18"/>
      <c r="AN693" s="18"/>
      <c r="AO693" s="18"/>
      <c r="AP693" s="18"/>
      <c r="AQ693" s="18"/>
    </row>
    <row r="694" spans="1:43" s="424" customFormat="1" ht="15" thickBot="1">
      <c r="A694" s="439"/>
      <c r="AI694" s="18"/>
      <c r="AJ694" s="18"/>
      <c r="AK694" s="18"/>
      <c r="AL694" s="18"/>
      <c r="AM694" s="18"/>
      <c r="AN694" s="18"/>
      <c r="AO694" s="18"/>
      <c r="AP694" s="18"/>
      <c r="AQ694" s="18"/>
    </row>
    <row r="695" spans="1:43" s="424" customFormat="1" ht="27.75" customHeight="1" thickTop="1" thickBot="1">
      <c r="A695" s="439">
        <v>16</v>
      </c>
      <c r="D695" s="747" t="s">
        <v>131</v>
      </c>
      <c r="E695" s="747"/>
      <c r="F695" s="747"/>
      <c r="G695" s="747"/>
      <c r="H695" s="747"/>
      <c r="I695" s="747"/>
      <c r="J695" s="747"/>
      <c r="K695" s="747"/>
      <c r="L695" s="747"/>
      <c r="M695" s="747" t="s">
        <v>132</v>
      </c>
      <c r="N695" s="747"/>
      <c r="O695" s="747"/>
      <c r="P695" s="747"/>
      <c r="Q695" s="747"/>
      <c r="R695" s="747"/>
      <c r="S695" s="747"/>
      <c r="T695" s="747" t="s">
        <v>133</v>
      </c>
      <c r="U695" s="747"/>
      <c r="V695" s="747"/>
      <c r="W695" s="747"/>
      <c r="X695" s="747"/>
      <c r="Y695" s="747"/>
      <c r="Z695" s="747"/>
      <c r="AA695" s="747" t="s">
        <v>129</v>
      </c>
      <c r="AB695" s="747"/>
      <c r="AC695" s="747"/>
      <c r="AD695" s="747"/>
      <c r="AE695" s="747"/>
      <c r="AF695" s="747"/>
      <c r="AG695" s="747"/>
      <c r="AI695" s="18"/>
      <c r="AJ695" s="18"/>
      <c r="AK695" s="432" t="s">
        <v>132</v>
      </c>
      <c r="AL695" s="436" t="s">
        <v>133</v>
      </c>
      <c r="AM695" s="436" t="s">
        <v>129</v>
      </c>
      <c r="AN695" s="18"/>
      <c r="AO695" s="432" t="s">
        <v>129</v>
      </c>
      <c r="AP695" s="18"/>
      <c r="AQ695" s="18"/>
    </row>
    <row r="696" spans="1:43" s="424" customFormat="1" ht="27.75" customHeight="1" thickBot="1">
      <c r="A696" s="439"/>
      <c r="D696" s="924" t="s">
        <v>134</v>
      </c>
      <c r="E696" s="924"/>
      <c r="F696" s="924"/>
      <c r="G696" s="924"/>
      <c r="H696" s="924"/>
      <c r="I696" s="924"/>
      <c r="J696" s="924"/>
      <c r="K696" s="924"/>
      <c r="L696" s="924"/>
      <c r="M696" s="924"/>
      <c r="N696" s="924"/>
      <c r="O696" s="924"/>
      <c r="P696" s="924"/>
      <c r="Q696" s="924"/>
      <c r="R696" s="924"/>
      <c r="S696" s="924"/>
      <c r="T696" s="924"/>
      <c r="U696" s="924"/>
      <c r="V696" s="924"/>
      <c r="W696" s="924"/>
      <c r="X696" s="924"/>
      <c r="Y696" s="924"/>
      <c r="Z696" s="924"/>
      <c r="AA696" s="924"/>
      <c r="AB696" s="924"/>
      <c r="AC696" s="924"/>
      <c r="AD696" s="924"/>
      <c r="AE696" s="924"/>
      <c r="AF696" s="924"/>
      <c r="AG696" s="924"/>
      <c r="AI696" s="18"/>
      <c r="AJ696" s="18"/>
      <c r="AK696" s="456"/>
      <c r="AL696" s="457"/>
      <c r="AM696" s="462"/>
      <c r="AN696" s="18"/>
      <c r="AO696" s="464"/>
      <c r="AP696" s="18"/>
      <c r="AQ696" s="18"/>
    </row>
    <row r="697" spans="1:43" s="424" customFormat="1" ht="27.75" customHeight="1">
      <c r="A697" s="439"/>
      <c r="D697" s="823" t="s">
        <v>135</v>
      </c>
      <c r="E697" s="823"/>
      <c r="F697" s="823"/>
      <c r="G697" s="823"/>
      <c r="H697" s="823"/>
      <c r="I697" s="823"/>
      <c r="J697" s="823"/>
      <c r="K697" s="823"/>
      <c r="L697" s="823"/>
      <c r="M697" s="815"/>
      <c r="N697" s="815"/>
      <c r="O697" s="815"/>
      <c r="P697" s="815"/>
      <c r="Q697" s="815"/>
      <c r="R697" s="815"/>
      <c r="S697" s="815"/>
      <c r="T697" s="815"/>
      <c r="U697" s="815"/>
      <c r="V697" s="815"/>
      <c r="W697" s="815"/>
      <c r="X697" s="815"/>
      <c r="Y697" s="815"/>
      <c r="Z697" s="815"/>
      <c r="AA697" s="732">
        <f>M697+T697</f>
        <v>0</v>
      </c>
      <c r="AB697" s="732"/>
      <c r="AC697" s="732"/>
      <c r="AD697" s="732"/>
      <c r="AE697" s="732"/>
      <c r="AF697" s="732"/>
      <c r="AG697" s="732"/>
      <c r="AI697" s="18"/>
      <c r="AJ697" s="18"/>
      <c r="AK697" s="450"/>
      <c r="AL697" s="451"/>
      <c r="AM697" s="452">
        <f>SUM(M697:Z697)-AA697</f>
        <v>0</v>
      </c>
      <c r="AN697" s="18"/>
      <c r="AO697" s="459" t="e">
        <f>AA697-#REF!</f>
        <v>#REF!</v>
      </c>
      <c r="AP697" s="18"/>
      <c r="AQ697" s="18"/>
    </row>
    <row r="698" spans="1:43" s="424" customFormat="1" ht="27.75" customHeight="1">
      <c r="A698" s="439"/>
      <c r="D698" s="822" t="s">
        <v>1018</v>
      </c>
      <c r="E698" s="822"/>
      <c r="F698" s="822"/>
      <c r="G698" s="822"/>
      <c r="H698" s="822"/>
      <c r="I698" s="822"/>
      <c r="J698" s="822"/>
      <c r="K698" s="822"/>
      <c r="L698" s="822"/>
      <c r="M698" s="716"/>
      <c r="N698" s="716"/>
      <c r="O698" s="716"/>
      <c r="P698" s="716"/>
      <c r="Q698" s="716"/>
      <c r="R698" s="716"/>
      <c r="S698" s="716"/>
      <c r="T698" s="716"/>
      <c r="U698" s="716"/>
      <c r="V698" s="716"/>
      <c r="W698" s="716"/>
      <c r="X698" s="716"/>
      <c r="Y698" s="716"/>
      <c r="Z698" s="716"/>
      <c r="AA698" s="733">
        <f t="shared" ref="AA698:AA701" si="234">M698+T698</f>
        <v>0</v>
      </c>
      <c r="AB698" s="733"/>
      <c r="AC698" s="733"/>
      <c r="AD698" s="733"/>
      <c r="AE698" s="733"/>
      <c r="AF698" s="733"/>
      <c r="AG698" s="733"/>
      <c r="AI698" s="18"/>
      <c r="AJ698" s="18"/>
      <c r="AK698" s="450"/>
      <c r="AL698" s="451"/>
      <c r="AM698" s="452">
        <f t="shared" ref="AM698:AM701" si="235">SUM(M698:Z698)-AA698</f>
        <v>0</v>
      </c>
      <c r="AN698" s="18"/>
      <c r="AO698" s="459" t="e">
        <f>AA698-#REF!</f>
        <v>#REF!</v>
      </c>
      <c r="AP698" s="18"/>
      <c r="AQ698" s="18"/>
    </row>
    <row r="699" spans="1:43" s="424" customFormat="1" ht="27.75" customHeight="1">
      <c r="A699" s="439"/>
      <c r="D699" s="822" t="s">
        <v>136</v>
      </c>
      <c r="E699" s="822"/>
      <c r="F699" s="822"/>
      <c r="G699" s="822"/>
      <c r="H699" s="822"/>
      <c r="I699" s="822"/>
      <c r="J699" s="822"/>
      <c r="K699" s="822"/>
      <c r="L699" s="822"/>
      <c r="M699" s="716"/>
      <c r="N699" s="716"/>
      <c r="O699" s="716"/>
      <c r="P699" s="716"/>
      <c r="Q699" s="716"/>
      <c r="R699" s="716"/>
      <c r="S699" s="716"/>
      <c r="T699" s="716"/>
      <c r="U699" s="716"/>
      <c r="V699" s="716"/>
      <c r="W699" s="716"/>
      <c r="X699" s="716"/>
      <c r="Y699" s="716"/>
      <c r="Z699" s="716"/>
      <c r="AA699" s="733">
        <f t="shared" si="234"/>
        <v>0</v>
      </c>
      <c r="AB699" s="733"/>
      <c r="AC699" s="733"/>
      <c r="AD699" s="733"/>
      <c r="AE699" s="733"/>
      <c r="AF699" s="733"/>
      <c r="AG699" s="733"/>
      <c r="AI699" s="18"/>
      <c r="AJ699" s="18"/>
      <c r="AK699" s="450"/>
      <c r="AL699" s="451"/>
      <c r="AM699" s="452">
        <f t="shared" si="235"/>
        <v>0</v>
      </c>
      <c r="AN699" s="18"/>
      <c r="AO699" s="459" t="e">
        <f>AA699-#REF!</f>
        <v>#REF!</v>
      </c>
      <c r="AP699" s="18"/>
      <c r="AQ699" s="18"/>
    </row>
    <row r="700" spans="1:43" s="424" customFormat="1" ht="27.75" customHeight="1">
      <c r="A700" s="439"/>
      <c r="D700" s="822" t="s">
        <v>127</v>
      </c>
      <c r="E700" s="822"/>
      <c r="F700" s="822"/>
      <c r="G700" s="822"/>
      <c r="H700" s="822"/>
      <c r="I700" s="822"/>
      <c r="J700" s="822"/>
      <c r="K700" s="822"/>
      <c r="L700" s="822"/>
      <c r="M700" s="716"/>
      <c r="N700" s="716"/>
      <c r="O700" s="716"/>
      <c r="P700" s="716"/>
      <c r="Q700" s="716"/>
      <c r="R700" s="716"/>
      <c r="S700" s="716"/>
      <c r="T700" s="716"/>
      <c r="U700" s="716"/>
      <c r="V700" s="716"/>
      <c r="W700" s="716"/>
      <c r="X700" s="716"/>
      <c r="Y700" s="716"/>
      <c r="Z700" s="716"/>
      <c r="AA700" s="733">
        <f t="shared" si="234"/>
        <v>0</v>
      </c>
      <c r="AB700" s="733"/>
      <c r="AC700" s="733"/>
      <c r="AD700" s="733"/>
      <c r="AE700" s="733"/>
      <c r="AF700" s="733"/>
      <c r="AG700" s="733"/>
      <c r="AI700" s="18"/>
      <c r="AJ700" s="18"/>
      <c r="AK700" s="450"/>
      <c r="AL700" s="451"/>
      <c r="AM700" s="452">
        <f t="shared" si="235"/>
        <v>0</v>
      </c>
      <c r="AN700" s="18"/>
      <c r="AO700" s="459" t="e">
        <f>AA700-#REF!</f>
        <v>#REF!</v>
      </c>
      <c r="AP700" s="18"/>
      <c r="AQ700" s="18"/>
    </row>
    <row r="701" spans="1:43" s="424" customFormat="1" ht="27.75" customHeight="1" thickBot="1">
      <c r="A701" s="439"/>
      <c r="D701" s="821" t="s">
        <v>128</v>
      </c>
      <c r="E701" s="821"/>
      <c r="F701" s="821"/>
      <c r="G701" s="821"/>
      <c r="H701" s="821"/>
      <c r="I701" s="821"/>
      <c r="J701" s="821"/>
      <c r="K701" s="821"/>
      <c r="L701" s="821"/>
      <c r="M701" s="716"/>
      <c r="N701" s="716"/>
      <c r="O701" s="716"/>
      <c r="P701" s="716"/>
      <c r="Q701" s="716"/>
      <c r="R701" s="716"/>
      <c r="S701" s="716"/>
      <c r="T701" s="716"/>
      <c r="U701" s="716"/>
      <c r="V701" s="716"/>
      <c r="W701" s="716"/>
      <c r="X701" s="716"/>
      <c r="Y701" s="716"/>
      <c r="Z701" s="716"/>
      <c r="AA701" s="733">
        <f t="shared" si="234"/>
        <v>0</v>
      </c>
      <c r="AB701" s="733"/>
      <c r="AC701" s="733"/>
      <c r="AD701" s="733"/>
      <c r="AE701" s="733"/>
      <c r="AF701" s="733"/>
      <c r="AG701" s="733"/>
      <c r="AI701" s="18"/>
      <c r="AJ701" s="18"/>
      <c r="AK701" s="450"/>
      <c r="AL701" s="451"/>
      <c r="AM701" s="452">
        <f t="shared" si="235"/>
        <v>0</v>
      </c>
      <c r="AN701" s="18"/>
      <c r="AO701" s="459" t="e">
        <f>AA701-#REF!-#REF!</f>
        <v>#REF!</v>
      </c>
      <c r="AP701" s="18"/>
      <c r="AQ701" s="18"/>
    </row>
    <row r="702" spans="1:43" s="424" customFormat="1" ht="27.75" customHeight="1" thickBot="1">
      <c r="A702" s="439"/>
      <c r="D702" s="924" t="s">
        <v>137</v>
      </c>
      <c r="E702" s="924"/>
      <c r="F702" s="924"/>
      <c r="G702" s="924"/>
      <c r="H702" s="924"/>
      <c r="I702" s="924"/>
      <c r="J702" s="924"/>
      <c r="K702" s="924"/>
      <c r="L702" s="924"/>
      <c r="M702" s="925">
        <f t="shared" ref="M702" si="236">SUM(M697:S701)</f>
        <v>0</v>
      </c>
      <c r="N702" s="925"/>
      <c r="O702" s="925"/>
      <c r="P702" s="925"/>
      <c r="Q702" s="925"/>
      <c r="R702" s="925"/>
      <c r="S702" s="925"/>
      <c r="T702" s="925">
        <f>SUM(T697:Z701)</f>
        <v>0</v>
      </c>
      <c r="U702" s="925"/>
      <c r="V702" s="925"/>
      <c r="W702" s="925"/>
      <c r="X702" s="925"/>
      <c r="Y702" s="925"/>
      <c r="Z702" s="925"/>
      <c r="AA702" s="925">
        <f>SUM(AA697:AG701)</f>
        <v>0</v>
      </c>
      <c r="AB702" s="925"/>
      <c r="AC702" s="925"/>
      <c r="AD702" s="925"/>
      <c r="AE702" s="925"/>
      <c r="AF702" s="925"/>
      <c r="AG702" s="925"/>
      <c r="AI702" s="18"/>
      <c r="AJ702" s="451"/>
      <c r="AK702" s="453">
        <f>SUM(M697:S701)-M702</f>
        <v>0</v>
      </c>
      <c r="AL702" s="454">
        <f>SUM(T697:Z701)-T702</f>
        <v>0</v>
      </c>
      <c r="AM702" s="455">
        <f>SUM(AA697:AG701)-AA702</f>
        <v>0</v>
      </c>
      <c r="AN702" s="18"/>
      <c r="AO702" s="461" t="e">
        <f>AA702-#REF!</f>
        <v>#REF!</v>
      </c>
      <c r="AP702" s="18"/>
      <c r="AQ702" s="18"/>
    </row>
    <row r="703" spans="1:43" s="424" customFormat="1" ht="27.75" customHeight="1" thickBot="1">
      <c r="A703" s="439"/>
      <c r="D703" s="924" t="s">
        <v>138</v>
      </c>
      <c r="E703" s="924"/>
      <c r="F703" s="924"/>
      <c r="G703" s="924"/>
      <c r="H703" s="924"/>
      <c r="I703" s="924"/>
      <c r="J703" s="924"/>
      <c r="K703" s="924"/>
      <c r="L703" s="924"/>
      <c r="M703" s="924"/>
      <c r="N703" s="924"/>
      <c r="O703" s="924"/>
      <c r="P703" s="924"/>
      <c r="Q703" s="924"/>
      <c r="R703" s="924"/>
      <c r="S703" s="924"/>
      <c r="T703" s="924"/>
      <c r="U703" s="924"/>
      <c r="V703" s="924"/>
      <c r="W703" s="924"/>
      <c r="X703" s="924"/>
      <c r="Y703" s="924"/>
      <c r="Z703" s="924"/>
      <c r="AA703" s="924"/>
      <c r="AB703" s="924"/>
      <c r="AC703" s="924"/>
      <c r="AD703" s="924"/>
      <c r="AE703" s="924"/>
      <c r="AF703" s="924"/>
      <c r="AG703" s="924"/>
      <c r="AI703" s="18"/>
      <c r="AJ703" s="18"/>
      <c r="AK703" s="18"/>
      <c r="AL703" s="18"/>
      <c r="AM703" s="18"/>
      <c r="AN703" s="18"/>
      <c r="AO703" s="18"/>
      <c r="AP703" s="18"/>
      <c r="AQ703" s="18"/>
    </row>
    <row r="704" spans="1:43" s="424" customFormat="1" ht="27.75" customHeight="1">
      <c r="A704" s="439"/>
      <c r="D704" s="823" t="s">
        <v>139</v>
      </c>
      <c r="E704" s="823"/>
      <c r="F704" s="823"/>
      <c r="G704" s="823"/>
      <c r="H704" s="823"/>
      <c r="I704" s="823"/>
      <c r="J704" s="823"/>
      <c r="K704" s="823"/>
      <c r="L704" s="823"/>
      <c r="M704" s="768">
        <v>87041</v>
      </c>
      <c r="N704" s="769"/>
      <c r="O704" s="769"/>
      <c r="P704" s="769"/>
      <c r="Q704" s="769"/>
      <c r="R704" s="769"/>
      <c r="S704" s="770"/>
      <c r="T704" s="768">
        <v>193331</v>
      </c>
      <c r="U704" s="769"/>
      <c r="V704" s="769"/>
      <c r="W704" s="769"/>
      <c r="X704" s="769"/>
      <c r="Y704" s="769"/>
      <c r="Z704" s="770"/>
      <c r="AA704" s="732">
        <f>M704+T704</f>
        <v>280372</v>
      </c>
      <c r="AB704" s="732"/>
      <c r="AC704" s="732"/>
      <c r="AD704" s="732"/>
      <c r="AE704" s="732"/>
      <c r="AF704" s="732"/>
      <c r="AG704" s="732"/>
      <c r="AI704" s="18"/>
      <c r="AJ704" s="18"/>
      <c r="AK704" s="456"/>
      <c r="AL704" s="457"/>
      <c r="AM704" s="458">
        <f>SUM(M704:Z704)-AA704</f>
        <v>0</v>
      </c>
      <c r="AN704" s="18"/>
      <c r="AO704" s="464" t="e">
        <f>AA704-#REF!</f>
        <v>#REF!</v>
      </c>
      <c r="AP704" s="18"/>
      <c r="AQ704" s="18"/>
    </row>
    <row r="705" spans="1:43" s="424" customFormat="1" ht="27.75" customHeight="1">
      <c r="A705" s="439"/>
      <c r="D705" s="822" t="s">
        <v>1019</v>
      </c>
      <c r="E705" s="822"/>
      <c r="F705" s="822"/>
      <c r="G705" s="822"/>
      <c r="H705" s="822"/>
      <c r="I705" s="822"/>
      <c r="J705" s="822"/>
      <c r="K705" s="822"/>
      <c r="L705" s="822"/>
      <c r="M705" s="716"/>
      <c r="N705" s="716"/>
      <c r="O705" s="716"/>
      <c r="P705" s="716"/>
      <c r="Q705" s="716"/>
      <c r="R705" s="716"/>
      <c r="S705" s="716"/>
      <c r="T705" s="716"/>
      <c r="U705" s="716"/>
      <c r="V705" s="716"/>
      <c r="W705" s="716"/>
      <c r="X705" s="716"/>
      <c r="Y705" s="716"/>
      <c r="Z705" s="716"/>
      <c r="AA705" s="733">
        <f t="shared" ref="AA705:AA707" si="237">M705+T705</f>
        <v>0</v>
      </c>
      <c r="AB705" s="733"/>
      <c r="AC705" s="733"/>
      <c r="AD705" s="733"/>
      <c r="AE705" s="733"/>
      <c r="AF705" s="733"/>
      <c r="AG705" s="733"/>
      <c r="AI705" s="18"/>
      <c r="AJ705" s="18"/>
      <c r="AK705" s="450"/>
      <c r="AL705" s="451"/>
      <c r="AM705" s="452">
        <f t="shared" ref="AM705" si="238">SUM(M705:Z705)-AA705</f>
        <v>0</v>
      </c>
      <c r="AN705" s="18"/>
      <c r="AO705" s="459" t="e">
        <f>AA705-#REF!</f>
        <v>#REF!</v>
      </c>
      <c r="AP705" s="18"/>
      <c r="AQ705" s="18"/>
    </row>
    <row r="706" spans="1:43" s="424" customFormat="1" ht="27.75" customHeight="1">
      <c r="A706" s="439"/>
      <c r="D706" s="822" t="s">
        <v>136</v>
      </c>
      <c r="E706" s="822"/>
      <c r="F706" s="822"/>
      <c r="G706" s="822"/>
      <c r="H706" s="822"/>
      <c r="I706" s="822"/>
      <c r="J706" s="822"/>
      <c r="K706" s="822"/>
      <c r="L706" s="822"/>
      <c r="M706" s="716"/>
      <c r="N706" s="716"/>
      <c r="O706" s="716"/>
      <c r="P706" s="716"/>
      <c r="Q706" s="716"/>
      <c r="R706" s="716"/>
      <c r="S706" s="716"/>
      <c r="T706" s="716"/>
      <c r="U706" s="716"/>
      <c r="V706" s="716"/>
      <c r="W706" s="716"/>
      <c r="X706" s="716"/>
      <c r="Y706" s="716"/>
      <c r="Z706" s="716"/>
      <c r="AA706" s="733">
        <f t="shared" si="237"/>
        <v>0</v>
      </c>
      <c r="AB706" s="733"/>
      <c r="AC706" s="733"/>
      <c r="AD706" s="733"/>
      <c r="AE706" s="733"/>
      <c r="AF706" s="733"/>
      <c r="AG706" s="733"/>
      <c r="AI706" s="18"/>
      <c r="AJ706" s="18"/>
      <c r="AK706" s="450"/>
      <c r="AL706" s="451"/>
      <c r="AM706" s="452">
        <f>SUM(M706:Z706)-AA706</f>
        <v>0</v>
      </c>
      <c r="AN706" s="18"/>
      <c r="AO706" s="459" t="e">
        <f>AA706-#REF!</f>
        <v>#REF!</v>
      </c>
      <c r="AP706" s="18"/>
      <c r="AQ706" s="18"/>
    </row>
    <row r="707" spans="1:43" s="424" customFormat="1" ht="27.75" customHeight="1">
      <c r="A707" s="439"/>
      <c r="D707" s="822" t="s">
        <v>127</v>
      </c>
      <c r="E707" s="822"/>
      <c r="F707" s="822"/>
      <c r="G707" s="822"/>
      <c r="H707" s="822"/>
      <c r="I707" s="822"/>
      <c r="J707" s="822"/>
      <c r="K707" s="822"/>
      <c r="L707" s="822"/>
      <c r="M707" s="716"/>
      <c r="N707" s="716"/>
      <c r="O707" s="716"/>
      <c r="P707" s="716"/>
      <c r="Q707" s="716"/>
      <c r="R707" s="716"/>
      <c r="S707" s="716"/>
      <c r="T707" s="716"/>
      <c r="U707" s="716"/>
      <c r="V707" s="716"/>
      <c r="W707" s="716"/>
      <c r="X707" s="716"/>
      <c r="Y707" s="716"/>
      <c r="Z707" s="716"/>
      <c r="AA707" s="733">
        <f t="shared" si="237"/>
        <v>0</v>
      </c>
      <c r="AB707" s="733"/>
      <c r="AC707" s="733"/>
      <c r="AD707" s="733"/>
      <c r="AE707" s="733"/>
      <c r="AF707" s="733"/>
      <c r="AG707" s="733"/>
      <c r="AI707" s="18"/>
      <c r="AJ707" s="18"/>
      <c r="AK707" s="450"/>
      <c r="AL707" s="451"/>
      <c r="AM707" s="452">
        <f t="shared" ref="AM707:AM709" si="239">SUM(M707:Z707)-AA707</f>
        <v>0</v>
      </c>
      <c r="AN707" s="18"/>
      <c r="AO707" s="459" t="e">
        <f>AA707-#REF!</f>
        <v>#REF!</v>
      </c>
      <c r="AP707" s="18"/>
      <c r="AQ707" s="18"/>
    </row>
    <row r="708" spans="1:43" s="424" customFormat="1" ht="27.75" customHeight="1">
      <c r="A708" s="439"/>
      <c r="D708" s="822" t="s">
        <v>140</v>
      </c>
      <c r="E708" s="822"/>
      <c r="F708" s="822"/>
      <c r="G708" s="822"/>
      <c r="H708" s="822"/>
      <c r="I708" s="822"/>
      <c r="J708" s="822"/>
      <c r="K708" s="822"/>
      <c r="L708" s="822"/>
      <c r="M708" s="751"/>
      <c r="N708" s="751"/>
      <c r="O708" s="751"/>
      <c r="P708" s="751"/>
      <c r="Q708" s="751"/>
      <c r="R708" s="751"/>
      <c r="S708" s="751"/>
      <c r="T708" s="716"/>
      <c r="U708" s="716"/>
      <c r="V708" s="716"/>
      <c r="W708" s="716"/>
      <c r="X708" s="716"/>
      <c r="Y708" s="716"/>
      <c r="Z708" s="716"/>
      <c r="AA708" s="733">
        <f>M708+T708</f>
        <v>0</v>
      </c>
      <c r="AB708" s="733"/>
      <c r="AC708" s="733"/>
      <c r="AD708" s="733"/>
      <c r="AE708" s="733"/>
      <c r="AF708" s="733"/>
      <c r="AG708" s="733"/>
      <c r="AI708" s="18"/>
      <c r="AJ708" s="18"/>
      <c r="AK708" s="450"/>
      <c r="AL708" s="451"/>
      <c r="AM708" s="452">
        <f t="shared" si="239"/>
        <v>0</v>
      </c>
      <c r="AN708" s="18"/>
      <c r="AO708" s="460" t="e">
        <f>AA707-#REF!</f>
        <v>#REF!</v>
      </c>
      <c r="AP708" s="18"/>
      <c r="AQ708" s="18"/>
    </row>
    <row r="709" spans="1:43" s="424" customFormat="1" ht="27.75" customHeight="1">
      <c r="A709" s="439"/>
      <c r="D709" s="822" t="s">
        <v>141</v>
      </c>
      <c r="E709" s="822"/>
      <c r="F709" s="822"/>
      <c r="G709" s="822"/>
      <c r="H709" s="822"/>
      <c r="I709" s="822"/>
      <c r="J709" s="822"/>
      <c r="K709" s="822"/>
      <c r="L709" s="822"/>
      <c r="M709" s="716"/>
      <c r="N709" s="716"/>
      <c r="O709" s="716"/>
      <c r="P709" s="716"/>
      <c r="Q709" s="716"/>
      <c r="R709" s="716"/>
      <c r="S709" s="716"/>
      <c r="T709" s="716"/>
      <c r="U709" s="716"/>
      <c r="V709" s="716"/>
      <c r="W709" s="716"/>
      <c r="X709" s="716"/>
      <c r="Y709" s="716"/>
      <c r="Z709" s="716"/>
      <c r="AA709" s="733">
        <f t="shared" ref="AA709:AA710" si="240">M709+T709</f>
        <v>0</v>
      </c>
      <c r="AB709" s="733"/>
      <c r="AC709" s="733"/>
      <c r="AD709" s="733"/>
      <c r="AE709" s="733"/>
      <c r="AF709" s="733"/>
      <c r="AG709" s="733"/>
      <c r="AI709" s="18"/>
      <c r="AJ709" s="18"/>
      <c r="AK709" s="450"/>
      <c r="AL709" s="451"/>
      <c r="AM709" s="452">
        <f t="shared" si="239"/>
        <v>0</v>
      </c>
      <c r="AN709" s="18"/>
      <c r="AO709" s="459" t="e">
        <f>AA709-#REF!</f>
        <v>#REF!</v>
      </c>
      <c r="AP709" s="18"/>
      <c r="AQ709" s="18"/>
    </row>
    <row r="710" spans="1:43" s="424" customFormat="1" ht="27.75" customHeight="1" thickBot="1">
      <c r="A710" s="439"/>
      <c r="D710" s="821" t="s">
        <v>128</v>
      </c>
      <c r="E710" s="821"/>
      <c r="F710" s="821"/>
      <c r="G710" s="821"/>
      <c r="H710" s="821"/>
      <c r="I710" s="821"/>
      <c r="J710" s="821"/>
      <c r="K710" s="821"/>
      <c r="L710" s="821"/>
      <c r="M710" s="716"/>
      <c r="N710" s="716"/>
      <c r="O710" s="716"/>
      <c r="P710" s="716"/>
      <c r="Q710" s="716"/>
      <c r="R710" s="716"/>
      <c r="S710" s="716"/>
      <c r="T710" s="716"/>
      <c r="U710" s="716"/>
      <c r="V710" s="716"/>
      <c r="W710" s="716"/>
      <c r="X710" s="716"/>
      <c r="Y710" s="716"/>
      <c r="Z710" s="716"/>
      <c r="AA710" s="733">
        <f t="shared" si="240"/>
        <v>0</v>
      </c>
      <c r="AB710" s="733"/>
      <c r="AC710" s="733"/>
      <c r="AD710" s="733"/>
      <c r="AE710" s="733"/>
      <c r="AF710" s="733"/>
      <c r="AG710" s="733"/>
      <c r="AI710" s="18"/>
      <c r="AJ710" s="18"/>
      <c r="AK710" s="450"/>
      <c r="AL710" s="451"/>
      <c r="AM710" s="452">
        <f>SUM(M710:Z710)-AA710</f>
        <v>0</v>
      </c>
      <c r="AN710" s="18"/>
      <c r="AO710" s="459" t="e">
        <f>AA710-#REF!</f>
        <v>#REF!</v>
      </c>
      <c r="AP710" s="18"/>
      <c r="AQ710" s="18"/>
    </row>
    <row r="711" spans="1:43" s="424" customFormat="1" ht="27.75" customHeight="1" thickBot="1">
      <c r="A711" s="439"/>
      <c r="D711" s="772" t="s">
        <v>142</v>
      </c>
      <c r="E711" s="772"/>
      <c r="F711" s="772"/>
      <c r="G711" s="772"/>
      <c r="H711" s="772"/>
      <c r="I711" s="772"/>
      <c r="J711" s="772"/>
      <c r="K711" s="772"/>
      <c r="L711" s="772"/>
      <c r="M711" s="925">
        <f>SUM(M704:S710)</f>
        <v>87041</v>
      </c>
      <c r="N711" s="925"/>
      <c r="O711" s="925"/>
      <c r="P711" s="925"/>
      <c r="Q711" s="925"/>
      <c r="R711" s="925"/>
      <c r="S711" s="925"/>
      <c r="T711" s="925">
        <f>SUM(T704:Z710)</f>
        <v>193331</v>
      </c>
      <c r="U711" s="925"/>
      <c r="V711" s="925"/>
      <c r="W711" s="925"/>
      <c r="X711" s="925"/>
      <c r="Y711" s="925"/>
      <c r="Z711" s="925"/>
      <c r="AA711" s="925">
        <f>SUM(AA704:AG710)</f>
        <v>280372</v>
      </c>
      <c r="AB711" s="925"/>
      <c r="AC711" s="925"/>
      <c r="AD711" s="925"/>
      <c r="AE711" s="925"/>
      <c r="AF711" s="925"/>
      <c r="AG711" s="925"/>
      <c r="AI711" s="18"/>
      <c r="AJ711" s="18"/>
      <c r="AK711" s="453">
        <f>SUM(M704:S710)-M711</f>
        <v>0</v>
      </c>
      <c r="AL711" s="454">
        <f>SUM(T704:Z710)-T711</f>
        <v>0</v>
      </c>
      <c r="AM711" s="455">
        <f>SUM(AA704:AG710)-AA711</f>
        <v>0</v>
      </c>
      <c r="AN711" s="18"/>
      <c r="AO711" s="461" t="e">
        <f>AA711-#REF!</f>
        <v>#REF!</v>
      </c>
      <c r="AP711" s="18"/>
      <c r="AQ711" s="18"/>
    </row>
    <row r="712" spans="1:43" s="424" customFormat="1">
      <c r="A712" s="439"/>
      <c r="AI712" s="18"/>
      <c r="AJ712" s="18"/>
      <c r="AK712" s="18"/>
      <c r="AL712" s="18"/>
      <c r="AM712" s="18"/>
      <c r="AN712" s="18"/>
      <c r="AO712" s="18"/>
      <c r="AP712" s="18"/>
      <c r="AQ712" s="18"/>
    </row>
    <row r="713" spans="1:43" s="424" customFormat="1">
      <c r="A713" s="439"/>
      <c r="D713" s="894" t="s">
        <v>860</v>
      </c>
      <c r="E713" s="894"/>
      <c r="F713" s="894"/>
      <c r="G713" s="894"/>
      <c r="H713" s="894"/>
      <c r="I713" s="894"/>
      <c r="J713" s="894"/>
      <c r="K713" s="894"/>
      <c r="L713" s="894"/>
      <c r="M713" s="894"/>
      <c r="N713" s="894"/>
      <c r="O713" s="894"/>
      <c r="P713" s="894"/>
      <c r="Q713" s="894"/>
      <c r="R713" s="894"/>
      <c r="S713" s="894"/>
      <c r="T713" s="894"/>
      <c r="U713" s="894"/>
      <c r="V713" s="894"/>
      <c r="W713" s="894"/>
      <c r="X713" s="894"/>
      <c r="Y713" s="894"/>
      <c r="Z713" s="894"/>
      <c r="AA713" s="894"/>
      <c r="AB713" s="894"/>
      <c r="AC713" s="894"/>
      <c r="AD713" s="894"/>
      <c r="AE713" s="894"/>
      <c r="AF713" s="894"/>
      <c r="AG713" s="894"/>
      <c r="AI713" s="18"/>
      <c r="AJ713" s="18"/>
      <c r="AK713" s="18"/>
      <c r="AL713" s="18"/>
      <c r="AM713" s="18"/>
      <c r="AN713" s="18"/>
      <c r="AO713" s="18"/>
      <c r="AP713" s="18"/>
      <c r="AQ713" s="18"/>
    </row>
    <row r="714" spans="1:43" s="424" customFormat="1" ht="15" thickBot="1">
      <c r="A714" s="439"/>
      <c r="D714" s="472"/>
      <c r="E714" s="472"/>
      <c r="F714" s="472"/>
      <c r="G714" s="472"/>
      <c r="H714" s="472"/>
      <c r="I714" s="472"/>
      <c r="J714" s="472"/>
      <c r="K714" s="472"/>
      <c r="L714" s="472"/>
      <c r="M714" s="472"/>
      <c r="N714" s="472"/>
      <c r="O714" s="472"/>
      <c r="P714" s="472"/>
      <c r="Q714" s="472"/>
      <c r="R714" s="472"/>
      <c r="S714" s="472"/>
      <c r="T714" s="472"/>
      <c r="U714" s="472"/>
      <c r="V714" s="472"/>
      <c r="W714" s="472"/>
      <c r="X714" s="472"/>
      <c r="Y714" s="472"/>
      <c r="Z714" s="472"/>
      <c r="AA714" s="472"/>
      <c r="AB714" s="472"/>
      <c r="AC714" s="472"/>
      <c r="AD714" s="472"/>
      <c r="AE714" s="472"/>
      <c r="AF714" s="472"/>
      <c r="AG714" s="472"/>
      <c r="AI714" s="18"/>
      <c r="AJ714" s="18"/>
      <c r="AK714" s="18"/>
      <c r="AL714" s="18"/>
      <c r="AM714" s="18"/>
      <c r="AN714" s="18"/>
      <c r="AO714" s="18"/>
      <c r="AP714" s="18"/>
      <c r="AQ714" s="18"/>
    </row>
    <row r="715" spans="1:43" s="424" customFormat="1" ht="15.75" customHeight="1" thickBot="1">
      <c r="A715" s="439">
        <v>17</v>
      </c>
      <c r="D715" s="797" t="s">
        <v>147</v>
      </c>
      <c r="E715" s="798"/>
      <c r="F715" s="798"/>
      <c r="G715" s="798"/>
      <c r="H715" s="798"/>
      <c r="I715" s="798"/>
      <c r="J715" s="798"/>
      <c r="K715" s="798"/>
      <c r="L715" s="798"/>
      <c r="M715" s="798"/>
      <c r="N715" s="753" t="s">
        <v>2</v>
      </c>
      <c r="O715" s="754"/>
      <c r="P715" s="754"/>
      <c r="Q715" s="754"/>
      <c r="R715" s="754"/>
      <c r="S715" s="754"/>
      <c r="T715" s="754"/>
      <c r="U715" s="754"/>
      <c r="V715" s="754"/>
      <c r="W715" s="754"/>
      <c r="X715" s="754"/>
      <c r="Y715" s="754"/>
      <c r="Z715" s="754"/>
      <c r="AA715" s="754"/>
      <c r="AB715" s="754"/>
      <c r="AC715" s="754"/>
      <c r="AD715" s="754"/>
      <c r="AE715" s="754"/>
      <c r="AF715" s="754"/>
      <c r="AG715" s="755"/>
      <c r="AI715" s="18"/>
      <c r="AJ715" s="18"/>
      <c r="AK715" s="18"/>
      <c r="AL715" s="18"/>
      <c r="AM715" s="18"/>
      <c r="AN715" s="18"/>
      <c r="AO715" s="18"/>
      <c r="AP715" s="18"/>
      <c r="AQ715" s="18"/>
    </row>
    <row r="716" spans="1:43" s="424" customFormat="1" ht="35.25" customHeight="1" thickBot="1">
      <c r="A716" s="439"/>
      <c r="D716" s="800"/>
      <c r="E716" s="801"/>
      <c r="F716" s="801"/>
      <c r="G716" s="801"/>
      <c r="H716" s="801"/>
      <c r="I716" s="801"/>
      <c r="J716" s="801"/>
      <c r="K716" s="801"/>
      <c r="L716" s="801"/>
      <c r="M716" s="801"/>
      <c r="N716" s="771" t="s">
        <v>861</v>
      </c>
      <c r="O716" s="771"/>
      <c r="P716" s="771"/>
      <c r="Q716" s="771"/>
      <c r="R716" s="771"/>
      <c r="S716" s="771"/>
      <c r="T716" s="771"/>
      <c r="U716" s="771"/>
      <c r="V716" s="771"/>
      <c r="W716" s="771"/>
      <c r="X716" s="771" t="s">
        <v>862</v>
      </c>
      <c r="Y716" s="771"/>
      <c r="Z716" s="771"/>
      <c r="AA716" s="771"/>
      <c r="AB716" s="771"/>
      <c r="AC716" s="771"/>
      <c r="AD716" s="771"/>
      <c r="AE716" s="771"/>
      <c r="AF716" s="771"/>
      <c r="AG716" s="771"/>
      <c r="AI716" s="18"/>
      <c r="AJ716" s="18"/>
      <c r="AK716" s="18"/>
      <c r="AL716" s="18"/>
      <c r="AM716" s="18"/>
      <c r="AN716" s="18"/>
      <c r="AO716" s="18"/>
      <c r="AP716" s="18"/>
      <c r="AQ716" s="18"/>
    </row>
    <row r="717" spans="1:43" s="424" customFormat="1" ht="27" customHeight="1">
      <c r="A717" s="439"/>
      <c r="D717" s="850" t="s">
        <v>150</v>
      </c>
      <c r="E717" s="850"/>
      <c r="F717" s="850"/>
      <c r="G717" s="850"/>
      <c r="H717" s="850"/>
      <c r="I717" s="850"/>
      <c r="J717" s="850"/>
      <c r="K717" s="850"/>
      <c r="L717" s="850"/>
      <c r="M717" s="850"/>
      <c r="N717" s="919"/>
      <c r="O717" s="815"/>
      <c r="P717" s="815"/>
      <c r="Q717" s="815"/>
      <c r="R717" s="815"/>
      <c r="S717" s="815"/>
      <c r="T717" s="815"/>
      <c r="U717" s="815"/>
      <c r="V717" s="815"/>
      <c r="W717" s="815"/>
      <c r="X717" s="815"/>
      <c r="Y717" s="815"/>
      <c r="Z717" s="815"/>
      <c r="AA717" s="815"/>
      <c r="AB717" s="815"/>
      <c r="AC717" s="815"/>
      <c r="AD717" s="815"/>
      <c r="AE717" s="815"/>
      <c r="AF717" s="815"/>
      <c r="AG717" s="815"/>
      <c r="AI717" s="18"/>
      <c r="AJ717" s="18"/>
      <c r="AK717" s="18"/>
      <c r="AL717" s="18"/>
      <c r="AM717" s="18"/>
      <c r="AN717" s="18"/>
      <c r="AO717" s="18"/>
      <c r="AP717" s="18"/>
      <c r="AQ717" s="18"/>
    </row>
    <row r="718" spans="1:43" s="424" customFormat="1" ht="27" customHeight="1">
      <c r="A718" s="439"/>
      <c r="D718" s="718" t="s">
        <v>151</v>
      </c>
      <c r="E718" s="719"/>
      <c r="F718" s="719"/>
      <c r="G718" s="719"/>
      <c r="H718" s="719"/>
      <c r="I718" s="719"/>
      <c r="J718" s="719"/>
      <c r="K718" s="719"/>
      <c r="L718" s="719"/>
      <c r="M718" s="720"/>
      <c r="N718" s="926" t="s">
        <v>18</v>
      </c>
      <c r="O718" s="749"/>
      <c r="P718" s="749"/>
      <c r="Q718" s="749"/>
      <c r="R718" s="749"/>
      <c r="S718" s="749"/>
      <c r="T718" s="749"/>
      <c r="U718" s="749"/>
      <c r="V718" s="749"/>
      <c r="W718" s="749"/>
      <c r="X718" s="716">
        <v>280372</v>
      </c>
      <c r="Y718" s="716"/>
      <c r="Z718" s="716"/>
      <c r="AA718" s="716"/>
      <c r="AB718" s="716"/>
      <c r="AC718" s="716"/>
      <c r="AD718" s="716"/>
      <c r="AE718" s="716"/>
      <c r="AF718" s="716"/>
      <c r="AG718" s="716"/>
      <c r="AI718" s="18"/>
      <c r="AJ718" s="18"/>
      <c r="AK718" s="18"/>
      <c r="AL718" s="18"/>
      <c r="AM718" s="18"/>
      <c r="AN718" s="18"/>
      <c r="AO718" s="18"/>
      <c r="AP718" s="18"/>
      <c r="AQ718" s="18"/>
    </row>
    <row r="719" spans="1:43" s="424" customFormat="1" ht="27" customHeight="1" thickBot="1">
      <c r="A719" s="439"/>
      <c r="D719" s="803" t="s">
        <v>152</v>
      </c>
      <c r="E719" s="804"/>
      <c r="F719" s="804"/>
      <c r="G719" s="804"/>
      <c r="H719" s="804"/>
      <c r="I719" s="804"/>
      <c r="J719" s="804"/>
      <c r="K719" s="804"/>
      <c r="L719" s="804"/>
      <c r="M719" s="805"/>
      <c r="N719" s="927" t="s">
        <v>18</v>
      </c>
      <c r="O719" s="773"/>
      <c r="P719" s="773"/>
      <c r="Q719" s="773"/>
      <c r="R719" s="773"/>
      <c r="S719" s="773"/>
      <c r="T719" s="773"/>
      <c r="U719" s="773"/>
      <c r="V719" s="773"/>
      <c r="W719" s="773"/>
      <c r="X719" s="775"/>
      <c r="Y719" s="775"/>
      <c r="Z719" s="775"/>
      <c r="AA719" s="775"/>
      <c r="AB719" s="775"/>
      <c r="AC719" s="775"/>
      <c r="AD719" s="775"/>
      <c r="AE719" s="775"/>
      <c r="AF719" s="775"/>
      <c r="AG719" s="775"/>
      <c r="AI719" s="18"/>
      <c r="AJ719" s="18"/>
      <c r="AK719" s="18"/>
      <c r="AL719" s="18"/>
      <c r="AM719" s="18"/>
      <c r="AN719" s="18"/>
      <c r="AO719" s="18"/>
      <c r="AP719" s="18"/>
      <c r="AQ719" s="18"/>
    </row>
    <row r="720" spans="1:43" s="424" customFormat="1">
      <c r="A720" s="439"/>
      <c r="AI720" s="18"/>
      <c r="AJ720" s="18"/>
      <c r="AK720" s="18"/>
      <c r="AL720" s="18"/>
      <c r="AM720" s="18"/>
      <c r="AN720" s="18"/>
      <c r="AO720" s="18"/>
      <c r="AP720" s="18"/>
      <c r="AQ720" s="18"/>
    </row>
    <row r="721" spans="1:43" s="424" customFormat="1">
      <c r="A721" s="439"/>
      <c r="AI721" s="18"/>
      <c r="AJ721" s="18"/>
      <c r="AK721" s="18"/>
      <c r="AL721" s="18"/>
      <c r="AM721" s="18"/>
      <c r="AN721" s="18"/>
      <c r="AO721" s="18"/>
      <c r="AP721" s="18"/>
      <c r="AQ721" s="18"/>
    </row>
    <row r="722" spans="1:43" s="424" customFormat="1">
      <c r="A722" s="439"/>
      <c r="D722" s="422" t="s">
        <v>870</v>
      </c>
      <c r="AI722" s="18"/>
      <c r="AJ722" s="18"/>
      <c r="AK722" s="18"/>
      <c r="AL722" s="18"/>
      <c r="AM722" s="18"/>
      <c r="AN722" s="18"/>
      <c r="AO722" s="18"/>
      <c r="AP722" s="18"/>
      <c r="AQ722" s="18"/>
    </row>
    <row r="723" spans="1:43" s="424" customFormat="1">
      <c r="A723" s="439"/>
      <c r="AI723" s="18"/>
      <c r="AJ723" s="18"/>
      <c r="AK723" s="18"/>
      <c r="AL723" s="18"/>
      <c r="AM723" s="18"/>
      <c r="AN723" s="18"/>
      <c r="AO723" s="18"/>
      <c r="AP723" s="18"/>
      <c r="AQ723" s="18"/>
    </row>
    <row r="724" spans="1:43" s="424" customFormat="1">
      <c r="A724" s="18"/>
      <c r="D724" s="894" t="s">
        <v>864</v>
      </c>
      <c r="E724" s="894"/>
      <c r="F724" s="894"/>
      <c r="G724" s="894"/>
      <c r="H724" s="894"/>
      <c r="I724" s="894"/>
      <c r="J724" s="894"/>
      <c r="K724" s="894"/>
      <c r="L724" s="894"/>
      <c r="M724" s="894"/>
      <c r="N724" s="894"/>
      <c r="O724" s="894"/>
      <c r="P724" s="894"/>
      <c r="Q724" s="894"/>
      <c r="R724" s="894"/>
      <c r="S724" s="894"/>
      <c r="T724" s="894"/>
      <c r="U724" s="894"/>
      <c r="V724" s="894"/>
      <c r="W724" s="894"/>
      <c r="X724" s="894"/>
      <c r="Y724" s="894"/>
      <c r="Z724" s="894"/>
      <c r="AA724" s="894"/>
      <c r="AB724" s="894"/>
      <c r="AC724" s="894"/>
      <c r="AD724" s="894"/>
      <c r="AE724" s="894"/>
      <c r="AF724" s="894"/>
      <c r="AG724" s="894"/>
      <c r="AI724" s="18"/>
      <c r="AJ724" s="18"/>
      <c r="AK724" s="18"/>
      <c r="AL724" s="18"/>
      <c r="AM724" s="18"/>
      <c r="AN724" s="18"/>
      <c r="AO724" s="18"/>
      <c r="AP724" s="18"/>
      <c r="AQ724" s="18"/>
    </row>
    <row r="725" spans="1:43" s="424" customFormat="1" ht="15" thickBot="1">
      <c r="A725" s="439"/>
      <c r="AI725" s="18"/>
      <c r="AJ725" s="18"/>
      <c r="AK725" s="18"/>
      <c r="AL725" s="18"/>
      <c r="AM725" s="18"/>
      <c r="AN725" s="18"/>
      <c r="AO725" s="18"/>
      <c r="AP725" s="18"/>
      <c r="AQ725" s="18"/>
    </row>
    <row r="726" spans="1:43" s="424" customFormat="1" ht="31.5" customHeight="1" thickTop="1" thickBot="1">
      <c r="A726" s="439">
        <v>18</v>
      </c>
      <c r="D726" s="753" t="s">
        <v>131</v>
      </c>
      <c r="E726" s="754"/>
      <c r="F726" s="754"/>
      <c r="G726" s="754"/>
      <c r="H726" s="754"/>
      <c r="I726" s="754"/>
      <c r="J726" s="754"/>
      <c r="K726" s="754"/>
      <c r="L726" s="754"/>
      <c r="M726" s="755"/>
      <c r="N726" s="753" t="s">
        <v>2</v>
      </c>
      <c r="O726" s="754"/>
      <c r="P726" s="754"/>
      <c r="Q726" s="754"/>
      <c r="R726" s="754"/>
      <c r="S726" s="754"/>
      <c r="T726" s="754"/>
      <c r="U726" s="754"/>
      <c r="V726" s="754"/>
      <c r="W726" s="755"/>
      <c r="X726" s="753" t="s">
        <v>3</v>
      </c>
      <c r="Y726" s="754"/>
      <c r="Z726" s="754"/>
      <c r="AA726" s="754"/>
      <c r="AB726" s="754"/>
      <c r="AC726" s="754"/>
      <c r="AD726" s="754"/>
      <c r="AE726" s="754"/>
      <c r="AF726" s="754"/>
      <c r="AG726" s="755"/>
      <c r="AI726" s="18"/>
      <c r="AJ726" s="18"/>
      <c r="AK726" s="18"/>
      <c r="AL726" s="432" t="s">
        <v>2</v>
      </c>
      <c r="AM726" s="432" t="s">
        <v>3</v>
      </c>
      <c r="AN726" s="18"/>
      <c r="AO726" s="432" t="s">
        <v>2</v>
      </c>
      <c r="AP726" s="432" t="s">
        <v>3</v>
      </c>
      <c r="AQ726" s="18"/>
    </row>
    <row r="727" spans="1:43" s="424" customFormat="1" ht="23.25" customHeight="1">
      <c r="A727" s="439"/>
      <c r="D727" s="936" t="s">
        <v>155</v>
      </c>
      <c r="E727" s="937"/>
      <c r="F727" s="937"/>
      <c r="G727" s="937"/>
      <c r="H727" s="937"/>
      <c r="I727" s="937"/>
      <c r="J727" s="937"/>
      <c r="K727" s="937"/>
      <c r="L727" s="937"/>
      <c r="M727" s="938"/>
      <c r="N727" s="939">
        <v>972.64</v>
      </c>
      <c r="O727" s="940"/>
      <c r="P727" s="940"/>
      <c r="Q727" s="940"/>
      <c r="R727" s="940"/>
      <c r="S727" s="940"/>
      <c r="T727" s="940"/>
      <c r="U727" s="940"/>
      <c r="V727" s="940"/>
      <c r="W727" s="940"/>
      <c r="X727" s="940">
        <v>1571</v>
      </c>
      <c r="Y727" s="940"/>
      <c r="Z727" s="940"/>
      <c r="AA727" s="940"/>
      <c r="AB727" s="940"/>
      <c r="AC727" s="940"/>
      <c r="AD727" s="940"/>
      <c r="AE727" s="940"/>
      <c r="AF727" s="940"/>
      <c r="AG727" s="940"/>
      <c r="AI727" s="18"/>
      <c r="AJ727" s="18"/>
      <c r="AK727" s="18"/>
      <c r="AL727" s="456"/>
      <c r="AM727" s="462"/>
      <c r="AN727" s="18"/>
      <c r="AO727" s="474" t="e">
        <f>N727+N730-#REF!</f>
        <v>#REF!</v>
      </c>
      <c r="AP727" s="458" t="e">
        <f>X727+X730-#REF!</f>
        <v>#REF!</v>
      </c>
      <c r="AQ727" s="18"/>
    </row>
    <row r="728" spans="1:43" s="424" customFormat="1" ht="23.25" customHeight="1">
      <c r="A728" s="439"/>
      <c r="D728" s="718" t="s">
        <v>1020</v>
      </c>
      <c r="E728" s="719"/>
      <c r="F728" s="719"/>
      <c r="G728" s="719"/>
      <c r="H728" s="719"/>
      <c r="I728" s="719"/>
      <c r="J728" s="719"/>
      <c r="K728" s="719"/>
      <c r="L728" s="719"/>
      <c r="M728" s="720"/>
      <c r="N728" s="920">
        <v>20957.45</v>
      </c>
      <c r="O728" s="716"/>
      <c r="P728" s="716"/>
      <c r="Q728" s="716"/>
      <c r="R728" s="716"/>
      <c r="S728" s="716"/>
      <c r="T728" s="716"/>
      <c r="U728" s="716"/>
      <c r="V728" s="716"/>
      <c r="W728" s="716"/>
      <c r="X728" s="716">
        <v>10131</v>
      </c>
      <c r="Y728" s="716"/>
      <c r="Z728" s="716"/>
      <c r="AA728" s="716"/>
      <c r="AB728" s="716"/>
      <c r="AC728" s="716"/>
      <c r="AD728" s="716"/>
      <c r="AE728" s="716"/>
      <c r="AF728" s="716"/>
      <c r="AG728" s="716"/>
      <c r="AI728" s="18"/>
      <c r="AJ728" s="18"/>
      <c r="AK728" s="18"/>
      <c r="AL728" s="450"/>
      <c r="AM728" s="463"/>
      <c r="AN728" s="18"/>
      <c r="AO728" s="465" t="e">
        <f>N728-#REF!</f>
        <v>#REF!</v>
      </c>
      <c r="AP728" s="452" t="e">
        <f>X728-#REF!</f>
        <v>#REF!</v>
      </c>
      <c r="AQ728" s="18"/>
    </row>
    <row r="729" spans="1:43" s="424" customFormat="1" ht="23.25" customHeight="1">
      <c r="A729" s="439"/>
      <c r="B729" s="647"/>
      <c r="C729" s="647"/>
      <c r="D729" s="928" t="s">
        <v>1021</v>
      </c>
      <c r="E729" s="929"/>
      <c r="F729" s="929"/>
      <c r="G729" s="929"/>
      <c r="H729" s="929"/>
      <c r="I729" s="929"/>
      <c r="J729" s="929"/>
      <c r="K729" s="929"/>
      <c r="L729" s="929"/>
      <c r="M729" s="930"/>
      <c r="N729" s="931"/>
      <c r="O729" s="751"/>
      <c r="P729" s="751"/>
      <c r="Q729" s="751"/>
      <c r="R729" s="751"/>
      <c r="S729" s="751"/>
      <c r="T729" s="751"/>
      <c r="U729" s="751"/>
      <c r="V729" s="751"/>
      <c r="W729" s="751"/>
      <c r="X729" s="751"/>
      <c r="Y729" s="751"/>
      <c r="Z729" s="751"/>
      <c r="AA729" s="751"/>
      <c r="AB729" s="751"/>
      <c r="AC729" s="751"/>
      <c r="AD729" s="751"/>
      <c r="AE729" s="751"/>
      <c r="AF729" s="751"/>
      <c r="AG729" s="751"/>
      <c r="AH729" s="647"/>
      <c r="AI729" s="18"/>
      <c r="AJ729" s="18"/>
      <c r="AK729" s="18"/>
      <c r="AL729" s="465"/>
      <c r="AM729" s="452"/>
      <c r="AN729" s="18"/>
      <c r="AO729" s="465" t="e">
        <f>N729-#REF!</f>
        <v>#REF!</v>
      </c>
      <c r="AP729" s="452" t="e">
        <f>X729-#REF!</f>
        <v>#REF!</v>
      </c>
      <c r="AQ729" s="18"/>
    </row>
    <row r="730" spans="1:43" s="424" customFormat="1" ht="23.25" customHeight="1">
      <c r="A730" s="439"/>
      <c r="B730" s="647"/>
      <c r="C730" s="647"/>
      <c r="D730" s="928" t="s">
        <v>158</v>
      </c>
      <c r="E730" s="929"/>
      <c r="F730" s="929"/>
      <c r="G730" s="929"/>
      <c r="H730" s="929"/>
      <c r="I730" s="929"/>
      <c r="J730" s="929"/>
      <c r="K730" s="929"/>
      <c r="L730" s="929"/>
      <c r="M730" s="930"/>
      <c r="N730" s="931"/>
      <c r="O730" s="751"/>
      <c r="P730" s="751"/>
      <c r="Q730" s="751"/>
      <c r="R730" s="751"/>
      <c r="S730" s="751"/>
      <c r="T730" s="751"/>
      <c r="U730" s="751"/>
      <c r="V730" s="751"/>
      <c r="W730" s="751"/>
      <c r="X730" s="751"/>
      <c r="Y730" s="751"/>
      <c r="Z730" s="751"/>
      <c r="AA730" s="751"/>
      <c r="AB730" s="751"/>
      <c r="AC730" s="751"/>
      <c r="AD730" s="751"/>
      <c r="AE730" s="751"/>
      <c r="AF730" s="751"/>
      <c r="AG730" s="751"/>
      <c r="AH730" s="647"/>
      <c r="AI730" s="18"/>
      <c r="AJ730" s="18"/>
      <c r="AK730" s="18"/>
      <c r="AL730" s="450"/>
      <c r="AM730" s="463"/>
      <c r="AN730" s="18"/>
      <c r="AO730" s="465" t="e">
        <f>AO727</f>
        <v>#REF!</v>
      </c>
      <c r="AP730" s="452" t="e">
        <f>AP727</f>
        <v>#REF!</v>
      </c>
      <c r="AQ730" s="18"/>
    </row>
    <row r="731" spans="1:43" s="424" customFormat="1" ht="23.25" customHeight="1" thickBot="1">
      <c r="A731" s="439"/>
      <c r="D731" s="932" t="s">
        <v>14</v>
      </c>
      <c r="E731" s="933"/>
      <c r="F731" s="933"/>
      <c r="G731" s="933"/>
      <c r="H731" s="933"/>
      <c r="I731" s="933"/>
      <c r="J731" s="933"/>
      <c r="K731" s="933"/>
      <c r="L731" s="933"/>
      <c r="M731" s="934"/>
      <c r="N731" s="935">
        <f>SUM(N727:W730)</f>
        <v>21930.09</v>
      </c>
      <c r="O731" s="935"/>
      <c r="P731" s="935"/>
      <c r="Q731" s="935"/>
      <c r="R731" s="935"/>
      <c r="S731" s="935"/>
      <c r="T731" s="935"/>
      <c r="U731" s="935"/>
      <c r="V731" s="935"/>
      <c r="W731" s="739"/>
      <c r="X731" s="900">
        <f>SUM(X727:AG730)</f>
        <v>11702</v>
      </c>
      <c r="Y731" s="935"/>
      <c r="Z731" s="935"/>
      <c r="AA731" s="935"/>
      <c r="AB731" s="935"/>
      <c r="AC731" s="935"/>
      <c r="AD731" s="935"/>
      <c r="AE731" s="935"/>
      <c r="AF731" s="935"/>
      <c r="AG731" s="935"/>
      <c r="AI731" s="18"/>
      <c r="AJ731" s="18"/>
      <c r="AK731" s="18"/>
      <c r="AL731" s="453">
        <f>SUM(N727:W730)-N731</f>
        <v>0</v>
      </c>
      <c r="AM731" s="455">
        <f>SUM(X727:AG730)-X731</f>
        <v>0</v>
      </c>
      <c r="AN731" s="18"/>
      <c r="AO731" s="453" t="e">
        <f>N731-SUM(#REF!)</f>
        <v>#REF!</v>
      </c>
      <c r="AP731" s="455" t="e">
        <f>X731-SUM(#REF!)</f>
        <v>#REF!</v>
      </c>
      <c r="AQ731" s="18"/>
    </row>
    <row r="732" spans="1:43" s="424" customFormat="1">
      <c r="A732" s="439"/>
      <c r="AI732" s="18"/>
      <c r="AJ732" s="18"/>
      <c r="AK732" s="18"/>
      <c r="AL732" s="18"/>
      <c r="AM732" s="18"/>
      <c r="AN732" s="18"/>
      <c r="AO732" s="18"/>
      <c r="AP732" s="18"/>
      <c r="AQ732" s="18"/>
    </row>
    <row r="733" spans="1:43" s="424" customFormat="1">
      <c r="A733" s="439"/>
      <c r="AI733" s="18"/>
      <c r="AJ733" s="18"/>
      <c r="AK733" s="18"/>
      <c r="AL733" s="18"/>
      <c r="AM733" s="18"/>
      <c r="AN733" s="18"/>
      <c r="AO733" s="18"/>
      <c r="AP733" s="18"/>
      <c r="AQ733" s="18"/>
    </row>
    <row r="734" spans="1:43" s="424" customFormat="1">
      <c r="A734" s="439"/>
      <c r="D734" s="863" t="s">
        <v>1116</v>
      </c>
      <c r="E734" s="906"/>
      <c r="F734" s="906"/>
      <c r="G734" s="906"/>
      <c r="H734" s="906"/>
      <c r="I734" s="906"/>
      <c r="J734" s="906"/>
      <c r="K734" s="906"/>
      <c r="L734" s="906"/>
      <c r="M734" s="906"/>
      <c r="N734" s="906"/>
      <c r="O734" s="906"/>
      <c r="P734" s="906"/>
      <c r="Q734" s="906"/>
      <c r="R734" s="906"/>
      <c r="S734" s="906"/>
      <c r="T734" s="906"/>
      <c r="U734" s="906"/>
      <c r="V734" s="906"/>
      <c r="W734" s="906"/>
      <c r="X734" s="906"/>
      <c r="Y734" s="906"/>
      <c r="Z734" s="906"/>
      <c r="AA734" s="906"/>
      <c r="AB734" s="906"/>
      <c r="AC734" s="906"/>
      <c r="AD734" s="906"/>
      <c r="AE734" s="906"/>
      <c r="AF734" s="906"/>
      <c r="AG734" s="906"/>
      <c r="AI734" s="18"/>
      <c r="AJ734" s="18"/>
      <c r="AK734" s="18"/>
      <c r="AL734" s="18"/>
      <c r="AM734" s="18"/>
      <c r="AN734" s="18"/>
      <c r="AO734" s="18"/>
      <c r="AP734" s="18"/>
      <c r="AQ734" s="18"/>
    </row>
    <row r="735" spans="1:43" s="424" customFormat="1">
      <c r="A735" s="439"/>
      <c r="D735" s="906"/>
      <c r="E735" s="906"/>
      <c r="F735" s="906"/>
      <c r="G735" s="906"/>
      <c r="H735" s="906"/>
      <c r="I735" s="906"/>
      <c r="J735" s="906"/>
      <c r="K735" s="906"/>
      <c r="L735" s="906"/>
      <c r="M735" s="906"/>
      <c r="N735" s="906"/>
      <c r="O735" s="906"/>
      <c r="P735" s="906"/>
      <c r="Q735" s="906"/>
      <c r="R735" s="906"/>
      <c r="S735" s="906"/>
      <c r="T735" s="906"/>
      <c r="U735" s="906"/>
      <c r="V735" s="906"/>
      <c r="W735" s="906"/>
      <c r="X735" s="906"/>
      <c r="Y735" s="906"/>
      <c r="Z735" s="906"/>
      <c r="AA735" s="906"/>
      <c r="AB735" s="906"/>
      <c r="AC735" s="906"/>
      <c r="AD735" s="906"/>
      <c r="AE735" s="906"/>
      <c r="AF735" s="906"/>
      <c r="AG735" s="906"/>
      <c r="AI735" s="18"/>
      <c r="AJ735" s="18"/>
      <c r="AK735" s="18"/>
      <c r="AL735" s="18"/>
      <c r="AM735" s="18"/>
      <c r="AN735" s="18"/>
      <c r="AO735" s="18"/>
      <c r="AP735" s="18"/>
      <c r="AQ735" s="18"/>
    </row>
    <row r="736" spans="1:43" s="424" customFormat="1">
      <c r="A736" s="439"/>
      <c r="D736" s="906"/>
      <c r="E736" s="906"/>
      <c r="F736" s="906"/>
      <c r="G736" s="906"/>
      <c r="H736" s="906"/>
      <c r="I736" s="906"/>
      <c r="J736" s="906"/>
      <c r="K736" s="906"/>
      <c r="L736" s="906"/>
      <c r="M736" s="906"/>
      <c r="N736" s="906"/>
      <c r="O736" s="906"/>
      <c r="P736" s="906"/>
      <c r="Q736" s="906"/>
      <c r="R736" s="906"/>
      <c r="S736" s="906"/>
      <c r="T736" s="906"/>
      <c r="U736" s="906"/>
      <c r="V736" s="906"/>
      <c r="W736" s="906"/>
      <c r="X736" s="906"/>
      <c r="Y736" s="906"/>
      <c r="Z736" s="906"/>
      <c r="AA736" s="906"/>
      <c r="AB736" s="906"/>
      <c r="AC736" s="906"/>
      <c r="AD736" s="906"/>
      <c r="AE736" s="906"/>
      <c r="AF736" s="906"/>
      <c r="AG736" s="906"/>
      <c r="AI736" s="18"/>
      <c r="AJ736" s="18"/>
      <c r="AK736" s="18"/>
      <c r="AL736" s="18"/>
      <c r="AM736" s="18"/>
      <c r="AN736" s="18"/>
      <c r="AO736" s="18"/>
      <c r="AP736" s="18"/>
      <c r="AQ736" s="18"/>
    </row>
    <row r="737" spans="1:43" s="424" customFormat="1" ht="15" thickBot="1">
      <c r="A737" s="439"/>
      <c r="AI737" s="18"/>
      <c r="AJ737" s="18"/>
      <c r="AK737" s="18"/>
      <c r="AL737" s="18"/>
      <c r="AM737" s="18"/>
      <c r="AN737" s="18"/>
      <c r="AO737" s="18"/>
      <c r="AP737" s="18"/>
      <c r="AQ737" s="18"/>
    </row>
    <row r="738" spans="1:43" s="424" customFormat="1" ht="15" customHeight="1" thickTop="1" thickBot="1">
      <c r="A738" s="18" t="s">
        <v>865</v>
      </c>
      <c r="D738" s="771" t="s">
        <v>159</v>
      </c>
      <c r="E738" s="771"/>
      <c r="F738" s="771"/>
      <c r="G738" s="771"/>
      <c r="H738" s="771"/>
      <c r="I738" s="771"/>
      <c r="J738" s="771"/>
      <c r="K738" s="771"/>
      <c r="L738" s="771"/>
      <c r="M738" s="771"/>
      <c r="N738" s="771" t="s">
        <v>2</v>
      </c>
      <c r="O738" s="771"/>
      <c r="P738" s="771"/>
      <c r="Q738" s="771"/>
      <c r="R738" s="771"/>
      <c r="S738" s="771"/>
      <c r="T738" s="771"/>
      <c r="U738" s="771"/>
      <c r="V738" s="771"/>
      <c r="W738" s="771"/>
      <c r="X738" s="771"/>
      <c r="Y738" s="771"/>
      <c r="Z738" s="771"/>
      <c r="AA738" s="771"/>
      <c r="AB738" s="771"/>
      <c r="AC738" s="771"/>
      <c r="AD738" s="771"/>
      <c r="AE738" s="771"/>
      <c r="AF738" s="771"/>
      <c r="AG738" s="771"/>
      <c r="AI738" s="18"/>
      <c r="AJ738" s="947" t="s">
        <v>32</v>
      </c>
      <c r="AK738" s="947" t="s">
        <v>27</v>
      </c>
      <c r="AL738" s="947" t="s">
        <v>28</v>
      </c>
      <c r="AM738" s="947" t="s">
        <v>30</v>
      </c>
      <c r="AN738" s="18"/>
      <c r="AO738" s="947" t="s">
        <v>30</v>
      </c>
      <c r="AP738" s="18"/>
      <c r="AQ738" s="18"/>
    </row>
    <row r="739" spans="1:43" s="424" customFormat="1" ht="28.5" customHeight="1" thickBot="1">
      <c r="A739" s="439"/>
      <c r="D739" s="771"/>
      <c r="E739" s="771"/>
      <c r="F739" s="771"/>
      <c r="G739" s="771"/>
      <c r="H739" s="771"/>
      <c r="I739" s="771"/>
      <c r="J739" s="771"/>
      <c r="K739" s="771"/>
      <c r="L739" s="771"/>
      <c r="M739" s="771"/>
      <c r="N739" s="771" t="s">
        <v>32</v>
      </c>
      <c r="O739" s="771"/>
      <c r="P739" s="771"/>
      <c r="Q739" s="771"/>
      <c r="R739" s="771"/>
      <c r="S739" s="771" t="s">
        <v>27</v>
      </c>
      <c r="T739" s="771"/>
      <c r="U739" s="771"/>
      <c r="V739" s="771"/>
      <c r="W739" s="771"/>
      <c r="X739" s="771" t="s">
        <v>28</v>
      </c>
      <c r="Y739" s="771"/>
      <c r="Z739" s="771"/>
      <c r="AA739" s="771"/>
      <c r="AB739" s="771"/>
      <c r="AC739" s="771" t="s">
        <v>30</v>
      </c>
      <c r="AD739" s="771"/>
      <c r="AE739" s="771"/>
      <c r="AF739" s="771"/>
      <c r="AG739" s="771"/>
      <c r="AI739" s="18"/>
      <c r="AJ739" s="948"/>
      <c r="AK739" s="948"/>
      <c r="AL739" s="948"/>
      <c r="AM739" s="948"/>
      <c r="AN739" s="18"/>
      <c r="AO739" s="949"/>
      <c r="AP739" s="18"/>
      <c r="AQ739" s="18"/>
    </row>
    <row r="740" spans="1:43" s="448" customFormat="1" ht="24.75" customHeight="1">
      <c r="A740" s="475"/>
      <c r="D740" s="823" t="s">
        <v>160</v>
      </c>
      <c r="E740" s="823"/>
      <c r="F740" s="823"/>
      <c r="G740" s="823"/>
      <c r="H740" s="823"/>
      <c r="I740" s="823"/>
      <c r="J740" s="823"/>
      <c r="K740" s="823"/>
      <c r="L740" s="823"/>
      <c r="M740" s="823"/>
      <c r="N740" s="941"/>
      <c r="O740" s="942"/>
      <c r="P740" s="942"/>
      <c r="Q740" s="942"/>
      <c r="R740" s="943"/>
      <c r="S740" s="941"/>
      <c r="T740" s="942"/>
      <c r="U740" s="942"/>
      <c r="V740" s="942"/>
      <c r="W740" s="943"/>
      <c r="X740" s="941"/>
      <c r="Y740" s="942"/>
      <c r="Z740" s="942"/>
      <c r="AA740" s="942"/>
      <c r="AB740" s="943"/>
      <c r="AC740" s="941"/>
      <c r="AD740" s="942"/>
      <c r="AE740" s="942"/>
      <c r="AF740" s="942"/>
      <c r="AG740" s="943"/>
      <c r="AI740" s="429"/>
      <c r="AJ740" s="456"/>
      <c r="AK740" s="457"/>
      <c r="AL740" s="457"/>
      <c r="AM740" s="458">
        <f>SUM(N740:AB740)-AC740</f>
        <v>0</v>
      </c>
      <c r="AN740" s="429"/>
      <c r="AO740" s="270"/>
      <c r="AP740" s="429"/>
      <c r="AQ740" s="429"/>
    </row>
    <row r="741" spans="1:43" s="448" customFormat="1" ht="24.75" customHeight="1">
      <c r="A741" s="475"/>
      <c r="D741" s="822" t="s">
        <v>161</v>
      </c>
      <c r="E741" s="822"/>
      <c r="F741" s="822"/>
      <c r="G741" s="822"/>
      <c r="H741" s="822"/>
      <c r="I741" s="822"/>
      <c r="J741" s="822"/>
      <c r="K741" s="822"/>
      <c r="L741" s="822"/>
      <c r="M741" s="822"/>
      <c r="N741" s="847"/>
      <c r="O741" s="848"/>
      <c r="P741" s="848"/>
      <c r="Q741" s="848"/>
      <c r="R741" s="849"/>
      <c r="S741" s="847"/>
      <c r="T741" s="848"/>
      <c r="U741" s="848"/>
      <c r="V741" s="848"/>
      <c r="W741" s="849"/>
      <c r="X741" s="847"/>
      <c r="Y741" s="848"/>
      <c r="Z741" s="848"/>
      <c r="AA741" s="848"/>
      <c r="AB741" s="849"/>
      <c r="AC741" s="847"/>
      <c r="AD741" s="848"/>
      <c r="AE741" s="848"/>
      <c r="AF741" s="848"/>
      <c r="AG741" s="849"/>
      <c r="AI741" s="429"/>
      <c r="AJ741" s="450"/>
      <c r="AK741" s="451"/>
      <c r="AL741" s="451"/>
      <c r="AM741" s="452">
        <f t="shared" ref="AM741:AM745" si="241">SUM(N741:AB741)-AC741</f>
        <v>0</v>
      </c>
      <c r="AN741" s="429"/>
      <c r="AO741" s="270"/>
      <c r="AP741" s="429"/>
      <c r="AQ741" s="429"/>
    </row>
    <row r="742" spans="1:43" s="448" customFormat="1" ht="24.75" customHeight="1">
      <c r="A742" s="475"/>
      <c r="D742" s="822" t="s">
        <v>162</v>
      </c>
      <c r="E742" s="822"/>
      <c r="F742" s="822"/>
      <c r="G742" s="822"/>
      <c r="H742" s="822"/>
      <c r="I742" s="822"/>
      <c r="J742" s="822"/>
      <c r="K742" s="822"/>
      <c r="L742" s="822"/>
      <c r="M742" s="822"/>
      <c r="N742" s="847"/>
      <c r="O742" s="848"/>
      <c r="P742" s="848"/>
      <c r="Q742" s="848"/>
      <c r="R742" s="849"/>
      <c r="S742" s="847"/>
      <c r="T742" s="848"/>
      <c r="U742" s="848"/>
      <c r="V742" s="848"/>
      <c r="W742" s="849"/>
      <c r="X742" s="847"/>
      <c r="Y742" s="848"/>
      <c r="Z742" s="848"/>
      <c r="AA742" s="848"/>
      <c r="AB742" s="849"/>
      <c r="AC742" s="847"/>
      <c r="AD742" s="848"/>
      <c r="AE742" s="848"/>
      <c r="AF742" s="848"/>
      <c r="AG742" s="849"/>
      <c r="AI742" s="429"/>
      <c r="AJ742" s="450"/>
      <c r="AK742" s="451"/>
      <c r="AL742" s="451"/>
      <c r="AM742" s="452">
        <f t="shared" si="241"/>
        <v>0</v>
      </c>
      <c r="AN742" s="429"/>
      <c r="AO742" s="270"/>
      <c r="AP742" s="429"/>
      <c r="AQ742" s="429"/>
    </row>
    <row r="743" spans="1:43" s="448" customFormat="1" ht="24.75" customHeight="1">
      <c r="A743" s="475"/>
      <c r="D743" s="822" t="s">
        <v>163</v>
      </c>
      <c r="E743" s="822"/>
      <c r="F743" s="822"/>
      <c r="G743" s="822"/>
      <c r="H743" s="822"/>
      <c r="I743" s="822"/>
      <c r="J743" s="822"/>
      <c r="K743" s="822"/>
      <c r="L743" s="822"/>
      <c r="M743" s="822"/>
      <c r="N743" s="847"/>
      <c r="O743" s="848"/>
      <c r="P743" s="848"/>
      <c r="Q743" s="848"/>
      <c r="R743" s="849"/>
      <c r="S743" s="847"/>
      <c r="T743" s="848"/>
      <c r="U743" s="848"/>
      <c r="V743" s="848"/>
      <c r="W743" s="849"/>
      <c r="X743" s="847"/>
      <c r="Y743" s="848"/>
      <c r="Z743" s="848"/>
      <c r="AA743" s="848"/>
      <c r="AB743" s="849"/>
      <c r="AC743" s="847"/>
      <c r="AD743" s="848"/>
      <c r="AE743" s="848"/>
      <c r="AF743" s="848"/>
      <c r="AG743" s="849"/>
      <c r="AI743" s="429"/>
      <c r="AJ743" s="450"/>
      <c r="AK743" s="451"/>
      <c r="AL743" s="451"/>
      <c r="AM743" s="452">
        <f t="shared" si="241"/>
        <v>0</v>
      </c>
      <c r="AN743" s="429"/>
      <c r="AO743" s="270"/>
      <c r="AP743" s="429"/>
      <c r="AQ743" s="429"/>
    </row>
    <row r="744" spans="1:43" s="448" customFormat="1" ht="24.75" customHeight="1">
      <c r="A744" s="475"/>
      <c r="D744" s="822" t="s">
        <v>164</v>
      </c>
      <c r="E744" s="822"/>
      <c r="F744" s="822"/>
      <c r="G744" s="822"/>
      <c r="H744" s="822"/>
      <c r="I744" s="822"/>
      <c r="J744" s="822"/>
      <c r="K744" s="822"/>
      <c r="L744" s="822"/>
      <c r="M744" s="822"/>
      <c r="N744" s="847"/>
      <c r="O744" s="848"/>
      <c r="P744" s="848"/>
      <c r="Q744" s="848"/>
      <c r="R744" s="849"/>
      <c r="S744" s="847"/>
      <c r="T744" s="848"/>
      <c r="U744" s="848"/>
      <c r="V744" s="848"/>
      <c r="W744" s="849"/>
      <c r="X744" s="847"/>
      <c r="Y744" s="848"/>
      <c r="Z744" s="848"/>
      <c r="AA744" s="848"/>
      <c r="AB744" s="849"/>
      <c r="AC744" s="847"/>
      <c r="AD744" s="848"/>
      <c r="AE744" s="848"/>
      <c r="AF744" s="848"/>
      <c r="AG744" s="849"/>
      <c r="AI744" s="429"/>
      <c r="AJ744" s="450"/>
      <c r="AK744" s="451"/>
      <c r="AL744" s="451"/>
      <c r="AM744" s="452">
        <f t="shared" si="241"/>
        <v>0</v>
      </c>
      <c r="AN744" s="429"/>
      <c r="AO744" s="270"/>
      <c r="AP744" s="429"/>
      <c r="AQ744" s="429"/>
    </row>
    <row r="745" spans="1:43" s="448" customFormat="1" ht="24.75" customHeight="1">
      <c r="A745" s="475"/>
      <c r="D745" s="822" t="s">
        <v>165</v>
      </c>
      <c r="E745" s="822"/>
      <c r="F745" s="822"/>
      <c r="G745" s="822"/>
      <c r="H745" s="822"/>
      <c r="I745" s="822"/>
      <c r="J745" s="822"/>
      <c r="K745" s="822"/>
      <c r="L745" s="822"/>
      <c r="M745" s="822"/>
      <c r="N745" s="847"/>
      <c r="O745" s="848"/>
      <c r="P745" s="848"/>
      <c r="Q745" s="848"/>
      <c r="R745" s="849"/>
      <c r="S745" s="847"/>
      <c r="T745" s="848"/>
      <c r="U745" s="848"/>
      <c r="V745" s="848"/>
      <c r="W745" s="849"/>
      <c r="X745" s="847"/>
      <c r="Y745" s="848"/>
      <c r="Z745" s="848"/>
      <c r="AA745" s="848"/>
      <c r="AB745" s="849"/>
      <c r="AC745" s="847"/>
      <c r="AD745" s="848"/>
      <c r="AE745" s="848"/>
      <c r="AF745" s="848"/>
      <c r="AG745" s="849"/>
      <c r="AI745" s="429"/>
      <c r="AJ745" s="450"/>
      <c r="AK745" s="451"/>
      <c r="AL745" s="451"/>
      <c r="AM745" s="452">
        <f t="shared" si="241"/>
        <v>0</v>
      </c>
      <c r="AN745" s="429"/>
      <c r="AO745" s="270"/>
      <c r="AP745" s="429"/>
      <c r="AQ745" s="429"/>
    </row>
    <row r="746" spans="1:43" s="448" customFormat="1" ht="24.75" customHeight="1" thickBot="1">
      <c r="A746" s="475"/>
      <c r="D746" s="867" t="s">
        <v>166</v>
      </c>
      <c r="E746" s="867"/>
      <c r="F746" s="867"/>
      <c r="G746" s="867"/>
      <c r="H746" s="867"/>
      <c r="I746" s="867"/>
      <c r="J746" s="867"/>
      <c r="K746" s="867"/>
      <c r="L746" s="867"/>
      <c r="M746" s="867"/>
      <c r="N746" s="944">
        <f>SUM(N740:R745)</f>
        <v>0</v>
      </c>
      <c r="O746" s="945"/>
      <c r="P746" s="945"/>
      <c r="Q746" s="945"/>
      <c r="R746" s="946"/>
      <c r="S746" s="944">
        <f t="shared" ref="S746" si="242">SUM(S740:W745)</f>
        <v>0</v>
      </c>
      <c r="T746" s="945"/>
      <c r="U746" s="945"/>
      <c r="V746" s="945"/>
      <c r="W746" s="946"/>
      <c r="X746" s="944">
        <f t="shared" ref="X746" si="243">SUM(X740:AB745)</f>
        <v>0</v>
      </c>
      <c r="Y746" s="945"/>
      <c r="Z746" s="945"/>
      <c r="AA746" s="945"/>
      <c r="AB746" s="946"/>
      <c r="AC746" s="944">
        <f>SUM(AC740:AG745)</f>
        <v>0</v>
      </c>
      <c r="AD746" s="945"/>
      <c r="AE746" s="945"/>
      <c r="AF746" s="945"/>
      <c r="AG746" s="946"/>
      <c r="AI746" s="429"/>
      <c r="AJ746" s="453">
        <f>SUM(N740:R745)-N746</f>
        <v>0</v>
      </c>
      <c r="AK746" s="454">
        <f t="shared" ref="AK746:AM746" si="244">SUM(O740:S745)-O746</f>
        <v>0</v>
      </c>
      <c r="AL746" s="454">
        <f t="shared" si="244"/>
        <v>0</v>
      </c>
      <c r="AM746" s="455">
        <f t="shared" si="244"/>
        <v>0</v>
      </c>
      <c r="AN746" s="429"/>
      <c r="AO746" s="461" t="e">
        <f>AC746-SUM(#REF!)</f>
        <v>#REF!</v>
      </c>
      <c r="AP746" s="429"/>
      <c r="AQ746" s="429"/>
    </row>
    <row r="747" spans="1:43" s="424" customFormat="1">
      <c r="A747" s="439"/>
      <c r="AI747" s="18"/>
      <c r="AJ747" s="18"/>
      <c r="AK747" s="18"/>
      <c r="AL747" s="18"/>
      <c r="AM747" s="18"/>
      <c r="AN747" s="18"/>
      <c r="AO747" s="18"/>
      <c r="AP747" s="18"/>
      <c r="AQ747" s="18"/>
    </row>
    <row r="748" spans="1:43" s="424" customFormat="1">
      <c r="A748" s="439"/>
      <c r="AI748" s="18"/>
      <c r="AJ748" s="18"/>
      <c r="AK748" s="18"/>
      <c r="AL748" s="18"/>
      <c r="AM748" s="18"/>
      <c r="AN748" s="18"/>
      <c r="AO748" s="18"/>
      <c r="AP748" s="18"/>
      <c r="AQ748" s="18"/>
    </row>
    <row r="749" spans="1:43" s="424" customFormat="1">
      <c r="A749" s="439"/>
      <c r="D749" s="894" t="s">
        <v>866</v>
      </c>
      <c r="E749" s="894"/>
      <c r="F749" s="894"/>
      <c r="G749" s="894"/>
      <c r="H749" s="894"/>
      <c r="I749" s="894"/>
      <c r="J749" s="894"/>
      <c r="K749" s="894"/>
      <c r="L749" s="894"/>
      <c r="M749" s="894"/>
      <c r="N749" s="894"/>
      <c r="O749" s="894"/>
      <c r="P749" s="894"/>
      <c r="Q749" s="894"/>
      <c r="R749" s="894"/>
      <c r="S749" s="894"/>
      <c r="T749" s="894"/>
      <c r="U749" s="894"/>
      <c r="V749" s="894"/>
      <c r="W749" s="894"/>
      <c r="X749" s="894"/>
      <c r="Y749" s="894"/>
      <c r="Z749" s="894"/>
      <c r="AA749" s="894"/>
      <c r="AB749" s="894"/>
      <c r="AC749" s="894"/>
      <c r="AD749" s="894"/>
      <c r="AE749" s="894"/>
      <c r="AF749" s="894"/>
      <c r="AG749" s="894"/>
      <c r="AI749" s="18"/>
      <c r="AJ749" s="18"/>
      <c r="AK749" s="18"/>
      <c r="AL749" s="18"/>
      <c r="AM749" s="18"/>
      <c r="AN749" s="18"/>
      <c r="AO749" s="18"/>
      <c r="AP749" s="18"/>
      <c r="AQ749" s="18"/>
    </row>
    <row r="750" spans="1:43" s="424" customFormat="1" ht="15" thickBot="1">
      <c r="A750" s="439"/>
      <c r="AI750" s="18"/>
      <c r="AJ750" s="18"/>
      <c r="AK750" s="18"/>
      <c r="AL750" s="18"/>
      <c r="AM750" s="18"/>
      <c r="AN750" s="18"/>
      <c r="AO750" s="18"/>
      <c r="AP750" s="18"/>
      <c r="AQ750" s="18"/>
    </row>
    <row r="751" spans="1:43" s="424" customFormat="1" ht="48" customHeight="1" thickTop="1" thickBot="1">
      <c r="A751" s="439">
        <v>19</v>
      </c>
      <c r="D751" s="771" t="s">
        <v>168</v>
      </c>
      <c r="E751" s="771"/>
      <c r="F751" s="771"/>
      <c r="G751" s="771"/>
      <c r="H751" s="771"/>
      <c r="I751" s="771"/>
      <c r="J751" s="771"/>
      <c r="K751" s="771"/>
      <c r="L751" s="771"/>
      <c r="M751" s="771"/>
      <c r="N751" s="771" t="s">
        <v>169</v>
      </c>
      <c r="O751" s="771"/>
      <c r="P751" s="771"/>
      <c r="Q751" s="771"/>
      <c r="R751" s="771" t="s">
        <v>170</v>
      </c>
      <c r="S751" s="771"/>
      <c r="T751" s="771"/>
      <c r="U751" s="771"/>
      <c r="V751" s="771" t="s">
        <v>88</v>
      </c>
      <c r="W751" s="771"/>
      <c r="X751" s="771"/>
      <c r="Y751" s="771"/>
      <c r="Z751" s="771" t="s">
        <v>457</v>
      </c>
      <c r="AA751" s="771"/>
      <c r="AB751" s="771"/>
      <c r="AC751" s="771"/>
      <c r="AD751" s="771" t="s">
        <v>171</v>
      </c>
      <c r="AE751" s="771"/>
      <c r="AF751" s="771"/>
      <c r="AG751" s="771"/>
      <c r="AI751" s="432" t="s">
        <v>169</v>
      </c>
      <c r="AJ751" s="432" t="s">
        <v>170</v>
      </c>
      <c r="AK751" s="432" t="s">
        <v>88</v>
      </c>
      <c r="AL751" s="435" t="s">
        <v>457</v>
      </c>
      <c r="AM751" s="432" t="s">
        <v>171</v>
      </c>
      <c r="AN751" s="18"/>
      <c r="AO751" s="432" t="s">
        <v>171</v>
      </c>
      <c r="AP751" s="18"/>
      <c r="AQ751" s="18"/>
    </row>
    <row r="752" spans="1:43" s="424" customFormat="1" ht="27.75" customHeight="1">
      <c r="A752" s="439"/>
      <c r="D752" s="823" t="s">
        <v>164</v>
      </c>
      <c r="E752" s="823"/>
      <c r="F752" s="823"/>
      <c r="G752" s="823"/>
      <c r="H752" s="823"/>
      <c r="I752" s="823"/>
      <c r="J752" s="823"/>
      <c r="K752" s="823"/>
      <c r="L752" s="823"/>
      <c r="M752" s="823"/>
      <c r="N752" s="895"/>
      <c r="O752" s="895"/>
      <c r="P752" s="895"/>
      <c r="Q752" s="895"/>
      <c r="R752" s="895"/>
      <c r="S752" s="895"/>
      <c r="T752" s="895"/>
      <c r="U752" s="895"/>
      <c r="V752" s="895"/>
      <c r="W752" s="895"/>
      <c r="X752" s="895"/>
      <c r="Y752" s="895"/>
      <c r="Z752" s="895"/>
      <c r="AA752" s="895"/>
      <c r="AB752" s="895"/>
      <c r="AC752" s="895"/>
      <c r="AD752" s="895"/>
      <c r="AE752" s="895"/>
      <c r="AF752" s="895"/>
      <c r="AG752" s="895"/>
      <c r="AI752" s="456"/>
      <c r="AJ752" s="457"/>
      <c r="AK752" s="457"/>
      <c r="AL752" s="457"/>
      <c r="AM752" s="458">
        <f>SUM(N752:AC752)-AD752</f>
        <v>0</v>
      </c>
      <c r="AN752" s="18"/>
      <c r="AO752" s="476"/>
      <c r="AP752" s="18"/>
      <c r="AQ752" s="18"/>
    </row>
    <row r="753" spans="1:43" s="424" customFormat="1" ht="27.75" customHeight="1">
      <c r="A753" s="439"/>
      <c r="D753" s="822" t="s">
        <v>165</v>
      </c>
      <c r="E753" s="822"/>
      <c r="F753" s="822"/>
      <c r="G753" s="822"/>
      <c r="H753" s="822"/>
      <c r="I753" s="822"/>
      <c r="J753" s="822"/>
      <c r="K753" s="822"/>
      <c r="L753" s="822"/>
      <c r="M753" s="822"/>
      <c r="N753" s="824"/>
      <c r="O753" s="824"/>
      <c r="P753" s="824"/>
      <c r="Q753" s="824"/>
      <c r="R753" s="824"/>
      <c r="S753" s="824"/>
      <c r="T753" s="824"/>
      <c r="U753" s="824"/>
      <c r="V753" s="824"/>
      <c r="W753" s="824"/>
      <c r="X753" s="824"/>
      <c r="Y753" s="824"/>
      <c r="Z753" s="824"/>
      <c r="AA753" s="824"/>
      <c r="AB753" s="824"/>
      <c r="AC753" s="824"/>
      <c r="AD753" s="824"/>
      <c r="AE753" s="824"/>
      <c r="AF753" s="824"/>
      <c r="AG753" s="824"/>
      <c r="AI753" s="450"/>
      <c r="AJ753" s="451"/>
      <c r="AK753" s="451"/>
      <c r="AL753" s="451"/>
      <c r="AM753" s="452">
        <f>SUM(N753:AC753)-AD753</f>
        <v>0</v>
      </c>
      <c r="AN753" s="18"/>
      <c r="AO753" s="270"/>
      <c r="AP753" s="18"/>
      <c r="AQ753" s="18"/>
    </row>
    <row r="754" spans="1:43" s="424" customFormat="1" ht="27.75" customHeight="1" thickBot="1">
      <c r="A754" s="439"/>
      <c r="D754" s="867" t="s">
        <v>166</v>
      </c>
      <c r="E754" s="867"/>
      <c r="F754" s="867"/>
      <c r="G754" s="867"/>
      <c r="H754" s="867"/>
      <c r="I754" s="867"/>
      <c r="J754" s="867"/>
      <c r="K754" s="867"/>
      <c r="L754" s="867"/>
      <c r="M754" s="867"/>
      <c r="N754" s="944">
        <f>SUM(N752:Q753)</f>
        <v>0</v>
      </c>
      <c r="O754" s="945"/>
      <c r="P754" s="945"/>
      <c r="Q754" s="946"/>
      <c r="R754" s="944">
        <f t="shared" ref="R754" si="245">SUM(R752:U753)</f>
        <v>0</v>
      </c>
      <c r="S754" s="945"/>
      <c r="T754" s="945"/>
      <c r="U754" s="946"/>
      <c r="V754" s="944">
        <f t="shared" ref="V754" si="246">SUM(V752:Y753)</f>
        <v>0</v>
      </c>
      <c r="W754" s="945"/>
      <c r="X754" s="945"/>
      <c r="Y754" s="946"/>
      <c r="Z754" s="944">
        <f t="shared" ref="Z754" si="247">SUM(Z752:AC753)</f>
        <v>0</v>
      </c>
      <c r="AA754" s="945"/>
      <c r="AB754" s="945"/>
      <c r="AC754" s="946"/>
      <c r="AD754" s="944">
        <f>SUM(AD752:AG753)</f>
        <v>0</v>
      </c>
      <c r="AE754" s="945"/>
      <c r="AF754" s="945"/>
      <c r="AG754" s="946"/>
      <c r="AI754" s="453">
        <f>SUM(N752:Q753)-N754</f>
        <v>0</v>
      </c>
      <c r="AJ754" s="454">
        <f>SUM(R752:U753)-R754</f>
        <v>0</v>
      </c>
      <c r="AK754" s="454">
        <f>SUM(V752:Y753)-V754</f>
        <v>0</v>
      </c>
      <c r="AL754" s="454">
        <f>SUM(Z752:AC753)-Z754</f>
        <v>0</v>
      </c>
      <c r="AM754" s="455">
        <f>SUM(AD752:AG753)-AD754</f>
        <v>0</v>
      </c>
      <c r="AN754" s="18"/>
      <c r="AO754" s="461" t="e">
        <f>AD754-SUM(#REF!)</f>
        <v>#REF!</v>
      </c>
      <c r="AP754" s="18"/>
      <c r="AQ754" s="18"/>
    </row>
    <row r="755" spans="1:43" s="424" customFormat="1">
      <c r="A755" s="439"/>
      <c r="AI755" s="18"/>
      <c r="AJ755" s="18"/>
      <c r="AK755" s="18"/>
      <c r="AL755" s="18"/>
      <c r="AM755" s="18"/>
      <c r="AN755" s="18"/>
      <c r="AO755" s="18"/>
      <c r="AP755" s="18"/>
      <c r="AQ755" s="18"/>
    </row>
    <row r="756" spans="1:43" s="424" customFormat="1">
      <c r="A756" s="439"/>
      <c r="D756" s="906" t="s">
        <v>867</v>
      </c>
      <c r="E756" s="906"/>
      <c r="F756" s="906"/>
      <c r="G756" s="906"/>
      <c r="H756" s="906"/>
      <c r="I756" s="906"/>
      <c r="J756" s="906"/>
      <c r="K756" s="906"/>
      <c r="L756" s="906"/>
      <c r="M756" s="906"/>
      <c r="N756" s="906"/>
      <c r="O756" s="906"/>
      <c r="P756" s="906"/>
      <c r="Q756" s="906"/>
      <c r="R756" s="906"/>
      <c r="S756" s="906"/>
      <c r="T756" s="906"/>
      <c r="U756" s="906"/>
      <c r="V756" s="906"/>
      <c r="W756" s="906"/>
      <c r="X756" s="906"/>
      <c r="Y756" s="906"/>
      <c r="Z756" s="906"/>
      <c r="AA756" s="906"/>
      <c r="AB756" s="906"/>
      <c r="AC756" s="906"/>
      <c r="AD756" s="906"/>
      <c r="AE756" s="906"/>
      <c r="AF756" s="906"/>
      <c r="AG756" s="906"/>
      <c r="AI756" s="18"/>
      <c r="AJ756" s="18"/>
      <c r="AK756" s="18"/>
      <c r="AL756" s="18"/>
      <c r="AM756" s="18"/>
      <c r="AN756" s="18"/>
      <c r="AO756" s="18"/>
      <c r="AP756" s="18"/>
      <c r="AQ756" s="18"/>
    </row>
    <row r="757" spans="1:43" s="424" customFormat="1">
      <c r="A757" s="439"/>
      <c r="D757" s="906"/>
      <c r="E757" s="906"/>
      <c r="F757" s="906"/>
      <c r="G757" s="906"/>
      <c r="H757" s="906"/>
      <c r="I757" s="906"/>
      <c r="J757" s="906"/>
      <c r="K757" s="906"/>
      <c r="L757" s="906"/>
      <c r="M757" s="906"/>
      <c r="N757" s="906"/>
      <c r="O757" s="906"/>
      <c r="P757" s="906"/>
      <c r="Q757" s="906"/>
      <c r="R757" s="906"/>
      <c r="S757" s="906"/>
      <c r="T757" s="906"/>
      <c r="U757" s="906"/>
      <c r="V757" s="906"/>
      <c r="W757" s="906"/>
      <c r="X757" s="906"/>
      <c r="Y757" s="906"/>
      <c r="Z757" s="906"/>
      <c r="AA757" s="906"/>
      <c r="AB757" s="906"/>
      <c r="AC757" s="906"/>
      <c r="AD757" s="906"/>
      <c r="AE757" s="906"/>
      <c r="AF757" s="906"/>
      <c r="AG757" s="906"/>
      <c r="AI757" s="18"/>
      <c r="AJ757" s="18"/>
      <c r="AK757" s="18"/>
      <c r="AL757" s="18"/>
      <c r="AM757" s="18"/>
      <c r="AN757" s="18"/>
      <c r="AO757" s="18"/>
      <c r="AP757" s="18"/>
      <c r="AQ757" s="18"/>
    </row>
    <row r="758" spans="1:43" s="424" customFormat="1" ht="15" thickBot="1">
      <c r="A758" s="439"/>
      <c r="AI758" s="18"/>
      <c r="AJ758" s="18"/>
      <c r="AK758" s="18"/>
      <c r="AL758" s="18"/>
      <c r="AM758" s="18"/>
      <c r="AN758" s="18"/>
      <c r="AO758" s="18"/>
      <c r="AP758" s="18"/>
      <c r="AQ758" s="18"/>
    </row>
    <row r="759" spans="1:43" s="424" customFormat="1" ht="15" thickBot="1">
      <c r="A759" s="439">
        <v>20</v>
      </c>
      <c r="D759" s="747" t="s">
        <v>131</v>
      </c>
      <c r="E759" s="747"/>
      <c r="F759" s="747"/>
      <c r="G759" s="747"/>
      <c r="H759" s="747"/>
      <c r="I759" s="747"/>
      <c r="J759" s="747"/>
      <c r="K759" s="747"/>
      <c r="L759" s="747"/>
      <c r="M759" s="747"/>
      <c r="N759" s="747"/>
      <c r="O759" s="747"/>
      <c r="P759" s="747"/>
      <c r="Q759" s="747"/>
      <c r="R759" s="747"/>
      <c r="S759" s="747" t="s">
        <v>36</v>
      </c>
      <c r="T759" s="747"/>
      <c r="U759" s="747"/>
      <c r="V759" s="747"/>
      <c r="W759" s="747"/>
      <c r="X759" s="747"/>
      <c r="Y759" s="747"/>
      <c r="Z759" s="747"/>
      <c r="AA759" s="747"/>
      <c r="AB759" s="747"/>
      <c r="AC759" s="747"/>
      <c r="AD759" s="747"/>
      <c r="AE759" s="747"/>
      <c r="AF759" s="747"/>
      <c r="AG759" s="747"/>
      <c r="AI759" s="18"/>
      <c r="AJ759" s="18"/>
      <c r="AK759" s="18"/>
      <c r="AL759" s="18"/>
      <c r="AM759" s="18"/>
      <c r="AN759" s="18"/>
      <c r="AO759" s="18"/>
      <c r="AP759" s="18"/>
      <c r="AQ759" s="18"/>
    </row>
    <row r="760" spans="1:43" s="424" customFormat="1" ht="27.75" customHeight="1">
      <c r="A760" s="439"/>
      <c r="D760" s="850" t="s">
        <v>172</v>
      </c>
      <c r="E760" s="850"/>
      <c r="F760" s="850"/>
      <c r="G760" s="850"/>
      <c r="H760" s="850"/>
      <c r="I760" s="850"/>
      <c r="J760" s="850"/>
      <c r="K760" s="850"/>
      <c r="L760" s="850"/>
      <c r="M760" s="850"/>
      <c r="N760" s="850"/>
      <c r="O760" s="850"/>
      <c r="P760" s="850"/>
      <c r="Q760" s="850"/>
      <c r="R760" s="850"/>
      <c r="S760" s="851"/>
      <c r="T760" s="851"/>
      <c r="U760" s="851"/>
      <c r="V760" s="851"/>
      <c r="W760" s="851"/>
      <c r="X760" s="851"/>
      <c r="Y760" s="851"/>
      <c r="Z760" s="851"/>
      <c r="AA760" s="851"/>
      <c r="AB760" s="851"/>
      <c r="AC760" s="851"/>
      <c r="AD760" s="851"/>
      <c r="AE760" s="851"/>
      <c r="AF760" s="851"/>
      <c r="AG760" s="851"/>
      <c r="AI760" s="18"/>
      <c r="AJ760" s="18"/>
      <c r="AK760" s="18"/>
      <c r="AL760" s="18"/>
      <c r="AM760" s="18"/>
      <c r="AN760" s="18"/>
      <c r="AO760" s="18"/>
      <c r="AP760" s="18"/>
      <c r="AQ760" s="18"/>
    </row>
    <row r="761" spans="1:43" s="424" customFormat="1" ht="27.75" customHeight="1" thickBot="1">
      <c r="A761" s="439"/>
      <c r="D761" s="821" t="s">
        <v>173</v>
      </c>
      <c r="E761" s="821"/>
      <c r="F761" s="821"/>
      <c r="G761" s="821"/>
      <c r="H761" s="821"/>
      <c r="I761" s="821"/>
      <c r="J761" s="821"/>
      <c r="K761" s="821"/>
      <c r="L761" s="821"/>
      <c r="M761" s="821"/>
      <c r="N761" s="821"/>
      <c r="O761" s="821"/>
      <c r="P761" s="821"/>
      <c r="Q761" s="821"/>
      <c r="R761" s="821"/>
      <c r="S761" s="775"/>
      <c r="T761" s="775"/>
      <c r="U761" s="775"/>
      <c r="V761" s="775"/>
      <c r="W761" s="775"/>
      <c r="X761" s="775"/>
      <c r="Y761" s="775"/>
      <c r="Z761" s="775"/>
      <c r="AA761" s="775"/>
      <c r="AB761" s="775"/>
      <c r="AC761" s="775"/>
      <c r="AD761" s="775"/>
      <c r="AE761" s="775"/>
      <c r="AF761" s="775"/>
      <c r="AG761" s="775"/>
      <c r="AI761" s="18"/>
      <c r="AJ761" s="18"/>
      <c r="AK761" s="18"/>
      <c r="AL761" s="18"/>
      <c r="AM761" s="18"/>
      <c r="AN761" s="18"/>
      <c r="AO761" s="18"/>
      <c r="AP761" s="18"/>
      <c r="AQ761" s="18"/>
    </row>
    <row r="762" spans="1:43" s="424" customFormat="1">
      <c r="A762" s="439"/>
      <c r="AI762" s="18"/>
      <c r="AJ762" s="18"/>
      <c r="AK762" s="18"/>
      <c r="AL762" s="18"/>
      <c r="AM762" s="18"/>
      <c r="AN762" s="18"/>
      <c r="AO762" s="18"/>
      <c r="AP762" s="18"/>
      <c r="AQ762" s="18"/>
    </row>
    <row r="763" spans="1:43" s="424" customFormat="1">
      <c r="A763" s="439"/>
      <c r="AI763" s="18"/>
      <c r="AJ763" s="18"/>
      <c r="AK763" s="18"/>
      <c r="AL763" s="18"/>
      <c r="AM763" s="18"/>
      <c r="AN763" s="18"/>
      <c r="AO763" s="18"/>
      <c r="AP763" s="18"/>
      <c r="AQ763" s="18"/>
    </row>
    <row r="764" spans="1:43" s="424" customFormat="1" hidden="1">
      <c r="A764" s="439"/>
      <c r="D764" s="906" t="s">
        <v>868</v>
      </c>
      <c r="E764" s="906"/>
      <c r="F764" s="906"/>
      <c r="G764" s="906"/>
      <c r="H764" s="906"/>
      <c r="I764" s="906"/>
      <c r="J764" s="906"/>
      <c r="K764" s="906"/>
      <c r="L764" s="906"/>
      <c r="M764" s="906"/>
      <c r="N764" s="906"/>
      <c r="O764" s="906"/>
      <c r="P764" s="906"/>
      <c r="Q764" s="906"/>
      <c r="R764" s="906"/>
      <c r="S764" s="906"/>
      <c r="T764" s="906"/>
      <c r="U764" s="906"/>
      <c r="V764" s="906"/>
      <c r="W764" s="906"/>
      <c r="X764" s="906"/>
      <c r="Y764" s="906"/>
      <c r="Z764" s="906"/>
      <c r="AA764" s="906"/>
      <c r="AB764" s="906"/>
      <c r="AC764" s="906"/>
      <c r="AD764" s="906"/>
      <c r="AE764" s="906"/>
      <c r="AF764" s="906"/>
      <c r="AG764" s="906"/>
      <c r="AI764" s="18"/>
      <c r="AJ764" s="18"/>
      <c r="AK764" s="18"/>
      <c r="AL764" s="18"/>
      <c r="AM764" s="18"/>
      <c r="AN764" s="18"/>
      <c r="AO764" s="18"/>
      <c r="AP764" s="18"/>
      <c r="AQ764" s="18"/>
    </row>
    <row r="765" spans="1:43" s="424" customFormat="1" hidden="1">
      <c r="A765" s="439"/>
      <c r="D765" s="906"/>
      <c r="E765" s="906"/>
      <c r="F765" s="906"/>
      <c r="G765" s="906"/>
      <c r="H765" s="906"/>
      <c r="I765" s="906"/>
      <c r="J765" s="906"/>
      <c r="K765" s="906"/>
      <c r="L765" s="906"/>
      <c r="M765" s="906"/>
      <c r="N765" s="906"/>
      <c r="O765" s="906"/>
      <c r="P765" s="906"/>
      <c r="Q765" s="906"/>
      <c r="R765" s="906"/>
      <c r="S765" s="906"/>
      <c r="T765" s="906"/>
      <c r="U765" s="906"/>
      <c r="V765" s="906"/>
      <c r="W765" s="906"/>
      <c r="X765" s="906"/>
      <c r="Y765" s="906"/>
      <c r="Z765" s="906"/>
      <c r="AA765" s="906"/>
      <c r="AB765" s="906"/>
      <c r="AC765" s="906"/>
      <c r="AD765" s="906"/>
      <c r="AE765" s="906"/>
      <c r="AF765" s="906"/>
      <c r="AG765" s="906"/>
      <c r="AI765" s="18"/>
      <c r="AJ765" s="18"/>
      <c r="AK765" s="18"/>
      <c r="AL765" s="18"/>
      <c r="AM765" s="18"/>
      <c r="AN765" s="18"/>
      <c r="AO765" s="18"/>
      <c r="AP765" s="18"/>
      <c r="AQ765" s="18"/>
    </row>
    <row r="766" spans="1:43" s="424" customFormat="1" ht="15" hidden="1" thickBot="1">
      <c r="A766" s="439"/>
      <c r="AI766" s="18"/>
      <c r="AJ766" s="18"/>
      <c r="AK766" s="18"/>
      <c r="AL766" s="18"/>
      <c r="AM766" s="18"/>
      <c r="AN766" s="18"/>
      <c r="AO766" s="18"/>
      <c r="AP766" s="18"/>
      <c r="AQ766" s="18"/>
    </row>
    <row r="767" spans="1:43" s="424" customFormat="1" ht="45" hidden="1" customHeight="1" thickBot="1">
      <c r="A767" s="439">
        <v>21</v>
      </c>
      <c r="D767" s="771" t="s">
        <v>168</v>
      </c>
      <c r="E767" s="771"/>
      <c r="F767" s="771"/>
      <c r="G767" s="771"/>
      <c r="H767" s="771"/>
      <c r="I767" s="771"/>
      <c r="J767" s="771"/>
      <c r="K767" s="771"/>
      <c r="L767" s="771" t="s">
        <v>869</v>
      </c>
      <c r="M767" s="771"/>
      <c r="N767" s="771"/>
      <c r="O767" s="771"/>
      <c r="P767" s="771"/>
      <c r="Q767" s="771"/>
      <c r="R767" s="771"/>
      <c r="S767" s="771" t="s">
        <v>463</v>
      </c>
      <c r="T767" s="771"/>
      <c r="U767" s="771"/>
      <c r="V767" s="771"/>
      <c r="W767" s="771"/>
      <c r="X767" s="771"/>
      <c r="Y767" s="771"/>
      <c r="Z767" s="771" t="s">
        <v>464</v>
      </c>
      <c r="AA767" s="771"/>
      <c r="AB767" s="771"/>
      <c r="AC767" s="771"/>
      <c r="AD767" s="771"/>
      <c r="AE767" s="771"/>
      <c r="AF767" s="771"/>
      <c r="AG767" s="771"/>
      <c r="AI767" s="18"/>
      <c r="AJ767" s="18"/>
      <c r="AK767" s="18"/>
      <c r="AL767" s="18"/>
      <c r="AM767" s="18"/>
      <c r="AN767" s="18"/>
      <c r="AO767" s="18"/>
      <c r="AP767" s="18"/>
      <c r="AQ767" s="18"/>
    </row>
    <row r="768" spans="1:43" ht="18" hidden="1" customHeight="1">
      <c r="D768" s="953" t="s">
        <v>160</v>
      </c>
      <c r="E768" s="954"/>
      <c r="F768" s="954"/>
      <c r="G768" s="954"/>
      <c r="H768" s="954"/>
      <c r="I768" s="954"/>
      <c r="J768" s="954"/>
      <c r="K768" s="955"/>
      <c r="L768" s="815"/>
      <c r="M768" s="815"/>
      <c r="N768" s="815"/>
      <c r="O768" s="815"/>
      <c r="P768" s="815"/>
      <c r="Q768" s="815"/>
      <c r="R768" s="815"/>
      <c r="S768" s="815"/>
      <c r="T768" s="815"/>
      <c r="U768" s="815"/>
      <c r="V768" s="815"/>
      <c r="W768" s="815"/>
      <c r="X768" s="815"/>
      <c r="Y768" s="815"/>
      <c r="Z768" s="815"/>
      <c r="AA768" s="815"/>
      <c r="AB768" s="815"/>
      <c r="AC768" s="815"/>
      <c r="AD768" s="815"/>
      <c r="AE768" s="815"/>
      <c r="AF768" s="815"/>
      <c r="AG768" s="815"/>
    </row>
    <row r="769" spans="1:42" ht="18" hidden="1" customHeight="1">
      <c r="D769" s="950" t="s">
        <v>161</v>
      </c>
      <c r="E769" s="951"/>
      <c r="F769" s="951"/>
      <c r="G769" s="951"/>
      <c r="H769" s="951"/>
      <c r="I769" s="951"/>
      <c r="J769" s="951"/>
      <c r="K769" s="952"/>
      <c r="L769" s="716"/>
      <c r="M769" s="716"/>
      <c r="N769" s="716"/>
      <c r="O769" s="716"/>
      <c r="P769" s="716"/>
      <c r="Q769" s="716"/>
      <c r="R769" s="716"/>
      <c r="S769" s="716"/>
      <c r="T769" s="716"/>
      <c r="U769" s="716"/>
      <c r="V769" s="716"/>
      <c r="W769" s="716"/>
      <c r="X769" s="716"/>
      <c r="Y769" s="716"/>
      <c r="Z769" s="716"/>
      <c r="AA769" s="716"/>
      <c r="AB769" s="716"/>
      <c r="AC769" s="716"/>
      <c r="AD769" s="716"/>
      <c r="AE769" s="716"/>
      <c r="AF769" s="716"/>
      <c r="AG769" s="716"/>
    </row>
    <row r="770" spans="1:42" ht="18" hidden="1" customHeight="1">
      <c r="D770" s="950" t="s">
        <v>176</v>
      </c>
      <c r="E770" s="951"/>
      <c r="F770" s="951"/>
      <c r="G770" s="951"/>
      <c r="H770" s="951"/>
      <c r="I770" s="951"/>
      <c r="J770" s="951"/>
      <c r="K770" s="952"/>
      <c r="L770" s="716"/>
      <c r="M770" s="716"/>
      <c r="N770" s="716"/>
      <c r="O770" s="716"/>
      <c r="P770" s="716"/>
      <c r="Q770" s="716"/>
      <c r="R770" s="716"/>
      <c r="S770" s="716"/>
      <c r="T770" s="716"/>
      <c r="U770" s="716"/>
      <c r="V770" s="716"/>
      <c r="W770" s="716"/>
      <c r="X770" s="716"/>
      <c r="Y770" s="716"/>
      <c r="Z770" s="716"/>
      <c r="AA770" s="716"/>
      <c r="AB770" s="716"/>
      <c r="AC770" s="716"/>
      <c r="AD770" s="716"/>
      <c r="AE770" s="716"/>
      <c r="AF770" s="716"/>
      <c r="AG770" s="716"/>
    </row>
    <row r="771" spans="1:42" ht="18" hidden="1" customHeight="1">
      <c r="D771" s="950" t="s">
        <v>164</v>
      </c>
      <c r="E771" s="951"/>
      <c r="F771" s="951"/>
      <c r="G771" s="951"/>
      <c r="H771" s="951"/>
      <c r="I771" s="951"/>
      <c r="J771" s="951"/>
      <c r="K771" s="952"/>
      <c r="L771" s="716"/>
      <c r="M771" s="716"/>
      <c r="N771" s="716"/>
      <c r="O771" s="716"/>
      <c r="P771" s="716"/>
      <c r="Q771" s="716"/>
      <c r="R771" s="716"/>
      <c r="S771" s="716"/>
      <c r="T771" s="716"/>
      <c r="U771" s="716"/>
      <c r="V771" s="716"/>
      <c r="W771" s="716"/>
      <c r="X771" s="716"/>
      <c r="Y771" s="716"/>
      <c r="Z771" s="716"/>
      <c r="AA771" s="716"/>
      <c r="AB771" s="716"/>
      <c r="AC771" s="716"/>
      <c r="AD771" s="716"/>
      <c r="AE771" s="716"/>
      <c r="AF771" s="716"/>
      <c r="AG771" s="716"/>
    </row>
    <row r="772" spans="1:42" ht="18" hidden="1" customHeight="1" thickBot="1">
      <c r="D772" s="956" t="s">
        <v>166</v>
      </c>
      <c r="E772" s="957"/>
      <c r="F772" s="957"/>
      <c r="G772" s="957"/>
      <c r="H772" s="957"/>
      <c r="I772" s="957"/>
      <c r="J772" s="957"/>
      <c r="K772" s="958"/>
      <c r="L772" s="727">
        <f>SUM(L768:R771)</f>
        <v>0</v>
      </c>
      <c r="M772" s="727"/>
      <c r="N772" s="727"/>
      <c r="O772" s="727"/>
      <c r="P772" s="727"/>
      <c r="Q772" s="727"/>
      <c r="R772" s="727"/>
      <c r="S772" s="727">
        <f>SUM(S768:Y771)</f>
        <v>0</v>
      </c>
      <c r="T772" s="727"/>
      <c r="U772" s="727"/>
      <c r="V772" s="727"/>
      <c r="W772" s="727"/>
      <c r="X772" s="727"/>
      <c r="Y772" s="727"/>
      <c r="Z772" s="727">
        <f>SUM(Z768:AG771)</f>
        <v>0</v>
      </c>
      <c r="AA772" s="727"/>
      <c r="AB772" s="727"/>
      <c r="AC772" s="727"/>
      <c r="AD772" s="727"/>
      <c r="AE772" s="727"/>
      <c r="AF772" s="727"/>
      <c r="AG772" s="727"/>
    </row>
    <row r="773" spans="1:42" ht="14.25" hidden="1" customHeight="1"/>
    <row r="774" spans="1:42" ht="14.25" hidden="1" customHeight="1"/>
    <row r="775" spans="1:42" ht="14.25" customHeight="1">
      <c r="D775" s="422" t="s">
        <v>872</v>
      </c>
    </row>
    <row r="777" spans="1:42" ht="14.25" customHeight="1">
      <c r="D777" s="894" t="s">
        <v>871</v>
      </c>
      <c r="E777" s="894"/>
      <c r="F777" s="894"/>
      <c r="G777" s="894"/>
      <c r="H777" s="894"/>
      <c r="I777" s="894"/>
      <c r="J777" s="894"/>
      <c r="K777" s="894"/>
      <c r="L777" s="894"/>
      <c r="M777" s="894"/>
      <c r="N777" s="894"/>
      <c r="O777" s="894"/>
      <c r="P777" s="894"/>
      <c r="Q777" s="894"/>
      <c r="R777" s="894"/>
      <c r="S777" s="894"/>
      <c r="T777" s="894"/>
      <c r="U777" s="894"/>
      <c r="V777" s="894"/>
      <c r="W777" s="894"/>
      <c r="X777" s="894"/>
      <c r="Y777" s="894"/>
      <c r="Z777" s="894"/>
      <c r="AA777" s="894"/>
      <c r="AB777" s="894"/>
      <c r="AC777" s="894"/>
      <c r="AD777" s="894"/>
      <c r="AE777" s="894"/>
      <c r="AF777" s="894"/>
      <c r="AG777" s="894"/>
    </row>
    <row r="778" spans="1:42" ht="14.25" customHeight="1" thickBot="1"/>
    <row r="779" spans="1:42" ht="28.5" customHeight="1" thickTop="1" thickBot="1">
      <c r="A779" s="439">
        <v>22</v>
      </c>
      <c r="D779" s="918" t="s">
        <v>178</v>
      </c>
      <c r="E779" s="918"/>
      <c r="F779" s="918"/>
      <c r="G779" s="918"/>
      <c r="H779" s="918"/>
      <c r="I779" s="918"/>
      <c r="J779" s="918"/>
      <c r="K779" s="918"/>
      <c r="L779" s="918"/>
      <c r="M779" s="918"/>
      <c r="N779" s="918"/>
      <c r="O779" s="918"/>
      <c r="P779" s="918" t="s">
        <v>2</v>
      </c>
      <c r="Q779" s="918"/>
      <c r="R779" s="918"/>
      <c r="S779" s="918"/>
      <c r="T779" s="918"/>
      <c r="U779" s="918"/>
      <c r="V779" s="918"/>
      <c r="W779" s="918"/>
      <c r="X779" s="918"/>
      <c r="Y779" s="918" t="s">
        <v>3</v>
      </c>
      <c r="Z779" s="918"/>
      <c r="AA779" s="918"/>
      <c r="AB779" s="918"/>
      <c r="AC779" s="918"/>
      <c r="AD779" s="918"/>
      <c r="AE779" s="918"/>
      <c r="AF779" s="918"/>
      <c r="AG779" s="918"/>
      <c r="AL779" s="432" t="s">
        <v>2</v>
      </c>
      <c r="AM779" s="432" t="s">
        <v>3</v>
      </c>
      <c r="AO779" s="432" t="s">
        <v>2</v>
      </c>
      <c r="AP779" s="432" t="s">
        <v>3</v>
      </c>
    </row>
    <row r="780" spans="1:42" ht="16.5" customHeight="1" thickBot="1">
      <c r="D780" s="772" t="s">
        <v>179</v>
      </c>
      <c r="E780" s="772"/>
      <c r="F780" s="772"/>
      <c r="G780" s="772"/>
      <c r="H780" s="772"/>
      <c r="I780" s="772"/>
      <c r="J780" s="772"/>
      <c r="K780" s="772"/>
      <c r="L780" s="772"/>
      <c r="M780" s="772"/>
      <c r="N780" s="772"/>
      <c r="O780" s="772"/>
      <c r="P780" s="969"/>
      <c r="Q780" s="969"/>
      <c r="R780" s="969"/>
      <c r="S780" s="969"/>
      <c r="T780" s="969"/>
      <c r="U780" s="969"/>
      <c r="V780" s="969"/>
      <c r="W780" s="969"/>
      <c r="X780" s="970"/>
      <c r="Y780" s="971">
        <v>18</v>
      </c>
      <c r="Z780" s="969"/>
      <c r="AA780" s="969"/>
      <c r="AB780" s="969"/>
      <c r="AC780" s="969"/>
      <c r="AD780" s="969"/>
      <c r="AE780" s="969"/>
      <c r="AF780" s="969"/>
      <c r="AG780" s="969"/>
      <c r="AL780" s="474">
        <f>SUM(P781:X782)-P780</f>
        <v>0</v>
      </c>
      <c r="AM780" s="458">
        <f>SUM(Y781:AG782)-Y780</f>
        <v>0</v>
      </c>
      <c r="AO780" s="474" t="e">
        <f>P780-#REF!</f>
        <v>#REF!</v>
      </c>
      <c r="AP780" s="458" t="e">
        <f>Y780-#REF!</f>
        <v>#REF!</v>
      </c>
    </row>
    <row r="781" spans="1:42" ht="16.5" customHeight="1">
      <c r="D781" s="959" t="s">
        <v>1061</v>
      </c>
      <c r="E781" s="959"/>
      <c r="F781" s="959"/>
      <c r="G781" s="959"/>
      <c r="H781" s="959"/>
      <c r="I781" s="959"/>
      <c r="J781" s="959"/>
      <c r="K781" s="959"/>
      <c r="L781" s="959"/>
      <c r="M781" s="959"/>
      <c r="N781" s="959"/>
      <c r="O781" s="959"/>
      <c r="P781" s="960"/>
      <c r="Q781" s="960"/>
      <c r="R781" s="960"/>
      <c r="S781" s="960"/>
      <c r="T781" s="960"/>
      <c r="U781" s="960"/>
      <c r="V781" s="960"/>
      <c r="W781" s="960"/>
      <c r="X781" s="961"/>
      <c r="Y781" s="962">
        <v>18</v>
      </c>
      <c r="Z781" s="963"/>
      <c r="AA781" s="963"/>
      <c r="AB781" s="963"/>
      <c r="AC781" s="963"/>
      <c r="AD781" s="963"/>
      <c r="AE781" s="963"/>
      <c r="AF781" s="963"/>
      <c r="AG781" s="964"/>
      <c r="AL781" s="450"/>
      <c r="AM781" s="463"/>
      <c r="AO781" s="450"/>
      <c r="AP781" s="463"/>
    </row>
    <row r="782" spans="1:42" ht="16.5" customHeight="1" thickBot="1">
      <c r="D782" s="965"/>
      <c r="E782" s="965"/>
      <c r="F782" s="965"/>
      <c r="G782" s="965"/>
      <c r="H782" s="965"/>
      <c r="I782" s="965"/>
      <c r="J782" s="965"/>
      <c r="K782" s="965"/>
      <c r="L782" s="965"/>
      <c r="M782" s="965"/>
      <c r="N782" s="965"/>
      <c r="O782" s="965"/>
      <c r="P782" s="966"/>
      <c r="Q782" s="966"/>
      <c r="R782" s="966"/>
      <c r="S782" s="966"/>
      <c r="T782" s="966"/>
      <c r="U782" s="966"/>
      <c r="V782" s="966"/>
      <c r="W782" s="966"/>
      <c r="X782" s="967"/>
      <c r="Y782" s="968"/>
      <c r="Z782" s="966"/>
      <c r="AA782" s="966"/>
      <c r="AB782" s="966"/>
      <c r="AC782" s="966"/>
      <c r="AD782" s="966"/>
      <c r="AE782" s="966"/>
      <c r="AF782" s="966"/>
      <c r="AG782" s="966"/>
      <c r="AL782" s="450"/>
      <c r="AM782" s="463"/>
      <c r="AO782" s="450"/>
      <c r="AP782" s="463"/>
    </row>
    <row r="783" spans="1:42" ht="16.5" customHeight="1" thickBot="1">
      <c r="D783" s="772" t="s">
        <v>180</v>
      </c>
      <c r="E783" s="772"/>
      <c r="F783" s="772"/>
      <c r="G783" s="772"/>
      <c r="H783" s="772"/>
      <c r="I783" s="772"/>
      <c r="J783" s="772"/>
      <c r="K783" s="772"/>
      <c r="L783" s="772"/>
      <c r="M783" s="772"/>
      <c r="N783" s="772"/>
      <c r="O783" s="772"/>
      <c r="P783" s="969">
        <v>1782.26</v>
      </c>
      <c r="Q783" s="969"/>
      <c r="R783" s="969"/>
      <c r="S783" s="969"/>
      <c r="T783" s="969"/>
      <c r="U783" s="969"/>
      <c r="V783" s="969"/>
      <c r="W783" s="969"/>
      <c r="X783" s="970"/>
      <c r="Y783" s="971">
        <v>1793</v>
      </c>
      <c r="Z783" s="969"/>
      <c r="AA783" s="969"/>
      <c r="AB783" s="969"/>
      <c r="AC783" s="969"/>
      <c r="AD783" s="969"/>
      <c r="AE783" s="969"/>
      <c r="AF783" s="969"/>
      <c r="AG783" s="969"/>
      <c r="AL783" s="465">
        <f>SUM(P784:X785)-P783</f>
        <v>0</v>
      </c>
      <c r="AM783" s="452">
        <f>SUM(Y784:AG785)-Y783</f>
        <v>0</v>
      </c>
      <c r="AO783" s="465" t="e">
        <f>P783-#REF!</f>
        <v>#REF!</v>
      </c>
      <c r="AP783" s="452" t="e">
        <f>Y783-#REF!</f>
        <v>#REF!</v>
      </c>
    </row>
    <row r="784" spans="1:42" ht="16.5" customHeight="1">
      <c r="D784" s="959" t="s">
        <v>1061</v>
      </c>
      <c r="E784" s="959"/>
      <c r="F784" s="959"/>
      <c r="G784" s="959"/>
      <c r="H784" s="959"/>
      <c r="I784" s="959"/>
      <c r="J784" s="959"/>
      <c r="K784" s="959"/>
      <c r="L784" s="959"/>
      <c r="M784" s="959"/>
      <c r="N784" s="959"/>
      <c r="O784" s="959"/>
      <c r="P784" s="960">
        <v>1782.26</v>
      </c>
      <c r="Q784" s="960"/>
      <c r="R784" s="960"/>
      <c r="S784" s="960"/>
      <c r="T784" s="960"/>
      <c r="U784" s="960"/>
      <c r="V784" s="960"/>
      <c r="W784" s="960"/>
      <c r="X784" s="961"/>
      <c r="Y784" s="962">
        <v>1793</v>
      </c>
      <c r="Z784" s="960"/>
      <c r="AA784" s="960"/>
      <c r="AB784" s="960"/>
      <c r="AC784" s="960"/>
      <c r="AD784" s="960"/>
      <c r="AE784" s="960"/>
      <c r="AF784" s="960"/>
      <c r="AG784" s="960"/>
      <c r="AL784" s="450"/>
      <c r="AM784" s="463"/>
      <c r="AO784" s="450"/>
      <c r="AP784" s="463"/>
    </row>
    <row r="785" spans="1:42" ht="16.5" customHeight="1" thickBot="1">
      <c r="D785" s="965"/>
      <c r="E785" s="965"/>
      <c r="F785" s="965"/>
      <c r="G785" s="965"/>
      <c r="H785" s="965"/>
      <c r="I785" s="965"/>
      <c r="J785" s="965"/>
      <c r="K785" s="965"/>
      <c r="L785" s="965"/>
      <c r="M785" s="965"/>
      <c r="N785" s="965"/>
      <c r="O785" s="965"/>
      <c r="P785" s="966"/>
      <c r="Q785" s="966"/>
      <c r="R785" s="966"/>
      <c r="S785" s="966"/>
      <c r="T785" s="966"/>
      <c r="U785" s="966"/>
      <c r="V785" s="966"/>
      <c r="W785" s="966"/>
      <c r="X785" s="967"/>
      <c r="Y785" s="968"/>
      <c r="Z785" s="966"/>
      <c r="AA785" s="966"/>
      <c r="AB785" s="966"/>
      <c r="AC785" s="966"/>
      <c r="AD785" s="966"/>
      <c r="AE785" s="966"/>
      <c r="AF785" s="966"/>
      <c r="AG785" s="966"/>
      <c r="AL785" s="450"/>
      <c r="AM785" s="463"/>
      <c r="AO785" s="450"/>
      <c r="AP785" s="463"/>
    </row>
    <row r="786" spans="1:42" ht="16.5" customHeight="1" thickBot="1">
      <c r="D786" s="772" t="s">
        <v>181</v>
      </c>
      <c r="E786" s="772"/>
      <c r="F786" s="772"/>
      <c r="G786" s="772"/>
      <c r="H786" s="772"/>
      <c r="I786" s="772"/>
      <c r="J786" s="772"/>
      <c r="K786" s="772"/>
      <c r="L786" s="772"/>
      <c r="M786" s="772"/>
      <c r="N786" s="772"/>
      <c r="O786" s="772"/>
      <c r="P786" s="969"/>
      <c r="Q786" s="969"/>
      <c r="R786" s="969"/>
      <c r="S786" s="969"/>
      <c r="T786" s="969"/>
      <c r="U786" s="969"/>
      <c r="V786" s="969"/>
      <c r="W786" s="969"/>
      <c r="X786" s="970"/>
      <c r="Y786" s="971"/>
      <c r="Z786" s="969"/>
      <c r="AA786" s="969"/>
      <c r="AB786" s="969"/>
      <c r="AC786" s="969"/>
      <c r="AD786" s="969"/>
      <c r="AE786" s="969"/>
      <c r="AF786" s="969"/>
      <c r="AG786" s="969"/>
      <c r="AL786" s="465">
        <f>SUM(P787:X788)-P786</f>
        <v>0</v>
      </c>
      <c r="AM786" s="452">
        <f>SUM(Y787:AG788)-Y786</f>
        <v>0</v>
      </c>
      <c r="AO786" s="465" t="e">
        <f>P786-#REF!</f>
        <v>#REF!</v>
      </c>
      <c r="AP786" s="452" t="e">
        <f>Y786-#REF!</f>
        <v>#REF!</v>
      </c>
    </row>
    <row r="787" spans="1:42" ht="16.5" customHeight="1">
      <c r="D787" s="959"/>
      <c r="E787" s="959"/>
      <c r="F787" s="959"/>
      <c r="G787" s="959"/>
      <c r="H787" s="959"/>
      <c r="I787" s="959"/>
      <c r="J787" s="959"/>
      <c r="K787" s="959"/>
      <c r="L787" s="959"/>
      <c r="M787" s="959"/>
      <c r="N787" s="959"/>
      <c r="O787" s="959"/>
      <c r="P787" s="960"/>
      <c r="Q787" s="960"/>
      <c r="R787" s="960"/>
      <c r="S787" s="960"/>
      <c r="T787" s="960"/>
      <c r="U787" s="960"/>
      <c r="V787" s="960"/>
      <c r="W787" s="960"/>
      <c r="X787" s="961"/>
      <c r="Y787" s="962"/>
      <c r="Z787" s="960"/>
      <c r="AA787" s="960"/>
      <c r="AB787" s="960"/>
      <c r="AC787" s="960"/>
      <c r="AD787" s="960"/>
      <c r="AE787" s="960"/>
      <c r="AF787" s="960"/>
      <c r="AG787" s="960"/>
      <c r="AL787" s="450"/>
      <c r="AM787" s="463"/>
      <c r="AO787" s="450"/>
      <c r="AP787" s="463"/>
    </row>
    <row r="788" spans="1:42" ht="16.5" customHeight="1" thickBot="1">
      <c r="D788" s="965"/>
      <c r="E788" s="965"/>
      <c r="F788" s="965"/>
      <c r="G788" s="965"/>
      <c r="H788" s="965"/>
      <c r="I788" s="965"/>
      <c r="J788" s="965"/>
      <c r="K788" s="965"/>
      <c r="L788" s="965"/>
      <c r="M788" s="965"/>
      <c r="N788" s="965"/>
      <c r="O788" s="965"/>
      <c r="P788" s="966"/>
      <c r="Q788" s="966"/>
      <c r="R788" s="966"/>
      <c r="S788" s="966"/>
      <c r="T788" s="966"/>
      <c r="U788" s="966"/>
      <c r="V788" s="966"/>
      <c r="W788" s="966"/>
      <c r="X788" s="967"/>
      <c r="Y788" s="968"/>
      <c r="Z788" s="966"/>
      <c r="AA788" s="966"/>
      <c r="AB788" s="966"/>
      <c r="AC788" s="966"/>
      <c r="AD788" s="966"/>
      <c r="AE788" s="966"/>
      <c r="AF788" s="966"/>
      <c r="AG788" s="966"/>
      <c r="AL788" s="450"/>
      <c r="AM788" s="463"/>
      <c r="AO788" s="450"/>
      <c r="AP788" s="463"/>
    </row>
    <row r="789" spans="1:42" ht="16.5" customHeight="1" thickBot="1">
      <c r="D789" s="772" t="s">
        <v>182</v>
      </c>
      <c r="E789" s="772"/>
      <c r="F789" s="772"/>
      <c r="G789" s="772"/>
      <c r="H789" s="772"/>
      <c r="I789" s="772"/>
      <c r="J789" s="772"/>
      <c r="K789" s="772"/>
      <c r="L789" s="772"/>
      <c r="M789" s="772"/>
      <c r="N789" s="772"/>
      <c r="O789" s="772"/>
      <c r="P789" s="969"/>
      <c r="Q789" s="969"/>
      <c r="R789" s="969"/>
      <c r="S789" s="969"/>
      <c r="T789" s="969"/>
      <c r="U789" s="969"/>
      <c r="V789" s="969"/>
      <c r="W789" s="969"/>
      <c r="X789" s="970"/>
      <c r="Y789" s="971"/>
      <c r="Z789" s="969"/>
      <c r="AA789" s="969"/>
      <c r="AB789" s="969"/>
      <c r="AC789" s="969"/>
      <c r="AD789" s="969"/>
      <c r="AE789" s="969"/>
      <c r="AF789" s="969"/>
      <c r="AG789" s="969"/>
      <c r="AL789" s="465">
        <f>SUM(P790:X791)-P789</f>
        <v>0</v>
      </c>
      <c r="AM789" s="452">
        <f>SUM(Y790:AG791)-Y789</f>
        <v>0</v>
      </c>
      <c r="AO789" s="465" t="e">
        <f>P789-#REF!</f>
        <v>#REF!</v>
      </c>
      <c r="AP789" s="452" t="e">
        <f>Y789-#REF!</f>
        <v>#REF!</v>
      </c>
    </row>
    <row r="790" spans="1:42" ht="16.5" customHeight="1">
      <c r="D790" s="959"/>
      <c r="E790" s="959"/>
      <c r="F790" s="959"/>
      <c r="G790" s="959"/>
      <c r="H790" s="959"/>
      <c r="I790" s="959"/>
      <c r="J790" s="959"/>
      <c r="K790" s="959"/>
      <c r="L790" s="959"/>
      <c r="M790" s="959"/>
      <c r="N790" s="959"/>
      <c r="O790" s="959"/>
      <c r="P790" s="960"/>
      <c r="Q790" s="960"/>
      <c r="R790" s="960"/>
      <c r="S790" s="960"/>
      <c r="T790" s="960"/>
      <c r="U790" s="960"/>
      <c r="V790" s="960"/>
      <c r="W790" s="960"/>
      <c r="X790" s="961"/>
      <c r="Y790" s="962"/>
      <c r="Z790" s="960"/>
      <c r="AA790" s="960"/>
      <c r="AB790" s="960"/>
      <c r="AC790" s="960"/>
      <c r="AD790" s="960"/>
      <c r="AE790" s="960"/>
      <c r="AF790" s="960"/>
      <c r="AG790" s="960"/>
      <c r="AL790" s="450"/>
      <c r="AM790" s="463"/>
      <c r="AO790" s="450"/>
      <c r="AP790" s="463"/>
    </row>
    <row r="791" spans="1:42" ht="16.5" customHeight="1" thickBot="1">
      <c r="D791" s="972"/>
      <c r="E791" s="972"/>
      <c r="F791" s="972"/>
      <c r="G791" s="972"/>
      <c r="H791" s="972"/>
      <c r="I791" s="972"/>
      <c r="J791" s="972"/>
      <c r="K791" s="972"/>
      <c r="L791" s="972"/>
      <c r="M791" s="972"/>
      <c r="N791" s="972"/>
      <c r="O791" s="972"/>
      <c r="P791" s="973"/>
      <c r="Q791" s="973"/>
      <c r="R791" s="973"/>
      <c r="S791" s="973"/>
      <c r="T791" s="973"/>
      <c r="U791" s="973"/>
      <c r="V791" s="973"/>
      <c r="W791" s="973"/>
      <c r="X791" s="974"/>
      <c r="Y791" s="975"/>
      <c r="Z791" s="973"/>
      <c r="AA791" s="973"/>
      <c r="AB791" s="973"/>
      <c r="AC791" s="973"/>
      <c r="AD791" s="973"/>
      <c r="AE791" s="973"/>
      <c r="AF791" s="973"/>
      <c r="AG791" s="973"/>
      <c r="AL791" s="477"/>
      <c r="AM791" s="478"/>
      <c r="AO791" s="477"/>
      <c r="AP791" s="478"/>
    </row>
    <row r="792" spans="1:42" ht="11.25" customHeight="1"/>
    <row r="793" spans="1:42" ht="14.25" hidden="1" customHeight="1"/>
    <row r="794" spans="1:42" ht="14.25" hidden="1" customHeight="1">
      <c r="D794" s="422" t="s">
        <v>873</v>
      </c>
    </row>
    <row r="795" spans="1:42" ht="14.25" hidden="1" customHeight="1"/>
    <row r="796" spans="1:42" ht="14.25" hidden="1" customHeight="1">
      <c r="D796" s="894" t="s">
        <v>874</v>
      </c>
      <c r="E796" s="894"/>
      <c r="F796" s="894"/>
      <c r="G796" s="894"/>
      <c r="H796" s="894"/>
      <c r="I796" s="894"/>
      <c r="J796" s="894"/>
      <c r="K796" s="894"/>
      <c r="L796" s="894"/>
      <c r="M796" s="894"/>
      <c r="N796" s="894"/>
      <c r="O796" s="894"/>
      <c r="P796" s="894"/>
      <c r="Q796" s="894"/>
      <c r="R796" s="894"/>
      <c r="S796" s="894"/>
      <c r="T796" s="894"/>
      <c r="U796" s="894"/>
      <c r="V796" s="894"/>
      <c r="W796" s="894"/>
      <c r="X796" s="894"/>
      <c r="Y796" s="894"/>
      <c r="Z796" s="894"/>
      <c r="AA796" s="894"/>
      <c r="AB796" s="894"/>
      <c r="AC796" s="894"/>
      <c r="AD796" s="894"/>
      <c r="AE796" s="894"/>
      <c r="AF796" s="894"/>
      <c r="AG796" s="894"/>
    </row>
    <row r="797" spans="1:42" ht="14.25" hidden="1" customHeight="1"/>
    <row r="798" spans="1:42" ht="29.25" hidden="1" customHeight="1" thickTop="1" thickBot="1">
      <c r="A798" s="439">
        <v>23</v>
      </c>
      <c r="D798" s="747" t="s">
        <v>1</v>
      </c>
      <c r="E798" s="747"/>
      <c r="F798" s="747"/>
      <c r="G798" s="747"/>
      <c r="H798" s="747"/>
      <c r="I798" s="747"/>
      <c r="J798" s="771" t="s">
        <v>2</v>
      </c>
      <c r="K798" s="771"/>
      <c r="L798" s="771"/>
      <c r="M798" s="771"/>
      <c r="N798" s="771"/>
      <c r="O798" s="771"/>
      <c r="P798" s="771"/>
      <c r="Q798" s="771"/>
      <c r="R798" s="771"/>
      <c r="S798" s="771"/>
      <c r="T798" s="771"/>
      <c r="U798" s="771"/>
      <c r="V798" s="771" t="s">
        <v>3</v>
      </c>
      <c r="W798" s="771"/>
      <c r="X798" s="771"/>
      <c r="Y798" s="771"/>
      <c r="Z798" s="771"/>
      <c r="AA798" s="771"/>
      <c r="AB798" s="771"/>
      <c r="AC798" s="771"/>
      <c r="AD798" s="771"/>
      <c r="AE798" s="771"/>
      <c r="AF798" s="771"/>
      <c r="AG798" s="771"/>
      <c r="AI798" s="976" t="s">
        <v>2</v>
      </c>
      <c r="AJ798" s="977"/>
      <c r="AK798" s="978"/>
      <c r="AL798" s="979" t="s">
        <v>492</v>
      </c>
      <c r="AM798" s="980"/>
      <c r="AN798" s="981"/>
    </row>
    <row r="799" spans="1:42" ht="14.25" hidden="1" customHeight="1" thickTop="1" thickBot="1">
      <c r="D799" s="747"/>
      <c r="E799" s="747"/>
      <c r="F799" s="747"/>
      <c r="G799" s="747"/>
      <c r="H799" s="747"/>
      <c r="I799" s="747"/>
      <c r="J799" s="747" t="s">
        <v>184</v>
      </c>
      <c r="K799" s="747"/>
      <c r="L799" s="747"/>
      <c r="M799" s="747"/>
      <c r="N799" s="747"/>
      <c r="O799" s="747"/>
      <c r="P799" s="747"/>
      <c r="Q799" s="747"/>
      <c r="R799" s="747"/>
      <c r="S799" s="747"/>
      <c r="T799" s="747"/>
      <c r="U799" s="747"/>
      <c r="V799" s="747" t="s">
        <v>184</v>
      </c>
      <c r="W799" s="747"/>
      <c r="X799" s="747"/>
      <c r="Y799" s="747"/>
      <c r="Z799" s="747"/>
      <c r="AA799" s="747"/>
      <c r="AB799" s="747"/>
      <c r="AC799" s="747"/>
      <c r="AD799" s="747"/>
      <c r="AE799" s="747"/>
      <c r="AF799" s="747"/>
      <c r="AG799" s="747"/>
      <c r="AI799" s="976" t="s">
        <v>184</v>
      </c>
      <c r="AJ799" s="977"/>
      <c r="AK799" s="978"/>
      <c r="AL799" s="976" t="s">
        <v>184</v>
      </c>
      <c r="AM799" s="977"/>
      <c r="AN799" s="978"/>
    </row>
    <row r="800" spans="1:42" ht="42.75" hidden="1" customHeight="1" thickTop="1" thickBot="1">
      <c r="D800" s="747"/>
      <c r="E800" s="747"/>
      <c r="F800" s="747"/>
      <c r="G800" s="747"/>
      <c r="H800" s="747"/>
      <c r="I800" s="747"/>
      <c r="J800" s="771" t="s">
        <v>185</v>
      </c>
      <c r="K800" s="771"/>
      <c r="L800" s="771"/>
      <c r="M800" s="771"/>
      <c r="N800" s="771" t="s">
        <v>186</v>
      </c>
      <c r="O800" s="771"/>
      <c r="P800" s="771"/>
      <c r="Q800" s="771"/>
      <c r="R800" s="771" t="s">
        <v>187</v>
      </c>
      <c r="S800" s="771"/>
      <c r="T800" s="771"/>
      <c r="U800" s="771"/>
      <c r="V800" s="771" t="s">
        <v>185</v>
      </c>
      <c r="W800" s="771"/>
      <c r="X800" s="771"/>
      <c r="Y800" s="771"/>
      <c r="Z800" s="771" t="s">
        <v>186</v>
      </c>
      <c r="AA800" s="771"/>
      <c r="AB800" s="771"/>
      <c r="AC800" s="771"/>
      <c r="AD800" s="771" t="s">
        <v>187</v>
      </c>
      <c r="AE800" s="771"/>
      <c r="AF800" s="771"/>
      <c r="AG800" s="771"/>
      <c r="AI800" s="432" t="s">
        <v>185</v>
      </c>
      <c r="AJ800" s="40" t="s">
        <v>186</v>
      </c>
      <c r="AK800" s="40" t="s">
        <v>187</v>
      </c>
      <c r="AL800" s="40" t="s">
        <v>185</v>
      </c>
      <c r="AM800" s="40" t="s">
        <v>186</v>
      </c>
      <c r="AN800" s="40" t="s">
        <v>187</v>
      </c>
    </row>
    <row r="801" spans="1:40" ht="14.25" hidden="1" customHeight="1">
      <c r="D801" s="909" t="s">
        <v>188</v>
      </c>
      <c r="E801" s="909"/>
      <c r="F801" s="909"/>
      <c r="G801" s="909"/>
      <c r="H801" s="909"/>
      <c r="I801" s="909"/>
      <c r="J801" s="815"/>
      <c r="K801" s="815"/>
      <c r="L801" s="815"/>
      <c r="M801" s="815"/>
      <c r="N801" s="815"/>
      <c r="O801" s="815"/>
      <c r="P801" s="815"/>
      <c r="Q801" s="815"/>
      <c r="R801" s="815"/>
      <c r="S801" s="815"/>
      <c r="T801" s="815"/>
      <c r="U801" s="815"/>
      <c r="V801" s="815"/>
      <c r="W801" s="815"/>
      <c r="X801" s="815"/>
      <c r="Y801" s="815"/>
      <c r="Z801" s="815"/>
      <c r="AA801" s="815"/>
      <c r="AB801" s="815"/>
      <c r="AC801" s="815"/>
      <c r="AD801" s="815"/>
      <c r="AE801" s="815"/>
      <c r="AF801" s="815"/>
      <c r="AG801" s="815"/>
      <c r="AI801" s="456"/>
      <c r="AJ801" s="457"/>
      <c r="AK801" s="457"/>
      <c r="AL801" s="457"/>
      <c r="AM801" s="457"/>
      <c r="AN801" s="462"/>
    </row>
    <row r="802" spans="1:40" ht="14.25" hidden="1" customHeight="1">
      <c r="D802" s="737" t="s">
        <v>189</v>
      </c>
      <c r="E802" s="737"/>
      <c r="F802" s="737"/>
      <c r="G802" s="737"/>
      <c r="H802" s="737"/>
      <c r="I802" s="737"/>
      <c r="J802" s="716"/>
      <c r="K802" s="716"/>
      <c r="L802" s="716"/>
      <c r="M802" s="716"/>
      <c r="N802" s="716"/>
      <c r="O802" s="716"/>
      <c r="P802" s="716"/>
      <c r="Q802" s="716"/>
      <c r="R802" s="716"/>
      <c r="S802" s="716"/>
      <c r="T802" s="716"/>
      <c r="U802" s="716"/>
      <c r="V802" s="716"/>
      <c r="W802" s="716"/>
      <c r="X802" s="716"/>
      <c r="Y802" s="716"/>
      <c r="Z802" s="716"/>
      <c r="AA802" s="716"/>
      <c r="AB802" s="716"/>
      <c r="AC802" s="716"/>
      <c r="AD802" s="716"/>
      <c r="AE802" s="716"/>
      <c r="AF802" s="716"/>
      <c r="AG802" s="716"/>
      <c r="AI802" s="450"/>
      <c r="AJ802" s="451"/>
      <c r="AK802" s="451"/>
      <c r="AL802" s="451"/>
      <c r="AM802" s="451"/>
      <c r="AN802" s="463"/>
    </row>
    <row r="803" spans="1:40" ht="14.25" hidden="1" customHeight="1" thickBot="1">
      <c r="D803" s="982" t="s">
        <v>14</v>
      </c>
      <c r="E803" s="982"/>
      <c r="F803" s="982"/>
      <c r="G803" s="982"/>
      <c r="H803" s="982"/>
      <c r="I803" s="982"/>
      <c r="J803" s="925">
        <f>SUM(J801:M802)</f>
        <v>0</v>
      </c>
      <c r="K803" s="925"/>
      <c r="L803" s="925"/>
      <c r="M803" s="925"/>
      <c r="N803" s="925">
        <f>SUM(N801:Q802)</f>
        <v>0</v>
      </c>
      <c r="O803" s="925"/>
      <c r="P803" s="925"/>
      <c r="Q803" s="925"/>
      <c r="R803" s="925">
        <f>SUM(R801:U802)</f>
        <v>0</v>
      </c>
      <c r="S803" s="925"/>
      <c r="T803" s="925"/>
      <c r="U803" s="925"/>
      <c r="V803" s="925">
        <f>SUM(V801:Y802)</f>
        <v>0</v>
      </c>
      <c r="W803" s="925"/>
      <c r="X803" s="925"/>
      <c r="Y803" s="925"/>
      <c r="Z803" s="925">
        <f>SUM(Z801:AC802)</f>
        <v>0</v>
      </c>
      <c r="AA803" s="925"/>
      <c r="AB803" s="925"/>
      <c r="AC803" s="925"/>
      <c r="AD803" s="925">
        <f>SUM(AD801:AG802)</f>
        <v>0</v>
      </c>
      <c r="AE803" s="925"/>
      <c r="AF803" s="925"/>
      <c r="AG803" s="925"/>
      <c r="AI803" s="453">
        <f>SUM(J801:M802)-J803</f>
        <v>0</v>
      </c>
      <c r="AJ803" s="454">
        <f>SUM(N801:Q802)-N803</f>
        <v>0</v>
      </c>
      <c r="AK803" s="454">
        <f>SUM(R801:U802)-R803</f>
        <v>0</v>
      </c>
      <c r="AL803" s="454">
        <f>SUM(V801:Y802)-V803</f>
        <v>0</v>
      </c>
      <c r="AM803" s="454">
        <f>SUM(Z801:AC802)-Z803</f>
        <v>0</v>
      </c>
      <c r="AN803" s="455">
        <f>SUM(AD801:AG802)-AD803</f>
        <v>0</v>
      </c>
    </row>
    <row r="804" spans="1:40" ht="14.25" hidden="1" customHeight="1"/>
    <row r="806" spans="1:40" ht="14.25" customHeight="1">
      <c r="D806" s="422" t="s">
        <v>875</v>
      </c>
    </row>
    <row r="808" spans="1:40" ht="14.25" hidden="1" customHeight="1">
      <c r="D808" s="906" t="s">
        <v>876</v>
      </c>
      <c r="E808" s="906"/>
      <c r="F808" s="906"/>
      <c r="G808" s="906"/>
      <c r="H808" s="906"/>
      <c r="I808" s="906"/>
      <c r="J808" s="906"/>
      <c r="K808" s="906"/>
      <c r="L808" s="906"/>
      <c r="M808" s="906"/>
      <c r="N808" s="906"/>
      <c r="O808" s="906"/>
      <c r="P808" s="906"/>
      <c r="Q808" s="906"/>
      <c r="R808" s="906"/>
      <c r="S808" s="906"/>
      <c r="T808" s="906"/>
      <c r="U808" s="906"/>
      <c r="V808" s="906"/>
      <c r="W808" s="906"/>
      <c r="X808" s="906"/>
      <c r="Y808" s="906"/>
      <c r="Z808" s="906"/>
      <c r="AA808" s="906"/>
      <c r="AB808" s="906"/>
      <c r="AC808" s="906"/>
      <c r="AD808" s="906"/>
      <c r="AE808" s="906"/>
      <c r="AF808" s="906"/>
      <c r="AG808" s="906"/>
    </row>
    <row r="809" spans="1:40" ht="14.25" hidden="1" customHeight="1">
      <c r="D809" s="906"/>
      <c r="E809" s="906"/>
      <c r="F809" s="906"/>
      <c r="G809" s="906"/>
      <c r="H809" s="906"/>
      <c r="I809" s="906"/>
      <c r="J809" s="906"/>
      <c r="K809" s="906"/>
      <c r="L809" s="906"/>
      <c r="M809" s="906"/>
      <c r="N809" s="906"/>
      <c r="O809" s="906"/>
      <c r="P809" s="906"/>
      <c r="Q809" s="906"/>
      <c r="R809" s="906"/>
      <c r="S809" s="906"/>
      <c r="T809" s="906"/>
      <c r="U809" s="906"/>
      <c r="V809" s="906"/>
      <c r="W809" s="906"/>
      <c r="X809" s="906"/>
      <c r="Y809" s="906"/>
      <c r="Z809" s="906"/>
      <c r="AA809" s="906"/>
      <c r="AB809" s="906"/>
      <c r="AC809" s="906"/>
      <c r="AD809" s="906"/>
      <c r="AE809" s="906"/>
      <c r="AF809" s="906"/>
      <c r="AG809" s="906"/>
    </row>
    <row r="810" spans="1:40" ht="14.25" hidden="1" customHeight="1"/>
    <row r="811" spans="1:40" ht="14.25" hidden="1" customHeight="1">
      <c r="D811" s="906" t="s">
        <v>877</v>
      </c>
      <c r="E811" s="906"/>
      <c r="F811" s="906"/>
      <c r="G811" s="906"/>
      <c r="H811" s="906"/>
      <c r="I811" s="906"/>
      <c r="J811" s="906"/>
      <c r="K811" s="906"/>
      <c r="L811" s="906"/>
      <c r="M811" s="906"/>
      <c r="N811" s="906"/>
      <c r="O811" s="906"/>
      <c r="P811" s="906"/>
      <c r="Q811" s="906"/>
      <c r="R811" s="906"/>
      <c r="S811" s="906"/>
      <c r="T811" s="906"/>
      <c r="U811" s="906"/>
      <c r="V811" s="906"/>
      <c r="W811" s="906"/>
      <c r="X811" s="906"/>
      <c r="Y811" s="906"/>
      <c r="Z811" s="906"/>
      <c r="AA811" s="906"/>
      <c r="AB811" s="906"/>
      <c r="AC811" s="906"/>
      <c r="AD811" s="906"/>
      <c r="AE811" s="906"/>
      <c r="AF811" s="906"/>
      <c r="AG811" s="906"/>
    </row>
    <row r="812" spans="1:40" ht="14.25" hidden="1" customHeight="1">
      <c r="D812" s="906"/>
      <c r="E812" s="906"/>
      <c r="F812" s="906"/>
      <c r="G812" s="906"/>
      <c r="H812" s="906"/>
      <c r="I812" s="906"/>
      <c r="J812" s="906"/>
      <c r="K812" s="906"/>
      <c r="L812" s="906"/>
      <c r="M812" s="906"/>
      <c r="N812" s="906"/>
      <c r="O812" s="906"/>
      <c r="P812" s="906"/>
      <c r="Q812" s="906"/>
      <c r="R812" s="906"/>
      <c r="S812" s="906"/>
      <c r="T812" s="906"/>
      <c r="U812" s="906"/>
      <c r="V812" s="906"/>
      <c r="W812" s="906"/>
      <c r="X812" s="906"/>
      <c r="Y812" s="906"/>
      <c r="Z812" s="906"/>
      <c r="AA812" s="906"/>
      <c r="AB812" s="906"/>
      <c r="AC812" s="906"/>
      <c r="AD812" s="906"/>
      <c r="AE812" s="906"/>
      <c r="AF812" s="906"/>
      <c r="AG812" s="906"/>
    </row>
    <row r="813" spans="1:40" ht="14.25" hidden="1" customHeight="1"/>
    <row r="814" spans="1:40" ht="14.25" customHeight="1">
      <c r="D814" s="907" t="s">
        <v>878</v>
      </c>
      <c r="E814" s="907"/>
      <c r="F814" s="907"/>
      <c r="G814" s="907"/>
      <c r="H814" s="907"/>
      <c r="I814" s="907"/>
      <c r="J814" s="907"/>
      <c r="K814" s="907"/>
      <c r="L814" s="907"/>
      <c r="M814" s="907"/>
      <c r="N814" s="907"/>
      <c r="O814" s="907"/>
      <c r="P814" s="907"/>
      <c r="Q814" s="907"/>
      <c r="R814" s="907"/>
      <c r="S814" s="907"/>
      <c r="T814" s="907"/>
      <c r="U814" s="907"/>
      <c r="V814" s="907"/>
      <c r="W814" s="907"/>
      <c r="X814" s="907"/>
      <c r="Y814" s="907"/>
      <c r="Z814" s="907"/>
      <c r="AA814" s="907"/>
      <c r="AB814" s="907"/>
      <c r="AC814" s="907"/>
      <c r="AD814" s="907"/>
      <c r="AE814" s="907"/>
      <c r="AF814" s="907"/>
      <c r="AG814" s="907"/>
    </row>
    <row r="815" spans="1:40" ht="14.25" customHeight="1" thickBot="1"/>
    <row r="816" spans="1:40" ht="15.75" customHeight="1" thickTop="1" thickBot="1">
      <c r="A816" s="439" t="s">
        <v>879</v>
      </c>
      <c r="D816" s="747" t="s">
        <v>131</v>
      </c>
      <c r="E816" s="747"/>
      <c r="F816" s="747"/>
      <c r="G816" s="747"/>
      <c r="H816" s="747"/>
      <c r="I816" s="747"/>
      <c r="J816" s="747"/>
      <c r="K816" s="747"/>
      <c r="L816" s="747"/>
      <c r="M816" s="747"/>
      <c r="N816" s="747"/>
      <c r="O816" s="747"/>
      <c r="P816" s="747"/>
      <c r="Q816" s="747"/>
      <c r="R816" s="747" t="s">
        <v>3</v>
      </c>
      <c r="S816" s="747"/>
      <c r="T816" s="747"/>
      <c r="U816" s="747"/>
      <c r="V816" s="747"/>
      <c r="W816" s="747"/>
      <c r="X816" s="747"/>
      <c r="Y816" s="747"/>
      <c r="Z816" s="747"/>
      <c r="AA816" s="747"/>
      <c r="AB816" s="747"/>
      <c r="AC816" s="747"/>
      <c r="AD816" s="747"/>
      <c r="AE816" s="747"/>
      <c r="AF816" s="747"/>
      <c r="AG816" s="747"/>
      <c r="AM816" s="437" t="s">
        <v>3</v>
      </c>
    </row>
    <row r="817" spans="1:39" ht="15.75" customHeight="1" thickBot="1">
      <c r="D817" s="924" t="s">
        <v>191</v>
      </c>
      <c r="E817" s="924"/>
      <c r="F817" s="924"/>
      <c r="G817" s="924"/>
      <c r="H817" s="924"/>
      <c r="I817" s="924"/>
      <c r="J817" s="924"/>
      <c r="K817" s="924"/>
      <c r="L817" s="924"/>
      <c r="M817" s="924"/>
      <c r="N817" s="924"/>
      <c r="O817" s="924"/>
      <c r="P817" s="924"/>
      <c r="Q817" s="924"/>
      <c r="R817" s="985"/>
      <c r="S817" s="986"/>
      <c r="T817" s="986"/>
      <c r="U817" s="986"/>
      <c r="V817" s="986"/>
      <c r="W817" s="986"/>
      <c r="X817" s="986"/>
      <c r="Y817" s="986"/>
      <c r="Z817" s="986"/>
      <c r="AA817" s="986"/>
      <c r="AB817" s="986"/>
      <c r="AC817" s="986"/>
      <c r="AD817" s="986"/>
      <c r="AE817" s="986"/>
      <c r="AF817" s="986"/>
      <c r="AG817" s="987"/>
      <c r="AM817" s="476"/>
    </row>
    <row r="818" spans="1:39" ht="15.75" customHeight="1" thickBot="1">
      <c r="D818" s="924" t="s">
        <v>192</v>
      </c>
      <c r="E818" s="924"/>
      <c r="F818" s="924"/>
      <c r="G818" s="924"/>
      <c r="H818" s="924"/>
      <c r="I818" s="924"/>
      <c r="J818" s="924"/>
      <c r="K818" s="924"/>
      <c r="L818" s="924"/>
      <c r="M818" s="924"/>
      <c r="N818" s="924"/>
      <c r="O818" s="924"/>
      <c r="P818" s="924"/>
      <c r="Q818" s="924"/>
      <c r="R818" s="747" t="s">
        <v>2</v>
      </c>
      <c r="S818" s="747"/>
      <c r="T818" s="747"/>
      <c r="U818" s="747"/>
      <c r="V818" s="747"/>
      <c r="W818" s="747"/>
      <c r="X818" s="747"/>
      <c r="Y818" s="747"/>
      <c r="Z818" s="747"/>
      <c r="AA818" s="747"/>
      <c r="AB818" s="747"/>
      <c r="AC818" s="747"/>
      <c r="AD818" s="747"/>
      <c r="AE818" s="747"/>
      <c r="AF818" s="747"/>
      <c r="AG818" s="747"/>
      <c r="AM818" s="270"/>
    </row>
    <row r="819" spans="1:39" ht="15.75" customHeight="1">
      <c r="D819" s="984" t="s">
        <v>193</v>
      </c>
      <c r="E819" s="984"/>
      <c r="F819" s="984"/>
      <c r="G819" s="984"/>
      <c r="H819" s="984"/>
      <c r="I819" s="984"/>
      <c r="J819" s="984"/>
      <c r="K819" s="984"/>
      <c r="L819" s="984"/>
      <c r="M819" s="984"/>
      <c r="N819" s="984"/>
      <c r="O819" s="984"/>
      <c r="P819" s="984"/>
      <c r="Q819" s="984"/>
      <c r="R819" s="851"/>
      <c r="S819" s="851"/>
      <c r="T819" s="851"/>
      <c r="U819" s="851"/>
      <c r="V819" s="851"/>
      <c r="W819" s="851"/>
      <c r="X819" s="851"/>
      <c r="Y819" s="851"/>
      <c r="Z819" s="851"/>
      <c r="AA819" s="851"/>
      <c r="AB819" s="851"/>
      <c r="AC819" s="851"/>
      <c r="AD819" s="851"/>
      <c r="AE819" s="851"/>
      <c r="AF819" s="851"/>
      <c r="AG819" s="851"/>
      <c r="AM819" s="270"/>
    </row>
    <row r="820" spans="1:39" ht="15.75" customHeight="1">
      <c r="D820" s="737" t="s">
        <v>194</v>
      </c>
      <c r="E820" s="737"/>
      <c r="F820" s="737"/>
      <c r="G820" s="737"/>
      <c r="H820" s="737"/>
      <c r="I820" s="737"/>
      <c r="J820" s="737"/>
      <c r="K820" s="737"/>
      <c r="L820" s="737"/>
      <c r="M820" s="737"/>
      <c r="N820" s="737"/>
      <c r="O820" s="737"/>
      <c r="P820" s="737"/>
      <c r="Q820" s="737"/>
      <c r="R820" s="716"/>
      <c r="S820" s="716"/>
      <c r="T820" s="716"/>
      <c r="U820" s="716"/>
      <c r="V820" s="716"/>
      <c r="W820" s="716"/>
      <c r="X820" s="716"/>
      <c r="Y820" s="716"/>
      <c r="Z820" s="716"/>
      <c r="AA820" s="716"/>
      <c r="AB820" s="716"/>
      <c r="AC820" s="716"/>
      <c r="AD820" s="716"/>
      <c r="AE820" s="716"/>
      <c r="AF820" s="716"/>
      <c r="AG820" s="716"/>
      <c r="AM820" s="270"/>
    </row>
    <row r="821" spans="1:39" ht="15.75" customHeight="1">
      <c r="D821" s="737" t="s">
        <v>195</v>
      </c>
      <c r="E821" s="737"/>
      <c r="F821" s="737"/>
      <c r="G821" s="737"/>
      <c r="H821" s="737"/>
      <c r="I821" s="737"/>
      <c r="J821" s="737"/>
      <c r="K821" s="737"/>
      <c r="L821" s="737"/>
      <c r="M821" s="737"/>
      <c r="N821" s="737"/>
      <c r="O821" s="737"/>
      <c r="P821" s="737"/>
      <c r="Q821" s="737"/>
      <c r="R821" s="716"/>
      <c r="S821" s="716"/>
      <c r="T821" s="716"/>
      <c r="U821" s="716"/>
      <c r="V821" s="716"/>
      <c r="W821" s="716"/>
      <c r="X821" s="716"/>
      <c r="Y821" s="716"/>
      <c r="Z821" s="716"/>
      <c r="AA821" s="716"/>
      <c r="AB821" s="716"/>
      <c r="AC821" s="716"/>
      <c r="AD821" s="716"/>
      <c r="AE821" s="716"/>
      <c r="AF821" s="716"/>
      <c r="AG821" s="716"/>
      <c r="AM821" s="270"/>
    </row>
    <row r="822" spans="1:39" ht="15.75" customHeight="1">
      <c r="D822" s="737" t="s">
        <v>196</v>
      </c>
      <c r="E822" s="737"/>
      <c r="F822" s="737"/>
      <c r="G822" s="737"/>
      <c r="H822" s="737"/>
      <c r="I822" s="737"/>
      <c r="J822" s="737"/>
      <c r="K822" s="737"/>
      <c r="L822" s="737"/>
      <c r="M822" s="737"/>
      <c r="N822" s="737"/>
      <c r="O822" s="737"/>
      <c r="P822" s="737"/>
      <c r="Q822" s="737"/>
      <c r="R822" s="716"/>
      <c r="S822" s="716"/>
      <c r="T822" s="716"/>
      <c r="U822" s="716"/>
      <c r="V822" s="716"/>
      <c r="W822" s="716"/>
      <c r="X822" s="716"/>
      <c r="Y822" s="716"/>
      <c r="Z822" s="716"/>
      <c r="AA822" s="716"/>
      <c r="AB822" s="716"/>
      <c r="AC822" s="716"/>
      <c r="AD822" s="716"/>
      <c r="AE822" s="716"/>
      <c r="AF822" s="716"/>
      <c r="AG822" s="716"/>
      <c r="AM822" s="270"/>
    </row>
    <row r="823" spans="1:39" ht="15.75" customHeight="1">
      <c r="D823" s="737" t="s">
        <v>197</v>
      </c>
      <c r="E823" s="737"/>
      <c r="F823" s="737"/>
      <c r="G823" s="737"/>
      <c r="H823" s="737"/>
      <c r="I823" s="737"/>
      <c r="J823" s="737"/>
      <c r="K823" s="737"/>
      <c r="L823" s="737"/>
      <c r="M823" s="737"/>
      <c r="N823" s="737"/>
      <c r="O823" s="737"/>
      <c r="P823" s="737"/>
      <c r="Q823" s="737"/>
      <c r="R823" s="716"/>
      <c r="S823" s="716"/>
      <c r="T823" s="716"/>
      <c r="U823" s="716"/>
      <c r="V823" s="716"/>
      <c r="W823" s="716"/>
      <c r="X823" s="716"/>
      <c r="Y823" s="716"/>
      <c r="Z823" s="716"/>
      <c r="AA823" s="716"/>
      <c r="AB823" s="716"/>
      <c r="AC823" s="716"/>
      <c r="AD823" s="716"/>
      <c r="AE823" s="716"/>
      <c r="AF823" s="716"/>
      <c r="AG823" s="716"/>
      <c r="AM823" s="270"/>
    </row>
    <row r="824" spans="1:39" ht="15.75" customHeight="1">
      <c r="D824" s="737" t="s">
        <v>198</v>
      </c>
      <c r="E824" s="737"/>
      <c r="F824" s="737"/>
      <c r="G824" s="737"/>
      <c r="H824" s="737"/>
      <c r="I824" s="737"/>
      <c r="J824" s="737"/>
      <c r="K824" s="737"/>
      <c r="L824" s="737"/>
      <c r="M824" s="737"/>
      <c r="N824" s="737"/>
      <c r="O824" s="737"/>
      <c r="P824" s="737"/>
      <c r="Q824" s="737"/>
      <c r="R824" s="716"/>
      <c r="S824" s="716"/>
      <c r="T824" s="716"/>
      <c r="U824" s="716"/>
      <c r="V824" s="716"/>
      <c r="W824" s="716"/>
      <c r="X824" s="716"/>
      <c r="Y824" s="716"/>
      <c r="Z824" s="716"/>
      <c r="AA824" s="716"/>
      <c r="AB824" s="716"/>
      <c r="AC824" s="716"/>
      <c r="AD824" s="716"/>
      <c r="AE824" s="716"/>
      <c r="AF824" s="716"/>
      <c r="AG824" s="716"/>
      <c r="AM824" s="270"/>
    </row>
    <row r="825" spans="1:39" ht="15.75" customHeight="1">
      <c r="D825" s="737" t="s">
        <v>199</v>
      </c>
      <c r="E825" s="737"/>
      <c r="F825" s="737"/>
      <c r="G825" s="737"/>
      <c r="H825" s="737"/>
      <c r="I825" s="737"/>
      <c r="J825" s="737"/>
      <c r="K825" s="737"/>
      <c r="L825" s="737"/>
      <c r="M825" s="737"/>
      <c r="N825" s="737"/>
      <c r="O825" s="737"/>
      <c r="P825" s="737"/>
      <c r="Q825" s="737"/>
      <c r="R825" s="716"/>
      <c r="S825" s="716"/>
      <c r="T825" s="716"/>
      <c r="U825" s="716"/>
      <c r="V825" s="716"/>
      <c r="W825" s="716"/>
      <c r="X825" s="716"/>
      <c r="Y825" s="716"/>
      <c r="Z825" s="716"/>
      <c r="AA825" s="716"/>
      <c r="AB825" s="716"/>
      <c r="AC825" s="716"/>
      <c r="AD825" s="716"/>
      <c r="AE825" s="716"/>
      <c r="AF825" s="716"/>
      <c r="AG825" s="716"/>
      <c r="AM825" s="270"/>
    </row>
    <row r="826" spans="1:39" ht="15.75" customHeight="1">
      <c r="D826" s="737" t="s">
        <v>200</v>
      </c>
      <c r="E826" s="737"/>
      <c r="F826" s="737"/>
      <c r="G826" s="737"/>
      <c r="H826" s="737"/>
      <c r="I826" s="737"/>
      <c r="J826" s="737"/>
      <c r="K826" s="737"/>
      <c r="L826" s="737"/>
      <c r="M826" s="737"/>
      <c r="N826" s="737"/>
      <c r="O826" s="737"/>
      <c r="P826" s="737"/>
      <c r="Q826" s="737"/>
      <c r="R826" s="716"/>
      <c r="S826" s="716"/>
      <c r="T826" s="716"/>
      <c r="U826" s="716"/>
      <c r="V826" s="716"/>
      <c r="W826" s="716"/>
      <c r="X826" s="716"/>
      <c r="Y826" s="716"/>
      <c r="Z826" s="716"/>
      <c r="AA826" s="716"/>
      <c r="AB826" s="716"/>
      <c r="AC826" s="716"/>
      <c r="AD826" s="716"/>
      <c r="AE826" s="716"/>
      <c r="AF826" s="716"/>
      <c r="AG826" s="716"/>
      <c r="AM826" s="479"/>
    </row>
    <row r="827" spans="1:39" ht="15.75" customHeight="1" thickBot="1">
      <c r="D827" s="983" t="s">
        <v>14</v>
      </c>
      <c r="E827" s="983"/>
      <c r="F827" s="983"/>
      <c r="G827" s="983"/>
      <c r="H827" s="983"/>
      <c r="I827" s="983"/>
      <c r="J827" s="983"/>
      <c r="K827" s="983"/>
      <c r="L827" s="983"/>
      <c r="M827" s="983"/>
      <c r="N827" s="983"/>
      <c r="O827" s="983"/>
      <c r="P827" s="983"/>
      <c r="Q827" s="983"/>
      <c r="R827" s="915">
        <f>SUM(R819:AG826)</f>
        <v>0</v>
      </c>
      <c r="S827" s="916"/>
      <c r="T827" s="916"/>
      <c r="U827" s="916"/>
      <c r="V827" s="916"/>
      <c r="W827" s="916"/>
      <c r="X827" s="916"/>
      <c r="Y827" s="916"/>
      <c r="Z827" s="916"/>
      <c r="AA827" s="916"/>
      <c r="AB827" s="916"/>
      <c r="AC827" s="916"/>
      <c r="AD827" s="916"/>
      <c r="AE827" s="916"/>
      <c r="AF827" s="916"/>
      <c r="AG827" s="917"/>
      <c r="AM827" s="459">
        <f>SUM(R819:AG826)-R827</f>
        <v>0</v>
      </c>
    </row>
    <row r="828" spans="1:39" ht="14.25" customHeight="1" thickBot="1">
      <c r="AM828" s="479"/>
    </row>
    <row r="829" spans="1:39" ht="15.75" customHeight="1" thickBot="1">
      <c r="A829" s="439" t="s">
        <v>880</v>
      </c>
      <c r="D829" s="1000" t="s">
        <v>131</v>
      </c>
      <c r="E829" s="1001"/>
      <c r="F829" s="1001"/>
      <c r="G829" s="1001"/>
      <c r="H829" s="1001"/>
      <c r="I829" s="1001"/>
      <c r="J829" s="1001"/>
      <c r="K829" s="1001"/>
      <c r="L829" s="1001"/>
      <c r="M829" s="1001"/>
      <c r="N829" s="1001"/>
      <c r="O829" s="1001"/>
      <c r="P829" s="1001"/>
      <c r="Q829" s="1002"/>
      <c r="R829" s="747" t="s">
        <v>3</v>
      </c>
      <c r="S829" s="747"/>
      <c r="T829" s="747"/>
      <c r="U829" s="747"/>
      <c r="V829" s="747"/>
      <c r="W829" s="747"/>
      <c r="X829" s="747"/>
      <c r="Y829" s="747"/>
      <c r="Z829" s="747"/>
      <c r="AA829" s="747"/>
      <c r="AB829" s="747"/>
      <c r="AC829" s="747"/>
      <c r="AD829" s="747"/>
      <c r="AE829" s="747"/>
      <c r="AF829" s="747"/>
      <c r="AG829" s="747"/>
      <c r="AM829" s="479"/>
    </row>
    <row r="830" spans="1:39" ht="15.75" customHeight="1" thickBot="1">
      <c r="D830" s="997" t="s">
        <v>201</v>
      </c>
      <c r="E830" s="998"/>
      <c r="F830" s="998"/>
      <c r="G830" s="998"/>
      <c r="H830" s="998"/>
      <c r="I830" s="998"/>
      <c r="J830" s="998"/>
      <c r="K830" s="998"/>
      <c r="L830" s="998"/>
      <c r="M830" s="998"/>
      <c r="N830" s="998"/>
      <c r="O830" s="998"/>
      <c r="P830" s="998"/>
      <c r="Q830" s="999"/>
      <c r="R830" s="1003">
        <v>48665</v>
      </c>
      <c r="S830" s="1003"/>
      <c r="T830" s="1003"/>
      <c r="U830" s="1003"/>
      <c r="V830" s="1003"/>
      <c r="W830" s="1003"/>
      <c r="X830" s="1003"/>
      <c r="Y830" s="1003"/>
      <c r="Z830" s="1003"/>
      <c r="AA830" s="1003"/>
      <c r="AB830" s="1003"/>
      <c r="AC830" s="1003"/>
      <c r="AD830" s="1003"/>
      <c r="AE830" s="1003"/>
      <c r="AF830" s="1003"/>
      <c r="AG830" s="1003"/>
      <c r="AM830" s="479"/>
    </row>
    <row r="831" spans="1:39" ht="15.75" customHeight="1" thickBot="1">
      <c r="D831" s="997" t="s">
        <v>202</v>
      </c>
      <c r="E831" s="998"/>
      <c r="F831" s="998"/>
      <c r="G831" s="998"/>
      <c r="H831" s="998"/>
      <c r="I831" s="998"/>
      <c r="J831" s="998"/>
      <c r="K831" s="998"/>
      <c r="L831" s="998"/>
      <c r="M831" s="998"/>
      <c r="N831" s="998"/>
      <c r="O831" s="998"/>
      <c r="P831" s="998"/>
      <c r="Q831" s="999"/>
      <c r="R831" s="747" t="s">
        <v>2</v>
      </c>
      <c r="S831" s="747"/>
      <c r="T831" s="747"/>
      <c r="U831" s="747"/>
      <c r="V831" s="747"/>
      <c r="W831" s="747"/>
      <c r="X831" s="747"/>
      <c r="Y831" s="747"/>
      <c r="Z831" s="747"/>
      <c r="AA831" s="747"/>
      <c r="AB831" s="747"/>
      <c r="AC831" s="747"/>
      <c r="AD831" s="747"/>
      <c r="AE831" s="747"/>
      <c r="AF831" s="747"/>
      <c r="AG831" s="747"/>
      <c r="AM831" s="479"/>
    </row>
    <row r="832" spans="1:39" ht="15.75" customHeight="1">
      <c r="D832" s="994" t="s">
        <v>203</v>
      </c>
      <c r="E832" s="995"/>
      <c r="F832" s="995"/>
      <c r="G832" s="995"/>
      <c r="H832" s="995"/>
      <c r="I832" s="995"/>
      <c r="J832" s="995"/>
      <c r="K832" s="995"/>
      <c r="L832" s="995"/>
      <c r="M832" s="995"/>
      <c r="N832" s="995"/>
      <c r="O832" s="995"/>
      <c r="P832" s="995"/>
      <c r="Q832" s="996"/>
      <c r="R832" s="851"/>
      <c r="S832" s="851"/>
      <c r="T832" s="851"/>
      <c r="U832" s="851"/>
      <c r="V832" s="851"/>
      <c r="W832" s="851"/>
      <c r="X832" s="851"/>
      <c r="Y832" s="851"/>
      <c r="Z832" s="851"/>
      <c r="AA832" s="851"/>
      <c r="AB832" s="851"/>
      <c r="AC832" s="851"/>
      <c r="AD832" s="851"/>
      <c r="AE832" s="851"/>
      <c r="AF832" s="851"/>
      <c r="AG832" s="851"/>
      <c r="AM832" s="479"/>
    </row>
    <row r="833" spans="1:41" ht="15.75" customHeight="1">
      <c r="D833" s="991" t="s">
        <v>204</v>
      </c>
      <c r="E833" s="992"/>
      <c r="F833" s="992"/>
      <c r="G833" s="992"/>
      <c r="H833" s="992"/>
      <c r="I833" s="992"/>
      <c r="J833" s="992"/>
      <c r="K833" s="992"/>
      <c r="L833" s="992"/>
      <c r="M833" s="992"/>
      <c r="N833" s="992"/>
      <c r="O833" s="992"/>
      <c r="P833" s="992"/>
      <c r="Q833" s="993"/>
      <c r="R833" s="716"/>
      <c r="S833" s="716"/>
      <c r="T833" s="716"/>
      <c r="U833" s="716"/>
      <c r="V833" s="716"/>
      <c r="W833" s="716"/>
      <c r="X833" s="716"/>
      <c r="Y833" s="716"/>
      <c r="Z833" s="716"/>
      <c r="AA833" s="716"/>
      <c r="AB833" s="716"/>
      <c r="AC833" s="716"/>
      <c r="AD833" s="716"/>
      <c r="AE833" s="716"/>
      <c r="AF833" s="716"/>
      <c r="AG833" s="716"/>
      <c r="AM833" s="479"/>
    </row>
    <row r="834" spans="1:41" ht="15.75" customHeight="1">
      <c r="D834" s="991" t="s">
        <v>205</v>
      </c>
      <c r="E834" s="992"/>
      <c r="F834" s="992"/>
      <c r="G834" s="992"/>
      <c r="H834" s="992"/>
      <c r="I834" s="992"/>
      <c r="J834" s="992"/>
      <c r="K834" s="992"/>
      <c r="L834" s="992"/>
      <c r="M834" s="992"/>
      <c r="N834" s="992"/>
      <c r="O834" s="992"/>
      <c r="P834" s="992"/>
      <c r="Q834" s="993"/>
      <c r="R834" s="716"/>
      <c r="S834" s="716"/>
      <c r="T834" s="716"/>
      <c r="U834" s="716"/>
      <c r="V834" s="716"/>
      <c r="W834" s="716"/>
      <c r="X834" s="716"/>
      <c r="Y834" s="716"/>
      <c r="Z834" s="716"/>
      <c r="AA834" s="716"/>
      <c r="AB834" s="716"/>
      <c r="AC834" s="716"/>
      <c r="AD834" s="716"/>
      <c r="AE834" s="716"/>
      <c r="AF834" s="716"/>
      <c r="AG834" s="716"/>
      <c r="AM834" s="479"/>
    </row>
    <row r="835" spans="1:41" ht="15.75" customHeight="1">
      <c r="D835" s="991" t="s">
        <v>206</v>
      </c>
      <c r="E835" s="992"/>
      <c r="F835" s="992"/>
      <c r="G835" s="992"/>
      <c r="H835" s="992"/>
      <c r="I835" s="992"/>
      <c r="J835" s="992"/>
      <c r="K835" s="992"/>
      <c r="L835" s="992"/>
      <c r="M835" s="992"/>
      <c r="N835" s="992"/>
      <c r="O835" s="992"/>
      <c r="P835" s="992"/>
      <c r="Q835" s="993"/>
      <c r="R835" s="716"/>
      <c r="S835" s="716"/>
      <c r="T835" s="716"/>
      <c r="U835" s="716"/>
      <c r="V835" s="716"/>
      <c r="W835" s="716"/>
      <c r="X835" s="716"/>
      <c r="Y835" s="716"/>
      <c r="Z835" s="716"/>
      <c r="AA835" s="716"/>
      <c r="AB835" s="716"/>
      <c r="AC835" s="716"/>
      <c r="AD835" s="716"/>
      <c r="AE835" s="716"/>
      <c r="AF835" s="716"/>
      <c r="AG835" s="716"/>
      <c r="AM835" s="479"/>
    </row>
    <row r="836" spans="1:41" ht="15.75" customHeight="1">
      <c r="D836" s="991" t="s">
        <v>207</v>
      </c>
      <c r="E836" s="992"/>
      <c r="F836" s="992"/>
      <c r="G836" s="992"/>
      <c r="H836" s="992"/>
      <c r="I836" s="992"/>
      <c r="J836" s="992"/>
      <c r="K836" s="992"/>
      <c r="L836" s="992"/>
      <c r="M836" s="992"/>
      <c r="N836" s="992"/>
      <c r="O836" s="992"/>
      <c r="P836" s="992"/>
      <c r="Q836" s="993"/>
      <c r="R836" s="716">
        <v>48665</v>
      </c>
      <c r="S836" s="716"/>
      <c r="T836" s="716"/>
      <c r="U836" s="716"/>
      <c r="V836" s="716"/>
      <c r="W836" s="716"/>
      <c r="X836" s="716"/>
      <c r="Y836" s="716"/>
      <c r="Z836" s="716"/>
      <c r="AA836" s="716"/>
      <c r="AB836" s="716"/>
      <c r="AC836" s="716"/>
      <c r="AD836" s="716"/>
      <c r="AE836" s="716"/>
      <c r="AF836" s="716"/>
      <c r="AG836" s="716"/>
      <c r="AM836" s="479"/>
    </row>
    <row r="837" spans="1:41" ht="15.75" customHeight="1">
      <c r="D837" s="991" t="s">
        <v>200</v>
      </c>
      <c r="E837" s="992"/>
      <c r="F837" s="992"/>
      <c r="G837" s="992"/>
      <c r="H837" s="992"/>
      <c r="I837" s="992"/>
      <c r="J837" s="992"/>
      <c r="K837" s="992"/>
      <c r="L837" s="992"/>
      <c r="M837" s="992"/>
      <c r="N837" s="992"/>
      <c r="O837" s="992"/>
      <c r="P837" s="992"/>
      <c r="Q837" s="993"/>
      <c r="R837" s="716"/>
      <c r="S837" s="716"/>
      <c r="T837" s="716"/>
      <c r="U837" s="716"/>
      <c r="V837" s="716"/>
      <c r="W837" s="716"/>
      <c r="X837" s="716"/>
      <c r="Y837" s="716"/>
      <c r="Z837" s="716"/>
      <c r="AA837" s="716"/>
      <c r="AB837" s="716"/>
      <c r="AC837" s="716"/>
      <c r="AD837" s="716"/>
      <c r="AE837" s="716"/>
      <c r="AF837" s="716"/>
      <c r="AG837" s="716"/>
      <c r="AM837" s="479"/>
    </row>
    <row r="838" spans="1:41" ht="15.75" customHeight="1" thickBot="1">
      <c r="D838" s="988" t="s">
        <v>208</v>
      </c>
      <c r="E838" s="989"/>
      <c r="F838" s="989"/>
      <c r="G838" s="989"/>
      <c r="H838" s="989"/>
      <c r="I838" s="989"/>
      <c r="J838" s="989"/>
      <c r="K838" s="989"/>
      <c r="L838" s="989"/>
      <c r="M838" s="989"/>
      <c r="N838" s="989"/>
      <c r="O838" s="989"/>
      <c r="P838" s="989"/>
      <c r="Q838" s="990"/>
      <c r="R838" s="915">
        <v>48665</v>
      </c>
      <c r="S838" s="916"/>
      <c r="T838" s="916"/>
      <c r="U838" s="916"/>
      <c r="V838" s="916"/>
      <c r="W838" s="916"/>
      <c r="X838" s="916"/>
      <c r="Y838" s="916"/>
      <c r="Z838" s="916"/>
      <c r="AA838" s="916"/>
      <c r="AB838" s="916"/>
      <c r="AC838" s="916"/>
      <c r="AD838" s="916"/>
      <c r="AE838" s="916"/>
      <c r="AF838" s="916"/>
      <c r="AG838" s="917"/>
      <c r="AM838" s="461">
        <f>SUM(R832:AG837)-R838</f>
        <v>0</v>
      </c>
    </row>
    <row r="840" spans="1:41" ht="14.25" customHeight="1">
      <c r="D840" s="422" t="s">
        <v>889</v>
      </c>
    </row>
    <row r="842" spans="1:41" ht="14.25" customHeight="1">
      <c r="D842" s="894" t="s">
        <v>890</v>
      </c>
      <c r="E842" s="894"/>
      <c r="F842" s="894"/>
      <c r="G842" s="894"/>
      <c r="H842" s="894"/>
      <c r="I842" s="894"/>
      <c r="J842" s="894"/>
      <c r="K842" s="894"/>
      <c r="L842" s="894"/>
      <c r="M842" s="894"/>
      <c r="N842" s="894"/>
      <c r="O842" s="894"/>
      <c r="P842" s="894"/>
      <c r="Q842" s="894"/>
      <c r="R842" s="894"/>
      <c r="S842" s="894"/>
      <c r="T842" s="894"/>
      <c r="U842" s="894"/>
      <c r="V842" s="894"/>
      <c r="W842" s="894"/>
      <c r="X842" s="894"/>
      <c r="Y842" s="894"/>
      <c r="Z842" s="894"/>
      <c r="AA842" s="894"/>
      <c r="AB842" s="894"/>
      <c r="AC842" s="894"/>
      <c r="AD842" s="894"/>
      <c r="AE842" s="894"/>
      <c r="AF842" s="894"/>
      <c r="AG842" s="894"/>
    </row>
    <row r="843" spans="1:41" ht="14.25" customHeight="1" thickBot="1"/>
    <row r="844" spans="1:41" ht="14.25" customHeight="1" thickBot="1">
      <c r="A844" s="439" t="s">
        <v>891</v>
      </c>
      <c r="D844" s="747" t="s">
        <v>1</v>
      </c>
      <c r="E844" s="747"/>
      <c r="F844" s="747"/>
      <c r="G844" s="747"/>
      <c r="H844" s="747"/>
      <c r="I844" s="747" t="s">
        <v>2</v>
      </c>
      <c r="J844" s="747"/>
      <c r="K844" s="747"/>
      <c r="L844" s="747"/>
      <c r="M844" s="747"/>
      <c r="N844" s="747"/>
      <c r="O844" s="747"/>
      <c r="P844" s="747"/>
      <c r="Q844" s="747"/>
      <c r="R844" s="747"/>
      <c r="S844" s="747"/>
      <c r="T844" s="747"/>
      <c r="U844" s="747"/>
      <c r="V844" s="747"/>
      <c r="W844" s="747"/>
      <c r="X844" s="747"/>
      <c r="Y844" s="747"/>
      <c r="Z844" s="747"/>
      <c r="AA844" s="747"/>
      <c r="AB844" s="747"/>
      <c r="AC844" s="747"/>
      <c r="AD844" s="747"/>
      <c r="AE844" s="747"/>
      <c r="AF844" s="747"/>
      <c r="AG844" s="747"/>
    </row>
    <row r="845" spans="1:41" ht="30.75" customHeight="1" thickTop="1" thickBot="1">
      <c r="D845" s="747"/>
      <c r="E845" s="747"/>
      <c r="F845" s="747"/>
      <c r="G845" s="747"/>
      <c r="H845" s="747"/>
      <c r="I845" s="771" t="s">
        <v>32</v>
      </c>
      <c r="J845" s="771"/>
      <c r="K845" s="771"/>
      <c r="L845" s="771"/>
      <c r="M845" s="771"/>
      <c r="N845" s="771" t="s">
        <v>124</v>
      </c>
      <c r="O845" s="771"/>
      <c r="P845" s="771"/>
      <c r="Q845" s="771"/>
      <c r="R845" s="771"/>
      <c r="S845" s="771" t="s">
        <v>210</v>
      </c>
      <c r="T845" s="771"/>
      <c r="U845" s="771"/>
      <c r="V845" s="771"/>
      <c r="W845" s="771"/>
      <c r="X845" s="771" t="s">
        <v>211</v>
      </c>
      <c r="Y845" s="771"/>
      <c r="Z845" s="771"/>
      <c r="AA845" s="771"/>
      <c r="AB845" s="771"/>
      <c r="AC845" s="771" t="s">
        <v>30</v>
      </c>
      <c r="AD845" s="771"/>
      <c r="AE845" s="771"/>
      <c r="AF845" s="771"/>
      <c r="AG845" s="771"/>
      <c r="AL845" s="432" t="s">
        <v>472</v>
      </c>
      <c r="AM845" s="432" t="s">
        <v>30</v>
      </c>
      <c r="AO845" s="432" t="s">
        <v>30</v>
      </c>
    </row>
    <row r="846" spans="1:41" ht="28.5" customHeight="1" thickBot="1">
      <c r="D846" s="1020" t="s">
        <v>212</v>
      </c>
      <c r="E846" s="1021"/>
      <c r="F846" s="1021"/>
      <c r="G846" s="1021"/>
      <c r="H846" s="1022"/>
      <c r="I846" s="1023"/>
      <c r="J846" s="1024"/>
      <c r="K846" s="1024"/>
      <c r="L846" s="1024"/>
      <c r="M846" s="1024"/>
      <c r="N846" s="1024"/>
      <c r="O846" s="1024"/>
      <c r="P846" s="1024"/>
      <c r="Q846" s="1024"/>
      <c r="R846" s="1024"/>
      <c r="S846" s="1024"/>
      <c r="T846" s="1024"/>
      <c r="U846" s="1024"/>
      <c r="V846" s="1024"/>
      <c r="W846" s="1024"/>
      <c r="X846" s="1024"/>
      <c r="Y846" s="1024"/>
      <c r="Z846" s="1024"/>
      <c r="AA846" s="1024"/>
      <c r="AB846" s="1024"/>
      <c r="AC846" s="1025">
        <f>SUM(I846:AB846)</f>
        <v>0</v>
      </c>
      <c r="AD846" s="1025"/>
      <c r="AE846" s="1025"/>
      <c r="AF846" s="1025"/>
      <c r="AG846" s="1026"/>
      <c r="AL846" s="486">
        <f>I846-AC863</f>
        <v>0</v>
      </c>
      <c r="AM846" s="480">
        <f>SUM(I846:AB846)-AC846</f>
        <v>0</v>
      </c>
      <c r="AO846" s="482" t="e">
        <f>AC846-#REF!-#REF!</f>
        <v>#REF!</v>
      </c>
    </row>
    <row r="847" spans="1:41" ht="21.75" customHeight="1">
      <c r="D847" s="936"/>
      <c r="E847" s="937"/>
      <c r="F847" s="937"/>
      <c r="G847" s="937"/>
      <c r="H847" s="938"/>
      <c r="I847" s="1027"/>
      <c r="J847" s="1028"/>
      <c r="K847" s="1028"/>
      <c r="L847" s="1028"/>
      <c r="M847" s="1028"/>
      <c r="N847" s="1028"/>
      <c r="O847" s="1028"/>
      <c r="P847" s="1028"/>
      <c r="Q847" s="1028"/>
      <c r="R847" s="1028"/>
      <c r="S847" s="1028"/>
      <c r="T847" s="1028"/>
      <c r="U847" s="1028"/>
      <c r="V847" s="1028"/>
      <c r="W847" s="1028"/>
      <c r="X847" s="1028"/>
      <c r="Y847" s="1028"/>
      <c r="Z847" s="1028"/>
      <c r="AA847" s="1028"/>
      <c r="AB847" s="1028"/>
      <c r="AC847" s="1029">
        <f t="shared" ref="AC847:AC857" si="248">SUM(I847:AB847)</f>
        <v>0</v>
      </c>
      <c r="AD847" s="1029"/>
      <c r="AE847" s="1029"/>
      <c r="AF847" s="1029"/>
      <c r="AG847" s="1030"/>
      <c r="AL847" s="285">
        <f>I847-AC864</f>
        <v>0</v>
      </c>
      <c r="AM847" s="286">
        <f t="shared" ref="AM847:AM858" si="249">SUM(I847:AB847)-AC847</f>
        <v>0</v>
      </c>
      <c r="AO847" s="286"/>
    </row>
    <row r="848" spans="1:41" ht="21.75" customHeight="1">
      <c r="D848" s="718"/>
      <c r="E848" s="719"/>
      <c r="F848" s="719"/>
      <c r="G848" s="719"/>
      <c r="H848" s="720"/>
      <c r="I848" s="723"/>
      <c r="J848" s="741"/>
      <c r="K848" s="741"/>
      <c r="L848" s="741"/>
      <c r="M848" s="741"/>
      <c r="N848" s="741"/>
      <c r="O848" s="741"/>
      <c r="P848" s="741"/>
      <c r="Q848" s="741"/>
      <c r="R848" s="741"/>
      <c r="S848" s="741"/>
      <c r="T848" s="741"/>
      <c r="U848" s="741"/>
      <c r="V848" s="741"/>
      <c r="W848" s="741"/>
      <c r="X848" s="741"/>
      <c r="Y848" s="741"/>
      <c r="Z848" s="741"/>
      <c r="AA848" s="741"/>
      <c r="AB848" s="741"/>
      <c r="AC848" s="901">
        <f>SUM(I848:AB848)</f>
        <v>0</v>
      </c>
      <c r="AD848" s="901"/>
      <c r="AE848" s="901"/>
      <c r="AF848" s="901"/>
      <c r="AG848" s="902"/>
      <c r="AL848" s="285">
        <f t="shared" ref="AL848:AL857" si="250">I848-AC865</f>
        <v>0</v>
      </c>
      <c r="AM848" s="286">
        <f t="shared" si="249"/>
        <v>0</v>
      </c>
      <c r="AO848" s="286"/>
    </row>
    <row r="849" spans="1:41" ht="21.75" customHeight="1">
      <c r="D849" s="718"/>
      <c r="E849" s="719"/>
      <c r="F849" s="719"/>
      <c r="G849" s="719"/>
      <c r="H849" s="720"/>
      <c r="I849" s="723"/>
      <c r="J849" s="741"/>
      <c r="K849" s="741"/>
      <c r="L849" s="741"/>
      <c r="M849" s="741"/>
      <c r="N849" s="741"/>
      <c r="O849" s="741"/>
      <c r="P849" s="741"/>
      <c r="Q849" s="741"/>
      <c r="R849" s="741"/>
      <c r="S849" s="741"/>
      <c r="T849" s="741"/>
      <c r="U849" s="741"/>
      <c r="V849" s="741"/>
      <c r="W849" s="741"/>
      <c r="X849" s="741"/>
      <c r="Y849" s="741"/>
      <c r="Z849" s="741"/>
      <c r="AA849" s="741"/>
      <c r="AB849" s="741"/>
      <c r="AC849" s="901">
        <f>SUM(I849:AB849)</f>
        <v>0</v>
      </c>
      <c r="AD849" s="901"/>
      <c r="AE849" s="901"/>
      <c r="AF849" s="901"/>
      <c r="AG849" s="902"/>
      <c r="AL849" s="285">
        <f t="shared" si="250"/>
        <v>0</v>
      </c>
      <c r="AM849" s="286">
        <f t="shared" si="249"/>
        <v>0</v>
      </c>
      <c r="AO849" s="286"/>
    </row>
    <row r="850" spans="1:41" ht="21.75" customHeight="1">
      <c r="D850" s="718"/>
      <c r="E850" s="719"/>
      <c r="F850" s="719"/>
      <c r="G850" s="719"/>
      <c r="H850" s="720"/>
      <c r="I850" s="723"/>
      <c r="J850" s="741"/>
      <c r="K850" s="741"/>
      <c r="L850" s="741"/>
      <c r="M850" s="741"/>
      <c r="N850" s="741"/>
      <c r="O850" s="741"/>
      <c r="P850" s="741"/>
      <c r="Q850" s="741"/>
      <c r="R850" s="741"/>
      <c r="S850" s="741"/>
      <c r="T850" s="741"/>
      <c r="U850" s="741"/>
      <c r="V850" s="741"/>
      <c r="W850" s="741"/>
      <c r="X850" s="741"/>
      <c r="Y850" s="741"/>
      <c r="Z850" s="741"/>
      <c r="AA850" s="741"/>
      <c r="AB850" s="741"/>
      <c r="AC850" s="901">
        <f>SUM(I850:AB850)</f>
        <v>0</v>
      </c>
      <c r="AD850" s="901"/>
      <c r="AE850" s="901"/>
      <c r="AF850" s="901"/>
      <c r="AG850" s="902"/>
      <c r="AL850" s="285">
        <f t="shared" si="250"/>
        <v>0</v>
      </c>
      <c r="AM850" s="286">
        <f t="shared" si="249"/>
        <v>0</v>
      </c>
      <c r="AO850" s="286"/>
    </row>
    <row r="851" spans="1:41" ht="21.75" customHeight="1" thickBot="1">
      <c r="D851" s="1013"/>
      <c r="E851" s="1014"/>
      <c r="F851" s="1014"/>
      <c r="G851" s="1014"/>
      <c r="H851" s="1015"/>
      <c r="I851" s="1016"/>
      <c r="J851" s="1017"/>
      <c r="K851" s="1017"/>
      <c r="L851" s="1017"/>
      <c r="M851" s="1017"/>
      <c r="N851" s="1017"/>
      <c r="O851" s="1017"/>
      <c r="P851" s="1017"/>
      <c r="Q851" s="1017"/>
      <c r="R851" s="1017"/>
      <c r="S851" s="1017"/>
      <c r="T851" s="1017"/>
      <c r="U851" s="1017"/>
      <c r="V851" s="1017"/>
      <c r="W851" s="1017"/>
      <c r="X851" s="1017"/>
      <c r="Y851" s="1017"/>
      <c r="Z851" s="1017"/>
      <c r="AA851" s="1017"/>
      <c r="AB851" s="1017"/>
      <c r="AC851" s="1018">
        <f t="shared" ref="AC851:AC853" si="251">SUM(I851:AB851)</f>
        <v>0</v>
      </c>
      <c r="AD851" s="1018"/>
      <c r="AE851" s="1018"/>
      <c r="AF851" s="1018"/>
      <c r="AG851" s="1019"/>
      <c r="AL851" s="285">
        <f t="shared" si="250"/>
        <v>0</v>
      </c>
      <c r="AM851" s="286">
        <f t="shared" si="249"/>
        <v>0</v>
      </c>
      <c r="AO851" s="286"/>
    </row>
    <row r="852" spans="1:41" ht="28.5" customHeight="1" thickBot="1">
      <c r="D852" s="1020" t="s">
        <v>213</v>
      </c>
      <c r="E852" s="1021"/>
      <c r="F852" s="1021"/>
      <c r="G852" s="1021"/>
      <c r="H852" s="1022"/>
      <c r="I852" s="1023">
        <f>SUM(I853:M855)</f>
        <v>18913</v>
      </c>
      <c r="J852" s="1024"/>
      <c r="K852" s="1024"/>
      <c r="L852" s="1024"/>
      <c r="M852" s="1024"/>
      <c r="N852" s="1024">
        <f>SUM(N853:R855)</f>
        <v>5176</v>
      </c>
      <c r="O852" s="1024"/>
      <c r="P852" s="1024"/>
      <c r="Q852" s="1024"/>
      <c r="R852" s="1024"/>
      <c r="S852" s="1024">
        <f>SUM(S853:W855)</f>
        <v>-18913</v>
      </c>
      <c r="T852" s="1024"/>
      <c r="U852" s="1024"/>
      <c r="V852" s="1024"/>
      <c r="W852" s="1024"/>
      <c r="X852" s="1024"/>
      <c r="Y852" s="1024"/>
      <c r="Z852" s="1024"/>
      <c r="AA852" s="1024"/>
      <c r="AB852" s="1024"/>
      <c r="AC852" s="1025">
        <f t="shared" si="251"/>
        <v>5176</v>
      </c>
      <c r="AD852" s="1025"/>
      <c r="AE852" s="1025"/>
      <c r="AF852" s="1025"/>
      <c r="AG852" s="1026"/>
      <c r="AL852" s="295">
        <f>I852-AC869</f>
        <v>0</v>
      </c>
      <c r="AM852" s="286">
        <f t="shared" si="249"/>
        <v>0</v>
      </c>
      <c r="AO852" s="287" t="e">
        <f>AC852-#REF!-#REF!</f>
        <v>#REF!</v>
      </c>
    </row>
    <row r="853" spans="1:41" ht="33" customHeight="1">
      <c r="D853" s="765" t="s">
        <v>1062</v>
      </c>
      <c r="E853" s="766"/>
      <c r="F853" s="766"/>
      <c r="G853" s="766"/>
      <c r="H853" s="767"/>
      <c r="I853" s="905">
        <v>17292</v>
      </c>
      <c r="J853" s="890"/>
      <c r="K853" s="890"/>
      <c r="L853" s="890"/>
      <c r="M853" s="890"/>
      <c r="N853" s="890">
        <v>1876</v>
      </c>
      <c r="O853" s="890"/>
      <c r="P853" s="890"/>
      <c r="Q853" s="890"/>
      <c r="R853" s="890"/>
      <c r="S853" s="890">
        <v>-17292</v>
      </c>
      <c r="T853" s="890"/>
      <c r="U853" s="890"/>
      <c r="V853" s="890"/>
      <c r="W853" s="890"/>
      <c r="X853" s="890"/>
      <c r="Y853" s="890"/>
      <c r="Z853" s="890"/>
      <c r="AA853" s="890"/>
      <c r="AB853" s="890"/>
      <c r="AC853" s="903">
        <f t="shared" si="251"/>
        <v>1876</v>
      </c>
      <c r="AD853" s="903"/>
      <c r="AE853" s="903"/>
      <c r="AF853" s="903"/>
      <c r="AG853" s="904"/>
      <c r="AL853" s="285">
        <f t="shared" si="250"/>
        <v>0</v>
      </c>
      <c r="AM853" s="286">
        <f>SUM(I853:AB853)-AC853</f>
        <v>0</v>
      </c>
      <c r="AO853" s="286"/>
    </row>
    <row r="854" spans="1:41" ht="21.75" customHeight="1">
      <c r="D854" s="718" t="s">
        <v>1063</v>
      </c>
      <c r="E854" s="719"/>
      <c r="F854" s="719"/>
      <c r="G854" s="719"/>
      <c r="H854" s="720"/>
      <c r="I854" s="723">
        <v>1170</v>
      </c>
      <c r="J854" s="741"/>
      <c r="K854" s="741"/>
      <c r="L854" s="741"/>
      <c r="M854" s="741"/>
      <c r="N854" s="741">
        <v>3300</v>
      </c>
      <c r="O854" s="741"/>
      <c r="P854" s="741"/>
      <c r="Q854" s="741"/>
      <c r="R854" s="741"/>
      <c r="S854" s="741">
        <v>-1170</v>
      </c>
      <c r="T854" s="741"/>
      <c r="U854" s="741"/>
      <c r="V854" s="741"/>
      <c r="W854" s="741"/>
      <c r="X854" s="741"/>
      <c r="Y854" s="741"/>
      <c r="Z854" s="741"/>
      <c r="AA854" s="741"/>
      <c r="AB854" s="741"/>
      <c r="AC854" s="901">
        <f t="shared" ref="AC854" si="252">SUM(I854:AB854)</f>
        <v>3300</v>
      </c>
      <c r="AD854" s="901"/>
      <c r="AE854" s="901"/>
      <c r="AF854" s="901"/>
      <c r="AG854" s="902"/>
      <c r="AL854" s="285">
        <f t="shared" si="250"/>
        <v>0</v>
      </c>
      <c r="AM854" s="286">
        <f t="shared" si="249"/>
        <v>0</v>
      </c>
      <c r="AO854" s="479"/>
    </row>
    <row r="855" spans="1:41" ht="21.75" customHeight="1">
      <c r="D855" s="718" t="s">
        <v>1064</v>
      </c>
      <c r="E855" s="719"/>
      <c r="F855" s="719"/>
      <c r="G855" s="719"/>
      <c r="H855" s="720"/>
      <c r="I855" s="723">
        <v>451</v>
      </c>
      <c r="J855" s="741"/>
      <c r="K855" s="741"/>
      <c r="L855" s="741"/>
      <c r="M855" s="741"/>
      <c r="N855" s="741"/>
      <c r="O855" s="741"/>
      <c r="P855" s="741"/>
      <c r="Q855" s="741"/>
      <c r="R855" s="741"/>
      <c r="S855" s="741">
        <v>-451</v>
      </c>
      <c r="T855" s="741"/>
      <c r="U855" s="741"/>
      <c r="V855" s="741"/>
      <c r="W855" s="741"/>
      <c r="X855" s="741"/>
      <c r="Y855" s="741"/>
      <c r="Z855" s="741"/>
      <c r="AA855" s="741"/>
      <c r="AB855" s="741"/>
      <c r="AC855" s="901">
        <f t="shared" ref="AC855" si="253">SUM(I855:AB855)</f>
        <v>0</v>
      </c>
      <c r="AD855" s="901"/>
      <c r="AE855" s="901"/>
      <c r="AF855" s="901"/>
      <c r="AG855" s="902"/>
      <c r="AL855" s="285">
        <f t="shared" si="250"/>
        <v>0</v>
      </c>
      <c r="AM855" s="286">
        <f t="shared" si="249"/>
        <v>0</v>
      </c>
      <c r="AO855" s="479"/>
    </row>
    <row r="856" spans="1:41" ht="21.75" hidden="1" customHeight="1">
      <c r="D856" s="718"/>
      <c r="E856" s="719"/>
      <c r="F856" s="719"/>
      <c r="G856" s="719"/>
      <c r="H856" s="720"/>
      <c r="I856" s="723"/>
      <c r="J856" s="741"/>
      <c r="K856" s="741"/>
      <c r="L856" s="741"/>
      <c r="M856" s="741"/>
      <c r="N856" s="741"/>
      <c r="O856" s="741"/>
      <c r="P856" s="741"/>
      <c r="Q856" s="741"/>
      <c r="R856" s="741"/>
      <c r="S856" s="741"/>
      <c r="T856" s="741"/>
      <c r="U856" s="741"/>
      <c r="V856" s="741"/>
      <c r="W856" s="741"/>
      <c r="X856" s="741"/>
      <c r="Y856" s="741"/>
      <c r="Z856" s="741"/>
      <c r="AA856" s="741"/>
      <c r="AB856" s="741"/>
      <c r="AC856" s="901">
        <f t="shared" si="248"/>
        <v>0</v>
      </c>
      <c r="AD856" s="901"/>
      <c r="AE856" s="901"/>
      <c r="AF856" s="901"/>
      <c r="AG856" s="902"/>
      <c r="AL856" s="285">
        <f t="shared" si="250"/>
        <v>0</v>
      </c>
      <c r="AM856" s="286">
        <f t="shared" si="249"/>
        <v>0</v>
      </c>
      <c r="AO856" s="479"/>
    </row>
    <row r="857" spans="1:41" ht="21.75" hidden="1" customHeight="1">
      <c r="D857" s="718"/>
      <c r="E857" s="719"/>
      <c r="F857" s="719"/>
      <c r="G857" s="719"/>
      <c r="H857" s="720"/>
      <c r="I857" s="723"/>
      <c r="J857" s="741"/>
      <c r="K857" s="741"/>
      <c r="L857" s="741"/>
      <c r="M857" s="741"/>
      <c r="N857" s="741"/>
      <c r="O857" s="741"/>
      <c r="P857" s="741"/>
      <c r="Q857" s="741"/>
      <c r="R857" s="741"/>
      <c r="S857" s="741"/>
      <c r="T857" s="741"/>
      <c r="U857" s="741"/>
      <c r="V857" s="741"/>
      <c r="W857" s="741"/>
      <c r="X857" s="741"/>
      <c r="Y857" s="741"/>
      <c r="Z857" s="741"/>
      <c r="AA857" s="741"/>
      <c r="AB857" s="741"/>
      <c r="AC857" s="901">
        <f t="shared" si="248"/>
        <v>0</v>
      </c>
      <c r="AD857" s="901"/>
      <c r="AE857" s="901"/>
      <c r="AF857" s="901"/>
      <c r="AG857" s="902"/>
      <c r="AL857" s="285">
        <f t="shared" si="250"/>
        <v>0</v>
      </c>
      <c r="AM857" s="286">
        <f t="shared" si="249"/>
        <v>0</v>
      </c>
      <c r="AO857" s="479"/>
    </row>
    <row r="858" spans="1:41" ht="21.75" hidden="1" customHeight="1" thickBot="1">
      <c r="D858" s="867"/>
      <c r="E858" s="867"/>
      <c r="F858" s="867"/>
      <c r="G858" s="867"/>
      <c r="H858" s="867"/>
      <c r="I858" s="1033"/>
      <c r="J858" s="1034"/>
      <c r="K858" s="1034"/>
      <c r="L858" s="1034"/>
      <c r="M858" s="1034"/>
      <c r="N858" s="1034"/>
      <c r="O858" s="1034"/>
      <c r="P858" s="1034"/>
      <c r="Q858" s="1034"/>
      <c r="R858" s="1034"/>
      <c r="S858" s="1034"/>
      <c r="T858" s="1034"/>
      <c r="U858" s="1034"/>
      <c r="V858" s="1034"/>
      <c r="W858" s="1034"/>
      <c r="X858" s="1034"/>
      <c r="Y858" s="1034"/>
      <c r="Z858" s="1034"/>
      <c r="AA858" s="1034"/>
      <c r="AB858" s="1034"/>
      <c r="AC858" s="1035">
        <f t="shared" ref="AC858" si="254">SUM(I858:AB858)</f>
        <v>0</v>
      </c>
      <c r="AD858" s="1035"/>
      <c r="AE858" s="1035"/>
      <c r="AF858" s="1035"/>
      <c r="AG858" s="726"/>
      <c r="AL858" s="487">
        <f>I858-AC875</f>
        <v>0</v>
      </c>
      <c r="AM858" s="481">
        <f t="shared" si="249"/>
        <v>0</v>
      </c>
      <c r="AO858" s="488"/>
    </row>
    <row r="859" spans="1:41" ht="14.25" customHeight="1">
      <c r="AL859" s="449"/>
      <c r="AM859" s="265"/>
    </row>
    <row r="860" spans="1:41" ht="14.25" customHeight="1" thickBot="1">
      <c r="AL860" s="449"/>
    </row>
    <row r="861" spans="1:41" ht="14.25" customHeight="1" thickBot="1">
      <c r="A861" s="439" t="s">
        <v>892</v>
      </c>
      <c r="D861" s="747" t="s">
        <v>1</v>
      </c>
      <c r="E861" s="747"/>
      <c r="F861" s="747"/>
      <c r="G861" s="747"/>
      <c r="H861" s="747"/>
      <c r="I861" s="747" t="s">
        <v>3</v>
      </c>
      <c r="J861" s="747"/>
      <c r="K861" s="747"/>
      <c r="L861" s="747"/>
      <c r="M861" s="747"/>
      <c r="N861" s="747"/>
      <c r="O861" s="747"/>
      <c r="P861" s="747"/>
      <c r="Q861" s="747"/>
      <c r="R861" s="747"/>
      <c r="S861" s="747"/>
      <c r="T861" s="747"/>
      <c r="U861" s="747"/>
      <c r="V861" s="747"/>
      <c r="W861" s="747"/>
      <c r="X861" s="747"/>
      <c r="Y861" s="747"/>
      <c r="Z861" s="747"/>
      <c r="AA861" s="747"/>
      <c r="AB861" s="747"/>
      <c r="AC861" s="747"/>
      <c r="AD861" s="747"/>
      <c r="AE861" s="747"/>
      <c r="AF861" s="747"/>
      <c r="AG861" s="747"/>
      <c r="AL861" s="449"/>
    </row>
    <row r="862" spans="1:41" ht="30.75" customHeight="1" thickTop="1" thickBot="1">
      <c r="D862" s="747"/>
      <c r="E862" s="747"/>
      <c r="F862" s="747"/>
      <c r="G862" s="747"/>
      <c r="H862" s="747"/>
      <c r="I862" s="771" t="s">
        <v>32</v>
      </c>
      <c r="J862" s="771"/>
      <c r="K862" s="771"/>
      <c r="L862" s="771"/>
      <c r="M862" s="771"/>
      <c r="N862" s="771" t="s">
        <v>124</v>
      </c>
      <c r="O862" s="771"/>
      <c r="P862" s="771"/>
      <c r="Q862" s="771"/>
      <c r="R862" s="771"/>
      <c r="S862" s="771" t="s">
        <v>210</v>
      </c>
      <c r="T862" s="771"/>
      <c r="U862" s="771"/>
      <c r="V862" s="771"/>
      <c r="W862" s="771"/>
      <c r="X862" s="771" t="s">
        <v>211</v>
      </c>
      <c r="Y862" s="771"/>
      <c r="Z862" s="771"/>
      <c r="AA862" s="771"/>
      <c r="AB862" s="771"/>
      <c r="AC862" s="771" t="s">
        <v>30</v>
      </c>
      <c r="AD862" s="771"/>
      <c r="AE862" s="771"/>
      <c r="AF862" s="771"/>
      <c r="AG862" s="771"/>
      <c r="AL862" s="449"/>
      <c r="AM862" s="432" t="s">
        <v>30</v>
      </c>
      <c r="AO862" s="432" t="s">
        <v>30</v>
      </c>
    </row>
    <row r="863" spans="1:41" ht="28.5" customHeight="1" thickBot="1">
      <c r="D863" s="1020" t="s">
        <v>212</v>
      </c>
      <c r="E863" s="1021"/>
      <c r="F863" s="1021"/>
      <c r="G863" s="1021"/>
      <c r="H863" s="1022"/>
      <c r="I863" s="1023"/>
      <c r="J863" s="1024"/>
      <c r="K863" s="1024"/>
      <c r="L863" s="1024"/>
      <c r="M863" s="1024"/>
      <c r="N863" s="1024"/>
      <c r="O863" s="1024"/>
      <c r="P863" s="1024"/>
      <c r="Q863" s="1024"/>
      <c r="R863" s="1024"/>
      <c r="S863" s="1024"/>
      <c r="T863" s="1024"/>
      <c r="U863" s="1024"/>
      <c r="V863" s="1024"/>
      <c r="W863" s="1024"/>
      <c r="X863" s="1024"/>
      <c r="Y863" s="1024"/>
      <c r="Z863" s="1024"/>
      <c r="AA863" s="1024"/>
      <c r="AB863" s="1024"/>
      <c r="AC863" s="1025">
        <f>SUM(I863:AB863)</f>
        <v>0</v>
      </c>
      <c r="AD863" s="1025"/>
      <c r="AE863" s="1025"/>
      <c r="AF863" s="1025"/>
      <c r="AG863" s="1026"/>
      <c r="AL863" s="449"/>
      <c r="AM863" s="480">
        <f>SUM(I863:AB863)-AC863</f>
        <v>0</v>
      </c>
      <c r="AO863" s="482" t="e">
        <f>AC863-#REF!-#REF!</f>
        <v>#REF!</v>
      </c>
    </row>
    <row r="864" spans="1:41" ht="21.75" customHeight="1">
      <c r="D864" s="936"/>
      <c r="E864" s="937"/>
      <c r="F864" s="937"/>
      <c r="G864" s="937"/>
      <c r="H864" s="938"/>
      <c r="I864" s="1027"/>
      <c r="J864" s="1028"/>
      <c r="K864" s="1028"/>
      <c r="L864" s="1028"/>
      <c r="M864" s="1028"/>
      <c r="N864" s="1028"/>
      <c r="O864" s="1028"/>
      <c r="P864" s="1028"/>
      <c r="Q864" s="1028"/>
      <c r="R864" s="1028"/>
      <c r="S864" s="1028"/>
      <c r="T864" s="1028"/>
      <c r="U864" s="1028"/>
      <c r="V864" s="1028"/>
      <c r="W864" s="1028"/>
      <c r="X864" s="1028"/>
      <c r="Y864" s="1028"/>
      <c r="Z864" s="1028"/>
      <c r="AA864" s="1028"/>
      <c r="AB864" s="1028"/>
      <c r="AC864" s="1029">
        <f t="shared" ref="AC864:AC874" si="255">SUM(I864:AB864)</f>
        <v>0</v>
      </c>
      <c r="AD864" s="1029"/>
      <c r="AE864" s="1029"/>
      <c r="AF864" s="1029"/>
      <c r="AG864" s="1030"/>
      <c r="AL864" s="449"/>
      <c r="AM864" s="286">
        <f t="shared" ref="AM864:AM869" si="256">SUM(I864:AB864)-AC864</f>
        <v>0</v>
      </c>
      <c r="AO864" s="286"/>
    </row>
    <row r="865" spans="4:41" ht="21.75" customHeight="1">
      <c r="D865" s="718"/>
      <c r="E865" s="719"/>
      <c r="F865" s="719"/>
      <c r="G865" s="719"/>
      <c r="H865" s="720"/>
      <c r="I865" s="723"/>
      <c r="J865" s="741"/>
      <c r="K865" s="741"/>
      <c r="L865" s="741"/>
      <c r="M865" s="741"/>
      <c r="N865" s="741"/>
      <c r="O865" s="741"/>
      <c r="P865" s="741"/>
      <c r="Q865" s="741"/>
      <c r="R865" s="741"/>
      <c r="S865" s="741"/>
      <c r="T865" s="741"/>
      <c r="U865" s="741"/>
      <c r="V865" s="741"/>
      <c r="W865" s="741"/>
      <c r="X865" s="741"/>
      <c r="Y865" s="741"/>
      <c r="Z865" s="741"/>
      <c r="AA865" s="741"/>
      <c r="AB865" s="741"/>
      <c r="AC865" s="901">
        <f t="shared" si="255"/>
        <v>0</v>
      </c>
      <c r="AD865" s="901"/>
      <c r="AE865" s="901"/>
      <c r="AF865" s="901"/>
      <c r="AG865" s="902"/>
      <c r="AM865" s="286">
        <f t="shared" si="256"/>
        <v>0</v>
      </c>
      <c r="AO865" s="286"/>
    </row>
    <row r="866" spans="4:41" ht="21.75" customHeight="1">
      <c r="D866" s="718"/>
      <c r="E866" s="719"/>
      <c r="F866" s="719"/>
      <c r="G866" s="719"/>
      <c r="H866" s="720"/>
      <c r="I866" s="723"/>
      <c r="J866" s="741"/>
      <c r="K866" s="741"/>
      <c r="L866" s="741"/>
      <c r="M866" s="741"/>
      <c r="N866" s="741"/>
      <c r="O866" s="741"/>
      <c r="P866" s="741"/>
      <c r="Q866" s="741"/>
      <c r="R866" s="741"/>
      <c r="S866" s="741"/>
      <c r="T866" s="741"/>
      <c r="U866" s="741"/>
      <c r="V866" s="741"/>
      <c r="W866" s="741"/>
      <c r="X866" s="741"/>
      <c r="Y866" s="741"/>
      <c r="Z866" s="741"/>
      <c r="AA866" s="741"/>
      <c r="AB866" s="741"/>
      <c r="AC866" s="901">
        <f t="shared" si="255"/>
        <v>0</v>
      </c>
      <c r="AD866" s="901"/>
      <c r="AE866" s="901"/>
      <c r="AF866" s="901"/>
      <c r="AG866" s="902"/>
      <c r="AM866" s="286">
        <f t="shared" si="256"/>
        <v>0</v>
      </c>
      <c r="AO866" s="286"/>
    </row>
    <row r="867" spans="4:41" ht="21.75" customHeight="1">
      <c r="D867" s="718"/>
      <c r="E867" s="719"/>
      <c r="F867" s="719"/>
      <c r="G867" s="719"/>
      <c r="H867" s="720"/>
      <c r="I867" s="723"/>
      <c r="J867" s="741"/>
      <c r="K867" s="741"/>
      <c r="L867" s="741"/>
      <c r="M867" s="741"/>
      <c r="N867" s="741"/>
      <c r="O867" s="741"/>
      <c r="P867" s="741"/>
      <c r="Q867" s="741"/>
      <c r="R867" s="741"/>
      <c r="S867" s="741"/>
      <c r="T867" s="741"/>
      <c r="U867" s="741"/>
      <c r="V867" s="741"/>
      <c r="W867" s="741"/>
      <c r="X867" s="741"/>
      <c r="Y867" s="741"/>
      <c r="Z867" s="741"/>
      <c r="AA867" s="741"/>
      <c r="AB867" s="741"/>
      <c r="AC867" s="901">
        <f t="shared" si="255"/>
        <v>0</v>
      </c>
      <c r="AD867" s="901"/>
      <c r="AE867" s="901"/>
      <c r="AF867" s="901"/>
      <c r="AG867" s="902"/>
      <c r="AM867" s="286">
        <f t="shared" si="256"/>
        <v>0</v>
      </c>
      <c r="AO867" s="286"/>
    </row>
    <row r="868" spans="4:41" ht="21.75" customHeight="1" thickBot="1">
      <c r="D868" s="1013"/>
      <c r="E868" s="1014"/>
      <c r="F868" s="1014"/>
      <c r="G868" s="1014"/>
      <c r="H868" s="1015"/>
      <c r="I868" s="1016"/>
      <c r="J868" s="1017"/>
      <c r="K868" s="1017"/>
      <c r="L868" s="1017"/>
      <c r="M868" s="1017"/>
      <c r="N868" s="1017"/>
      <c r="O868" s="1017"/>
      <c r="P868" s="1017"/>
      <c r="Q868" s="1017"/>
      <c r="R868" s="1017"/>
      <c r="S868" s="1017"/>
      <c r="T868" s="1017"/>
      <c r="U868" s="1017"/>
      <c r="V868" s="1017"/>
      <c r="W868" s="1017"/>
      <c r="X868" s="1017"/>
      <c r="Y868" s="1017"/>
      <c r="Z868" s="1017"/>
      <c r="AA868" s="1017"/>
      <c r="AB868" s="1017"/>
      <c r="AC868" s="1018">
        <f t="shared" si="255"/>
        <v>0</v>
      </c>
      <c r="AD868" s="1018"/>
      <c r="AE868" s="1018"/>
      <c r="AF868" s="1018"/>
      <c r="AG868" s="1019"/>
      <c r="AM868" s="286">
        <f t="shared" si="256"/>
        <v>0</v>
      </c>
      <c r="AO868" s="286"/>
    </row>
    <row r="869" spans="4:41" ht="28.5" customHeight="1" thickBot="1">
      <c r="D869" s="1020" t="s">
        <v>213</v>
      </c>
      <c r="E869" s="1021"/>
      <c r="F869" s="1021"/>
      <c r="G869" s="1021"/>
      <c r="H869" s="1022"/>
      <c r="I869" s="1023">
        <f>SUM(I870:M873)</f>
        <v>37977</v>
      </c>
      <c r="J869" s="1024"/>
      <c r="K869" s="1024"/>
      <c r="L869" s="1024"/>
      <c r="M869" s="1024"/>
      <c r="N869" s="1024">
        <f>SUM(N870:R873)</f>
        <v>18913</v>
      </c>
      <c r="O869" s="1024"/>
      <c r="P869" s="1024"/>
      <c r="Q869" s="1024"/>
      <c r="R869" s="1024"/>
      <c r="S869" s="1024">
        <f>SUM(S870:W873)</f>
        <v>-37977</v>
      </c>
      <c r="T869" s="1024"/>
      <c r="U869" s="1024"/>
      <c r="V869" s="1024"/>
      <c r="W869" s="1024"/>
      <c r="X869" s="1024"/>
      <c r="Y869" s="1024"/>
      <c r="Z869" s="1024"/>
      <c r="AA869" s="1024"/>
      <c r="AB869" s="1024"/>
      <c r="AC869" s="1025">
        <f t="shared" si="255"/>
        <v>18913</v>
      </c>
      <c r="AD869" s="1025"/>
      <c r="AE869" s="1025"/>
      <c r="AF869" s="1025"/>
      <c r="AG869" s="1026"/>
      <c r="AM869" s="286">
        <f t="shared" si="256"/>
        <v>0</v>
      </c>
      <c r="AO869" s="287" t="e">
        <f>AC869-#REF!-#REF!</f>
        <v>#REF!</v>
      </c>
    </row>
    <row r="870" spans="4:41" ht="21.75" customHeight="1">
      <c r="D870" s="765" t="s">
        <v>1062</v>
      </c>
      <c r="E870" s="766"/>
      <c r="F870" s="766"/>
      <c r="G870" s="766"/>
      <c r="H870" s="767"/>
      <c r="I870" s="905">
        <v>15378</v>
      </c>
      <c r="J870" s="890"/>
      <c r="K870" s="890"/>
      <c r="L870" s="890"/>
      <c r="M870" s="890"/>
      <c r="N870" s="890">
        <v>17292</v>
      </c>
      <c r="O870" s="890"/>
      <c r="P870" s="890"/>
      <c r="Q870" s="890"/>
      <c r="R870" s="890"/>
      <c r="S870" s="890">
        <v>-15378</v>
      </c>
      <c r="T870" s="890"/>
      <c r="U870" s="890"/>
      <c r="V870" s="890"/>
      <c r="W870" s="890"/>
      <c r="X870" s="890"/>
      <c r="Y870" s="890"/>
      <c r="Z870" s="890"/>
      <c r="AA870" s="890"/>
      <c r="AB870" s="890"/>
      <c r="AC870" s="903">
        <f t="shared" si="255"/>
        <v>17292</v>
      </c>
      <c r="AD870" s="903"/>
      <c r="AE870" s="903"/>
      <c r="AF870" s="903"/>
      <c r="AG870" s="904"/>
      <c r="AM870" s="286">
        <f>SUM(I870:AB870)-AC870</f>
        <v>0</v>
      </c>
      <c r="AO870" s="286"/>
    </row>
    <row r="871" spans="4:41" ht="21.75" customHeight="1">
      <c r="D871" s="718" t="s">
        <v>1063</v>
      </c>
      <c r="E871" s="719"/>
      <c r="F871" s="719"/>
      <c r="G871" s="719"/>
      <c r="H871" s="720"/>
      <c r="I871" s="723">
        <v>1170</v>
      </c>
      <c r="J871" s="741"/>
      <c r="K871" s="741"/>
      <c r="L871" s="741"/>
      <c r="M871" s="741"/>
      <c r="N871" s="741">
        <v>1170</v>
      </c>
      <c r="O871" s="741"/>
      <c r="P871" s="741"/>
      <c r="Q871" s="741"/>
      <c r="R871" s="741"/>
      <c r="S871" s="741">
        <v>-1170</v>
      </c>
      <c r="T871" s="741"/>
      <c r="U871" s="741"/>
      <c r="V871" s="741"/>
      <c r="W871" s="741"/>
      <c r="X871" s="741"/>
      <c r="Y871" s="741"/>
      <c r="Z871" s="741"/>
      <c r="AA871" s="741"/>
      <c r="AB871" s="741"/>
      <c r="AC871" s="901">
        <f>SUM(I871:AB871)</f>
        <v>1170</v>
      </c>
      <c r="AD871" s="901"/>
      <c r="AE871" s="901"/>
      <c r="AF871" s="901"/>
      <c r="AG871" s="902"/>
      <c r="AM871" s="286">
        <f t="shared" ref="AM871:AM875" si="257">SUM(I871:AB871)-AC871</f>
        <v>0</v>
      </c>
      <c r="AO871" s="479"/>
    </row>
    <row r="872" spans="4:41" ht="21.75" customHeight="1">
      <c r="D872" s="718" t="s">
        <v>1064</v>
      </c>
      <c r="E872" s="719"/>
      <c r="F872" s="719"/>
      <c r="G872" s="719"/>
      <c r="H872" s="720"/>
      <c r="I872" s="723">
        <v>5429</v>
      </c>
      <c r="J872" s="741"/>
      <c r="K872" s="741"/>
      <c r="L872" s="741"/>
      <c r="M872" s="741"/>
      <c r="N872" s="741">
        <v>451</v>
      </c>
      <c r="O872" s="741"/>
      <c r="P872" s="741"/>
      <c r="Q872" s="741"/>
      <c r="R872" s="741"/>
      <c r="S872" s="741">
        <v>-5429</v>
      </c>
      <c r="T872" s="741"/>
      <c r="U872" s="741"/>
      <c r="V872" s="741"/>
      <c r="W872" s="741"/>
      <c r="X872" s="741"/>
      <c r="Y872" s="741"/>
      <c r="Z872" s="741"/>
      <c r="AA872" s="741"/>
      <c r="AB872" s="741"/>
      <c r="AC872" s="901">
        <f>SUM(I872:AB872)</f>
        <v>451</v>
      </c>
      <c r="AD872" s="901"/>
      <c r="AE872" s="901"/>
      <c r="AF872" s="901"/>
      <c r="AG872" s="902"/>
      <c r="AM872" s="286">
        <f t="shared" si="257"/>
        <v>0</v>
      </c>
      <c r="AO872" s="479"/>
    </row>
    <row r="873" spans="4:41" ht="21.75" customHeight="1">
      <c r="D873" s="718" t="s">
        <v>1065</v>
      </c>
      <c r="E873" s="719"/>
      <c r="F873" s="719"/>
      <c r="G873" s="719"/>
      <c r="H873" s="720"/>
      <c r="I873" s="723">
        <v>16000</v>
      </c>
      <c r="J873" s="741"/>
      <c r="K873" s="741"/>
      <c r="L873" s="741"/>
      <c r="M873" s="741"/>
      <c r="N873" s="741"/>
      <c r="O873" s="741"/>
      <c r="P873" s="741"/>
      <c r="Q873" s="741"/>
      <c r="R873" s="741"/>
      <c r="S873" s="741">
        <v>-16000</v>
      </c>
      <c r="T873" s="741"/>
      <c r="U873" s="741"/>
      <c r="V873" s="741"/>
      <c r="W873" s="741"/>
      <c r="X873" s="741"/>
      <c r="Y873" s="741"/>
      <c r="Z873" s="741"/>
      <c r="AA873" s="741"/>
      <c r="AB873" s="741"/>
      <c r="AC873" s="901">
        <f t="shared" si="255"/>
        <v>0</v>
      </c>
      <c r="AD873" s="901"/>
      <c r="AE873" s="901"/>
      <c r="AF873" s="901"/>
      <c r="AG873" s="902"/>
      <c r="AM873" s="286">
        <f t="shared" si="257"/>
        <v>0</v>
      </c>
      <c r="AO873" s="479"/>
    </row>
    <row r="874" spans="4:41" ht="21.75" hidden="1" customHeight="1">
      <c r="D874" s="718"/>
      <c r="E874" s="719"/>
      <c r="F874" s="719"/>
      <c r="G874" s="719"/>
      <c r="H874" s="720"/>
      <c r="I874" s="723"/>
      <c r="J874" s="741"/>
      <c r="K874" s="741"/>
      <c r="L874" s="741"/>
      <c r="M874" s="741"/>
      <c r="N874" s="741"/>
      <c r="O874" s="741"/>
      <c r="P874" s="741"/>
      <c r="Q874" s="741"/>
      <c r="R874" s="741"/>
      <c r="S874" s="741"/>
      <c r="T874" s="741"/>
      <c r="U874" s="741"/>
      <c r="V874" s="741"/>
      <c r="W874" s="741"/>
      <c r="X874" s="741"/>
      <c r="Y874" s="741"/>
      <c r="Z874" s="741"/>
      <c r="AA874" s="741"/>
      <c r="AB874" s="741"/>
      <c r="AC874" s="901">
        <f t="shared" si="255"/>
        <v>0</v>
      </c>
      <c r="AD874" s="901"/>
      <c r="AE874" s="901"/>
      <c r="AF874" s="901"/>
      <c r="AG874" s="902"/>
      <c r="AM874" s="286">
        <f t="shared" si="257"/>
        <v>0</v>
      </c>
      <c r="AO874" s="479"/>
    </row>
    <row r="875" spans="4:41" ht="21.75" hidden="1" customHeight="1" thickBot="1">
      <c r="D875" s="867"/>
      <c r="E875" s="867"/>
      <c r="F875" s="867"/>
      <c r="G875" s="867"/>
      <c r="H875" s="867"/>
      <c r="I875" s="1033"/>
      <c r="J875" s="1034"/>
      <c r="K875" s="1034"/>
      <c r="L875" s="1034"/>
      <c r="M875" s="1034"/>
      <c r="N875" s="1034"/>
      <c r="O875" s="1034"/>
      <c r="P875" s="1034"/>
      <c r="Q875" s="1034"/>
      <c r="R875" s="1034"/>
      <c r="S875" s="1034"/>
      <c r="T875" s="1034"/>
      <c r="U875" s="1034"/>
      <c r="V875" s="1034"/>
      <c r="W875" s="1034"/>
      <c r="X875" s="1034"/>
      <c r="Y875" s="1034"/>
      <c r="Z875" s="1034"/>
      <c r="AA875" s="1034"/>
      <c r="AB875" s="1034"/>
      <c r="AC875" s="1035">
        <f>SUM(I875:AB875)</f>
        <v>0</v>
      </c>
      <c r="AD875" s="1035"/>
      <c r="AE875" s="1035"/>
      <c r="AF875" s="1035"/>
      <c r="AG875" s="726"/>
      <c r="AM875" s="481">
        <f t="shared" si="257"/>
        <v>0</v>
      </c>
      <c r="AO875" s="488"/>
    </row>
    <row r="877" spans="4:41" ht="26.25" customHeight="1">
      <c r="D877" s="777" t="s">
        <v>1066</v>
      </c>
      <c r="E877" s="1036"/>
      <c r="F877" s="1036"/>
      <c r="G877" s="1036"/>
      <c r="H877" s="1036"/>
      <c r="I877" s="1036"/>
      <c r="J877" s="1036"/>
      <c r="K877" s="1036"/>
      <c r="L877" s="1036"/>
      <c r="M877" s="1036"/>
      <c r="N877" s="1036"/>
      <c r="O877" s="1036"/>
      <c r="P877" s="1036"/>
      <c r="Q877" s="1036"/>
      <c r="R877" s="1036"/>
      <c r="S877" s="1036"/>
      <c r="T877" s="1036"/>
      <c r="U877" s="1036"/>
      <c r="V877" s="1036"/>
      <c r="W877" s="1036"/>
      <c r="X877" s="1036"/>
      <c r="Y877" s="1036"/>
      <c r="Z877" s="1036"/>
      <c r="AA877" s="1036"/>
      <c r="AB877" s="1036"/>
      <c r="AC877" s="1036"/>
      <c r="AD877" s="1036"/>
      <c r="AE877" s="1036"/>
      <c r="AF877" s="1036"/>
      <c r="AG877" s="1036"/>
    </row>
    <row r="880" spans="4:41" ht="14.25" customHeight="1">
      <c r="D880" s="422" t="s">
        <v>893</v>
      </c>
    </row>
    <row r="882" spans="1:42" ht="14.25" customHeight="1">
      <c r="D882" s="894" t="s">
        <v>894</v>
      </c>
      <c r="E882" s="894"/>
      <c r="F882" s="894"/>
      <c r="G882" s="894"/>
      <c r="H882" s="894"/>
      <c r="I882" s="894"/>
      <c r="J882" s="894"/>
      <c r="K882" s="894"/>
      <c r="L882" s="894"/>
      <c r="M882" s="894"/>
      <c r="N882" s="894"/>
      <c r="O882" s="894"/>
      <c r="P882" s="894"/>
      <c r="Q882" s="894"/>
      <c r="R882" s="894"/>
      <c r="S882" s="894"/>
      <c r="T882" s="894"/>
      <c r="U882" s="894"/>
      <c r="V882" s="894"/>
      <c r="W882" s="894"/>
      <c r="X882" s="894"/>
      <c r="Y882" s="894"/>
      <c r="Z882" s="894"/>
      <c r="AA882" s="894"/>
      <c r="AB882" s="894"/>
      <c r="AC882" s="894"/>
      <c r="AD882" s="894"/>
      <c r="AE882" s="894"/>
      <c r="AF882" s="894"/>
      <c r="AG882" s="894"/>
    </row>
    <row r="883" spans="1:42" ht="14.25" customHeight="1" thickBot="1"/>
    <row r="884" spans="1:42" ht="28.5" customHeight="1" thickTop="1" thickBot="1">
      <c r="A884" s="439">
        <v>26</v>
      </c>
      <c r="D884" s="753" t="s">
        <v>131</v>
      </c>
      <c r="E884" s="754"/>
      <c r="F884" s="754"/>
      <c r="G884" s="754"/>
      <c r="H884" s="754"/>
      <c r="I884" s="754"/>
      <c r="J884" s="754"/>
      <c r="K884" s="754"/>
      <c r="L884" s="754"/>
      <c r="M884" s="755"/>
      <c r="N884" s="753" t="s">
        <v>2</v>
      </c>
      <c r="O884" s="754"/>
      <c r="P884" s="754"/>
      <c r="Q884" s="754"/>
      <c r="R884" s="754"/>
      <c r="S884" s="754"/>
      <c r="T884" s="754"/>
      <c r="U884" s="754"/>
      <c r="V884" s="754"/>
      <c r="W884" s="755"/>
      <c r="X884" s="753" t="s">
        <v>3</v>
      </c>
      <c r="Y884" s="754"/>
      <c r="Z884" s="754"/>
      <c r="AA884" s="754"/>
      <c r="AB884" s="754"/>
      <c r="AC884" s="754"/>
      <c r="AD884" s="754"/>
      <c r="AE884" s="754"/>
      <c r="AF884" s="754"/>
      <c r="AG884" s="755"/>
      <c r="AL884" s="432" t="s">
        <v>2</v>
      </c>
      <c r="AM884" s="436" t="s">
        <v>3</v>
      </c>
      <c r="AO884" s="432" t="s">
        <v>2</v>
      </c>
      <c r="AP884" s="436" t="s">
        <v>3</v>
      </c>
    </row>
    <row r="885" spans="1:42" ht="28.5" customHeight="1" thickBot="1">
      <c r="D885" s="932" t="s">
        <v>219</v>
      </c>
      <c r="E885" s="933"/>
      <c r="F885" s="933"/>
      <c r="G885" s="933"/>
      <c r="H885" s="933"/>
      <c r="I885" s="933"/>
      <c r="J885" s="933"/>
      <c r="K885" s="933"/>
      <c r="L885" s="933"/>
      <c r="M885" s="934"/>
      <c r="N885" s="1037">
        <f>SUM(N887:W887)</f>
        <v>6749</v>
      </c>
      <c r="O885" s="925"/>
      <c r="P885" s="925"/>
      <c r="Q885" s="925"/>
      <c r="R885" s="925"/>
      <c r="S885" s="925"/>
      <c r="T885" s="925"/>
      <c r="U885" s="925"/>
      <c r="V885" s="925"/>
      <c r="W885" s="1038"/>
      <c r="X885" s="1039">
        <f>SUM(X887:AG887)</f>
        <v>181751</v>
      </c>
      <c r="Y885" s="1040"/>
      <c r="Z885" s="1040"/>
      <c r="AA885" s="1040"/>
      <c r="AB885" s="1040"/>
      <c r="AC885" s="1040"/>
      <c r="AD885" s="1040"/>
      <c r="AE885" s="1040"/>
      <c r="AF885" s="1040"/>
      <c r="AG885" s="1040"/>
      <c r="AL885" s="453">
        <f>SUM(N887:W887)-N885</f>
        <v>0</v>
      </c>
      <c r="AM885" s="455">
        <f>SUM(X887:AG887)-X885</f>
        <v>0</v>
      </c>
      <c r="AO885" s="470" t="e">
        <f>N885-#REF!</f>
        <v>#REF!</v>
      </c>
      <c r="AP885" s="471" t="e">
        <f>X885-#REF!</f>
        <v>#REF!</v>
      </c>
    </row>
    <row r="886" spans="1:42" ht="28.5" customHeight="1">
      <c r="D886" s="718" t="s">
        <v>218</v>
      </c>
      <c r="E886" s="719"/>
      <c r="F886" s="719"/>
      <c r="G886" s="719"/>
      <c r="H886" s="719"/>
      <c r="I886" s="719"/>
      <c r="J886" s="719"/>
      <c r="K886" s="719"/>
      <c r="L886" s="719"/>
      <c r="M886" s="720"/>
      <c r="N886" s="920"/>
      <c r="O886" s="716"/>
      <c r="P886" s="716"/>
      <c r="Q886" s="716"/>
      <c r="R886" s="716"/>
      <c r="S886" s="716"/>
      <c r="T886" s="716"/>
      <c r="U886" s="716"/>
      <c r="V886" s="716"/>
      <c r="W886" s="716"/>
      <c r="X886" s="1045"/>
      <c r="Y886" s="1045"/>
      <c r="Z886" s="1045"/>
      <c r="AA886" s="1045"/>
      <c r="AB886" s="1045"/>
      <c r="AC886" s="1045"/>
      <c r="AD886" s="1045"/>
      <c r="AE886" s="1045"/>
      <c r="AF886" s="1045"/>
      <c r="AG886" s="1045"/>
      <c r="AL886" s="450"/>
      <c r="AM886" s="463"/>
      <c r="AO886" s="468"/>
      <c r="AP886" s="469"/>
    </row>
    <row r="887" spans="1:42" ht="28.5" customHeight="1">
      <c r="D887" s="936" t="s">
        <v>217</v>
      </c>
      <c r="E887" s="937"/>
      <c r="F887" s="937"/>
      <c r="G887" s="937"/>
      <c r="H887" s="937"/>
      <c r="I887" s="937"/>
      <c r="J887" s="937"/>
      <c r="K887" s="937"/>
      <c r="L887" s="937"/>
      <c r="M887" s="938"/>
      <c r="N887" s="920">
        <v>6749</v>
      </c>
      <c r="O887" s="716"/>
      <c r="P887" s="716"/>
      <c r="Q887" s="716"/>
      <c r="R887" s="716"/>
      <c r="S887" s="716"/>
      <c r="T887" s="716"/>
      <c r="U887" s="716"/>
      <c r="V887" s="716"/>
      <c r="W887" s="716"/>
      <c r="X887" s="721">
        <v>181751</v>
      </c>
      <c r="Y887" s="743"/>
      <c r="Z887" s="743"/>
      <c r="AA887" s="743"/>
      <c r="AB887" s="743"/>
      <c r="AC887" s="743"/>
      <c r="AD887" s="743"/>
      <c r="AE887" s="743"/>
      <c r="AF887" s="743"/>
      <c r="AG887" s="920"/>
      <c r="AL887" s="450"/>
      <c r="AM887" s="463"/>
      <c r="AO887" s="468"/>
      <c r="AP887" s="469"/>
    </row>
    <row r="888" spans="1:42" ht="28.5" customHeight="1" thickBot="1">
      <c r="D888" s="932" t="s">
        <v>216</v>
      </c>
      <c r="E888" s="933"/>
      <c r="F888" s="933"/>
      <c r="G888" s="933"/>
      <c r="H888" s="933"/>
      <c r="I888" s="933"/>
      <c r="J888" s="933"/>
      <c r="K888" s="933"/>
      <c r="L888" s="933"/>
      <c r="M888" s="934"/>
      <c r="N888" s="1037">
        <f>SUM(N889:W890)</f>
        <v>459832</v>
      </c>
      <c r="O888" s="925"/>
      <c r="P888" s="925"/>
      <c r="Q888" s="925"/>
      <c r="R888" s="925"/>
      <c r="S888" s="925"/>
      <c r="T888" s="925"/>
      <c r="U888" s="925"/>
      <c r="V888" s="925"/>
      <c r="W888" s="1038"/>
      <c r="X888" s="900">
        <f>SUM(X889:AG890)</f>
        <v>512107</v>
      </c>
      <c r="Y888" s="935"/>
      <c r="Z888" s="935"/>
      <c r="AA888" s="935"/>
      <c r="AB888" s="935"/>
      <c r="AC888" s="935"/>
      <c r="AD888" s="935"/>
      <c r="AE888" s="935"/>
      <c r="AF888" s="935"/>
      <c r="AG888" s="935"/>
      <c r="AL888" s="465">
        <f>SUM(N889:W890)-N888</f>
        <v>0</v>
      </c>
      <c r="AM888" s="452">
        <f>SUM(X889:AG890)-X888</f>
        <v>0</v>
      </c>
      <c r="AO888" s="466" t="e">
        <f>N888-#REF!</f>
        <v>#REF!</v>
      </c>
      <c r="AP888" s="467" t="e">
        <f>X888-#REF!</f>
        <v>#REF!</v>
      </c>
    </row>
    <row r="889" spans="1:42" ht="28.5" customHeight="1">
      <c r="D889" s="718" t="s">
        <v>473</v>
      </c>
      <c r="E889" s="719"/>
      <c r="F889" s="719"/>
      <c r="G889" s="719"/>
      <c r="H889" s="719"/>
      <c r="I889" s="719"/>
      <c r="J889" s="719"/>
      <c r="K889" s="719"/>
      <c r="L889" s="719"/>
      <c r="M889" s="720"/>
      <c r="N889" s="920">
        <v>386568</v>
      </c>
      <c r="O889" s="716"/>
      <c r="P889" s="716"/>
      <c r="Q889" s="716"/>
      <c r="R889" s="716"/>
      <c r="S889" s="716"/>
      <c r="T889" s="716"/>
      <c r="U889" s="716"/>
      <c r="V889" s="716"/>
      <c r="W889" s="716"/>
      <c r="X889" s="768">
        <v>362531</v>
      </c>
      <c r="Y889" s="769"/>
      <c r="Z889" s="769"/>
      <c r="AA889" s="769"/>
      <c r="AB889" s="769"/>
      <c r="AC889" s="769"/>
      <c r="AD889" s="769"/>
      <c r="AE889" s="769"/>
      <c r="AF889" s="769"/>
      <c r="AG889" s="770"/>
      <c r="AL889" s="450"/>
      <c r="AM889" s="463"/>
      <c r="AO889" s="468"/>
      <c r="AP889" s="469"/>
    </row>
    <row r="890" spans="1:42" ht="28.5" customHeight="1">
      <c r="D890" s="936" t="s">
        <v>215</v>
      </c>
      <c r="E890" s="937"/>
      <c r="F890" s="937"/>
      <c r="G890" s="937"/>
      <c r="H890" s="937"/>
      <c r="I890" s="937"/>
      <c r="J890" s="937"/>
      <c r="K890" s="937"/>
      <c r="L890" s="937"/>
      <c r="M890" s="938"/>
      <c r="N890" s="939">
        <v>73264</v>
      </c>
      <c r="O890" s="940"/>
      <c r="P890" s="940"/>
      <c r="Q890" s="940"/>
      <c r="R890" s="940"/>
      <c r="S890" s="940"/>
      <c r="T890" s="940"/>
      <c r="U890" s="940"/>
      <c r="V890" s="940"/>
      <c r="W890" s="940"/>
      <c r="X890" s="721">
        <v>149576</v>
      </c>
      <c r="Y890" s="743"/>
      <c r="Z890" s="743"/>
      <c r="AA890" s="743"/>
      <c r="AB890" s="743"/>
      <c r="AC890" s="743"/>
      <c r="AD890" s="743"/>
      <c r="AE890" s="743"/>
      <c r="AF890" s="743"/>
      <c r="AG890" s="920"/>
      <c r="AL890" s="456"/>
      <c r="AM890" s="462"/>
      <c r="AO890" s="489"/>
      <c r="AP890" s="490"/>
    </row>
    <row r="891" spans="1:42" ht="20.25" customHeight="1">
      <c r="T891" s="536"/>
    </row>
    <row r="892" spans="1:42" ht="14.25" hidden="1" customHeight="1">
      <c r="D892" s="922" t="s">
        <v>895</v>
      </c>
      <c r="E892" s="922"/>
      <c r="F892" s="922"/>
      <c r="G892" s="922"/>
      <c r="H892" s="922"/>
      <c r="I892" s="922"/>
      <c r="J892" s="922"/>
      <c r="K892" s="922"/>
      <c r="L892" s="922"/>
      <c r="M892" s="922"/>
      <c r="N892" s="922"/>
      <c r="O892" s="922"/>
      <c r="P892" s="922"/>
      <c r="Q892" s="922"/>
      <c r="R892" s="922"/>
      <c r="S892" s="922"/>
      <c r="T892" s="922"/>
      <c r="U892" s="922"/>
      <c r="V892" s="922"/>
      <c r="W892" s="922"/>
      <c r="X892" s="922"/>
      <c r="Y892" s="922"/>
      <c r="Z892" s="922"/>
      <c r="AA892" s="922"/>
      <c r="AB892" s="922"/>
      <c r="AC892" s="922"/>
      <c r="AD892" s="922"/>
      <c r="AE892" s="922"/>
      <c r="AF892" s="922"/>
      <c r="AG892" s="922"/>
    </row>
    <row r="893" spans="1:42" ht="14.25" hidden="1" customHeight="1"/>
    <row r="894" spans="1:42" ht="14.25" hidden="1" customHeight="1">
      <c r="D894" s="1044" t="s">
        <v>896</v>
      </c>
      <c r="E894" s="1044"/>
      <c r="F894" s="1044"/>
      <c r="G894" s="1044"/>
      <c r="H894" s="1044"/>
      <c r="I894" s="1044"/>
      <c r="J894" s="1044"/>
      <c r="K894" s="1044"/>
      <c r="L894" s="1044"/>
      <c r="M894" s="1044"/>
      <c r="N894" s="1044"/>
      <c r="O894" s="1044"/>
      <c r="P894" s="1044"/>
      <c r="Q894" s="1044"/>
      <c r="R894" s="886" t="s">
        <v>899</v>
      </c>
      <c r="S894" s="886"/>
      <c r="T894" s="886"/>
      <c r="U894" s="886"/>
      <c r="V894" s="886"/>
      <c r="W894" s="886"/>
      <c r="X894" s="886"/>
      <c r="Y894" s="886"/>
      <c r="Z894" s="886" t="s">
        <v>898</v>
      </c>
      <c r="AA894" s="886"/>
      <c r="AB894" s="886"/>
      <c r="AC894" s="886"/>
      <c r="AD894" s="886"/>
      <c r="AE894" s="886"/>
      <c r="AF894" s="886"/>
      <c r="AG894" s="886"/>
    </row>
    <row r="895" spans="1:42" ht="16.5" hidden="1" customHeight="1" thickBot="1">
      <c r="D895" s="491"/>
      <c r="E895" s="491"/>
      <c r="F895" s="491"/>
      <c r="G895" s="491"/>
      <c r="H895" s="491"/>
      <c r="I895" s="491"/>
      <c r="J895" s="491"/>
      <c r="K895" s="491"/>
      <c r="L895" s="491"/>
      <c r="M895" s="491"/>
      <c r="N895" s="491"/>
      <c r="O895" s="491"/>
      <c r="P895" s="491"/>
      <c r="Q895" s="491"/>
      <c r="R895" s="492"/>
      <c r="S895" s="491"/>
      <c r="T895" s="491"/>
      <c r="U895" s="491"/>
      <c r="V895" s="662"/>
      <c r="W895" s="491"/>
      <c r="X895" s="491"/>
      <c r="Y895" s="491"/>
      <c r="Z895" s="491"/>
      <c r="AA895" s="491"/>
      <c r="AB895" s="491"/>
      <c r="AC895" s="491"/>
      <c r="AD895" s="491"/>
      <c r="AE895" s="491"/>
      <c r="AF895" s="491"/>
      <c r="AG895" s="491"/>
    </row>
    <row r="896" spans="1:42" ht="14.25" hidden="1" customHeight="1"/>
    <row r="897" spans="4:33" ht="14.25" hidden="1" customHeight="1"/>
    <row r="898" spans="4:33" ht="14.25" hidden="1" customHeight="1">
      <c r="D898" s="894" t="s">
        <v>900</v>
      </c>
      <c r="E898" s="894"/>
      <c r="F898" s="894"/>
      <c r="G898" s="894"/>
      <c r="H898" s="894"/>
      <c r="I898" s="894"/>
      <c r="J898" s="894"/>
      <c r="K898" s="894"/>
      <c r="L898" s="894"/>
      <c r="M898" s="894"/>
      <c r="N898" s="894"/>
      <c r="O898" s="894"/>
      <c r="P898" s="894"/>
      <c r="Q898" s="894"/>
      <c r="R898" s="894"/>
      <c r="S898" s="894"/>
      <c r="T898" s="894"/>
      <c r="U898" s="894"/>
      <c r="V898" s="894"/>
      <c r="W898" s="894"/>
      <c r="X898" s="894"/>
      <c r="Y898" s="894"/>
      <c r="Z898" s="894"/>
      <c r="AA898" s="894"/>
      <c r="AB898" s="894"/>
      <c r="AC898" s="894"/>
      <c r="AD898" s="894"/>
      <c r="AE898" s="894"/>
      <c r="AF898" s="894"/>
      <c r="AG898" s="894"/>
    </row>
    <row r="900" spans="4:33" ht="13.5" customHeight="1">
      <c r="D900" s="776" t="s">
        <v>1117</v>
      </c>
      <c r="E900" s="894"/>
      <c r="F900" s="894"/>
      <c r="G900" s="894"/>
      <c r="H900" s="894"/>
      <c r="I900" s="894"/>
      <c r="J900" s="894"/>
      <c r="K900" s="894"/>
      <c r="L900" s="894"/>
      <c r="M900" s="894"/>
      <c r="N900" s="894"/>
      <c r="O900" s="894"/>
      <c r="P900" s="894"/>
      <c r="Q900" s="894"/>
      <c r="R900" s="894"/>
      <c r="S900" s="894"/>
      <c r="T900" s="894"/>
      <c r="U900" s="894"/>
      <c r="V900" s="894"/>
      <c r="W900" s="894"/>
      <c r="X900" s="894"/>
      <c r="Y900" s="894"/>
      <c r="Z900" s="894"/>
      <c r="AA900" s="894"/>
      <c r="AB900" s="894"/>
      <c r="AC900" s="894"/>
      <c r="AD900" s="894"/>
      <c r="AE900" s="894"/>
      <c r="AF900" s="894"/>
      <c r="AG900" s="894"/>
    </row>
    <row r="902" spans="4:33" ht="14.25" customHeight="1">
      <c r="D902" s="422" t="s">
        <v>1023</v>
      </c>
    </row>
    <row r="904" spans="4:33" ht="14.25" customHeight="1">
      <c r="D904" s="863" t="s">
        <v>1127</v>
      </c>
      <c r="E904" s="906"/>
      <c r="F904" s="906"/>
      <c r="G904" s="906"/>
      <c r="H904" s="906"/>
      <c r="I904" s="906"/>
      <c r="J904" s="906"/>
      <c r="K904" s="906"/>
      <c r="L904" s="906"/>
      <c r="M904" s="906"/>
      <c r="N904" s="906"/>
      <c r="O904" s="906"/>
      <c r="P904" s="906"/>
      <c r="Q904" s="906"/>
      <c r="R904" s="906"/>
      <c r="S904" s="906"/>
      <c r="T904" s="906"/>
      <c r="U904" s="906"/>
      <c r="V904" s="906"/>
      <c r="W904" s="906"/>
      <c r="X904" s="906"/>
      <c r="Y904" s="906"/>
      <c r="Z904" s="906"/>
      <c r="AA904" s="906"/>
      <c r="AB904" s="906"/>
      <c r="AC904" s="906"/>
      <c r="AD904" s="906"/>
      <c r="AE904" s="906"/>
      <c r="AF904" s="906"/>
      <c r="AG904" s="906"/>
    </row>
    <row r="905" spans="4:33" ht="14.25" customHeight="1">
      <c r="D905" s="906"/>
      <c r="E905" s="906"/>
      <c r="F905" s="906"/>
      <c r="G905" s="906"/>
      <c r="H905" s="906"/>
      <c r="I905" s="906"/>
      <c r="J905" s="906"/>
      <c r="K905" s="906"/>
      <c r="L905" s="906"/>
      <c r="M905" s="906"/>
      <c r="N905" s="906"/>
      <c r="O905" s="906"/>
      <c r="P905" s="906"/>
      <c r="Q905" s="906"/>
      <c r="R905" s="906"/>
      <c r="S905" s="906"/>
      <c r="T905" s="906"/>
      <c r="U905" s="906"/>
      <c r="V905" s="906"/>
      <c r="W905" s="906"/>
      <c r="X905" s="906"/>
      <c r="Y905" s="906"/>
      <c r="Z905" s="906"/>
      <c r="AA905" s="906"/>
      <c r="AB905" s="906"/>
      <c r="AC905" s="906"/>
      <c r="AD905" s="906"/>
      <c r="AE905" s="906"/>
      <c r="AF905" s="906"/>
      <c r="AG905" s="906"/>
    </row>
    <row r="906" spans="4:33" ht="14.25" customHeight="1">
      <c r="D906" s="906"/>
      <c r="E906" s="906"/>
      <c r="F906" s="906"/>
      <c r="G906" s="906"/>
      <c r="H906" s="906"/>
      <c r="I906" s="906"/>
      <c r="J906" s="906"/>
      <c r="K906" s="906"/>
      <c r="L906" s="906"/>
      <c r="M906" s="906"/>
      <c r="N906" s="906"/>
      <c r="O906" s="906"/>
      <c r="P906" s="906"/>
      <c r="Q906" s="906"/>
      <c r="R906" s="906"/>
      <c r="S906" s="906"/>
      <c r="T906" s="906"/>
      <c r="U906" s="906"/>
      <c r="V906" s="906"/>
      <c r="W906" s="906"/>
      <c r="X906" s="906"/>
      <c r="Y906" s="906"/>
      <c r="Z906" s="906"/>
      <c r="AA906" s="906"/>
      <c r="AB906" s="906"/>
      <c r="AC906" s="906"/>
      <c r="AD906" s="906"/>
      <c r="AE906" s="906"/>
      <c r="AF906" s="906"/>
      <c r="AG906" s="906"/>
    </row>
    <row r="908" spans="4:33" ht="14.25" customHeight="1">
      <c r="D908" s="894" t="s">
        <v>914</v>
      </c>
      <c r="E908" s="894"/>
      <c r="F908" s="894"/>
      <c r="G908" s="894"/>
      <c r="H908" s="894"/>
      <c r="I908" s="894"/>
      <c r="J908" s="894"/>
      <c r="K908" s="894"/>
      <c r="L908" s="894"/>
      <c r="M908" s="894"/>
      <c r="N908" s="894"/>
      <c r="O908" s="894"/>
      <c r="P908" s="894"/>
      <c r="Q908" s="894"/>
      <c r="R908" s="894"/>
      <c r="S908" s="894"/>
      <c r="T908" s="894"/>
      <c r="U908" s="894"/>
      <c r="V908" s="894"/>
      <c r="W908" s="894"/>
      <c r="X908" s="894"/>
      <c r="Y908" s="894"/>
      <c r="Z908" s="894"/>
      <c r="AA908" s="894"/>
      <c r="AB908" s="894"/>
      <c r="AC908" s="894"/>
      <c r="AD908" s="894"/>
      <c r="AE908" s="894"/>
      <c r="AF908" s="894"/>
      <c r="AG908" s="894"/>
    </row>
    <row r="909" spans="4:33" ht="14.25" customHeight="1" thickBot="1"/>
    <row r="910" spans="4:33" ht="14.25" customHeight="1" thickBot="1">
      <c r="D910" s="771" t="s">
        <v>131</v>
      </c>
      <c r="E910" s="771"/>
      <c r="F910" s="771"/>
      <c r="G910" s="771"/>
      <c r="H910" s="771"/>
      <c r="I910" s="771"/>
      <c r="J910" s="771"/>
      <c r="K910" s="771"/>
      <c r="L910" s="771"/>
      <c r="M910" s="771"/>
      <c r="N910" s="771" t="s">
        <v>2</v>
      </c>
      <c r="O910" s="771"/>
      <c r="P910" s="771"/>
      <c r="Q910" s="771"/>
      <c r="R910" s="771"/>
      <c r="S910" s="771"/>
      <c r="T910" s="771"/>
      <c r="U910" s="771"/>
      <c r="V910" s="771"/>
      <c r="W910" s="771"/>
      <c r="X910" s="771" t="s">
        <v>3</v>
      </c>
      <c r="Y910" s="771"/>
      <c r="Z910" s="771"/>
      <c r="AA910" s="771"/>
      <c r="AB910" s="771"/>
      <c r="AC910" s="771"/>
      <c r="AD910" s="771"/>
      <c r="AE910" s="771"/>
      <c r="AF910" s="771"/>
      <c r="AG910" s="771"/>
    </row>
    <row r="911" spans="4:33" ht="19.5" customHeight="1">
      <c r="D911" s="858" t="s">
        <v>220</v>
      </c>
      <c r="E911" s="858"/>
      <c r="F911" s="858"/>
      <c r="G911" s="858"/>
      <c r="H911" s="858"/>
      <c r="I911" s="858"/>
      <c r="J911" s="858"/>
      <c r="K911" s="858"/>
      <c r="L911" s="858"/>
      <c r="M911" s="858"/>
      <c r="N911" s="1070">
        <v>5477</v>
      </c>
      <c r="O911" s="1070"/>
      <c r="P911" s="1070"/>
      <c r="Q911" s="1070"/>
      <c r="R911" s="1070"/>
      <c r="S911" s="1070"/>
      <c r="T911" s="1070"/>
      <c r="U911" s="1070"/>
      <c r="V911" s="1070"/>
      <c r="W911" s="1070"/>
      <c r="X911" s="1070">
        <v>6070</v>
      </c>
      <c r="Y911" s="1070"/>
      <c r="Z911" s="1070"/>
      <c r="AA911" s="1070"/>
      <c r="AB911" s="1070"/>
      <c r="AC911" s="1070"/>
      <c r="AD911" s="1070"/>
      <c r="AE911" s="1070"/>
      <c r="AF911" s="1070"/>
      <c r="AG911" s="1070"/>
    </row>
    <row r="912" spans="4:33" ht="14.25" customHeight="1">
      <c r="D912" s="822" t="s">
        <v>221</v>
      </c>
      <c r="E912" s="822"/>
      <c r="F912" s="822"/>
      <c r="G912" s="822"/>
      <c r="H912" s="822"/>
      <c r="I912" s="822"/>
      <c r="J912" s="822"/>
      <c r="K912" s="822"/>
      <c r="L912" s="822"/>
      <c r="M912" s="822"/>
      <c r="N912" s="716"/>
      <c r="O912" s="716"/>
      <c r="P912" s="716"/>
      <c r="Q912" s="716"/>
      <c r="R912" s="716"/>
      <c r="S912" s="716"/>
      <c r="T912" s="716"/>
      <c r="U912" s="716"/>
      <c r="V912" s="716"/>
      <c r="W912" s="716"/>
      <c r="X912" s="716"/>
      <c r="Y912" s="716"/>
      <c r="Z912" s="716"/>
      <c r="AA912" s="716"/>
      <c r="AB912" s="716"/>
      <c r="AC912" s="716"/>
      <c r="AD912" s="716"/>
      <c r="AE912" s="716"/>
      <c r="AF912" s="716"/>
      <c r="AG912" s="716"/>
    </row>
    <row r="913" spans="4:33" ht="14.25" customHeight="1">
      <c r="D913" s="822" t="s">
        <v>222</v>
      </c>
      <c r="E913" s="822"/>
      <c r="F913" s="822"/>
      <c r="G913" s="822"/>
      <c r="H913" s="822"/>
      <c r="I913" s="822"/>
      <c r="J913" s="822"/>
      <c r="K913" s="822"/>
      <c r="L913" s="822"/>
      <c r="M913" s="822"/>
      <c r="N913" s="716">
        <v>5477</v>
      </c>
      <c r="O913" s="716"/>
      <c r="P913" s="716"/>
      <c r="Q913" s="716"/>
      <c r="R913" s="716"/>
      <c r="S913" s="716"/>
      <c r="T913" s="716"/>
      <c r="U913" s="716"/>
      <c r="V913" s="716"/>
      <c r="W913" s="716"/>
      <c r="X913" s="716">
        <v>6070</v>
      </c>
      <c r="Y913" s="716"/>
      <c r="Z913" s="716"/>
      <c r="AA913" s="716"/>
      <c r="AB913" s="716"/>
      <c r="AC913" s="716"/>
      <c r="AD913" s="716"/>
      <c r="AE913" s="716"/>
      <c r="AF913" s="716"/>
      <c r="AG913" s="716"/>
    </row>
    <row r="914" spans="4:33" ht="20.25" customHeight="1">
      <c r="D914" s="825" t="s">
        <v>223</v>
      </c>
      <c r="E914" s="825"/>
      <c r="F914" s="825"/>
      <c r="G914" s="825"/>
      <c r="H914" s="825"/>
      <c r="I914" s="825"/>
      <c r="J914" s="825"/>
      <c r="K914" s="825"/>
      <c r="L914" s="825"/>
      <c r="M914" s="825"/>
      <c r="N914" s="1071">
        <v>404999</v>
      </c>
      <c r="O914" s="1071"/>
      <c r="P914" s="1071"/>
      <c r="Q914" s="1071"/>
      <c r="R914" s="1071"/>
      <c r="S914" s="1071"/>
      <c r="T914" s="1071"/>
      <c r="U914" s="1071"/>
      <c r="V914" s="1071"/>
      <c r="W914" s="1071"/>
      <c r="X914" s="1071"/>
      <c r="Y914" s="1071"/>
      <c r="Z914" s="1071"/>
      <c r="AA914" s="1071"/>
      <c r="AB914" s="1071"/>
      <c r="AC914" s="1071"/>
      <c r="AD914" s="1071"/>
      <c r="AE914" s="1071"/>
      <c r="AF914" s="1071"/>
      <c r="AG914" s="1071"/>
    </row>
    <row r="915" spans="4:33" ht="14.25" customHeight="1">
      <c r="D915" s="822" t="s">
        <v>221</v>
      </c>
      <c r="E915" s="822"/>
      <c r="F915" s="822"/>
      <c r="G915" s="822"/>
      <c r="H915" s="822"/>
      <c r="I915" s="822"/>
      <c r="J915" s="822"/>
      <c r="K915" s="822"/>
      <c r="L915" s="822"/>
      <c r="M915" s="822"/>
      <c r="N915" s="716">
        <v>404999</v>
      </c>
      <c r="O915" s="716"/>
      <c r="P915" s="716"/>
      <c r="Q915" s="716"/>
      <c r="R915" s="716"/>
      <c r="S915" s="716"/>
      <c r="T915" s="716"/>
      <c r="U915" s="716"/>
      <c r="V915" s="716"/>
      <c r="W915" s="716"/>
      <c r="X915" s="716"/>
      <c r="Y915" s="716"/>
      <c r="Z915" s="716"/>
      <c r="AA915" s="716"/>
      <c r="AB915" s="716"/>
      <c r="AC915" s="716"/>
      <c r="AD915" s="716"/>
      <c r="AE915" s="716"/>
      <c r="AF915" s="716"/>
      <c r="AG915" s="716"/>
    </row>
    <row r="916" spans="4:33" ht="14.25" customHeight="1">
      <c r="D916" s="822" t="s">
        <v>222</v>
      </c>
      <c r="E916" s="822"/>
      <c r="F916" s="822"/>
      <c r="G916" s="822"/>
      <c r="H916" s="822"/>
      <c r="I916" s="822"/>
      <c r="J916" s="822"/>
      <c r="K916" s="822"/>
      <c r="L916" s="822"/>
      <c r="M916" s="822"/>
      <c r="N916" s="716"/>
      <c r="O916" s="716"/>
      <c r="P916" s="716"/>
      <c r="Q916" s="716"/>
      <c r="R916" s="716"/>
      <c r="S916" s="716"/>
      <c r="T916" s="716"/>
      <c r="U916" s="716"/>
      <c r="V916" s="716"/>
      <c r="W916" s="716"/>
      <c r="X916" s="716"/>
      <c r="Y916" s="716"/>
      <c r="Z916" s="716"/>
      <c r="AA916" s="716"/>
      <c r="AB916" s="716"/>
      <c r="AC916" s="716"/>
      <c r="AD916" s="716"/>
      <c r="AE916" s="716"/>
      <c r="AF916" s="716"/>
      <c r="AG916" s="716"/>
    </row>
    <row r="917" spans="4:33" ht="14.25" customHeight="1">
      <c r="D917" s="825" t="s">
        <v>224</v>
      </c>
      <c r="E917" s="825"/>
      <c r="F917" s="825"/>
      <c r="G917" s="825"/>
      <c r="H917" s="825"/>
      <c r="I917" s="825"/>
      <c r="J917" s="825"/>
      <c r="K917" s="825"/>
      <c r="L917" s="825"/>
      <c r="M917" s="825"/>
      <c r="N917" s="1071"/>
      <c r="O917" s="1071"/>
      <c r="P917" s="1071"/>
      <c r="Q917" s="1071"/>
      <c r="R917" s="1071"/>
      <c r="S917" s="1071"/>
      <c r="T917" s="1071"/>
      <c r="U917" s="1071"/>
      <c r="V917" s="1071"/>
      <c r="W917" s="1071"/>
      <c r="X917" s="1071"/>
      <c r="Y917" s="1071"/>
      <c r="Z917" s="1071"/>
      <c r="AA917" s="1071"/>
      <c r="AB917" s="1071"/>
      <c r="AC917" s="1071"/>
      <c r="AD917" s="1071"/>
      <c r="AE917" s="1071"/>
      <c r="AF917" s="1071"/>
      <c r="AG917" s="1071"/>
    </row>
    <row r="918" spans="4:33" ht="14.25" customHeight="1">
      <c r="D918" s="825" t="s">
        <v>225</v>
      </c>
      <c r="E918" s="825"/>
      <c r="F918" s="825"/>
      <c r="G918" s="825"/>
      <c r="H918" s="825"/>
      <c r="I918" s="825"/>
      <c r="J918" s="825"/>
      <c r="K918" s="825"/>
      <c r="L918" s="825"/>
      <c r="M918" s="825"/>
      <c r="N918" s="1071"/>
      <c r="O918" s="1071"/>
      <c r="P918" s="1071"/>
      <c r="Q918" s="1071"/>
      <c r="R918" s="1071"/>
      <c r="S918" s="1071"/>
      <c r="T918" s="1071"/>
      <c r="U918" s="1071"/>
      <c r="V918" s="1071"/>
      <c r="W918" s="1071"/>
      <c r="X918" s="1071"/>
      <c r="Y918" s="1071"/>
      <c r="Z918" s="1071"/>
      <c r="AA918" s="1071"/>
      <c r="AB918" s="1071"/>
      <c r="AC918" s="1071"/>
      <c r="AD918" s="1071"/>
      <c r="AE918" s="1071"/>
      <c r="AF918" s="1071"/>
      <c r="AG918" s="1071"/>
    </row>
    <row r="919" spans="4:33" ht="14.25" customHeight="1">
      <c r="D919" s="825" t="s">
        <v>226</v>
      </c>
      <c r="E919" s="825"/>
      <c r="F919" s="825"/>
      <c r="G919" s="825"/>
      <c r="H919" s="825"/>
      <c r="I919" s="825"/>
      <c r="J919" s="825"/>
      <c r="K919" s="825"/>
      <c r="L919" s="825"/>
      <c r="M919" s="825"/>
      <c r="N919" s="1072">
        <v>0.22</v>
      </c>
      <c r="O919" s="1072"/>
      <c r="P919" s="1072"/>
      <c r="Q919" s="1072"/>
      <c r="R919" s="1072"/>
      <c r="S919" s="1072"/>
      <c r="T919" s="1072"/>
      <c r="U919" s="1072"/>
      <c r="V919" s="1072"/>
      <c r="W919" s="1072"/>
      <c r="X919" s="1071"/>
      <c r="Y919" s="1071"/>
      <c r="Z919" s="1071"/>
      <c r="AA919" s="1071"/>
      <c r="AB919" s="1071"/>
      <c r="AC919" s="1071"/>
      <c r="AD919" s="1071"/>
      <c r="AE919" s="1071"/>
      <c r="AF919" s="1071"/>
      <c r="AG919" s="1071"/>
    </row>
    <row r="920" spans="4:33" ht="14.25" customHeight="1">
      <c r="D920" s="825" t="s">
        <v>227</v>
      </c>
      <c r="E920" s="825"/>
      <c r="F920" s="825"/>
      <c r="G920" s="825"/>
      <c r="H920" s="825"/>
      <c r="I920" s="825"/>
      <c r="J920" s="825"/>
      <c r="K920" s="825"/>
      <c r="L920" s="825"/>
      <c r="M920" s="825"/>
      <c r="N920" s="1071">
        <v>87895</v>
      </c>
      <c r="O920" s="1071"/>
      <c r="P920" s="1071"/>
      <c r="Q920" s="1071"/>
      <c r="R920" s="1071"/>
      <c r="S920" s="1071"/>
      <c r="T920" s="1071"/>
      <c r="U920" s="1071"/>
      <c r="V920" s="1071"/>
      <c r="W920" s="1071"/>
      <c r="X920" s="1071"/>
      <c r="Y920" s="1071"/>
      <c r="Z920" s="1071"/>
      <c r="AA920" s="1071"/>
      <c r="AB920" s="1071"/>
      <c r="AC920" s="1071"/>
      <c r="AD920" s="1071"/>
      <c r="AE920" s="1071"/>
      <c r="AF920" s="1071"/>
      <c r="AG920" s="1071"/>
    </row>
    <row r="921" spans="4:33" ht="14.25" customHeight="1">
      <c r="D921" s="825" t="s">
        <v>228</v>
      </c>
      <c r="E921" s="825"/>
      <c r="F921" s="825"/>
      <c r="G921" s="825"/>
      <c r="H921" s="825"/>
      <c r="I921" s="825"/>
      <c r="J921" s="825"/>
      <c r="K921" s="825"/>
      <c r="L921" s="825"/>
      <c r="M921" s="825"/>
      <c r="N921" s="1071">
        <v>0</v>
      </c>
      <c r="O921" s="1071"/>
      <c r="P921" s="1071"/>
      <c r="Q921" s="1071"/>
      <c r="R921" s="1071"/>
      <c r="S921" s="1071"/>
      <c r="T921" s="1071"/>
      <c r="U921" s="1071"/>
      <c r="V921" s="1071"/>
      <c r="W921" s="1071"/>
      <c r="X921" s="1071"/>
      <c r="Y921" s="1071"/>
      <c r="Z921" s="1071"/>
      <c r="AA921" s="1071"/>
      <c r="AB921" s="1071"/>
      <c r="AC921" s="1071"/>
      <c r="AD921" s="1071"/>
      <c r="AE921" s="1071"/>
      <c r="AF921" s="1071"/>
      <c r="AG921" s="1071"/>
    </row>
    <row r="922" spans="4:33" ht="14.25" customHeight="1">
      <c r="D922" s="822" t="s">
        <v>229</v>
      </c>
      <c r="E922" s="822"/>
      <c r="F922" s="822"/>
      <c r="G922" s="822"/>
      <c r="H922" s="822"/>
      <c r="I922" s="822"/>
      <c r="J922" s="822"/>
      <c r="K922" s="822"/>
      <c r="L922" s="822"/>
      <c r="M922" s="822"/>
      <c r="N922" s="716"/>
      <c r="O922" s="716"/>
      <c r="P922" s="716"/>
      <c r="Q922" s="716"/>
      <c r="R922" s="716"/>
      <c r="S922" s="716"/>
      <c r="T922" s="716"/>
      <c r="U922" s="716"/>
      <c r="V922" s="716"/>
      <c r="W922" s="716"/>
      <c r="X922" s="716"/>
      <c r="Y922" s="716"/>
      <c r="Z922" s="716"/>
      <c r="AA922" s="716"/>
      <c r="AB922" s="716"/>
      <c r="AC922" s="716"/>
      <c r="AD922" s="716"/>
      <c r="AE922" s="716"/>
      <c r="AF922" s="716"/>
      <c r="AG922" s="716"/>
    </row>
    <row r="923" spans="4:33" ht="14.25" customHeight="1">
      <c r="D923" s="822" t="s">
        <v>230</v>
      </c>
      <c r="E923" s="822"/>
      <c r="F923" s="822"/>
      <c r="G923" s="822"/>
      <c r="H923" s="822"/>
      <c r="I923" s="822"/>
      <c r="J923" s="822"/>
      <c r="K923" s="822"/>
      <c r="L923" s="822"/>
      <c r="M923" s="822"/>
      <c r="N923" s="716"/>
      <c r="O923" s="716"/>
      <c r="P923" s="716"/>
      <c r="Q923" s="716"/>
      <c r="R923" s="716"/>
      <c r="S923" s="716"/>
      <c r="T923" s="716"/>
      <c r="U923" s="716"/>
      <c r="V923" s="716"/>
      <c r="W923" s="716"/>
      <c r="X923" s="716"/>
      <c r="Y923" s="716"/>
      <c r="Z923" s="716"/>
      <c r="AA923" s="716"/>
      <c r="AB923" s="716"/>
      <c r="AC923" s="716"/>
      <c r="AD923" s="716"/>
      <c r="AE923" s="716"/>
      <c r="AF923" s="716"/>
      <c r="AG923" s="716"/>
    </row>
    <row r="924" spans="4:33" ht="14.25" customHeight="1">
      <c r="D924" s="825" t="s">
        <v>231</v>
      </c>
      <c r="E924" s="825"/>
      <c r="F924" s="825"/>
      <c r="G924" s="825"/>
      <c r="H924" s="825"/>
      <c r="I924" s="825"/>
      <c r="J924" s="825"/>
      <c r="K924" s="825"/>
      <c r="L924" s="825"/>
      <c r="M924" s="825"/>
      <c r="N924" s="1071">
        <v>0</v>
      </c>
      <c r="O924" s="1071"/>
      <c r="P924" s="1071"/>
      <c r="Q924" s="1071"/>
      <c r="R924" s="1071"/>
      <c r="S924" s="1071"/>
      <c r="T924" s="1071"/>
      <c r="U924" s="1071"/>
      <c r="V924" s="1071"/>
      <c r="W924" s="1071"/>
      <c r="X924" s="1071">
        <v>1396</v>
      </c>
      <c r="Y924" s="1071"/>
      <c r="Z924" s="1071"/>
      <c r="AA924" s="1071"/>
      <c r="AB924" s="1071"/>
      <c r="AC924" s="1071"/>
      <c r="AD924" s="1071"/>
      <c r="AE924" s="1071"/>
      <c r="AF924" s="1071"/>
      <c r="AG924" s="1071"/>
    </row>
    <row r="925" spans="4:33" ht="14.25" customHeight="1">
      <c r="D925" s="825" t="s">
        <v>232</v>
      </c>
      <c r="E925" s="825"/>
      <c r="F925" s="825"/>
      <c r="G925" s="825"/>
      <c r="H925" s="825"/>
      <c r="I925" s="825"/>
      <c r="J925" s="825"/>
      <c r="K925" s="825"/>
      <c r="L925" s="825"/>
      <c r="M925" s="825"/>
      <c r="N925" s="1071">
        <v>1396</v>
      </c>
      <c r="O925" s="1071"/>
      <c r="P925" s="1071"/>
      <c r="Q925" s="1071"/>
      <c r="R925" s="1071"/>
      <c r="S925" s="1071"/>
      <c r="T925" s="1071"/>
      <c r="U925" s="1071"/>
      <c r="V925" s="1071"/>
      <c r="W925" s="1071"/>
      <c r="X925" s="1071"/>
      <c r="Y925" s="1071"/>
      <c r="Z925" s="1071"/>
      <c r="AA925" s="1071"/>
      <c r="AB925" s="1071"/>
      <c r="AC925" s="1071"/>
      <c r="AD925" s="1071"/>
      <c r="AE925" s="1071"/>
      <c r="AF925" s="1071"/>
      <c r="AG925" s="1071"/>
    </row>
    <row r="926" spans="4:33" ht="14.25" customHeight="1">
      <c r="D926" s="822" t="s">
        <v>233</v>
      </c>
      <c r="E926" s="822"/>
      <c r="F926" s="822"/>
      <c r="G926" s="822"/>
      <c r="H926" s="822"/>
      <c r="I926" s="822"/>
      <c r="J926" s="822"/>
      <c r="K926" s="822"/>
      <c r="L926" s="822"/>
      <c r="M926" s="822"/>
      <c r="N926" s="716">
        <v>1396</v>
      </c>
      <c r="O926" s="716"/>
      <c r="P926" s="716"/>
      <c r="Q926" s="716"/>
      <c r="R926" s="716"/>
      <c r="S926" s="716"/>
      <c r="T926" s="716"/>
      <c r="U926" s="716"/>
      <c r="V926" s="716"/>
      <c r="W926" s="716"/>
      <c r="X926" s="716"/>
      <c r="Y926" s="716"/>
      <c r="Z926" s="716"/>
      <c r="AA926" s="716"/>
      <c r="AB926" s="716"/>
      <c r="AC926" s="716"/>
      <c r="AD926" s="716"/>
      <c r="AE926" s="716"/>
      <c r="AF926" s="716"/>
      <c r="AG926" s="716"/>
    </row>
    <row r="927" spans="4:33" ht="14.25" customHeight="1" thickBot="1">
      <c r="D927" s="821" t="s">
        <v>230</v>
      </c>
      <c r="E927" s="821"/>
      <c r="F927" s="821"/>
      <c r="G927" s="821"/>
      <c r="H927" s="821"/>
      <c r="I927" s="821"/>
      <c r="J927" s="821"/>
      <c r="K927" s="821"/>
      <c r="L927" s="821"/>
      <c r="M927" s="821"/>
      <c r="N927" s="775"/>
      <c r="O927" s="775"/>
      <c r="P927" s="775"/>
      <c r="Q927" s="775"/>
      <c r="R927" s="775"/>
      <c r="S927" s="775"/>
      <c r="T927" s="775"/>
      <c r="U927" s="775"/>
      <c r="V927" s="775"/>
      <c r="W927" s="775"/>
      <c r="X927" s="775"/>
      <c r="Y927" s="775"/>
      <c r="Z927" s="775"/>
      <c r="AA927" s="775"/>
      <c r="AB927" s="775"/>
      <c r="AC927" s="775"/>
      <c r="AD927" s="775"/>
      <c r="AE927" s="775"/>
      <c r="AF927" s="775"/>
      <c r="AG927" s="775"/>
    </row>
    <row r="929" spans="1:42" ht="14.25" customHeight="1">
      <c r="D929" s="863" t="s">
        <v>1126</v>
      </c>
      <c r="E929" s="906"/>
      <c r="F929" s="906"/>
      <c r="G929" s="906"/>
      <c r="H929" s="906"/>
      <c r="I929" s="906"/>
      <c r="J929" s="906"/>
      <c r="K929" s="906"/>
      <c r="L929" s="906"/>
      <c r="M929" s="906"/>
      <c r="N929" s="906"/>
      <c r="O929" s="906"/>
      <c r="P929" s="906"/>
      <c r="Q929" s="906"/>
      <c r="R929" s="906"/>
      <c r="S929" s="906"/>
      <c r="T929" s="906"/>
      <c r="U929" s="906"/>
      <c r="V929" s="906"/>
      <c r="W929" s="906"/>
      <c r="X929" s="906"/>
      <c r="Y929" s="906"/>
      <c r="Z929" s="906"/>
      <c r="AA929" s="906"/>
      <c r="AB929" s="906"/>
      <c r="AC929" s="906"/>
      <c r="AD929" s="906"/>
      <c r="AE929" s="906"/>
      <c r="AF929" s="906"/>
      <c r="AG929" s="906"/>
    </row>
    <row r="930" spans="1:42" ht="14.25" customHeight="1">
      <c r="D930" s="906"/>
      <c r="E930" s="906"/>
      <c r="F930" s="906"/>
      <c r="G930" s="906"/>
      <c r="H930" s="906"/>
      <c r="I930" s="906"/>
      <c r="J930" s="906"/>
      <c r="K930" s="906"/>
      <c r="L930" s="906"/>
      <c r="M930" s="906"/>
      <c r="N930" s="906"/>
      <c r="O930" s="906"/>
      <c r="P930" s="906"/>
      <c r="Q930" s="906"/>
      <c r="R930" s="906"/>
      <c r="S930" s="906"/>
      <c r="T930" s="906"/>
      <c r="U930" s="906"/>
      <c r="V930" s="906"/>
      <c r="W930" s="906"/>
      <c r="X930" s="906"/>
      <c r="Y930" s="906"/>
      <c r="Z930" s="906"/>
      <c r="AA930" s="906"/>
      <c r="AB930" s="906"/>
      <c r="AC930" s="906"/>
      <c r="AD930" s="906"/>
      <c r="AE930" s="906"/>
      <c r="AF930" s="906"/>
      <c r="AG930" s="906"/>
    </row>
    <row r="931" spans="1:42" ht="14.25" customHeight="1">
      <c r="D931" s="906"/>
      <c r="E931" s="906"/>
      <c r="F931" s="906"/>
      <c r="G931" s="906"/>
      <c r="H931" s="906"/>
      <c r="I931" s="906"/>
      <c r="J931" s="906"/>
      <c r="K931" s="906"/>
      <c r="L931" s="906"/>
      <c r="M931" s="906"/>
      <c r="N931" s="906"/>
      <c r="O931" s="906"/>
      <c r="P931" s="906"/>
      <c r="Q931" s="906"/>
      <c r="R931" s="906"/>
      <c r="S931" s="906"/>
      <c r="T931" s="906"/>
      <c r="U931" s="906"/>
      <c r="V931" s="906"/>
      <c r="W931" s="906"/>
      <c r="X931" s="906"/>
      <c r="Y931" s="906"/>
      <c r="Z931" s="906"/>
      <c r="AA931" s="906"/>
      <c r="AB931" s="906"/>
      <c r="AC931" s="906"/>
      <c r="AD931" s="906"/>
      <c r="AE931" s="906"/>
      <c r="AF931" s="906"/>
      <c r="AG931" s="906"/>
    </row>
    <row r="932" spans="1:42" ht="14.25" customHeight="1">
      <c r="D932" s="422" t="s">
        <v>1024</v>
      </c>
    </row>
    <row r="933" spans="1:42" ht="14.25" customHeight="1">
      <c r="D933" s="894"/>
      <c r="E933" s="894"/>
      <c r="F933" s="894"/>
      <c r="G933" s="894"/>
      <c r="H933" s="894"/>
      <c r="I933" s="894"/>
      <c r="J933" s="894"/>
      <c r="K933" s="894"/>
      <c r="L933" s="894"/>
      <c r="M933" s="894"/>
      <c r="N933" s="894"/>
      <c r="O933" s="894"/>
      <c r="P933" s="894"/>
      <c r="Q933" s="894"/>
      <c r="R933" s="894"/>
      <c r="S933" s="894"/>
      <c r="T933" s="894"/>
      <c r="U933" s="894"/>
      <c r="V933" s="894"/>
      <c r="W933" s="894"/>
      <c r="X933" s="894"/>
      <c r="Y933" s="894"/>
      <c r="Z933" s="894"/>
      <c r="AA933" s="894"/>
      <c r="AB933" s="894"/>
      <c r="AC933" s="894"/>
      <c r="AD933" s="894"/>
      <c r="AE933" s="894"/>
      <c r="AF933" s="894"/>
      <c r="AG933" s="894"/>
    </row>
    <row r="934" spans="1:42" ht="14.25" customHeight="1" thickBot="1"/>
    <row r="935" spans="1:42" ht="28.5" customHeight="1" thickTop="1" thickBot="1">
      <c r="A935" s="439">
        <v>27</v>
      </c>
      <c r="D935" s="753" t="s">
        <v>131</v>
      </c>
      <c r="E935" s="754"/>
      <c r="F935" s="754"/>
      <c r="G935" s="754"/>
      <c r="H935" s="754"/>
      <c r="I935" s="754"/>
      <c r="J935" s="754"/>
      <c r="K935" s="754"/>
      <c r="L935" s="754"/>
      <c r="M935" s="755"/>
      <c r="N935" s="753" t="s">
        <v>2</v>
      </c>
      <c r="O935" s="754"/>
      <c r="P935" s="754"/>
      <c r="Q935" s="754"/>
      <c r="R935" s="754"/>
      <c r="S935" s="754"/>
      <c r="T935" s="754"/>
      <c r="U935" s="754"/>
      <c r="V935" s="754"/>
      <c r="W935" s="755"/>
      <c r="X935" s="753" t="s">
        <v>3</v>
      </c>
      <c r="Y935" s="754"/>
      <c r="Z935" s="754"/>
      <c r="AA935" s="754"/>
      <c r="AB935" s="754"/>
      <c r="AC935" s="754"/>
      <c r="AD935" s="754"/>
      <c r="AE935" s="754"/>
      <c r="AF935" s="754"/>
      <c r="AG935" s="755"/>
      <c r="AL935" s="432" t="s">
        <v>2</v>
      </c>
      <c r="AM935" s="436" t="s">
        <v>3</v>
      </c>
      <c r="AO935" s="432" t="s">
        <v>2</v>
      </c>
      <c r="AP935" s="436" t="s">
        <v>3</v>
      </c>
    </row>
    <row r="936" spans="1:42" ht="18.75" customHeight="1">
      <c r="D936" s="1041" t="s">
        <v>234</v>
      </c>
      <c r="E936" s="1042"/>
      <c r="F936" s="1042"/>
      <c r="G936" s="1042"/>
      <c r="H936" s="1042"/>
      <c r="I936" s="1042"/>
      <c r="J936" s="1042"/>
      <c r="K936" s="1042"/>
      <c r="L936" s="1042"/>
      <c r="M936" s="1043"/>
      <c r="N936" s="939">
        <v>355</v>
      </c>
      <c r="O936" s="940"/>
      <c r="P936" s="940"/>
      <c r="Q936" s="940"/>
      <c r="R936" s="940"/>
      <c r="S936" s="940"/>
      <c r="T936" s="940"/>
      <c r="U936" s="940"/>
      <c r="V936" s="940"/>
      <c r="W936" s="940"/>
      <c r="X936" s="940">
        <v>508</v>
      </c>
      <c r="Y936" s="940"/>
      <c r="Z936" s="940"/>
      <c r="AA936" s="940"/>
      <c r="AB936" s="940"/>
      <c r="AC936" s="940"/>
      <c r="AD936" s="940"/>
      <c r="AE936" s="940"/>
      <c r="AF936" s="940"/>
      <c r="AG936" s="940"/>
      <c r="AL936" s="456"/>
      <c r="AM936" s="462"/>
      <c r="AO936" s="456"/>
      <c r="AP936" s="462"/>
    </row>
    <row r="937" spans="1:42" ht="18.75" customHeight="1">
      <c r="D937" s="950" t="s">
        <v>235</v>
      </c>
      <c r="E937" s="951"/>
      <c r="F937" s="951"/>
      <c r="G937" s="951"/>
      <c r="H937" s="951"/>
      <c r="I937" s="951"/>
      <c r="J937" s="951"/>
      <c r="K937" s="951"/>
      <c r="L937" s="951"/>
      <c r="M937" s="952"/>
      <c r="N937" s="920">
        <v>1012.95</v>
      </c>
      <c r="O937" s="716"/>
      <c r="P937" s="716"/>
      <c r="Q937" s="716"/>
      <c r="R937" s="716"/>
      <c r="S937" s="716"/>
      <c r="T937" s="716"/>
      <c r="U937" s="716"/>
      <c r="V937" s="716"/>
      <c r="W937" s="716"/>
      <c r="X937" s="721">
        <v>978</v>
      </c>
      <c r="Y937" s="743"/>
      <c r="Z937" s="743"/>
      <c r="AA937" s="743"/>
      <c r="AB937" s="743"/>
      <c r="AC937" s="743"/>
      <c r="AD937" s="743"/>
      <c r="AE937" s="743"/>
      <c r="AF937" s="743"/>
      <c r="AG937" s="920"/>
      <c r="AL937" s="450"/>
      <c r="AM937" s="463"/>
      <c r="AO937" s="450"/>
      <c r="AP937" s="463"/>
    </row>
    <row r="938" spans="1:42" ht="18.75" customHeight="1">
      <c r="D938" s="950" t="s">
        <v>236</v>
      </c>
      <c r="E938" s="951"/>
      <c r="F938" s="951"/>
      <c r="G938" s="951"/>
      <c r="H938" s="951"/>
      <c r="I938" s="951"/>
      <c r="J938" s="951"/>
      <c r="K938" s="951"/>
      <c r="L938" s="951"/>
      <c r="M938" s="952"/>
      <c r="N938" s="920"/>
      <c r="O938" s="716"/>
      <c r="P938" s="716"/>
      <c r="Q938" s="716"/>
      <c r="R938" s="716"/>
      <c r="S938" s="716"/>
      <c r="T938" s="716"/>
      <c r="U938" s="716"/>
      <c r="V938" s="716"/>
      <c r="W938" s="716"/>
      <c r="X938" s="721"/>
      <c r="Y938" s="743"/>
      <c r="Z938" s="743"/>
      <c r="AA938" s="743"/>
      <c r="AB938" s="743"/>
      <c r="AC938" s="743"/>
      <c r="AD938" s="743"/>
      <c r="AE938" s="743"/>
      <c r="AF938" s="743"/>
      <c r="AG938" s="920"/>
      <c r="AL938" s="450"/>
      <c r="AM938" s="463"/>
      <c r="AO938" s="450"/>
      <c r="AP938" s="463"/>
    </row>
    <row r="939" spans="1:42" ht="18.75" customHeight="1">
      <c r="D939" s="950" t="s">
        <v>237</v>
      </c>
      <c r="E939" s="951"/>
      <c r="F939" s="951"/>
      <c r="G939" s="951"/>
      <c r="H939" s="951"/>
      <c r="I939" s="951"/>
      <c r="J939" s="951"/>
      <c r="K939" s="951"/>
      <c r="L939" s="951"/>
      <c r="M939" s="952"/>
      <c r="N939" s="920"/>
      <c r="O939" s="716"/>
      <c r="P939" s="716"/>
      <c r="Q939" s="716"/>
      <c r="R939" s="716"/>
      <c r="S939" s="716"/>
      <c r="T939" s="716"/>
      <c r="U939" s="716"/>
      <c r="V939" s="716"/>
      <c r="W939" s="716"/>
      <c r="X939" s="721"/>
      <c r="Y939" s="743"/>
      <c r="Z939" s="743"/>
      <c r="AA939" s="743"/>
      <c r="AB939" s="743"/>
      <c r="AC939" s="743"/>
      <c r="AD939" s="743"/>
      <c r="AE939" s="743"/>
      <c r="AF939" s="743"/>
      <c r="AG939" s="920"/>
      <c r="AL939" s="450"/>
      <c r="AM939" s="463"/>
      <c r="AO939" s="450"/>
      <c r="AP939" s="463"/>
    </row>
    <row r="940" spans="1:42" ht="18.75" customHeight="1">
      <c r="D940" s="1048" t="s">
        <v>238</v>
      </c>
      <c r="E940" s="1049"/>
      <c r="F940" s="1049"/>
      <c r="G940" s="1049"/>
      <c r="H940" s="1049"/>
      <c r="I940" s="1049"/>
      <c r="J940" s="1049"/>
      <c r="K940" s="1049"/>
      <c r="L940" s="1049"/>
      <c r="M940" s="1050"/>
      <c r="N940" s="1011">
        <f>SUM(N937:W939)</f>
        <v>1012.95</v>
      </c>
      <c r="O940" s="733"/>
      <c r="P940" s="733"/>
      <c r="Q940" s="733"/>
      <c r="R940" s="733"/>
      <c r="S940" s="733"/>
      <c r="T940" s="733"/>
      <c r="U940" s="733"/>
      <c r="V940" s="733"/>
      <c r="W940" s="752"/>
      <c r="X940" s="902">
        <f>SUM(X937:AG939)</f>
        <v>978</v>
      </c>
      <c r="Y940" s="733"/>
      <c r="Z940" s="733"/>
      <c r="AA940" s="733"/>
      <c r="AB940" s="733"/>
      <c r="AC940" s="733"/>
      <c r="AD940" s="733"/>
      <c r="AE940" s="733"/>
      <c r="AF940" s="733"/>
      <c r="AG940" s="733"/>
      <c r="AL940" s="465">
        <f>SUM(N937:W939)-N940</f>
        <v>0</v>
      </c>
      <c r="AM940" s="452">
        <f>SUM(X937:AG939)-X940</f>
        <v>0</v>
      </c>
      <c r="AO940" s="450"/>
      <c r="AP940" s="463"/>
    </row>
    <row r="941" spans="1:42" ht="18.75" customHeight="1">
      <c r="D941" s="1048" t="s">
        <v>239</v>
      </c>
      <c r="E941" s="1049"/>
      <c r="F941" s="1049"/>
      <c r="G941" s="1049"/>
      <c r="H941" s="1049"/>
      <c r="I941" s="1049"/>
      <c r="J941" s="1049"/>
      <c r="K941" s="1049"/>
      <c r="L941" s="1049"/>
      <c r="M941" s="1050"/>
      <c r="N941" s="920">
        <v>-1151.5999999999999</v>
      </c>
      <c r="O941" s="716"/>
      <c r="P941" s="716"/>
      <c r="Q941" s="716"/>
      <c r="R941" s="716"/>
      <c r="S941" s="716"/>
      <c r="T941" s="716"/>
      <c r="U941" s="716"/>
      <c r="V941" s="716"/>
      <c r="W941" s="716"/>
      <c r="X941" s="721">
        <v>-1131</v>
      </c>
      <c r="Y941" s="743"/>
      <c r="Z941" s="743"/>
      <c r="AA941" s="743"/>
      <c r="AB941" s="743"/>
      <c r="AC941" s="743"/>
      <c r="AD941" s="743"/>
      <c r="AE941" s="743"/>
      <c r="AF941" s="743"/>
      <c r="AG941" s="920"/>
      <c r="AL941" s="450"/>
      <c r="AM941" s="463"/>
      <c r="AO941" s="450"/>
      <c r="AP941" s="463"/>
    </row>
    <row r="942" spans="1:42" ht="18.75" customHeight="1" thickBot="1">
      <c r="D942" s="956" t="s">
        <v>240</v>
      </c>
      <c r="E942" s="957"/>
      <c r="F942" s="957"/>
      <c r="G942" s="957"/>
      <c r="H942" s="957"/>
      <c r="I942" s="957"/>
      <c r="J942" s="957"/>
      <c r="K942" s="957"/>
      <c r="L942" s="957"/>
      <c r="M942" s="958"/>
      <c r="N942" s="1037">
        <f>N936+N940+N941</f>
        <v>216.35000000000014</v>
      </c>
      <c r="O942" s="925"/>
      <c r="P942" s="925"/>
      <c r="Q942" s="925"/>
      <c r="R942" s="925"/>
      <c r="S942" s="925"/>
      <c r="T942" s="925"/>
      <c r="U942" s="925"/>
      <c r="V942" s="925"/>
      <c r="W942" s="1038"/>
      <c r="X942" s="900">
        <f>X936+X940+X941</f>
        <v>355</v>
      </c>
      <c r="Y942" s="935"/>
      <c r="Z942" s="935"/>
      <c r="AA942" s="935"/>
      <c r="AB942" s="935"/>
      <c r="AC942" s="935"/>
      <c r="AD942" s="935"/>
      <c r="AE942" s="935"/>
      <c r="AF942" s="935"/>
      <c r="AG942" s="935"/>
      <c r="AL942" s="453">
        <f>N936+N940+N941-N942</f>
        <v>0</v>
      </c>
      <c r="AM942" s="455">
        <f>X936+X940+X941-X942</f>
        <v>0</v>
      </c>
      <c r="AO942" s="453" t="e">
        <f>N942-#REF!</f>
        <v>#REF!</v>
      </c>
      <c r="AP942" s="455" t="e">
        <f>X942-#REF!</f>
        <v>#REF!</v>
      </c>
    </row>
    <row r="945" spans="1:42" ht="14.25" customHeight="1">
      <c r="D945" s="422" t="s">
        <v>1025</v>
      </c>
    </row>
    <row r="947" spans="1:42" ht="14.25" hidden="1" customHeight="1">
      <c r="D947" s="894" t="s">
        <v>901</v>
      </c>
      <c r="E947" s="894"/>
      <c r="F947" s="894"/>
      <c r="G947" s="894"/>
      <c r="H947" s="894"/>
      <c r="I947" s="894"/>
      <c r="J947" s="894"/>
      <c r="K947" s="894"/>
      <c r="L947" s="894"/>
      <c r="M947" s="894"/>
      <c r="N947" s="894"/>
      <c r="O947" s="894"/>
      <c r="P947" s="894"/>
      <c r="Q947" s="894"/>
      <c r="R947" s="894"/>
      <c r="S947" s="894"/>
      <c r="T947" s="894"/>
      <c r="U947" s="894"/>
      <c r="V947" s="894"/>
      <c r="W947" s="894"/>
      <c r="X947" s="894"/>
      <c r="Y947" s="894"/>
      <c r="Z947" s="894"/>
      <c r="AA947" s="894"/>
      <c r="AB947" s="894"/>
      <c r="AC947" s="894"/>
      <c r="AD947" s="894"/>
      <c r="AE947" s="894"/>
      <c r="AF947" s="894"/>
      <c r="AG947" s="894"/>
    </row>
    <row r="948" spans="1:42" ht="14.25" hidden="1" customHeight="1" thickBot="1"/>
    <row r="949" spans="1:42" ht="27" hidden="1" customHeight="1" thickBot="1">
      <c r="A949" s="439">
        <v>28</v>
      </c>
      <c r="D949" s="771" t="s">
        <v>241</v>
      </c>
      <c r="E949" s="771"/>
      <c r="F949" s="771"/>
      <c r="G949" s="771"/>
      <c r="H949" s="771"/>
      <c r="I949" s="771" t="s">
        <v>242</v>
      </c>
      <c r="J949" s="771"/>
      <c r="K949" s="771"/>
      <c r="L949" s="771"/>
      <c r="M949" s="771"/>
      <c r="N949" s="771" t="s">
        <v>243</v>
      </c>
      <c r="O949" s="771"/>
      <c r="P949" s="771"/>
      <c r="Q949" s="771"/>
      <c r="R949" s="771"/>
      <c r="S949" s="771" t="s">
        <v>244</v>
      </c>
      <c r="T949" s="771"/>
      <c r="U949" s="771"/>
      <c r="V949" s="771"/>
      <c r="W949" s="771"/>
      <c r="X949" s="771" t="s">
        <v>245</v>
      </c>
      <c r="Y949" s="771"/>
      <c r="Z949" s="771"/>
      <c r="AA949" s="771"/>
      <c r="AB949" s="771"/>
      <c r="AC949" s="771" t="s">
        <v>184</v>
      </c>
      <c r="AD949" s="771"/>
      <c r="AE949" s="771"/>
      <c r="AF949" s="771"/>
      <c r="AG949" s="771"/>
    </row>
    <row r="950" spans="1:42" ht="14.25" hidden="1" customHeight="1">
      <c r="D950" s="818"/>
      <c r="E950" s="818"/>
      <c r="F950" s="818"/>
      <c r="G950" s="818"/>
      <c r="H950" s="818"/>
      <c r="I950" s="815"/>
      <c r="J950" s="815"/>
      <c r="K950" s="815"/>
      <c r="L950" s="815"/>
      <c r="M950" s="815"/>
      <c r="N950" s="1047"/>
      <c r="O950" s="1047"/>
      <c r="P950" s="1047"/>
      <c r="Q950" s="1047"/>
      <c r="R950" s="1047"/>
      <c r="S950" s="1047"/>
      <c r="T950" s="1047"/>
      <c r="U950" s="1047"/>
      <c r="V950" s="1047"/>
      <c r="W950" s="1047"/>
      <c r="X950" s="1047"/>
      <c r="Y950" s="1047"/>
      <c r="Z950" s="1047"/>
      <c r="AA950" s="1047"/>
      <c r="AB950" s="1047"/>
      <c r="AC950" s="1047"/>
      <c r="AD950" s="1047"/>
      <c r="AE950" s="1047"/>
      <c r="AF950" s="1047"/>
      <c r="AG950" s="1047"/>
    </row>
    <row r="951" spans="1:42" ht="14.25" hidden="1" customHeight="1">
      <c r="D951" s="749"/>
      <c r="E951" s="749"/>
      <c r="F951" s="749"/>
      <c r="G951" s="749"/>
      <c r="H951" s="749"/>
      <c r="I951" s="716"/>
      <c r="J951" s="716"/>
      <c r="K951" s="716"/>
      <c r="L951" s="716"/>
      <c r="M951" s="716"/>
      <c r="N951" s="746"/>
      <c r="O951" s="746"/>
      <c r="P951" s="746"/>
      <c r="Q951" s="746"/>
      <c r="R951" s="746"/>
      <c r="S951" s="746"/>
      <c r="T951" s="746"/>
      <c r="U951" s="746"/>
      <c r="V951" s="746"/>
      <c r="W951" s="746"/>
      <c r="X951" s="746"/>
      <c r="Y951" s="746"/>
      <c r="Z951" s="746"/>
      <c r="AA951" s="746"/>
      <c r="AB951" s="746"/>
      <c r="AC951" s="746"/>
      <c r="AD951" s="746"/>
      <c r="AE951" s="746"/>
      <c r="AF951" s="746"/>
      <c r="AG951" s="746"/>
    </row>
    <row r="952" spans="1:42" ht="14.25" hidden="1" customHeight="1">
      <c r="D952" s="749"/>
      <c r="E952" s="749"/>
      <c r="F952" s="749"/>
      <c r="G952" s="749"/>
      <c r="H952" s="749"/>
      <c r="I952" s="716"/>
      <c r="J952" s="716"/>
      <c r="K952" s="716"/>
      <c r="L952" s="716"/>
      <c r="M952" s="716"/>
      <c r="N952" s="746"/>
      <c r="O952" s="746"/>
      <c r="P952" s="746"/>
      <c r="Q952" s="746"/>
      <c r="R952" s="746"/>
      <c r="S952" s="746"/>
      <c r="T952" s="746"/>
      <c r="U952" s="746"/>
      <c r="V952" s="746"/>
      <c r="W952" s="746"/>
      <c r="X952" s="746"/>
      <c r="Y952" s="746"/>
      <c r="Z952" s="746"/>
      <c r="AA952" s="746"/>
      <c r="AB952" s="746"/>
      <c r="AC952" s="746"/>
      <c r="AD952" s="746"/>
      <c r="AE952" s="746"/>
      <c r="AF952" s="746"/>
      <c r="AG952" s="746"/>
    </row>
    <row r="953" spans="1:42" ht="14.25" hidden="1" customHeight="1" thickBot="1">
      <c r="D953" s="773"/>
      <c r="E953" s="773"/>
      <c r="F953" s="773"/>
      <c r="G953" s="773"/>
      <c r="H953" s="773"/>
      <c r="I953" s="775"/>
      <c r="J953" s="775"/>
      <c r="K953" s="775"/>
      <c r="L953" s="775"/>
      <c r="M953" s="775"/>
      <c r="N953" s="1046"/>
      <c r="O953" s="1046"/>
      <c r="P953" s="1046"/>
      <c r="Q953" s="1046"/>
      <c r="R953" s="1046"/>
      <c r="S953" s="1046"/>
      <c r="T953" s="1046"/>
      <c r="U953" s="1046"/>
      <c r="V953" s="1046"/>
      <c r="W953" s="1046"/>
      <c r="X953" s="1046"/>
      <c r="Y953" s="1046"/>
      <c r="Z953" s="1046"/>
      <c r="AA953" s="1046"/>
      <c r="AB953" s="1046"/>
      <c r="AC953" s="1046"/>
      <c r="AD953" s="1046"/>
      <c r="AE953" s="1046"/>
      <c r="AF953" s="1046"/>
      <c r="AG953" s="1046"/>
    </row>
    <row r="954" spans="1:42" ht="14.25" hidden="1" customHeight="1"/>
    <row r="955" spans="1:42" ht="14.25" hidden="1" customHeight="1"/>
    <row r="956" spans="1:42" ht="14.25" customHeight="1">
      <c r="D956" s="894" t="s">
        <v>902</v>
      </c>
      <c r="E956" s="894"/>
      <c r="F956" s="894"/>
      <c r="G956" s="894"/>
      <c r="H956" s="894"/>
      <c r="I956" s="894"/>
      <c r="J956" s="894"/>
      <c r="K956" s="894"/>
      <c r="L956" s="894"/>
      <c r="M956" s="894"/>
      <c r="N956" s="894"/>
      <c r="O956" s="894"/>
      <c r="P956" s="894"/>
      <c r="Q956" s="894"/>
      <c r="R956" s="894"/>
      <c r="S956" s="894"/>
      <c r="T956" s="894"/>
      <c r="U956" s="894"/>
      <c r="V956" s="894"/>
      <c r="W956" s="894"/>
      <c r="X956" s="894"/>
      <c r="Y956" s="894"/>
      <c r="Z956" s="894"/>
      <c r="AA956" s="894"/>
      <c r="AB956" s="894"/>
      <c r="AC956" s="894"/>
      <c r="AD956" s="894"/>
      <c r="AE956" s="894"/>
      <c r="AF956" s="894"/>
      <c r="AG956" s="894"/>
    </row>
    <row r="957" spans="1:42" ht="14.25" customHeight="1" thickBot="1"/>
    <row r="958" spans="1:42" ht="71.25" customHeight="1" thickTop="1" thickBot="1">
      <c r="A958" s="439" t="s">
        <v>906</v>
      </c>
      <c r="D958" s="771" t="s">
        <v>131</v>
      </c>
      <c r="E958" s="771"/>
      <c r="F958" s="771"/>
      <c r="G958" s="771"/>
      <c r="H958" s="771"/>
      <c r="I958" s="771"/>
      <c r="J958" s="771"/>
      <c r="K958" s="771" t="s">
        <v>246</v>
      </c>
      <c r="L958" s="771"/>
      <c r="M958" s="771"/>
      <c r="N958" s="771" t="s">
        <v>477</v>
      </c>
      <c r="O958" s="771"/>
      <c r="P958" s="771"/>
      <c r="Q958" s="771"/>
      <c r="R958" s="771"/>
      <c r="S958" s="771" t="s">
        <v>247</v>
      </c>
      <c r="T958" s="771"/>
      <c r="U958" s="771"/>
      <c r="V958" s="771"/>
      <c r="W958" s="771"/>
      <c r="X958" s="753" t="s">
        <v>248</v>
      </c>
      <c r="Y958" s="754"/>
      <c r="Z958" s="754"/>
      <c r="AA958" s="753" t="s">
        <v>1026</v>
      </c>
      <c r="AB958" s="755"/>
      <c r="AC958" s="771" t="s">
        <v>249</v>
      </c>
      <c r="AD958" s="771"/>
      <c r="AE958" s="771"/>
      <c r="AF958" s="771"/>
      <c r="AG958" s="771"/>
      <c r="AO958" s="432" t="s">
        <v>248</v>
      </c>
      <c r="AP958" s="432" t="s">
        <v>249</v>
      </c>
    </row>
    <row r="959" spans="1:42" ht="14.25" customHeight="1" thickBot="1">
      <c r="D959" s="924" t="s">
        <v>250</v>
      </c>
      <c r="E959" s="924"/>
      <c r="F959" s="924"/>
      <c r="G959" s="924"/>
      <c r="H959" s="924"/>
      <c r="I959" s="924"/>
      <c r="J959" s="924"/>
      <c r="K959" s="924"/>
      <c r="L959" s="924"/>
      <c r="M959" s="924"/>
      <c r="N959" s="924"/>
      <c r="O959" s="924"/>
      <c r="P959" s="924"/>
      <c r="Q959" s="924"/>
      <c r="R959" s="924"/>
      <c r="S959" s="924"/>
      <c r="T959" s="924"/>
      <c r="U959" s="924"/>
      <c r="V959" s="924"/>
      <c r="W959" s="924"/>
      <c r="X959" s="924"/>
      <c r="Y959" s="924"/>
      <c r="Z959" s="924"/>
      <c r="AA959" s="924"/>
      <c r="AB959" s="924"/>
      <c r="AC959" s="924"/>
      <c r="AD959" s="924"/>
      <c r="AE959" s="924"/>
      <c r="AF959" s="924"/>
      <c r="AG959" s="924"/>
      <c r="AO959" s="493" t="e">
        <f>SUM(X960:Z962)-#REF!</f>
        <v>#REF!</v>
      </c>
      <c r="AP959" s="494" t="e">
        <f>SUM(AC960:AG962)-#REF!</f>
        <v>#REF!</v>
      </c>
    </row>
    <row r="960" spans="1:42" ht="14.25" customHeight="1">
      <c r="D960" s="818" t="s">
        <v>1069</v>
      </c>
      <c r="E960" s="818"/>
      <c r="F960" s="818"/>
      <c r="G960" s="818"/>
      <c r="H960" s="818"/>
      <c r="I960" s="818"/>
      <c r="J960" s="818"/>
      <c r="K960" s="1047" t="s">
        <v>1068</v>
      </c>
      <c r="L960" s="1047"/>
      <c r="M960" s="1047"/>
      <c r="N960" s="1055" t="s">
        <v>1070</v>
      </c>
      <c r="O960" s="1056"/>
      <c r="P960" s="1056"/>
      <c r="Q960" s="1056"/>
      <c r="R960" s="1056"/>
      <c r="S960" s="1051">
        <v>42916</v>
      </c>
      <c r="T960" s="1052"/>
      <c r="U960" s="1052"/>
      <c r="V960" s="1052"/>
      <c r="W960" s="1052"/>
      <c r="X960" s="756">
        <v>214376</v>
      </c>
      <c r="Y960" s="757"/>
      <c r="Z960" s="758"/>
      <c r="AA960" s="756">
        <v>214376</v>
      </c>
      <c r="AB960" s="758"/>
      <c r="AC960" s="769"/>
      <c r="AD960" s="769"/>
      <c r="AE960" s="769"/>
      <c r="AF960" s="769"/>
      <c r="AG960" s="770"/>
      <c r="AO960" s="285"/>
      <c r="AP960" s="284"/>
    </row>
    <row r="961" spans="1:42" ht="14.25" customHeight="1">
      <c r="D961" s="749"/>
      <c r="E961" s="749"/>
      <c r="F961" s="749"/>
      <c r="G961" s="749"/>
      <c r="H961" s="749"/>
      <c r="I961" s="749"/>
      <c r="J961" s="749"/>
      <c r="K961" s="746"/>
      <c r="L961" s="746"/>
      <c r="M961" s="746"/>
      <c r="N961" s="1059"/>
      <c r="O961" s="1060"/>
      <c r="P961" s="1060"/>
      <c r="Q961" s="1060"/>
      <c r="R961" s="1060"/>
      <c r="S961" s="1053"/>
      <c r="T961" s="1053"/>
      <c r="U961" s="1053"/>
      <c r="V961" s="1053"/>
      <c r="W961" s="1053"/>
      <c r="X961" s="759"/>
      <c r="Y961" s="760"/>
      <c r="Z961" s="761"/>
      <c r="AA961" s="759"/>
      <c r="AB961" s="761"/>
      <c r="AC961" s="743"/>
      <c r="AD961" s="743"/>
      <c r="AE961" s="743"/>
      <c r="AF961" s="743"/>
      <c r="AG961" s="920"/>
      <c r="AO961" s="285"/>
      <c r="AP961" s="284"/>
    </row>
    <row r="962" spans="1:42" ht="14.25" customHeight="1" thickBot="1">
      <c r="D962" s="773"/>
      <c r="E962" s="773"/>
      <c r="F962" s="773"/>
      <c r="G962" s="773"/>
      <c r="H962" s="773"/>
      <c r="I962" s="773"/>
      <c r="J962" s="773"/>
      <c r="K962" s="1046"/>
      <c r="L962" s="1046"/>
      <c r="M962" s="1046"/>
      <c r="N962" s="1057"/>
      <c r="O962" s="1058"/>
      <c r="P962" s="1058"/>
      <c r="Q962" s="1058"/>
      <c r="R962" s="1058"/>
      <c r="S962" s="1054"/>
      <c r="T962" s="1054"/>
      <c r="U962" s="1054"/>
      <c r="V962" s="1054"/>
      <c r="W962" s="1054"/>
      <c r="X962" s="762"/>
      <c r="Y962" s="763"/>
      <c r="Z962" s="764"/>
      <c r="AA962" s="762"/>
      <c r="AB962" s="764"/>
      <c r="AC962" s="854"/>
      <c r="AD962" s="854"/>
      <c r="AE962" s="854"/>
      <c r="AF962" s="854"/>
      <c r="AG962" s="855"/>
      <c r="AO962" s="285"/>
      <c r="AP962" s="284"/>
    </row>
    <row r="963" spans="1:42" ht="14.25" customHeight="1" thickBot="1">
      <c r="D963" s="924" t="s">
        <v>251</v>
      </c>
      <c r="E963" s="924"/>
      <c r="F963" s="924"/>
      <c r="G963" s="924"/>
      <c r="H963" s="924"/>
      <c r="I963" s="924"/>
      <c r="J963" s="924"/>
      <c r="K963" s="924"/>
      <c r="L963" s="924"/>
      <c r="M963" s="924"/>
      <c r="N963" s="924"/>
      <c r="O963" s="924"/>
      <c r="P963" s="924"/>
      <c r="Q963" s="924"/>
      <c r="R963" s="924"/>
      <c r="S963" s="924"/>
      <c r="T963" s="924"/>
      <c r="U963" s="924"/>
      <c r="V963" s="924"/>
      <c r="W963" s="924"/>
      <c r="X963" s="924"/>
      <c r="Y963" s="924"/>
      <c r="Z963" s="924"/>
      <c r="AA963" s="924"/>
      <c r="AB963" s="924"/>
      <c r="AC963" s="924"/>
      <c r="AD963" s="924"/>
      <c r="AE963" s="924"/>
      <c r="AF963" s="924"/>
      <c r="AG963" s="924"/>
      <c r="AO963" s="295" t="e">
        <f>SUM(X964:Z966)-#REF!</f>
        <v>#REF!</v>
      </c>
      <c r="AP963" s="293" t="e">
        <f>SUM(AC964:AG966)-#REF!</f>
        <v>#REF!</v>
      </c>
    </row>
    <row r="964" spans="1:42" ht="14.25" customHeight="1">
      <c r="D964" s="818" t="s">
        <v>1067</v>
      </c>
      <c r="E964" s="818"/>
      <c r="F964" s="818"/>
      <c r="G964" s="818"/>
      <c r="H964" s="818"/>
      <c r="I964" s="818"/>
      <c r="J964" s="818"/>
      <c r="K964" s="1047" t="s">
        <v>1068</v>
      </c>
      <c r="L964" s="1047"/>
      <c r="M964" s="1047"/>
      <c r="N964" s="1055" t="s">
        <v>1071</v>
      </c>
      <c r="O964" s="1056"/>
      <c r="P964" s="1056"/>
      <c r="Q964" s="1056"/>
      <c r="R964" s="1056"/>
      <c r="S964" s="1051">
        <v>41808</v>
      </c>
      <c r="T964" s="1052"/>
      <c r="U964" s="1052"/>
      <c r="V964" s="1052"/>
      <c r="W964" s="1052"/>
      <c r="X964" s="756">
        <v>229007</v>
      </c>
      <c r="Y964" s="757"/>
      <c r="Z964" s="758"/>
      <c r="AA964" s="1031">
        <v>229007</v>
      </c>
      <c r="AB964" s="1032"/>
      <c r="AC964" s="769">
        <v>195624</v>
      </c>
      <c r="AD964" s="769"/>
      <c r="AE964" s="769"/>
      <c r="AF964" s="769"/>
      <c r="AG964" s="770"/>
      <c r="AO964" s="450"/>
      <c r="AP964" s="463"/>
    </row>
    <row r="965" spans="1:42" ht="14.25" customHeight="1">
      <c r="D965" s="749"/>
      <c r="E965" s="749"/>
      <c r="F965" s="749"/>
      <c r="G965" s="749"/>
      <c r="H965" s="749"/>
      <c r="I965" s="749"/>
      <c r="J965" s="749"/>
      <c r="K965" s="746"/>
      <c r="L965" s="746"/>
      <c r="M965" s="746"/>
      <c r="N965" s="1059"/>
      <c r="O965" s="1060"/>
      <c r="P965" s="1060"/>
      <c r="Q965" s="1060"/>
      <c r="R965" s="1060"/>
      <c r="S965" s="1053"/>
      <c r="T965" s="1053"/>
      <c r="U965" s="1053"/>
      <c r="V965" s="1053"/>
      <c r="W965" s="1053"/>
      <c r="X965" s="759"/>
      <c r="Y965" s="760"/>
      <c r="Z965" s="761"/>
      <c r="AA965" s="759"/>
      <c r="AB965" s="761"/>
      <c r="AC965" s="743"/>
      <c r="AD965" s="743"/>
      <c r="AE965" s="743"/>
      <c r="AF965" s="743"/>
      <c r="AG965" s="920"/>
      <c r="AO965" s="450"/>
      <c r="AP965" s="463"/>
    </row>
    <row r="966" spans="1:42" ht="14.25" customHeight="1" thickBot="1">
      <c r="D966" s="773"/>
      <c r="E966" s="773"/>
      <c r="F966" s="773"/>
      <c r="G966" s="773"/>
      <c r="H966" s="773"/>
      <c r="I966" s="773"/>
      <c r="J966" s="773"/>
      <c r="K966" s="1046"/>
      <c r="L966" s="1046"/>
      <c r="M966" s="1046"/>
      <c r="N966" s="1057"/>
      <c r="O966" s="1058"/>
      <c r="P966" s="1058"/>
      <c r="Q966" s="1058"/>
      <c r="R966" s="1058"/>
      <c r="S966" s="1054"/>
      <c r="T966" s="1054"/>
      <c r="U966" s="1054"/>
      <c r="V966" s="1054"/>
      <c r="W966" s="1054"/>
      <c r="X966" s="762"/>
      <c r="Y966" s="763"/>
      <c r="Z966" s="764"/>
      <c r="AA966" s="762"/>
      <c r="AB966" s="764"/>
      <c r="AC966" s="854"/>
      <c r="AD966" s="854"/>
      <c r="AE966" s="854"/>
      <c r="AF966" s="854"/>
      <c r="AG966" s="855"/>
      <c r="AO966" s="477"/>
      <c r="AP966" s="478"/>
    </row>
    <row r="968" spans="1:42" ht="14.25" customHeight="1" thickBot="1"/>
    <row r="969" spans="1:42" ht="70.5" customHeight="1" thickBot="1">
      <c r="A969" s="439" t="s">
        <v>905</v>
      </c>
      <c r="D969" s="771" t="s">
        <v>131</v>
      </c>
      <c r="E969" s="771"/>
      <c r="F969" s="771"/>
      <c r="G969" s="771"/>
      <c r="H969" s="771"/>
      <c r="I969" s="771"/>
      <c r="J969" s="771"/>
      <c r="K969" s="771" t="s">
        <v>246</v>
      </c>
      <c r="L969" s="771"/>
      <c r="M969" s="771"/>
      <c r="N969" s="771" t="s">
        <v>477</v>
      </c>
      <c r="O969" s="771"/>
      <c r="P969" s="771"/>
      <c r="Q969" s="771"/>
      <c r="R969" s="771"/>
      <c r="S969" s="771" t="s">
        <v>247</v>
      </c>
      <c r="T969" s="771"/>
      <c r="U969" s="771"/>
      <c r="V969" s="771"/>
      <c r="W969" s="771"/>
      <c r="X969" s="753" t="s">
        <v>248</v>
      </c>
      <c r="Y969" s="754"/>
      <c r="Z969" s="754"/>
      <c r="AA969" s="753" t="s">
        <v>1026</v>
      </c>
      <c r="AB969" s="755"/>
      <c r="AC969" s="771" t="s">
        <v>249</v>
      </c>
      <c r="AD969" s="771"/>
      <c r="AE969" s="771"/>
      <c r="AF969" s="771"/>
      <c r="AG969" s="771"/>
    </row>
    <row r="970" spans="1:42" ht="14.25" customHeight="1" thickBot="1">
      <c r="D970" s="924" t="s">
        <v>81</v>
      </c>
      <c r="E970" s="924"/>
      <c r="F970" s="924"/>
      <c r="G970" s="924"/>
      <c r="H970" s="924"/>
      <c r="I970" s="924"/>
      <c r="J970" s="924"/>
      <c r="K970" s="924"/>
      <c r="L970" s="924"/>
      <c r="M970" s="924"/>
      <c r="N970" s="924"/>
      <c r="O970" s="924"/>
      <c r="P970" s="924"/>
      <c r="Q970" s="924"/>
      <c r="R970" s="924"/>
      <c r="S970" s="924"/>
      <c r="T970" s="924"/>
      <c r="U970" s="924"/>
      <c r="V970" s="924"/>
      <c r="W970" s="924"/>
      <c r="X970" s="924"/>
      <c r="Y970" s="924"/>
      <c r="Z970" s="924"/>
      <c r="AA970" s="924"/>
      <c r="AB970" s="924"/>
      <c r="AC970" s="924"/>
      <c r="AD970" s="924"/>
      <c r="AE970" s="924"/>
      <c r="AF970" s="924"/>
      <c r="AG970" s="924"/>
      <c r="AO970" s="495"/>
      <c r="AP970" s="496"/>
    </row>
    <row r="971" spans="1:42" ht="14.25" customHeight="1">
      <c r="D971" s="1047"/>
      <c r="E971" s="1047"/>
      <c r="F971" s="1047"/>
      <c r="G971" s="1047"/>
      <c r="H971" s="1047"/>
      <c r="I971" s="1047"/>
      <c r="J971" s="1047"/>
      <c r="K971" s="1047"/>
      <c r="L971" s="1047"/>
      <c r="M971" s="1047"/>
      <c r="N971" s="1055"/>
      <c r="O971" s="1056"/>
      <c r="P971" s="1056"/>
      <c r="Q971" s="1056"/>
      <c r="R971" s="1056"/>
      <c r="S971" s="1052"/>
      <c r="T971" s="1052"/>
      <c r="U971" s="1052"/>
      <c r="V971" s="1052"/>
      <c r="W971" s="1052"/>
      <c r="X971" s="756"/>
      <c r="Y971" s="757"/>
      <c r="Z971" s="758"/>
      <c r="AA971" s="756"/>
      <c r="AB971" s="758"/>
      <c r="AC971" s="769"/>
      <c r="AD971" s="769"/>
      <c r="AE971" s="769"/>
      <c r="AF971" s="769"/>
      <c r="AG971" s="770"/>
      <c r="AO971" s="450"/>
      <c r="AP971" s="463"/>
    </row>
    <row r="972" spans="1:42" ht="14.25" customHeight="1">
      <c r="D972" s="746"/>
      <c r="E972" s="746"/>
      <c r="F972" s="746"/>
      <c r="G972" s="746"/>
      <c r="H972" s="746"/>
      <c r="I972" s="746"/>
      <c r="J972" s="746"/>
      <c r="K972" s="746"/>
      <c r="L972" s="746"/>
      <c r="M972" s="746"/>
      <c r="N972" s="1059"/>
      <c r="O972" s="1060"/>
      <c r="P972" s="1060"/>
      <c r="Q972" s="1060"/>
      <c r="R972" s="1060"/>
      <c r="S972" s="1053"/>
      <c r="T972" s="1053"/>
      <c r="U972" s="1053"/>
      <c r="V972" s="1053"/>
      <c r="W972" s="1053"/>
      <c r="X972" s="759"/>
      <c r="Y972" s="760"/>
      <c r="Z972" s="761"/>
      <c r="AA972" s="759"/>
      <c r="AB972" s="761"/>
      <c r="AC972" s="743"/>
      <c r="AD972" s="743"/>
      <c r="AE972" s="743"/>
      <c r="AF972" s="743"/>
      <c r="AG972" s="920"/>
      <c r="AO972" s="450"/>
      <c r="AP972" s="463"/>
    </row>
    <row r="973" spans="1:42" ht="14.25" customHeight="1" thickBot="1">
      <c r="D973" s="1046"/>
      <c r="E973" s="1046"/>
      <c r="F973" s="1046"/>
      <c r="G973" s="1046"/>
      <c r="H973" s="1046"/>
      <c r="I973" s="1046"/>
      <c r="J973" s="1046"/>
      <c r="K973" s="1046"/>
      <c r="L973" s="1046"/>
      <c r="M973" s="1046"/>
      <c r="N973" s="1057"/>
      <c r="O973" s="1058"/>
      <c r="P973" s="1058"/>
      <c r="Q973" s="1058"/>
      <c r="R973" s="1058"/>
      <c r="S973" s="1054"/>
      <c r="T973" s="1054"/>
      <c r="U973" s="1054"/>
      <c r="V973" s="1054"/>
      <c r="W973" s="1054"/>
      <c r="X973" s="762"/>
      <c r="Y973" s="763"/>
      <c r="Z973" s="764"/>
      <c r="AA973" s="762"/>
      <c r="AB973" s="764"/>
      <c r="AC973" s="854"/>
      <c r="AD973" s="854"/>
      <c r="AE973" s="854"/>
      <c r="AF973" s="854"/>
      <c r="AG973" s="855"/>
      <c r="AO973" s="450"/>
      <c r="AP973" s="463"/>
    </row>
    <row r="974" spans="1:42" ht="14.25" customHeight="1" thickBot="1">
      <c r="D974" s="924" t="s">
        <v>903</v>
      </c>
      <c r="E974" s="924"/>
      <c r="F974" s="924"/>
      <c r="G974" s="924"/>
      <c r="H974" s="924"/>
      <c r="I974" s="924"/>
      <c r="J974" s="924"/>
      <c r="K974" s="924"/>
      <c r="L974" s="924"/>
      <c r="M974" s="924"/>
      <c r="N974" s="924"/>
      <c r="O974" s="924"/>
      <c r="P974" s="924"/>
      <c r="Q974" s="924"/>
      <c r="R974" s="924"/>
      <c r="S974" s="924"/>
      <c r="T974" s="924"/>
      <c r="U974" s="924"/>
      <c r="V974" s="924"/>
      <c r="W974" s="924"/>
      <c r="X974" s="924"/>
      <c r="Y974" s="924"/>
      <c r="Z974" s="924"/>
      <c r="AA974" s="924"/>
      <c r="AB974" s="924"/>
      <c r="AC974" s="924"/>
      <c r="AD974" s="924"/>
      <c r="AE974" s="924"/>
      <c r="AF974" s="924"/>
      <c r="AG974" s="924"/>
      <c r="AO974" s="295" t="e">
        <f>SUM(X975:Z977,X979:Z980)-#REF!</f>
        <v>#REF!</v>
      </c>
      <c r="AP974" s="293" t="e">
        <f>SUM(AC975:AG977,AC979:AG980)-#REF!</f>
        <v>#REF!</v>
      </c>
    </row>
    <row r="975" spans="1:42" ht="14.25" customHeight="1">
      <c r="D975" s="1047"/>
      <c r="E975" s="1047"/>
      <c r="F975" s="1047"/>
      <c r="G975" s="1047"/>
      <c r="H975" s="1047"/>
      <c r="I975" s="1047"/>
      <c r="J975" s="1047"/>
      <c r="K975" s="1047"/>
      <c r="L975" s="1047"/>
      <c r="M975" s="1047"/>
      <c r="N975" s="1055"/>
      <c r="O975" s="1056"/>
      <c r="P975" s="1056"/>
      <c r="Q975" s="1056"/>
      <c r="R975" s="1056"/>
      <c r="S975" s="1052"/>
      <c r="T975" s="1052"/>
      <c r="U975" s="1052"/>
      <c r="V975" s="1052"/>
      <c r="W975" s="1052"/>
      <c r="X975" s="756"/>
      <c r="Y975" s="757"/>
      <c r="Z975" s="758"/>
      <c r="AA975" s="756"/>
      <c r="AB975" s="758"/>
      <c r="AC975" s="769"/>
      <c r="AD975" s="769"/>
      <c r="AE975" s="769"/>
      <c r="AF975" s="769"/>
      <c r="AG975" s="770"/>
      <c r="AO975" s="450"/>
      <c r="AP975" s="463"/>
    </row>
    <row r="976" spans="1:42" ht="14.25" customHeight="1">
      <c r="D976" s="746"/>
      <c r="E976" s="746"/>
      <c r="F976" s="746"/>
      <c r="G976" s="746"/>
      <c r="H976" s="746"/>
      <c r="I976" s="746"/>
      <c r="J976" s="746"/>
      <c r="K976" s="746"/>
      <c r="L976" s="746"/>
      <c r="M976" s="746"/>
      <c r="N976" s="1059"/>
      <c r="O976" s="1060"/>
      <c r="P976" s="1060"/>
      <c r="Q976" s="1060"/>
      <c r="R976" s="1060"/>
      <c r="S976" s="1053"/>
      <c r="T976" s="1053"/>
      <c r="U976" s="1053"/>
      <c r="V976" s="1053"/>
      <c r="W976" s="1053"/>
      <c r="X976" s="759"/>
      <c r="Y976" s="760"/>
      <c r="Z976" s="761"/>
      <c r="AA976" s="759"/>
      <c r="AB976" s="761"/>
      <c r="AC976" s="743"/>
      <c r="AD976" s="743"/>
      <c r="AE976" s="743"/>
      <c r="AF976" s="743"/>
      <c r="AG976" s="920"/>
      <c r="AO976" s="450"/>
      <c r="AP976" s="463"/>
    </row>
    <row r="977" spans="4:42" ht="14.25" customHeight="1" thickBot="1">
      <c r="D977" s="1046"/>
      <c r="E977" s="1046"/>
      <c r="F977" s="1046"/>
      <c r="G977" s="1046"/>
      <c r="H977" s="1046"/>
      <c r="I977" s="1046"/>
      <c r="J977" s="1046"/>
      <c r="K977" s="1046"/>
      <c r="L977" s="1046"/>
      <c r="M977" s="1046"/>
      <c r="N977" s="1057"/>
      <c r="O977" s="1058"/>
      <c r="P977" s="1058"/>
      <c r="Q977" s="1058"/>
      <c r="R977" s="1058"/>
      <c r="S977" s="1054"/>
      <c r="T977" s="1054"/>
      <c r="U977" s="1054"/>
      <c r="V977" s="1054"/>
      <c r="W977" s="1054"/>
      <c r="X977" s="762"/>
      <c r="Y977" s="763"/>
      <c r="Z977" s="764"/>
      <c r="AA977" s="762"/>
      <c r="AB977" s="764"/>
      <c r="AC977" s="854"/>
      <c r="AD977" s="854"/>
      <c r="AE977" s="854"/>
      <c r="AF977" s="854"/>
      <c r="AG977" s="855"/>
      <c r="AO977" s="450"/>
      <c r="AP977" s="463"/>
    </row>
    <row r="978" spans="4:42" ht="14.25" customHeight="1" thickBot="1">
      <c r="D978" s="924" t="s">
        <v>904</v>
      </c>
      <c r="E978" s="924"/>
      <c r="F978" s="924"/>
      <c r="G978" s="924"/>
      <c r="H978" s="924"/>
      <c r="I978" s="924"/>
      <c r="J978" s="924"/>
      <c r="K978" s="924"/>
      <c r="L978" s="924"/>
      <c r="M978" s="924"/>
      <c r="N978" s="924"/>
      <c r="O978" s="924"/>
      <c r="P978" s="924"/>
      <c r="Q978" s="924"/>
      <c r="R978" s="924"/>
      <c r="S978" s="924"/>
      <c r="T978" s="924"/>
      <c r="U978" s="924"/>
      <c r="V978" s="924"/>
      <c r="W978" s="924"/>
      <c r="X978" s="924"/>
      <c r="Y978" s="924"/>
      <c r="Z978" s="924"/>
      <c r="AA978" s="924"/>
      <c r="AB978" s="924"/>
      <c r="AC978" s="924"/>
      <c r="AD978" s="924"/>
      <c r="AE978" s="924"/>
      <c r="AF978" s="924"/>
      <c r="AG978" s="924"/>
      <c r="AO978" s="450"/>
      <c r="AP978" s="463"/>
    </row>
    <row r="979" spans="4:42" ht="14.25" customHeight="1">
      <c r="D979" s="1061"/>
      <c r="E979" s="1061"/>
      <c r="F979" s="1061"/>
      <c r="G979" s="1061"/>
      <c r="H979" s="1061"/>
      <c r="I979" s="1061"/>
      <c r="J979" s="1061"/>
      <c r="K979" s="1061"/>
      <c r="L979" s="1061"/>
      <c r="M979" s="1061"/>
      <c r="N979" s="1055"/>
      <c r="O979" s="1056"/>
      <c r="P979" s="1056"/>
      <c r="Q979" s="1056"/>
      <c r="R979" s="1056"/>
      <c r="S979" s="1052"/>
      <c r="T979" s="1052"/>
      <c r="U979" s="1052"/>
      <c r="V979" s="1052"/>
      <c r="W979" s="1052"/>
      <c r="X979" s="759"/>
      <c r="Y979" s="760"/>
      <c r="Z979" s="761"/>
      <c r="AA979" s="759"/>
      <c r="AB979" s="761"/>
      <c r="AC979" s="769"/>
      <c r="AD979" s="769"/>
      <c r="AE979" s="769"/>
      <c r="AF979" s="769"/>
      <c r="AG979" s="770"/>
      <c r="AO979" s="450"/>
      <c r="AP979" s="463"/>
    </row>
    <row r="980" spans="4:42" ht="14.25" customHeight="1" thickBot="1">
      <c r="D980" s="1046"/>
      <c r="E980" s="1046"/>
      <c r="F980" s="1046"/>
      <c r="G980" s="1046"/>
      <c r="H980" s="1046"/>
      <c r="I980" s="1046"/>
      <c r="J980" s="1046"/>
      <c r="K980" s="1046"/>
      <c r="L980" s="1046"/>
      <c r="M980" s="1046"/>
      <c r="N980" s="1057"/>
      <c r="O980" s="1058"/>
      <c r="P980" s="1058"/>
      <c r="Q980" s="1058"/>
      <c r="R980" s="1058"/>
      <c r="S980" s="1054"/>
      <c r="T980" s="1054"/>
      <c r="U980" s="1054"/>
      <c r="V980" s="1054"/>
      <c r="W980" s="1054"/>
      <c r="X980" s="762"/>
      <c r="Y980" s="763"/>
      <c r="Z980" s="764"/>
      <c r="AA980" s="762"/>
      <c r="AB980" s="764"/>
      <c r="AC980" s="854"/>
      <c r="AD980" s="854"/>
      <c r="AE980" s="854"/>
      <c r="AF980" s="854"/>
      <c r="AG980" s="855"/>
      <c r="AO980" s="477"/>
      <c r="AP980" s="478"/>
    </row>
    <row r="983" spans="4:42" ht="14.25" customHeight="1">
      <c r="D983" s="776" t="s">
        <v>1075</v>
      </c>
      <c r="E983" s="894"/>
      <c r="F983" s="894"/>
      <c r="G983" s="894"/>
      <c r="H983" s="894"/>
      <c r="I983" s="894"/>
      <c r="J983" s="894"/>
      <c r="K983" s="894"/>
      <c r="L983" s="894"/>
      <c r="M983" s="894"/>
      <c r="N983" s="894"/>
      <c r="O983" s="894"/>
      <c r="P983" s="894"/>
      <c r="Q983" s="894"/>
      <c r="R983" s="894"/>
      <c r="S983" s="894"/>
      <c r="T983" s="894"/>
      <c r="U983" s="894"/>
      <c r="V983" s="894"/>
      <c r="W983" s="894"/>
      <c r="X983" s="894"/>
      <c r="Y983" s="894"/>
      <c r="Z983" s="894"/>
      <c r="AA983" s="894"/>
      <c r="AB983" s="894"/>
      <c r="AC983" s="894"/>
      <c r="AD983" s="894"/>
      <c r="AE983" s="894"/>
      <c r="AF983" s="894"/>
      <c r="AG983" s="894"/>
    </row>
    <row r="985" spans="4:42" ht="14.25" customHeight="1">
      <c r="D985" s="643" t="s">
        <v>907</v>
      </c>
      <c r="E985" s="642" t="s">
        <v>1072</v>
      </c>
      <c r="F985" s="642"/>
      <c r="G985" s="642"/>
      <c r="H985" s="642"/>
      <c r="I985" s="642"/>
      <c r="J985" s="642"/>
      <c r="K985" s="642"/>
      <c r="L985" s="642"/>
      <c r="M985" s="642"/>
      <c r="N985" s="642"/>
      <c r="O985" s="642"/>
      <c r="P985" s="642"/>
      <c r="Q985" s="642"/>
      <c r="R985" s="642"/>
      <c r="S985" s="642"/>
      <c r="T985" s="642"/>
      <c r="U985" s="642"/>
      <c r="V985" s="642"/>
      <c r="W985" s="642"/>
      <c r="X985" s="642"/>
      <c r="Y985" s="642"/>
      <c r="Z985" s="642"/>
      <c r="AA985" s="642"/>
      <c r="AB985" s="642"/>
      <c r="AC985" s="642"/>
      <c r="AD985" s="642"/>
    </row>
    <row r="986" spans="4:42" ht="14.25" customHeight="1">
      <c r="D986" s="643" t="s">
        <v>908</v>
      </c>
      <c r="E986" s="642" t="s">
        <v>1073</v>
      </c>
      <c r="F986" s="642"/>
      <c r="G986" s="642"/>
      <c r="H986" s="642"/>
      <c r="I986" s="642"/>
      <c r="J986" s="642"/>
      <c r="K986" s="642"/>
      <c r="L986" s="642"/>
      <c r="M986" s="642"/>
      <c r="N986" s="642"/>
      <c r="O986" s="642"/>
      <c r="P986" s="642"/>
      <c r="Q986" s="642"/>
      <c r="R986" s="642"/>
      <c r="S986" s="642"/>
      <c r="T986" s="642"/>
      <c r="U986" s="642"/>
      <c r="V986" s="642"/>
      <c r="W986" s="642"/>
      <c r="X986" s="642"/>
      <c r="Y986" s="642"/>
      <c r="Z986" s="642"/>
      <c r="AA986" s="642"/>
      <c r="AB986" s="642"/>
      <c r="AC986" s="642"/>
      <c r="AD986" s="642"/>
    </row>
    <row r="987" spans="4:42" ht="14.25" customHeight="1">
      <c r="D987" s="643" t="s">
        <v>909</v>
      </c>
      <c r="E987" s="642" t="s">
        <v>1074</v>
      </c>
      <c r="F987" s="642"/>
      <c r="G987" s="642"/>
      <c r="H987" s="642"/>
      <c r="I987" s="642"/>
      <c r="J987" s="642"/>
      <c r="K987" s="642"/>
      <c r="L987" s="642"/>
      <c r="M987" s="642"/>
      <c r="N987" s="642"/>
      <c r="O987" s="642"/>
      <c r="P987" s="642"/>
      <c r="Q987" s="642"/>
      <c r="R987" s="642"/>
      <c r="S987" s="642"/>
      <c r="T987" s="642"/>
      <c r="U987" s="642"/>
      <c r="V987" s="642"/>
      <c r="W987" s="642"/>
      <c r="X987" s="642"/>
      <c r="Y987" s="642"/>
      <c r="Z987" s="642"/>
      <c r="AA987" s="642"/>
      <c r="AB987" s="642"/>
      <c r="AC987" s="642"/>
      <c r="AD987" s="642"/>
    </row>
    <row r="989" spans="4:42" ht="14.25" customHeight="1">
      <c r="D989" s="777" t="s">
        <v>1139</v>
      </c>
      <c r="E989" s="777"/>
      <c r="F989" s="777"/>
      <c r="G989" s="777"/>
      <c r="H989" s="777"/>
      <c r="I989" s="777"/>
      <c r="J989" s="777"/>
      <c r="K989" s="777"/>
      <c r="L989" s="777"/>
      <c r="M989" s="777"/>
      <c r="N989" s="777"/>
      <c r="O989" s="777"/>
      <c r="P989" s="777"/>
      <c r="Q989" s="777"/>
      <c r="R989" s="777"/>
      <c r="S989" s="777"/>
      <c r="T989" s="777"/>
      <c r="U989" s="777"/>
      <c r="V989" s="777"/>
      <c r="W989" s="777"/>
      <c r="X989" s="777"/>
      <c r="Y989" s="777"/>
      <c r="Z989" s="777"/>
      <c r="AA989" s="777"/>
      <c r="AB989" s="777"/>
      <c r="AC989" s="777"/>
      <c r="AD989" s="777"/>
      <c r="AE989" s="777"/>
      <c r="AF989" s="777"/>
      <c r="AG989" s="696"/>
    </row>
    <row r="990" spans="4:42" ht="14.25" customHeight="1">
      <c r="D990" s="777"/>
      <c r="E990" s="777"/>
      <c r="F990" s="777"/>
      <c r="G990" s="777"/>
      <c r="H990" s="777"/>
      <c r="I990" s="777"/>
      <c r="J990" s="777"/>
      <c r="K990" s="777"/>
      <c r="L990" s="777"/>
      <c r="M990" s="777"/>
      <c r="N990" s="777"/>
      <c r="O990" s="777"/>
      <c r="P990" s="777"/>
      <c r="Q990" s="777"/>
      <c r="R990" s="777"/>
      <c r="S990" s="777"/>
      <c r="T990" s="777"/>
      <c r="U990" s="777"/>
      <c r="V990" s="777"/>
      <c r="W990" s="777"/>
      <c r="X990" s="777"/>
      <c r="Y990" s="777"/>
      <c r="Z990" s="777"/>
      <c r="AA990" s="777"/>
      <c r="AB990" s="777"/>
      <c r="AC990" s="777"/>
      <c r="AD990" s="777"/>
      <c r="AE990" s="777"/>
      <c r="AF990" s="777"/>
    </row>
    <row r="991" spans="4:42" ht="14.25" customHeight="1">
      <c r="D991" s="693"/>
      <c r="E991" s="693"/>
      <c r="F991" s="693"/>
      <c r="G991" s="693"/>
      <c r="H991" s="693"/>
      <c r="I991" s="693"/>
      <c r="J991" s="693"/>
      <c r="K991" s="693"/>
      <c r="L991" s="693"/>
      <c r="M991" s="693"/>
      <c r="N991" s="693"/>
      <c r="O991" s="693"/>
      <c r="P991" s="693"/>
      <c r="Q991" s="693"/>
      <c r="R991" s="693"/>
      <c r="S991" s="693"/>
      <c r="T991" s="693"/>
      <c r="U991" s="693"/>
      <c r="V991" s="693"/>
      <c r="W991" s="693"/>
      <c r="X991" s="693"/>
      <c r="Y991" s="693"/>
      <c r="Z991" s="693"/>
      <c r="AA991" s="693"/>
      <c r="AB991" s="693"/>
      <c r="AC991" s="693"/>
      <c r="AD991" s="693"/>
      <c r="AE991" s="693"/>
      <c r="AF991" s="693"/>
    </row>
    <row r="992" spans="4:42" ht="14.25" customHeight="1">
      <c r="D992" s="894" t="s">
        <v>910</v>
      </c>
      <c r="E992" s="894"/>
      <c r="F992" s="894"/>
      <c r="G992" s="894"/>
      <c r="H992" s="894"/>
      <c r="I992" s="894"/>
      <c r="J992" s="894"/>
      <c r="K992" s="894"/>
      <c r="L992" s="894"/>
      <c r="M992" s="894"/>
      <c r="N992" s="894"/>
      <c r="O992" s="894"/>
      <c r="P992" s="894"/>
      <c r="Q992" s="894"/>
      <c r="R992" s="894"/>
      <c r="S992" s="894"/>
      <c r="T992" s="894"/>
      <c r="U992" s="894"/>
      <c r="V992" s="894"/>
      <c r="W992" s="894"/>
      <c r="X992" s="894"/>
      <c r="Y992" s="894"/>
      <c r="Z992" s="894"/>
      <c r="AA992" s="894"/>
      <c r="AB992" s="894"/>
      <c r="AC992" s="894"/>
      <c r="AD992" s="894"/>
      <c r="AE992" s="894"/>
      <c r="AF992" s="894"/>
      <c r="AG992" s="894"/>
    </row>
    <row r="993" spans="1:42" ht="14.25" customHeight="1">
      <c r="D993" s="472"/>
      <c r="E993" s="472"/>
      <c r="F993" s="472"/>
      <c r="G993" s="472"/>
      <c r="H993" s="472"/>
      <c r="I993" s="472"/>
      <c r="J993" s="472"/>
      <c r="K993" s="472"/>
      <c r="L993" s="472"/>
      <c r="M993" s="472"/>
      <c r="N993" s="472"/>
      <c r="O993" s="472"/>
      <c r="P993" s="472"/>
      <c r="Q993" s="472"/>
      <c r="R993" s="472"/>
      <c r="S993" s="472"/>
      <c r="T993" s="472"/>
      <c r="U993" s="472"/>
      <c r="V993" s="472"/>
      <c r="W993" s="472"/>
      <c r="X993" s="472"/>
      <c r="Y993" s="472"/>
      <c r="Z993" s="472"/>
      <c r="AA993" s="472"/>
      <c r="AB993" s="472"/>
      <c r="AC993" s="472"/>
      <c r="AD993" s="472"/>
      <c r="AE993" s="472"/>
      <c r="AF993" s="472"/>
      <c r="AG993" s="472"/>
    </row>
    <row r="994" spans="1:42" ht="14.25" customHeight="1" thickBot="1">
      <c r="D994" s="1068" t="s">
        <v>897</v>
      </c>
      <c r="E994" s="1068"/>
      <c r="F994" s="1068"/>
      <c r="G994" s="1068"/>
      <c r="H994" s="1068"/>
      <c r="I994" s="1068"/>
      <c r="J994" s="1068"/>
      <c r="K994" s="1069" t="s">
        <v>911</v>
      </c>
      <c r="L994" s="1069"/>
      <c r="M994" s="1069"/>
      <c r="N994" s="1069"/>
      <c r="O994" s="1069"/>
      <c r="P994" s="1069"/>
      <c r="Q994" s="1069"/>
      <c r="R994" s="1069" t="s">
        <v>912</v>
      </c>
      <c r="S994" s="1069"/>
      <c r="T994" s="1069"/>
      <c r="U994" s="1069"/>
      <c r="V994" s="1069"/>
      <c r="W994" s="1069"/>
      <c r="X994" s="1069"/>
      <c r="Y994" s="1069"/>
      <c r="Z994" s="1076" t="s">
        <v>913</v>
      </c>
      <c r="AA994" s="1076"/>
      <c r="AB994" s="1076"/>
      <c r="AC994" s="1076"/>
      <c r="AD994" s="1076"/>
      <c r="AE994" s="1076"/>
      <c r="AF994" s="1076"/>
      <c r="AG994" s="1076"/>
    </row>
    <row r="995" spans="1:42" ht="14.25" customHeight="1">
      <c r="D995" s="1067">
        <v>2014</v>
      </c>
      <c r="E995" s="1067"/>
      <c r="F995" s="1067"/>
      <c r="G995" s="1067"/>
      <c r="H995" s="1067"/>
      <c r="I995" s="1067"/>
      <c r="J995" s="1067"/>
      <c r="K995" s="1065" t="s">
        <v>1137</v>
      </c>
      <c r="L995" s="1065"/>
      <c r="M995" s="1065"/>
      <c r="N995" s="1065"/>
      <c r="O995" s="1065"/>
      <c r="P995" s="1065"/>
      <c r="Q995" s="1065"/>
      <c r="R995" s="1064" t="s">
        <v>1141</v>
      </c>
      <c r="S995" s="1065"/>
      <c r="T995" s="1065"/>
      <c r="U995" s="1065"/>
      <c r="V995" s="1065"/>
      <c r="W995" s="1065"/>
      <c r="X995" s="1065"/>
      <c r="Y995" s="1065"/>
      <c r="Z995" s="1074"/>
      <c r="AA995" s="1074"/>
      <c r="AB995" s="1074"/>
      <c r="AC995" s="1074"/>
      <c r="AD995" s="1074"/>
      <c r="AE995" s="1074"/>
      <c r="AF995" s="1074"/>
      <c r="AG995" s="1074"/>
    </row>
    <row r="996" spans="1:42" ht="14.25" customHeight="1">
      <c r="D996" s="1066">
        <v>2015</v>
      </c>
      <c r="E996" s="1066"/>
      <c r="F996" s="1066"/>
      <c r="G996" s="1066"/>
      <c r="H996" s="1066"/>
      <c r="I996" s="1066"/>
      <c r="J996" s="1066"/>
      <c r="K996" s="1063" t="s">
        <v>1136</v>
      </c>
      <c r="L996" s="1063"/>
      <c r="M996" s="1063"/>
      <c r="N996" s="1063"/>
      <c r="O996" s="1063"/>
      <c r="P996" s="1063"/>
      <c r="Q996" s="1063"/>
      <c r="R996" s="1062"/>
      <c r="S996" s="1063"/>
      <c r="T996" s="1063"/>
      <c r="U996" s="1063"/>
      <c r="V996" s="1063"/>
      <c r="W996" s="1063"/>
      <c r="X996" s="1063"/>
      <c r="Y996" s="1063"/>
      <c r="Z996" s="1075"/>
      <c r="AA996" s="1075"/>
      <c r="AB996" s="1075"/>
      <c r="AC996" s="1075"/>
      <c r="AD996" s="1075"/>
      <c r="AE996" s="1075"/>
      <c r="AF996" s="1075"/>
      <c r="AG996" s="1075"/>
    </row>
    <row r="997" spans="1:42" ht="14.25" customHeight="1">
      <c r="D997" s="1066">
        <v>2016</v>
      </c>
      <c r="E997" s="1066"/>
      <c r="F997" s="1066"/>
      <c r="G997" s="1066"/>
      <c r="H997" s="1066"/>
      <c r="I997" s="1066"/>
      <c r="J997" s="1066"/>
      <c r="K997" s="1063" t="s">
        <v>1137</v>
      </c>
      <c r="L997" s="1063"/>
      <c r="M997" s="1063"/>
      <c r="N997" s="1063"/>
      <c r="O997" s="1063"/>
      <c r="P997" s="1063"/>
      <c r="Q997" s="1063"/>
      <c r="R997" s="1062"/>
      <c r="S997" s="1063"/>
      <c r="T997" s="1063"/>
      <c r="U997" s="1063"/>
      <c r="V997" s="1063"/>
      <c r="W997" s="1063"/>
      <c r="X997" s="1063"/>
      <c r="Y997" s="1063"/>
      <c r="Z997" s="1075"/>
      <c r="AA997" s="1075"/>
      <c r="AB997" s="1075"/>
      <c r="AC997" s="1075"/>
      <c r="AD997" s="1075"/>
      <c r="AE997" s="1075"/>
      <c r="AF997" s="1075"/>
      <c r="AG997" s="1075"/>
    </row>
    <row r="998" spans="1:42" ht="14.25" customHeight="1">
      <c r="D998" s="1066">
        <v>2017</v>
      </c>
      <c r="E998" s="1066"/>
      <c r="F998" s="1066"/>
      <c r="G998" s="1066"/>
      <c r="H998" s="1066"/>
      <c r="I998" s="1066"/>
      <c r="J998" s="1066"/>
      <c r="K998" s="1063" t="s">
        <v>1140</v>
      </c>
      <c r="L998" s="1063"/>
      <c r="M998" s="1063"/>
      <c r="N998" s="1063"/>
      <c r="O998" s="1063"/>
      <c r="P998" s="1063"/>
      <c r="Q998" s="1063"/>
      <c r="R998" s="1062"/>
      <c r="S998" s="1063"/>
      <c r="T998" s="1063"/>
      <c r="U998" s="1063"/>
      <c r="V998" s="1063"/>
      <c r="W998" s="1063"/>
      <c r="X998" s="1063"/>
      <c r="Y998" s="1063"/>
      <c r="Z998" s="1075"/>
      <c r="AA998" s="1075"/>
      <c r="AB998" s="1075"/>
      <c r="AC998" s="1075"/>
      <c r="AD998" s="1075"/>
      <c r="AE998" s="1075"/>
      <c r="AF998" s="1075"/>
      <c r="AG998" s="1075"/>
    </row>
    <row r="999" spans="1:42" ht="14.25" customHeight="1">
      <c r="D999" s="1066" t="s">
        <v>1138</v>
      </c>
      <c r="E999" s="1066"/>
      <c r="F999" s="1066"/>
      <c r="G999" s="1066"/>
      <c r="H999" s="1066"/>
      <c r="I999" s="1066"/>
      <c r="J999" s="1066"/>
      <c r="K999" s="1062"/>
      <c r="L999" s="1063"/>
      <c r="M999" s="1063"/>
      <c r="N999" s="1063"/>
      <c r="O999" s="1063"/>
      <c r="P999" s="1063"/>
      <c r="Q999" s="1063"/>
      <c r="R999" s="1062"/>
      <c r="S999" s="1063"/>
      <c r="T999" s="1063"/>
      <c r="U999" s="1063"/>
      <c r="V999" s="1063"/>
      <c r="W999" s="1063"/>
      <c r="X999" s="1063"/>
      <c r="Y999" s="1063"/>
      <c r="Z999" s="1075"/>
      <c r="AA999" s="1075"/>
      <c r="AB999" s="1075"/>
      <c r="AC999" s="1075"/>
      <c r="AD999" s="1075"/>
      <c r="AE999" s="1075"/>
      <c r="AF999" s="1075"/>
      <c r="AG999" s="1075"/>
    </row>
    <row r="1000" spans="1:42" ht="14.25" customHeight="1">
      <c r="D1000" s="497"/>
      <c r="E1000"/>
      <c r="F1000"/>
      <c r="G1000"/>
      <c r="K1000" s="697"/>
      <c r="L1000" s="697"/>
      <c r="M1000" s="697"/>
      <c r="N1000" s="697"/>
      <c r="O1000" s="697"/>
      <c r="P1000" s="697"/>
      <c r="Q1000" s="697"/>
      <c r="R1000" s="697"/>
      <c r="S1000" s="697"/>
      <c r="T1000" s="697"/>
      <c r="U1000" s="697"/>
      <c r="V1000" s="697"/>
      <c r="W1000" s="697"/>
      <c r="X1000" s="697"/>
      <c r="Y1000" s="697"/>
    </row>
    <row r="1001" spans="1:42" ht="14.25" customHeight="1">
      <c r="D1001" s="422" t="s">
        <v>1027</v>
      </c>
    </row>
    <row r="1003" spans="1:42" ht="14.25" customHeight="1">
      <c r="D1003" s="894" t="s">
        <v>915</v>
      </c>
      <c r="E1003" s="894"/>
      <c r="F1003" s="894"/>
      <c r="G1003" s="894"/>
      <c r="H1003" s="894"/>
      <c r="I1003" s="894"/>
      <c r="J1003" s="894"/>
      <c r="K1003" s="894"/>
      <c r="L1003" s="894"/>
      <c r="M1003" s="894"/>
      <c r="N1003" s="894"/>
      <c r="O1003" s="894"/>
      <c r="P1003" s="894"/>
      <c r="Q1003" s="894"/>
      <c r="R1003" s="894"/>
      <c r="S1003" s="894"/>
      <c r="T1003" s="894"/>
      <c r="U1003" s="894"/>
      <c r="V1003" s="894"/>
      <c r="W1003" s="894"/>
      <c r="X1003" s="894"/>
      <c r="Y1003" s="894"/>
      <c r="Z1003" s="894"/>
      <c r="AA1003" s="894"/>
      <c r="AB1003" s="894"/>
      <c r="AC1003" s="894"/>
      <c r="AD1003" s="894"/>
      <c r="AE1003" s="894"/>
      <c r="AF1003" s="894"/>
      <c r="AG1003" s="894"/>
    </row>
    <row r="1004" spans="1:42" ht="14.25" customHeight="1" thickBot="1"/>
    <row r="1005" spans="1:42" ht="27" customHeight="1" thickTop="1" thickBot="1">
      <c r="A1005" s="439">
        <v>31</v>
      </c>
      <c r="D1005" s="918" t="s">
        <v>131</v>
      </c>
      <c r="E1005" s="918"/>
      <c r="F1005" s="918"/>
      <c r="G1005" s="918"/>
      <c r="H1005" s="918"/>
      <c r="I1005" s="918"/>
      <c r="J1005" s="918"/>
      <c r="K1005" s="918"/>
      <c r="L1005" s="918"/>
      <c r="M1005" s="918"/>
      <c r="N1005" s="918" t="s">
        <v>2</v>
      </c>
      <c r="O1005" s="918"/>
      <c r="P1005" s="918"/>
      <c r="Q1005" s="918"/>
      <c r="R1005" s="918"/>
      <c r="S1005" s="918"/>
      <c r="T1005" s="918"/>
      <c r="U1005" s="918"/>
      <c r="V1005" s="918"/>
      <c r="W1005" s="918"/>
      <c r="X1005" s="918" t="s">
        <v>3</v>
      </c>
      <c r="Y1005" s="918"/>
      <c r="Z1005" s="918"/>
      <c r="AA1005" s="918"/>
      <c r="AB1005" s="918"/>
      <c r="AC1005" s="918"/>
      <c r="AD1005" s="918"/>
      <c r="AE1005" s="918"/>
      <c r="AF1005" s="918"/>
      <c r="AG1005" s="918"/>
      <c r="AL1005" s="432" t="s">
        <v>2</v>
      </c>
      <c r="AM1005" s="432" t="s">
        <v>3</v>
      </c>
      <c r="AO1005" s="504" t="s">
        <v>2</v>
      </c>
      <c r="AP1005" s="504" t="s">
        <v>3</v>
      </c>
    </row>
    <row r="1006" spans="1:42" ht="27" customHeight="1" thickBot="1">
      <c r="D1006" s="772" t="s">
        <v>916</v>
      </c>
      <c r="E1006" s="772"/>
      <c r="F1006" s="772"/>
      <c r="G1006" s="772"/>
      <c r="H1006" s="772"/>
      <c r="I1006" s="772"/>
      <c r="J1006" s="772"/>
      <c r="K1006" s="772"/>
      <c r="L1006" s="772"/>
      <c r="M1006" s="772"/>
      <c r="N1006" s="1073">
        <v>0</v>
      </c>
      <c r="O1006" s="1073"/>
      <c r="P1006" s="1073"/>
      <c r="Q1006" s="1073"/>
      <c r="R1006" s="1073"/>
      <c r="S1006" s="1073"/>
      <c r="T1006" s="1073"/>
      <c r="U1006" s="1073"/>
      <c r="V1006" s="1073"/>
      <c r="W1006" s="1073"/>
      <c r="X1006" s="1073">
        <v>0</v>
      </c>
      <c r="Y1006" s="1073"/>
      <c r="Z1006" s="1073"/>
      <c r="AA1006" s="1073"/>
      <c r="AB1006" s="1073"/>
      <c r="AC1006" s="1073"/>
      <c r="AD1006" s="1073"/>
      <c r="AE1006" s="1073"/>
      <c r="AF1006" s="1073"/>
      <c r="AG1006" s="1073"/>
      <c r="AL1006" s="474">
        <f>SUM(N1007:W1008)-N1006</f>
        <v>0</v>
      </c>
      <c r="AM1006" s="458">
        <f>SUM(X1007:AG1008)-X1006</f>
        <v>0</v>
      </c>
      <c r="AO1006" s="505" t="e">
        <f>N1006-#REF!</f>
        <v>#REF!</v>
      </c>
      <c r="AP1006" s="506" t="e">
        <f>X1006-#REF!</f>
        <v>#REF!</v>
      </c>
    </row>
    <row r="1007" spans="1:42" ht="25.5" customHeight="1">
      <c r="D1007" s="959"/>
      <c r="E1007" s="959"/>
      <c r="F1007" s="959"/>
      <c r="G1007" s="959"/>
      <c r="H1007" s="959"/>
      <c r="I1007" s="959"/>
      <c r="J1007" s="959"/>
      <c r="K1007" s="959"/>
      <c r="L1007" s="959"/>
      <c r="M1007" s="959"/>
      <c r="N1007" s="940"/>
      <c r="O1007" s="940"/>
      <c r="P1007" s="940"/>
      <c r="Q1007" s="940"/>
      <c r="R1007" s="940"/>
      <c r="S1007" s="940"/>
      <c r="T1007" s="940"/>
      <c r="U1007" s="940"/>
      <c r="V1007" s="940"/>
      <c r="W1007" s="940"/>
      <c r="X1007" s="940"/>
      <c r="Y1007" s="940"/>
      <c r="Z1007" s="940"/>
      <c r="AA1007" s="940"/>
      <c r="AB1007" s="940"/>
      <c r="AC1007" s="940"/>
      <c r="AD1007" s="940"/>
      <c r="AE1007" s="940"/>
      <c r="AF1007" s="940"/>
      <c r="AG1007" s="940"/>
      <c r="AL1007" s="450"/>
      <c r="AM1007" s="463"/>
      <c r="AO1007" s="502"/>
      <c r="AP1007" s="503"/>
    </row>
    <row r="1008" spans="1:42" ht="25.5" customHeight="1" thickBot="1">
      <c r="D1008" s="965"/>
      <c r="E1008" s="965"/>
      <c r="F1008" s="965"/>
      <c r="G1008" s="965"/>
      <c r="H1008" s="965"/>
      <c r="I1008" s="965"/>
      <c r="J1008" s="965"/>
      <c r="K1008" s="965"/>
      <c r="L1008" s="965"/>
      <c r="M1008" s="965"/>
      <c r="N1008" s="1077"/>
      <c r="O1008" s="1077"/>
      <c r="P1008" s="1077"/>
      <c r="Q1008" s="1077"/>
      <c r="R1008" s="1077"/>
      <c r="S1008" s="1077"/>
      <c r="T1008" s="1077"/>
      <c r="U1008" s="1077"/>
      <c r="V1008" s="1077"/>
      <c r="W1008" s="1077"/>
      <c r="X1008" s="1077"/>
      <c r="Y1008" s="1077"/>
      <c r="Z1008" s="1077"/>
      <c r="AA1008" s="1077"/>
      <c r="AB1008" s="1077"/>
      <c r="AC1008" s="1077"/>
      <c r="AD1008" s="1077"/>
      <c r="AE1008" s="1077"/>
      <c r="AF1008" s="1077"/>
      <c r="AG1008" s="1077"/>
      <c r="AL1008" s="450"/>
      <c r="AM1008" s="463"/>
      <c r="AO1008" s="502"/>
      <c r="AP1008" s="503"/>
    </row>
    <row r="1009" spans="4:42" ht="27" customHeight="1" thickBot="1">
      <c r="D1009" s="772" t="s">
        <v>917</v>
      </c>
      <c r="E1009" s="772"/>
      <c r="F1009" s="772"/>
      <c r="G1009" s="772"/>
      <c r="H1009" s="772"/>
      <c r="I1009" s="772"/>
      <c r="J1009" s="772"/>
      <c r="K1009" s="772"/>
      <c r="L1009" s="772"/>
      <c r="M1009" s="772"/>
      <c r="N1009" s="1073">
        <v>0</v>
      </c>
      <c r="O1009" s="1073"/>
      <c r="P1009" s="1073"/>
      <c r="Q1009" s="1073"/>
      <c r="R1009" s="1073"/>
      <c r="S1009" s="1073"/>
      <c r="T1009" s="1073"/>
      <c r="U1009" s="1073"/>
      <c r="V1009" s="1073"/>
      <c r="W1009" s="1073"/>
      <c r="X1009" s="1073">
        <v>0</v>
      </c>
      <c r="Y1009" s="1073"/>
      <c r="Z1009" s="1073"/>
      <c r="AA1009" s="1073"/>
      <c r="AB1009" s="1073"/>
      <c r="AC1009" s="1073"/>
      <c r="AD1009" s="1073"/>
      <c r="AE1009" s="1073"/>
      <c r="AF1009" s="1073"/>
      <c r="AG1009" s="1073"/>
      <c r="AL1009" s="465">
        <f>SUM(N1010:W1011)-N1009</f>
        <v>0</v>
      </c>
      <c r="AM1009" s="452">
        <f>SUM(X1010:AG1011)-X1009</f>
        <v>0</v>
      </c>
      <c r="AO1009" s="500" t="e">
        <f>N1009-#REF!</f>
        <v>#REF!</v>
      </c>
      <c r="AP1009" s="501" t="e">
        <f>X1009-#REF!</f>
        <v>#REF!</v>
      </c>
    </row>
    <row r="1010" spans="4:42" ht="25.5" customHeight="1">
      <c r="D1010" s="959"/>
      <c r="E1010" s="959"/>
      <c r="F1010" s="959"/>
      <c r="G1010" s="959"/>
      <c r="H1010" s="959"/>
      <c r="I1010" s="959"/>
      <c r="J1010" s="959"/>
      <c r="K1010" s="959"/>
      <c r="L1010" s="959"/>
      <c r="M1010" s="959"/>
      <c r="N1010" s="940"/>
      <c r="O1010" s="940"/>
      <c r="P1010" s="940"/>
      <c r="Q1010" s="940"/>
      <c r="R1010" s="940"/>
      <c r="S1010" s="940"/>
      <c r="T1010" s="940"/>
      <c r="U1010" s="940"/>
      <c r="V1010" s="940"/>
      <c r="W1010" s="940"/>
      <c r="X1010" s="940"/>
      <c r="Y1010" s="940"/>
      <c r="Z1010" s="940"/>
      <c r="AA1010" s="940"/>
      <c r="AB1010" s="940"/>
      <c r="AC1010" s="940"/>
      <c r="AD1010" s="940"/>
      <c r="AE1010" s="940"/>
      <c r="AF1010" s="940"/>
      <c r="AG1010" s="940"/>
      <c r="AL1010" s="450"/>
      <c r="AM1010" s="463"/>
      <c r="AO1010" s="502"/>
      <c r="AP1010" s="503"/>
    </row>
    <row r="1011" spans="4:42" ht="25.5" customHeight="1" thickBot="1">
      <c r="D1011" s="965"/>
      <c r="E1011" s="965"/>
      <c r="F1011" s="965"/>
      <c r="G1011" s="965"/>
      <c r="H1011" s="965"/>
      <c r="I1011" s="965"/>
      <c r="J1011" s="965"/>
      <c r="K1011" s="965"/>
      <c r="L1011" s="965"/>
      <c r="M1011" s="965"/>
      <c r="N1011" s="1077"/>
      <c r="O1011" s="1077"/>
      <c r="P1011" s="1077"/>
      <c r="Q1011" s="1077"/>
      <c r="R1011" s="1077"/>
      <c r="S1011" s="1077"/>
      <c r="T1011" s="1077"/>
      <c r="U1011" s="1077"/>
      <c r="V1011" s="1077"/>
      <c r="W1011" s="1077"/>
      <c r="X1011" s="1077"/>
      <c r="Y1011" s="1077"/>
      <c r="Z1011" s="1077"/>
      <c r="AA1011" s="1077"/>
      <c r="AB1011" s="1077"/>
      <c r="AC1011" s="1077"/>
      <c r="AD1011" s="1077"/>
      <c r="AE1011" s="1077"/>
      <c r="AF1011" s="1077"/>
      <c r="AG1011" s="1077"/>
      <c r="AL1011" s="450"/>
      <c r="AM1011" s="463"/>
      <c r="AO1011" s="502"/>
      <c r="AP1011" s="503"/>
    </row>
    <row r="1012" spans="4:42" ht="27" customHeight="1" thickBot="1">
      <c r="D1012" s="772" t="s">
        <v>918</v>
      </c>
      <c r="E1012" s="772"/>
      <c r="F1012" s="772"/>
      <c r="G1012" s="772"/>
      <c r="H1012" s="772"/>
      <c r="I1012" s="772"/>
      <c r="J1012" s="772"/>
      <c r="K1012" s="772"/>
      <c r="L1012" s="772"/>
      <c r="M1012" s="772"/>
      <c r="N1012" s="1073">
        <v>0</v>
      </c>
      <c r="O1012" s="1073"/>
      <c r="P1012" s="1073"/>
      <c r="Q1012" s="1073"/>
      <c r="R1012" s="1073"/>
      <c r="S1012" s="1073"/>
      <c r="T1012" s="1073"/>
      <c r="U1012" s="1073"/>
      <c r="V1012" s="1073"/>
      <c r="W1012" s="1073"/>
      <c r="X1012" s="1073">
        <v>0</v>
      </c>
      <c r="Y1012" s="1073"/>
      <c r="Z1012" s="1073"/>
      <c r="AA1012" s="1073"/>
      <c r="AB1012" s="1073"/>
      <c r="AC1012" s="1073"/>
      <c r="AD1012" s="1073"/>
      <c r="AE1012" s="1073"/>
      <c r="AF1012" s="1073"/>
      <c r="AG1012" s="1073"/>
      <c r="AL1012" s="465">
        <f>SUM(N1013:W1015)-N1012</f>
        <v>0</v>
      </c>
      <c r="AM1012" s="452">
        <f>SUM(X1013:AG1015)-X1012</f>
        <v>0</v>
      </c>
      <c r="AO1012" s="500" t="e">
        <f>N1012-#REF!</f>
        <v>#REF!</v>
      </c>
      <c r="AP1012" s="501" t="e">
        <f>X1012-#REF!</f>
        <v>#REF!</v>
      </c>
    </row>
    <row r="1013" spans="4:42" ht="25.5" customHeight="1">
      <c r="D1013" s="959"/>
      <c r="E1013" s="959"/>
      <c r="F1013" s="959"/>
      <c r="G1013" s="959"/>
      <c r="H1013" s="959"/>
      <c r="I1013" s="959"/>
      <c r="J1013" s="959"/>
      <c r="K1013" s="959"/>
      <c r="L1013" s="959"/>
      <c r="M1013" s="959"/>
      <c r="N1013" s="940"/>
      <c r="O1013" s="940"/>
      <c r="P1013" s="940"/>
      <c r="Q1013" s="940"/>
      <c r="R1013" s="940"/>
      <c r="S1013" s="940"/>
      <c r="T1013" s="940"/>
      <c r="U1013" s="940"/>
      <c r="V1013" s="940"/>
      <c r="W1013" s="940"/>
      <c r="X1013" s="940"/>
      <c r="Y1013" s="940"/>
      <c r="Z1013" s="940"/>
      <c r="AA1013" s="940"/>
      <c r="AB1013" s="940"/>
      <c r="AC1013" s="940"/>
      <c r="AD1013" s="940"/>
      <c r="AE1013" s="940"/>
      <c r="AF1013" s="940"/>
      <c r="AG1013" s="940"/>
      <c r="AL1013" s="450"/>
      <c r="AM1013" s="463"/>
      <c r="AO1013" s="502"/>
      <c r="AP1013" s="503"/>
    </row>
    <row r="1014" spans="4:42" ht="25.5" customHeight="1">
      <c r="D1014" s="959"/>
      <c r="E1014" s="959"/>
      <c r="F1014" s="959"/>
      <c r="G1014" s="959"/>
      <c r="H1014" s="959"/>
      <c r="I1014" s="959"/>
      <c r="J1014" s="959"/>
      <c r="K1014" s="959"/>
      <c r="L1014" s="959"/>
      <c r="M1014" s="959"/>
      <c r="N1014" s="940"/>
      <c r="O1014" s="940"/>
      <c r="P1014" s="940"/>
      <c r="Q1014" s="940"/>
      <c r="R1014" s="940"/>
      <c r="S1014" s="940"/>
      <c r="T1014" s="940"/>
      <c r="U1014" s="940"/>
      <c r="V1014" s="940"/>
      <c r="W1014" s="940"/>
      <c r="X1014" s="940"/>
      <c r="Y1014" s="940"/>
      <c r="Z1014" s="940"/>
      <c r="AA1014" s="940"/>
      <c r="AB1014" s="940"/>
      <c r="AC1014" s="940"/>
      <c r="AD1014" s="940"/>
      <c r="AE1014" s="940"/>
      <c r="AF1014" s="940"/>
      <c r="AG1014" s="940"/>
      <c r="AL1014" s="450"/>
      <c r="AM1014" s="463"/>
      <c r="AO1014" s="502"/>
      <c r="AP1014" s="503"/>
    </row>
    <row r="1015" spans="4:42" ht="25.5" customHeight="1" thickBot="1">
      <c r="D1015" s="965"/>
      <c r="E1015" s="965"/>
      <c r="F1015" s="965"/>
      <c r="G1015" s="965"/>
      <c r="H1015" s="965"/>
      <c r="I1015" s="965"/>
      <c r="J1015" s="965"/>
      <c r="K1015" s="965"/>
      <c r="L1015" s="965"/>
      <c r="M1015" s="965"/>
      <c r="N1015" s="1077"/>
      <c r="O1015" s="1077"/>
      <c r="P1015" s="1077"/>
      <c r="Q1015" s="1077"/>
      <c r="R1015" s="1077"/>
      <c r="S1015" s="1077"/>
      <c r="T1015" s="1077"/>
      <c r="U1015" s="1077"/>
      <c r="V1015" s="1077"/>
      <c r="W1015" s="1077"/>
      <c r="X1015" s="1077"/>
      <c r="Y1015" s="1077"/>
      <c r="Z1015" s="1077"/>
      <c r="AA1015" s="1077"/>
      <c r="AB1015" s="1077"/>
      <c r="AC1015" s="1077"/>
      <c r="AD1015" s="1077"/>
      <c r="AE1015" s="1077"/>
      <c r="AF1015" s="1077"/>
      <c r="AG1015" s="1077"/>
      <c r="AL1015" s="450"/>
      <c r="AM1015" s="463"/>
      <c r="AO1015" s="502"/>
      <c r="AP1015" s="503"/>
    </row>
    <row r="1016" spans="4:42" ht="27" customHeight="1" thickBot="1">
      <c r="D1016" s="772" t="s">
        <v>919</v>
      </c>
      <c r="E1016" s="772"/>
      <c r="F1016" s="772"/>
      <c r="G1016" s="772"/>
      <c r="H1016" s="772"/>
      <c r="I1016" s="772"/>
      <c r="J1016" s="772"/>
      <c r="K1016" s="772"/>
      <c r="L1016" s="772"/>
      <c r="M1016" s="772"/>
      <c r="N1016" s="1073">
        <v>0</v>
      </c>
      <c r="O1016" s="1073"/>
      <c r="P1016" s="1073"/>
      <c r="Q1016" s="1073"/>
      <c r="R1016" s="1073"/>
      <c r="S1016" s="1073"/>
      <c r="T1016" s="1073"/>
      <c r="U1016" s="1073"/>
      <c r="V1016" s="1073"/>
      <c r="W1016" s="1073"/>
      <c r="X1016" s="1073">
        <v>0</v>
      </c>
      <c r="Y1016" s="1073"/>
      <c r="Z1016" s="1073"/>
      <c r="AA1016" s="1073"/>
      <c r="AB1016" s="1073"/>
      <c r="AC1016" s="1073"/>
      <c r="AD1016" s="1073"/>
      <c r="AE1016" s="1073"/>
      <c r="AF1016" s="1073"/>
      <c r="AG1016" s="1073"/>
      <c r="AL1016" s="465">
        <f>SUM(N1017:W1019)-N1016</f>
        <v>0</v>
      </c>
      <c r="AM1016" s="452">
        <f>SUM(X1017:AG1019)-X1016</f>
        <v>0</v>
      </c>
      <c r="AO1016" s="500" t="e">
        <f>N1016-#REF!</f>
        <v>#REF!</v>
      </c>
      <c r="AP1016" s="501" t="e">
        <f>X1016-#REF!</f>
        <v>#REF!</v>
      </c>
    </row>
    <row r="1017" spans="4:42" ht="25.5" customHeight="1">
      <c r="D1017" s="959"/>
      <c r="E1017" s="959"/>
      <c r="F1017" s="959"/>
      <c r="G1017" s="959"/>
      <c r="H1017" s="959"/>
      <c r="I1017" s="959"/>
      <c r="J1017" s="959"/>
      <c r="K1017" s="959"/>
      <c r="L1017" s="959"/>
      <c r="M1017" s="959"/>
      <c r="N1017" s="940"/>
      <c r="O1017" s="940"/>
      <c r="P1017" s="940"/>
      <c r="Q1017" s="940"/>
      <c r="R1017" s="940"/>
      <c r="S1017" s="940"/>
      <c r="T1017" s="940"/>
      <c r="U1017" s="940"/>
      <c r="V1017" s="940"/>
      <c r="W1017" s="940"/>
      <c r="X1017" s="940"/>
      <c r="Y1017" s="940"/>
      <c r="Z1017" s="940"/>
      <c r="AA1017" s="940"/>
      <c r="AB1017" s="940"/>
      <c r="AC1017" s="940"/>
      <c r="AD1017" s="940"/>
      <c r="AE1017" s="940"/>
      <c r="AF1017" s="940"/>
      <c r="AG1017" s="940"/>
      <c r="AL1017" s="450"/>
      <c r="AM1017" s="463"/>
      <c r="AO1017" s="450"/>
      <c r="AP1017" s="463"/>
    </row>
    <row r="1018" spans="4:42" ht="25.5" customHeight="1">
      <c r="D1018" s="959"/>
      <c r="E1018" s="959"/>
      <c r="F1018" s="959"/>
      <c r="G1018" s="959"/>
      <c r="H1018" s="959"/>
      <c r="I1018" s="959"/>
      <c r="J1018" s="959"/>
      <c r="K1018" s="959"/>
      <c r="L1018" s="959"/>
      <c r="M1018" s="959"/>
      <c r="N1018" s="940"/>
      <c r="O1018" s="940"/>
      <c r="P1018" s="940"/>
      <c r="Q1018" s="940"/>
      <c r="R1018" s="940"/>
      <c r="S1018" s="940"/>
      <c r="T1018" s="940"/>
      <c r="U1018" s="940"/>
      <c r="V1018" s="940"/>
      <c r="W1018" s="940"/>
      <c r="X1018" s="940"/>
      <c r="Y1018" s="940"/>
      <c r="Z1018" s="940"/>
      <c r="AA1018" s="940"/>
      <c r="AB1018" s="940"/>
      <c r="AC1018" s="940"/>
      <c r="AD1018" s="940"/>
      <c r="AE1018" s="940"/>
      <c r="AF1018" s="940"/>
      <c r="AG1018" s="940"/>
      <c r="AL1018" s="450"/>
      <c r="AM1018" s="463"/>
      <c r="AO1018" s="450"/>
      <c r="AP1018" s="463"/>
    </row>
    <row r="1019" spans="4:42" ht="25.5" customHeight="1" thickBot="1">
      <c r="D1019" s="972"/>
      <c r="E1019" s="972"/>
      <c r="F1019" s="972"/>
      <c r="G1019" s="972"/>
      <c r="H1019" s="972"/>
      <c r="I1019" s="972"/>
      <c r="J1019" s="972"/>
      <c r="K1019" s="972"/>
      <c r="L1019" s="972"/>
      <c r="M1019" s="972"/>
      <c r="N1019" s="1005"/>
      <c r="O1019" s="1005"/>
      <c r="P1019" s="1005"/>
      <c r="Q1019" s="1005"/>
      <c r="R1019" s="1005"/>
      <c r="S1019" s="1005"/>
      <c r="T1019" s="1005"/>
      <c r="U1019" s="1005"/>
      <c r="V1019" s="1005"/>
      <c r="W1019" s="1005"/>
      <c r="X1019" s="1005"/>
      <c r="Y1019" s="1005"/>
      <c r="Z1019" s="1005"/>
      <c r="AA1019" s="1005"/>
      <c r="AB1019" s="1005"/>
      <c r="AC1019" s="1005"/>
      <c r="AD1019" s="1005"/>
      <c r="AE1019" s="1005"/>
      <c r="AF1019" s="1005"/>
      <c r="AG1019" s="1005"/>
      <c r="AL1019" s="477"/>
      <c r="AM1019" s="478"/>
      <c r="AO1019" s="477"/>
      <c r="AP1019" s="478"/>
    </row>
    <row r="1020" spans="4:42" ht="14.25" customHeight="1">
      <c r="AL1020" s="264"/>
      <c r="AM1020" s="264"/>
    </row>
    <row r="1022" spans="4:42" ht="0.75" customHeight="1">
      <c r="D1022" s="422" t="s">
        <v>1028</v>
      </c>
    </row>
    <row r="1023" spans="4:42" ht="14.25" hidden="1" customHeight="1"/>
    <row r="1024" spans="4:42" ht="14.25" hidden="1" customHeight="1">
      <c r="D1024" s="906" t="s">
        <v>920</v>
      </c>
      <c r="E1024" s="906"/>
      <c r="F1024" s="906"/>
      <c r="G1024" s="906"/>
      <c r="H1024" s="906"/>
      <c r="I1024" s="906"/>
      <c r="J1024" s="906"/>
      <c r="K1024" s="906"/>
      <c r="L1024" s="906"/>
      <c r="M1024" s="906"/>
      <c r="N1024" s="906"/>
      <c r="O1024" s="906"/>
      <c r="P1024" s="906"/>
      <c r="Q1024" s="906"/>
      <c r="R1024" s="906"/>
      <c r="S1024" s="906"/>
      <c r="T1024" s="906"/>
      <c r="U1024" s="906"/>
      <c r="V1024" s="906"/>
      <c r="W1024" s="906"/>
      <c r="X1024" s="906"/>
      <c r="Y1024" s="906"/>
      <c r="Z1024" s="906"/>
      <c r="AA1024" s="906"/>
      <c r="AB1024" s="906"/>
      <c r="AC1024" s="906"/>
      <c r="AD1024" s="906"/>
      <c r="AE1024" s="906"/>
      <c r="AF1024" s="906"/>
      <c r="AG1024" s="906"/>
    </row>
    <row r="1025" spans="1:33" ht="14.25" hidden="1" customHeight="1">
      <c r="D1025" s="906"/>
      <c r="E1025" s="906"/>
      <c r="F1025" s="906"/>
      <c r="G1025" s="906"/>
      <c r="H1025" s="906"/>
      <c r="I1025" s="906"/>
      <c r="J1025" s="906"/>
      <c r="K1025" s="906"/>
      <c r="L1025" s="906"/>
      <c r="M1025" s="906"/>
      <c r="N1025" s="906"/>
      <c r="O1025" s="906"/>
      <c r="P1025" s="906"/>
      <c r="Q1025" s="906"/>
      <c r="R1025" s="906"/>
      <c r="S1025" s="906"/>
      <c r="T1025" s="906"/>
      <c r="U1025" s="906"/>
      <c r="V1025" s="906"/>
      <c r="W1025" s="906"/>
      <c r="X1025" s="906"/>
      <c r="Y1025" s="906"/>
      <c r="Z1025" s="906"/>
      <c r="AA1025" s="906"/>
      <c r="AB1025" s="906"/>
      <c r="AC1025" s="906"/>
      <c r="AD1025" s="906"/>
      <c r="AE1025" s="906"/>
      <c r="AF1025" s="906"/>
      <c r="AG1025" s="906"/>
    </row>
    <row r="1026" spans="1:33" ht="14.25" hidden="1" customHeight="1">
      <c r="D1026" s="906"/>
      <c r="E1026" s="906"/>
      <c r="F1026" s="906"/>
      <c r="G1026" s="906"/>
      <c r="H1026" s="906"/>
      <c r="I1026" s="906"/>
      <c r="J1026" s="906"/>
      <c r="K1026" s="906"/>
      <c r="L1026" s="906"/>
      <c r="M1026" s="906"/>
      <c r="N1026" s="906"/>
      <c r="O1026" s="906"/>
      <c r="P1026" s="906"/>
      <c r="Q1026" s="906"/>
      <c r="R1026" s="906"/>
      <c r="S1026" s="906"/>
      <c r="T1026" s="906"/>
      <c r="U1026" s="906"/>
      <c r="V1026" s="906"/>
      <c r="W1026" s="906"/>
      <c r="X1026" s="906"/>
      <c r="Y1026" s="906"/>
      <c r="Z1026" s="906"/>
      <c r="AA1026" s="906"/>
      <c r="AB1026" s="906"/>
      <c r="AC1026" s="906"/>
      <c r="AD1026" s="906"/>
      <c r="AE1026" s="906"/>
      <c r="AF1026" s="906"/>
      <c r="AG1026" s="906"/>
    </row>
    <row r="1027" spans="1:33" ht="14.25" hidden="1" customHeight="1"/>
    <row r="1028" spans="1:33" ht="14.25" hidden="1" customHeight="1">
      <c r="D1028" s="894" t="s">
        <v>921</v>
      </c>
      <c r="E1028" s="894"/>
      <c r="F1028" s="894"/>
      <c r="G1028" s="894"/>
      <c r="H1028" s="894"/>
      <c r="I1028" s="894"/>
      <c r="J1028" s="894"/>
      <c r="K1028" s="894"/>
      <c r="L1028" s="894"/>
      <c r="M1028" s="894"/>
      <c r="N1028" s="894"/>
      <c r="O1028" s="894"/>
      <c r="P1028" s="894"/>
      <c r="Q1028" s="894"/>
      <c r="R1028" s="894"/>
      <c r="S1028" s="894"/>
      <c r="T1028" s="894"/>
      <c r="U1028" s="894"/>
      <c r="V1028" s="894"/>
      <c r="W1028" s="894"/>
      <c r="X1028" s="894"/>
      <c r="Y1028" s="894"/>
      <c r="Z1028" s="894"/>
      <c r="AA1028" s="894"/>
      <c r="AB1028" s="894"/>
      <c r="AC1028" s="894"/>
      <c r="AD1028" s="894"/>
      <c r="AE1028" s="894"/>
      <c r="AF1028" s="894"/>
      <c r="AG1028" s="894"/>
    </row>
    <row r="1029" spans="1:33" ht="14.25" hidden="1" customHeight="1"/>
    <row r="1030" spans="1:33" ht="14.25" hidden="1" customHeight="1" thickBot="1">
      <c r="A1030" s="439" t="s">
        <v>922</v>
      </c>
      <c r="D1030" s="747" t="s">
        <v>131</v>
      </c>
      <c r="E1030" s="747"/>
      <c r="F1030" s="747"/>
      <c r="G1030" s="747"/>
      <c r="H1030" s="747"/>
      <c r="I1030" s="747"/>
      <c r="J1030" s="747"/>
      <c r="K1030" s="747"/>
      <c r="L1030" s="747"/>
      <c r="M1030" s="1078" t="s">
        <v>256</v>
      </c>
      <c r="N1030" s="1078"/>
      <c r="O1030" s="1078"/>
      <c r="P1030" s="1078"/>
      <c r="Q1030" s="1078"/>
      <c r="R1030" s="1078"/>
      <c r="S1030" s="1078"/>
      <c r="T1030" s="1078"/>
      <c r="U1030" s="1078"/>
      <c r="V1030" s="1078"/>
      <c r="W1030" s="1078"/>
      <c r="X1030" s="1078"/>
      <c r="Y1030" s="1078"/>
      <c r="Z1030" s="1078"/>
      <c r="AA1030" s="771" t="s">
        <v>257</v>
      </c>
      <c r="AB1030" s="771"/>
      <c r="AC1030" s="771"/>
      <c r="AD1030" s="771"/>
      <c r="AE1030" s="771"/>
      <c r="AF1030" s="771"/>
      <c r="AG1030" s="771"/>
    </row>
    <row r="1031" spans="1:33" ht="14.25" hidden="1" customHeight="1" thickBot="1">
      <c r="D1031" s="747"/>
      <c r="E1031" s="747"/>
      <c r="F1031" s="747"/>
      <c r="G1031" s="747"/>
      <c r="H1031" s="747"/>
      <c r="I1031" s="747"/>
      <c r="J1031" s="747"/>
      <c r="K1031" s="747"/>
      <c r="L1031" s="747"/>
      <c r="M1031" s="771" t="s">
        <v>258</v>
      </c>
      <c r="N1031" s="771"/>
      <c r="O1031" s="771"/>
      <c r="P1031" s="771"/>
      <c r="Q1031" s="771"/>
      <c r="R1031" s="771"/>
      <c r="S1031" s="771"/>
      <c r="T1031" s="771" t="s">
        <v>259</v>
      </c>
      <c r="U1031" s="771"/>
      <c r="V1031" s="771"/>
      <c r="W1031" s="771"/>
      <c r="X1031" s="771"/>
      <c r="Y1031" s="771"/>
      <c r="Z1031" s="771"/>
      <c r="AA1031" s="771"/>
      <c r="AB1031" s="771"/>
      <c r="AC1031" s="771"/>
      <c r="AD1031" s="771"/>
      <c r="AE1031" s="771"/>
      <c r="AF1031" s="771"/>
      <c r="AG1031" s="771"/>
    </row>
    <row r="1032" spans="1:33" ht="25.5" hidden="1" customHeight="1" thickBot="1">
      <c r="D1032" s="771" t="s">
        <v>260</v>
      </c>
      <c r="E1032" s="771"/>
      <c r="F1032" s="771"/>
      <c r="G1032" s="771"/>
      <c r="H1032" s="771"/>
      <c r="I1032" s="771"/>
      <c r="J1032" s="771"/>
      <c r="K1032" s="771"/>
      <c r="L1032" s="771"/>
      <c r="M1032" s="1003"/>
      <c r="N1032" s="1003"/>
      <c r="O1032" s="1003"/>
      <c r="P1032" s="1003"/>
      <c r="Q1032" s="1003"/>
      <c r="R1032" s="1003"/>
      <c r="S1032" s="1003"/>
      <c r="T1032" s="1003"/>
      <c r="U1032" s="1003"/>
      <c r="V1032" s="1003"/>
      <c r="W1032" s="1003"/>
      <c r="X1032" s="1003"/>
      <c r="Y1032" s="1003"/>
      <c r="Z1032" s="1003"/>
      <c r="AA1032" s="1003"/>
      <c r="AB1032" s="1003"/>
      <c r="AC1032" s="1003"/>
      <c r="AD1032" s="1003"/>
      <c r="AE1032" s="1003"/>
      <c r="AF1032" s="1003"/>
      <c r="AG1032" s="1003"/>
    </row>
    <row r="1033" spans="1:33" ht="2.25" hidden="1" customHeight="1">
      <c r="D1033" s="818"/>
      <c r="E1033" s="818"/>
      <c r="F1033" s="818"/>
      <c r="G1033" s="818"/>
      <c r="H1033" s="818"/>
      <c r="I1033" s="818"/>
      <c r="J1033" s="818"/>
      <c r="K1033" s="818"/>
      <c r="L1033" s="818"/>
      <c r="M1033" s="815"/>
      <c r="N1033" s="815"/>
      <c r="O1033" s="815"/>
      <c r="P1033" s="815"/>
      <c r="Q1033" s="815"/>
      <c r="R1033" s="815"/>
      <c r="S1033" s="815"/>
      <c r="T1033" s="815"/>
      <c r="U1033" s="815"/>
      <c r="V1033" s="815"/>
      <c r="W1033" s="815"/>
      <c r="X1033" s="815"/>
      <c r="Y1033" s="815"/>
      <c r="Z1033" s="815"/>
      <c r="AA1033" s="815"/>
      <c r="AB1033" s="815"/>
      <c r="AC1033" s="815"/>
      <c r="AD1033" s="815"/>
      <c r="AE1033" s="815"/>
      <c r="AF1033" s="815"/>
      <c r="AG1033" s="815"/>
    </row>
    <row r="1034" spans="1:33" ht="20.25" hidden="1" customHeight="1">
      <c r="D1034" s="749"/>
      <c r="E1034" s="749"/>
      <c r="F1034" s="749"/>
      <c r="G1034" s="749"/>
      <c r="H1034" s="749"/>
      <c r="I1034" s="749"/>
      <c r="J1034" s="749"/>
      <c r="K1034" s="749"/>
      <c r="L1034" s="749"/>
      <c r="M1034" s="716"/>
      <c r="N1034" s="716"/>
      <c r="O1034" s="716"/>
      <c r="P1034" s="716"/>
      <c r="Q1034" s="716"/>
      <c r="R1034" s="716"/>
      <c r="S1034" s="716"/>
      <c r="T1034" s="716"/>
      <c r="U1034" s="716"/>
      <c r="V1034" s="716"/>
      <c r="W1034" s="716"/>
      <c r="X1034" s="716"/>
      <c r="Y1034" s="716"/>
      <c r="Z1034" s="716"/>
      <c r="AA1034" s="716"/>
      <c r="AB1034" s="716"/>
      <c r="AC1034" s="716"/>
      <c r="AD1034" s="716"/>
      <c r="AE1034" s="716"/>
      <c r="AF1034" s="716"/>
      <c r="AG1034" s="716"/>
    </row>
    <row r="1035" spans="1:33" ht="20.25" hidden="1" customHeight="1">
      <c r="D1035" s="749"/>
      <c r="E1035" s="749"/>
      <c r="F1035" s="749"/>
      <c r="G1035" s="749"/>
      <c r="H1035" s="749"/>
      <c r="I1035" s="749"/>
      <c r="J1035" s="749"/>
      <c r="K1035" s="749"/>
      <c r="L1035" s="749"/>
      <c r="M1035" s="716"/>
      <c r="N1035" s="716"/>
      <c r="O1035" s="716"/>
      <c r="P1035" s="716"/>
      <c r="Q1035" s="716"/>
      <c r="R1035" s="716"/>
      <c r="S1035" s="716"/>
      <c r="T1035" s="716"/>
      <c r="U1035" s="716"/>
      <c r="V1035" s="716"/>
      <c r="W1035" s="716"/>
      <c r="X1035" s="716"/>
      <c r="Y1035" s="716"/>
      <c r="Z1035" s="716"/>
      <c r="AA1035" s="716"/>
      <c r="AB1035" s="716"/>
      <c r="AC1035" s="716"/>
      <c r="AD1035" s="716"/>
      <c r="AE1035" s="716"/>
      <c r="AF1035" s="716"/>
      <c r="AG1035" s="716"/>
    </row>
    <row r="1036" spans="1:33" ht="20.25" hidden="1" customHeight="1" thickBot="1">
      <c r="D1036" s="773"/>
      <c r="E1036" s="773"/>
      <c r="F1036" s="773"/>
      <c r="G1036" s="773"/>
      <c r="H1036" s="773"/>
      <c r="I1036" s="773"/>
      <c r="J1036" s="773"/>
      <c r="K1036" s="773"/>
      <c r="L1036" s="773"/>
      <c r="M1036" s="775"/>
      <c r="N1036" s="775"/>
      <c r="O1036" s="775"/>
      <c r="P1036" s="775"/>
      <c r="Q1036" s="775"/>
      <c r="R1036" s="775"/>
      <c r="S1036" s="775"/>
      <c r="T1036" s="775"/>
      <c r="U1036" s="775"/>
      <c r="V1036" s="775"/>
      <c r="W1036" s="775"/>
      <c r="X1036" s="775"/>
      <c r="Y1036" s="775"/>
      <c r="Z1036" s="775"/>
      <c r="AA1036" s="775"/>
      <c r="AB1036" s="775"/>
      <c r="AC1036" s="775"/>
      <c r="AD1036" s="775"/>
      <c r="AE1036" s="775"/>
      <c r="AF1036" s="775"/>
      <c r="AG1036" s="775"/>
    </row>
    <row r="1037" spans="1:33" ht="25.5" hidden="1" customHeight="1" thickBot="1">
      <c r="D1037" s="771" t="s">
        <v>261</v>
      </c>
      <c r="E1037" s="771"/>
      <c r="F1037" s="771"/>
      <c r="G1037" s="771"/>
      <c r="H1037" s="771"/>
      <c r="I1037" s="771"/>
      <c r="J1037" s="771"/>
      <c r="K1037" s="771"/>
      <c r="L1037" s="771"/>
      <c r="M1037" s="1003"/>
      <c r="N1037" s="1003"/>
      <c r="O1037" s="1003"/>
      <c r="P1037" s="1003"/>
      <c r="Q1037" s="1003"/>
      <c r="R1037" s="1003"/>
      <c r="S1037" s="1003"/>
      <c r="T1037" s="1003"/>
      <c r="U1037" s="1003"/>
      <c r="V1037" s="1003"/>
      <c r="W1037" s="1003"/>
      <c r="X1037" s="1003"/>
      <c r="Y1037" s="1003"/>
      <c r="Z1037" s="1003"/>
      <c r="AA1037" s="1003"/>
      <c r="AB1037" s="1003"/>
      <c r="AC1037" s="1003"/>
      <c r="AD1037" s="1003"/>
      <c r="AE1037" s="1003"/>
      <c r="AF1037" s="1003"/>
      <c r="AG1037" s="1003"/>
    </row>
    <row r="1038" spans="1:33" ht="20.25" hidden="1" customHeight="1">
      <c r="D1038" s="818"/>
      <c r="E1038" s="818"/>
      <c r="F1038" s="818"/>
      <c r="G1038" s="818"/>
      <c r="H1038" s="818"/>
      <c r="I1038" s="818"/>
      <c r="J1038" s="818"/>
      <c r="K1038" s="818"/>
      <c r="L1038" s="818"/>
      <c r="M1038" s="815"/>
      <c r="N1038" s="815"/>
      <c r="O1038" s="815"/>
      <c r="P1038" s="815"/>
      <c r="Q1038" s="815"/>
      <c r="R1038" s="815"/>
      <c r="S1038" s="815"/>
      <c r="T1038" s="815"/>
      <c r="U1038" s="815"/>
      <c r="V1038" s="815"/>
      <c r="W1038" s="815"/>
      <c r="X1038" s="815"/>
      <c r="Y1038" s="815"/>
      <c r="Z1038" s="815"/>
      <c r="AA1038" s="815"/>
      <c r="AB1038" s="815"/>
      <c r="AC1038" s="815"/>
      <c r="AD1038" s="815"/>
      <c r="AE1038" s="815"/>
      <c r="AF1038" s="815"/>
      <c r="AG1038" s="815"/>
    </row>
    <row r="1039" spans="1:33" ht="20.25" hidden="1" customHeight="1">
      <c r="D1039" s="749"/>
      <c r="E1039" s="749"/>
      <c r="F1039" s="749"/>
      <c r="G1039" s="749"/>
      <c r="H1039" s="749"/>
      <c r="I1039" s="749"/>
      <c r="J1039" s="749"/>
      <c r="K1039" s="749"/>
      <c r="L1039" s="749"/>
      <c r="M1039" s="716"/>
      <c r="N1039" s="716"/>
      <c r="O1039" s="716"/>
      <c r="P1039" s="716"/>
      <c r="Q1039" s="716"/>
      <c r="R1039" s="716"/>
      <c r="S1039" s="716"/>
      <c r="T1039" s="716"/>
      <c r="U1039" s="716"/>
      <c r="V1039" s="716"/>
      <c r="W1039" s="716"/>
      <c r="X1039" s="716"/>
      <c r="Y1039" s="716"/>
      <c r="Z1039" s="716"/>
      <c r="AA1039" s="716"/>
      <c r="AB1039" s="716"/>
      <c r="AC1039" s="716"/>
      <c r="AD1039" s="716"/>
      <c r="AE1039" s="716"/>
      <c r="AF1039" s="716"/>
      <c r="AG1039" s="716"/>
    </row>
    <row r="1040" spans="1:33" ht="20.25" hidden="1" customHeight="1">
      <c r="D1040" s="749"/>
      <c r="E1040" s="749"/>
      <c r="F1040" s="749"/>
      <c r="G1040" s="749"/>
      <c r="H1040" s="749"/>
      <c r="I1040" s="749"/>
      <c r="J1040" s="749"/>
      <c r="K1040" s="749"/>
      <c r="L1040" s="749"/>
      <c r="M1040" s="716"/>
      <c r="N1040" s="716"/>
      <c r="O1040" s="716"/>
      <c r="P1040" s="716"/>
      <c r="Q1040" s="716"/>
      <c r="R1040" s="716"/>
      <c r="S1040" s="716"/>
      <c r="T1040" s="716"/>
      <c r="U1040" s="716"/>
      <c r="V1040" s="716"/>
      <c r="W1040" s="716"/>
      <c r="X1040" s="716"/>
      <c r="Y1040" s="716"/>
      <c r="Z1040" s="716"/>
      <c r="AA1040" s="716"/>
      <c r="AB1040" s="716"/>
      <c r="AC1040" s="716"/>
      <c r="AD1040" s="716"/>
      <c r="AE1040" s="716"/>
      <c r="AF1040" s="716"/>
      <c r="AG1040" s="716"/>
    </row>
    <row r="1041" spans="1:33" ht="20.25" hidden="1" customHeight="1" thickBot="1">
      <c r="D1041" s="773"/>
      <c r="E1041" s="773"/>
      <c r="F1041" s="773"/>
      <c r="G1041" s="773"/>
      <c r="H1041" s="773"/>
      <c r="I1041" s="773"/>
      <c r="J1041" s="773"/>
      <c r="K1041" s="773"/>
      <c r="L1041" s="773"/>
      <c r="M1041" s="775"/>
      <c r="N1041" s="775"/>
      <c r="O1041" s="775"/>
      <c r="P1041" s="775"/>
      <c r="Q1041" s="775"/>
      <c r="R1041" s="775"/>
      <c r="S1041" s="775"/>
      <c r="T1041" s="775"/>
      <c r="U1041" s="775"/>
      <c r="V1041" s="775"/>
      <c r="W1041" s="775"/>
      <c r="X1041" s="775"/>
      <c r="Y1041" s="775"/>
      <c r="Z1041" s="775"/>
      <c r="AA1041" s="775"/>
      <c r="AB1041" s="775"/>
      <c r="AC1041" s="775"/>
      <c r="AD1041" s="775"/>
      <c r="AE1041" s="775"/>
      <c r="AF1041" s="775"/>
      <c r="AG1041" s="775"/>
    </row>
    <row r="1042" spans="1:33" ht="7.5" hidden="1" customHeight="1">
      <c r="D1042" s="507"/>
      <c r="E1042" s="507"/>
      <c r="F1042" s="507"/>
      <c r="G1042" s="507"/>
      <c r="H1042" s="507"/>
      <c r="I1042" s="507"/>
      <c r="J1042" s="507"/>
      <c r="K1042" s="507"/>
      <c r="L1042" s="507"/>
      <c r="M1042" s="507"/>
      <c r="N1042" s="507"/>
      <c r="O1042" s="507"/>
      <c r="P1042" s="507"/>
      <c r="Q1042" s="507"/>
      <c r="R1042" s="507"/>
      <c r="S1042" s="507"/>
    </row>
    <row r="1043" spans="1:33" ht="14.25" hidden="1" customHeight="1"/>
    <row r="1044" spans="1:33" ht="14.25" hidden="1" customHeight="1" thickBot="1">
      <c r="A1044" s="439" t="s">
        <v>923</v>
      </c>
      <c r="D1044" s="747" t="s">
        <v>131</v>
      </c>
      <c r="E1044" s="747"/>
      <c r="F1044" s="747"/>
      <c r="G1044" s="747"/>
      <c r="H1044" s="747"/>
      <c r="I1044" s="747"/>
      <c r="J1044" s="771" t="s">
        <v>2</v>
      </c>
      <c r="K1044" s="771"/>
      <c r="L1044" s="771"/>
      <c r="M1044" s="771"/>
      <c r="N1044" s="771"/>
      <c r="O1044" s="771"/>
      <c r="P1044" s="771"/>
      <c r="Q1044" s="771"/>
      <c r="R1044" s="771"/>
      <c r="S1044" s="771"/>
      <c r="T1044" s="771"/>
      <c r="U1044" s="771"/>
      <c r="V1044" s="771" t="s">
        <v>3</v>
      </c>
      <c r="W1044" s="771"/>
      <c r="X1044" s="771"/>
      <c r="Y1044" s="771"/>
      <c r="Z1044" s="771"/>
      <c r="AA1044" s="771"/>
      <c r="AB1044" s="771"/>
      <c r="AC1044" s="771"/>
      <c r="AD1044" s="771"/>
      <c r="AE1044" s="771"/>
      <c r="AF1044" s="771"/>
      <c r="AG1044" s="771"/>
    </row>
    <row r="1045" spans="1:33" ht="14.25" hidden="1" customHeight="1" thickBot="1">
      <c r="D1045" s="747"/>
      <c r="E1045" s="747"/>
      <c r="F1045" s="747"/>
      <c r="G1045" s="747"/>
      <c r="H1045" s="747"/>
      <c r="I1045" s="747"/>
      <c r="J1045" s="771" t="s">
        <v>262</v>
      </c>
      <c r="K1045" s="771"/>
      <c r="L1045" s="771"/>
      <c r="M1045" s="771"/>
      <c r="N1045" s="771"/>
      <c r="O1045" s="771"/>
      <c r="P1045" s="771"/>
      <c r="Q1045" s="771"/>
      <c r="R1045" s="771"/>
      <c r="S1045" s="771"/>
      <c r="T1045" s="771"/>
      <c r="U1045" s="771"/>
      <c r="V1045" s="771" t="s">
        <v>262</v>
      </c>
      <c r="W1045" s="771"/>
      <c r="X1045" s="771"/>
      <c r="Y1045" s="771"/>
      <c r="Z1045" s="771"/>
      <c r="AA1045" s="771"/>
      <c r="AB1045" s="771"/>
      <c r="AC1045" s="771"/>
      <c r="AD1045" s="771"/>
      <c r="AE1045" s="771"/>
      <c r="AF1045" s="771"/>
      <c r="AG1045" s="771"/>
    </row>
    <row r="1046" spans="1:33" ht="14.25" hidden="1" customHeight="1" thickBot="1">
      <c r="D1046" s="747"/>
      <c r="E1046" s="747"/>
      <c r="F1046" s="747"/>
      <c r="G1046" s="747"/>
      <c r="H1046" s="747"/>
      <c r="I1046" s="747"/>
      <c r="J1046" s="771" t="s">
        <v>263</v>
      </c>
      <c r="K1046" s="771"/>
      <c r="L1046" s="771"/>
      <c r="M1046" s="771"/>
      <c r="N1046" s="771"/>
      <c r="O1046" s="771"/>
      <c r="P1046" s="771" t="s">
        <v>264</v>
      </c>
      <c r="Q1046" s="771"/>
      <c r="R1046" s="771"/>
      <c r="S1046" s="771"/>
      <c r="T1046" s="771"/>
      <c r="U1046" s="771"/>
      <c r="V1046" s="771" t="s">
        <v>263</v>
      </c>
      <c r="W1046" s="771"/>
      <c r="X1046" s="771"/>
      <c r="Y1046" s="771"/>
      <c r="Z1046" s="771"/>
      <c r="AA1046" s="771"/>
      <c r="AB1046" s="771" t="s">
        <v>264</v>
      </c>
      <c r="AC1046" s="771"/>
      <c r="AD1046" s="771"/>
      <c r="AE1046" s="771"/>
      <c r="AF1046" s="771"/>
      <c r="AG1046" s="771"/>
    </row>
    <row r="1047" spans="1:33" ht="30" hidden="1" customHeight="1" thickBot="1">
      <c r="D1047" s="772" t="s">
        <v>260</v>
      </c>
      <c r="E1047" s="772"/>
      <c r="F1047" s="772"/>
      <c r="G1047" s="772"/>
      <c r="H1047" s="772"/>
      <c r="I1047" s="772"/>
      <c r="J1047" s="1003"/>
      <c r="K1047" s="1003"/>
      <c r="L1047" s="1003"/>
      <c r="M1047" s="1003"/>
      <c r="N1047" s="1003"/>
      <c r="O1047" s="1003"/>
      <c r="P1047" s="1003"/>
      <c r="Q1047" s="1003"/>
      <c r="R1047" s="1003"/>
      <c r="S1047" s="1003"/>
      <c r="T1047" s="1003"/>
      <c r="U1047" s="1003"/>
      <c r="V1047" s="1003"/>
      <c r="W1047" s="1003"/>
      <c r="X1047" s="1003"/>
      <c r="Y1047" s="1003"/>
      <c r="Z1047" s="1003"/>
      <c r="AA1047" s="1003"/>
      <c r="AB1047" s="1003"/>
      <c r="AC1047" s="1003"/>
      <c r="AD1047" s="1003"/>
      <c r="AE1047" s="1003"/>
      <c r="AF1047" s="1003"/>
      <c r="AG1047" s="1003"/>
    </row>
    <row r="1048" spans="1:33" ht="17.25" hidden="1" customHeight="1">
      <c r="D1048" s="1079"/>
      <c r="E1048" s="1079"/>
      <c r="F1048" s="1079"/>
      <c r="G1048" s="1079"/>
      <c r="H1048" s="1079"/>
      <c r="I1048" s="1079"/>
      <c r="J1048" s="815"/>
      <c r="K1048" s="815"/>
      <c r="L1048" s="815"/>
      <c r="M1048" s="815"/>
      <c r="N1048" s="815"/>
      <c r="O1048" s="815"/>
      <c r="P1048" s="815"/>
      <c r="Q1048" s="815"/>
      <c r="R1048" s="815"/>
      <c r="S1048" s="815"/>
      <c r="T1048" s="815"/>
      <c r="U1048" s="815"/>
      <c r="V1048" s="815"/>
      <c r="W1048" s="815"/>
      <c r="X1048" s="815"/>
      <c r="Y1048" s="815"/>
      <c r="Z1048" s="815"/>
      <c r="AA1048" s="815"/>
      <c r="AB1048" s="815"/>
      <c r="AC1048" s="815"/>
      <c r="AD1048" s="815"/>
      <c r="AE1048" s="815"/>
      <c r="AF1048" s="815"/>
      <c r="AG1048" s="815"/>
    </row>
    <row r="1049" spans="1:33" ht="17.25" hidden="1" customHeight="1">
      <c r="D1049" s="1081"/>
      <c r="E1049" s="1081"/>
      <c r="F1049" s="1081"/>
      <c r="G1049" s="1081"/>
      <c r="H1049" s="1081"/>
      <c r="I1049" s="1081"/>
      <c r="J1049" s="716"/>
      <c r="K1049" s="716"/>
      <c r="L1049" s="716"/>
      <c r="M1049" s="716"/>
      <c r="N1049" s="716"/>
      <c r="O1049" s="716"/>
      <c r="P1049" s="716"/>
      <c r="Q1049" s="716"/>
      <c r="R1049" s="716"/>
      <c r="S1049" s="716"/>
      <c r="T1049" s="716"/>
      <c r="U1049" s="716"/>
      <c r="V1049" s="716"/>
      <c r="W1049" s="716"/>
      <c r="X1049" s="716"/>
      <c r="Y1049" s="716"/>
      <c r="Z1049" s="716"/>
      <c r="AA1049" s="716"/>
      <c r="AB1049" s="716"/>
      <c r="AC1049" s="716"/>
      <c r="AD1049" s="716"/>
      <c r="AE1049" s="716"/>
      <c r="AF1049" s="716"/>
      <c r="AG1049" s="716"/>
    </row>
    <row r="1050" spans="1:33" ht="17.25" hidden="1" customHeight="1">
      <c r="D1050" s="1081"/>
      <c r="E1050" s="1081"/>
      <c r="F1050" s="1081"/>
      <c r="G1050" s="1081"/>
      <c r="H1050" s="1081"/>
      <c r="I1050" s="1081"/>
      <c r="J1050" s="716"/>
      <c r="K1050" s="716"/>
      <c r="L1050" s="716"/>
      <c r="M1050" s="716"/>
      <c r="N1050" s="716"/>
      <c r="O1050" s="716"/>
      <c r="P1050" s="716"/>
      <c r="Q1050" s="716"/>
      <c r="R1050" s="716"/>
      <c r="S1050" s="716"/>
      <c r="T1050" s="716"/>
      <c r="U1050" s="716"/>
      <c r="V1050" s="716"/>
      <c r="W1050" s="716"/>
      <c r="X1050" s="716"/>
      <c r="Y1050" s="716"/>
      <c r="Z1050" s="716"/>
      <c r="AA1050" s="716"/>
      <c r="AB1050" s="716"/>
      <c r="AC1050" s="716"/>
      <c r="AD1050" s="716"/>
      <c r="AE1050" s="716"/>
      <c r="AF1050" s="716"/>
      <c r="AG1050" s="716"/>
    </row>
    <row r="1051" spans="1:33" ht="15.75" hidden="1" customHeight="1" thickBot="1">
      <c r="D1051" s="1080"/>
      <c r="E1051" s="1080"/>
      <c r="F1051" s="1080"/>
      <c r="G1051" s="1080"/>
      <c r="H1051" s="1080"/>
      <c r="I1051" s="1080"/>
      <c r="J1051" s="775"/>
      <c r="K1051" s="775"/>
      <c r="L1051" s="775"/>
      <c r="M1051" s="775"/>
      <c r="N1051" s="775"/>
      <c r="O1051" s="775"/>
      <c r="P1051" s="775"/>
      <c r="Q1051" s="775"/>
      <c r="R1051" s="775"/>
      <c r="S1051" s="775"/>
      <c r="T1051" s="775"/>
      <c r="U1051" s="775"/>
      <c r="V1051" s="775"/>
      <c r="W1051" s="775"/>
      <c r="X1051" s="775"/>
      <c r="Y1051" s="775"/>
      <c r="Z1051" s="775"/>
      <c r="AA1051" s="775"/>
      <c r="AB1051" s="775"/>
      <c r="AC1051" s="775"/>
      <c r="AD1051" s="775"/>
      <c r="AE1051" s="775"/>
      <c r="AF1051" s="775"/>
      <c r="AG1051" s="775"/>
    </row>
    <row r="1052" spans="1:33" ht="30" hidden="1" customHeight="1" thickBot="1">
      <c r="D1052" s="772" t="s">
        <v>261</v>
      </c>
      <c r="E1052" s="772"/>
      <c r="F1052" s="772"/>
      <c r="G1052" s="772"/>
      <c r="H1052" s="772"/>
      <c r="I1052" s="772"/>
      <c r="J1052" s="1003"/>
      <c r="K1052" s="1003"/>
      <c r="L1052" s="1003"/>
      <c r="M1052" s="1003"/>
      <c r="N1052" s="1003"/>
      <c r="O1052" s="1003"/>
      <c r="P1052" s="1003"/>
      <c r="Q1052" s="1003"/>
      <c r="R1052" s="1003"/>
      <c r="S1052" s="1003"/>
      <c r="T1052" s="1003"/>
      <c r="U1052" s="1003"/>
      <c r="V1052" s="1003"/>
      <c r="W1052" s="1003"/>
      <c r="X1052" s="1003"/>
      <c r="Y1052" s="1003"/>
      <c r="Z1052" s="1003"/>
      <c r="AA1052" s="1003"/>
      <c r="AB1052" s="1003"/>
      <c r="AC1052" s="1003"/>
      <c r="AD1052" s="1003"/>
      <c r="AE1052" s="1003"/>
      <c r="AF1052" s="1003"/>
      <c r="AG1052" s="1003"/>
    </row>
    <row r="1053" spans="1:33" ht="17.25" hidden="1" customHeight="1">
      <c r="D1053" s="1079"/>
      <c r="E1053" s="1079"/>
      <c r="F1053" s="1079"/>
      <c r="G1053" s="1079"/>
      <c r="H1053" s="1079"/>
      <c r="I1053" s="1079"/>
      <c r="J1053" s="815"/>
      <c r="K1053" s="815"/>
      <c r="L1053" s="815"/>
      <c r="M1053" s="815"/>
      <c r="N1053" s="815"/>
      <c r="O1053" s="815"/>
      <c r="P1053" s="815"/>
      <c r="Q1053" s="815"/>
      <c r="R1053" s="815"/>
      <c r="S1053" s="815"/>
      <c r="T1053" s="815"/>
      <c r="U1053" s="815"/>
      <c r="V1053" s="815"/>
      <c r="W1053" s="815"/>
      <c r="X1053" s="815"/>
      <c r="Y1053" s="815"/>
      <c r="Z1053" s="815"/>
      <c r="AA1053" s="815"/>
      <c r="AB1053" s="815"/>
      <c r="AC1053" s="815"/>
      <c r="AD1053" s="815"/>
      <c r="AE1053" s="815"/>
      <c r="AF1053" s="815"/>
      <c r="AG1053" s="815"/>
    </row>
    <row r="1054" spans="1:33" ht="17.25" hidden="1" customHeight="1">
      <c r="D1054" s="1081"/>
      <c r="E1054" s="1081"/>
      <c r="F1054" s="1081"/>
      <c r="G1054" s="1081"/>
      <c r="H1054" s="1081"/>
      <c r="I1054" s="1081"/>
      <c r="J1054" s="716"/>
      <c r="K1054" s="716"/>
      <c r="L1054" s="716"/>
      <c r="M1054" s="716"/>
      <c r="N1054" s="716"/>
      <c r="O1054" s="716"/>
      <c r="P1054" s="716"/>
      <c r="Q1054" s="716"/>
      <c r="R1054" s="716"/>
      <c r="S1054" s="716"/>
      <c r="T1054" s="716"/>
      <c r="U1054" s="716"/>
      <c r="V1054" s="716"/>
      <c r="W1054" s="716"/>
      <c r="X1054" s="716"/>
      <c r="Y1054" s="716"/>
      <c r="Z1054" s="716"/>
      <c r="AA1054" s="716"/>
      <c r="AB1054" s="716"/>
      <c r="AC1054" s="716"/>
      <c r="AD1054" s="716"/>
      <c r="AE1054" s="716"/>
      <c r="AF1054" s="716"/>
      <c r="AG1054" s="716"/>
    </row>
    <row r="1055" spans="1:33" ht="17.25" hidden="1" customHeight="1">
      <c r="D1055" s="1081"/>
      <c r="E1055" s="1081"/>
      <c r="F1055" s="1081"/>
      <c r="G1055" s="1081"/>
      <c r="H1055" s="1081"/>
      <c r="I1055" s="1081"/>
      <c r="J1055" s="716"/>
      <c r="K1055" s="716"/>
      <c r="L1055" s="716"/>
      <c r="M1055" s="716"/>
      <c r="N1055" s="716"/>
      <c r="O1055" s="716"/>
      <c r="P1055" s="716"/>
      <c r="Q1055" s="716"/>
      <c r="R1055" s="716"/>
      <c r="S1055" s="716"/>
      <c r="T1055" s="716"/>
      <c r="U1055" s="716"/>
      <c r="V1055" s="716"/>
      <c r="W1055" s="716"/>
      <c r="X1055" s="716"/>
      <c r="Y1055" s="716"/>
      <c r="Z1055" s="716"/>
      <c r="AA1055" s="716"/>
      <c r="AB1055" s="716"/>
      <c r="AC1055" s="716"/>
      <c r="AD1055" s="716"/>
      <c r="AE1055" s="716"/>
      <c r="AF1055" s="716"/>
      <c r="AG1055" s="716"/>
    </row>
    <row r="1056" spans="1:33" ht="17.25" hidden="1" customHeight="1" thickBot="1">
      <c r="D1056" s="1080"/>
      <c r="E1056" s="1080"/>
      <c r="F1056" s="1080"/>
      <c r="G1056" s="1080"/>
      <c r="H1056" s="1080"/>
      <c r="I1056" s="1080"/>
      <c r="J1056" s="775"/>
      <c r="K1056" s="775"/>
      <c r="L1056" s="775"/>
      <c r="M1056" s="775"/>
      <c r="N1056" s="775"/>
      <c r="O1056" s="775"/>
      <c r="P1056" s="775"/>
      <c r="Q1056" s="775"/>
      <c r="R1056" s="775"/>
      <c r="S1056" s="775"/>
      <c r="T1056" s="775"/>
      <c r="U1056" s="775"/>
      <c r="V1056" s="775"/>
      <c r="W1056" s="775"/>
      <c r="X1056" s="775"/>
      <c r="Y1056" s="775"/>
      <c r="Z1056" s="775"/>
      <c r="AA1056" s="775"/>
      <c r="AB1056" s="775"/>
      <c r="AC1056" s="775"/>
      <c r="AD1056" s="775"/>
      <c r="AE1056" s="775"/>
      <c r="AF1056" s="775"/>
      <c r="AG1056" s="775"/>
    </row>
    <row r="1057" spans="1:33" ht="14.25" hidden="1" customHeight="1">
      <c r="D1057" s="507"/>
      <c r="E1057" s="507"/>
      <c r="F1057" s="507"/>
      <c r="G1057" s="507"/>
      <c r="H1057" s="507"/>
      <c r="I1057" s="507"/>
      <c r="J1057" s="507"/>
      <c r="K1057" s="507"/>
      <c r="L1057" s="507"/>
      <c r="M1057" s="507"/>
      <c r="N1057" s="507"/>
      <c r="O1057" s="507"/>
      <c r="P1057" s="507"/>
      <c r="Q1057" s="507"/>
      <c r="R1057" s="507"/>
      <c r="S1057" s="507"/>
      <c r="T1057" s="507"/>
      <c r="U1057" s="507"/>
      <c r="V1057" s="507"/>
      <c r="W1057" s="507"/>
      <c r="X1057" s="507"/>
      <c r="Y1057" s="507"/>
      <c r="Z1057" s="507"/>
      <c r="AA1057" s="507"/>
      <c r="AB1057" s="507"/>
      <c r="AC1057" s="507"/>
      <c r="AD1057" s="507"/>
      <c r="AE1057" s="507"/>
      <c r="AF1057" s="507"/>
      <c r="AG1057" s="507"/>
    </row>
    <row r="1058" spans="1:33" ht="14.25" hidden="1" customHeight="1"/>
    <row r="1059" spans="1:33" ht="14.25" hidden="1" customHeight="1">
      <c r="D1059" s="906" t="s">
        <v>924</v>
      </c>
      <c r="E1059" s="906"/>
      <c r="F1059" s="906"/>
      <c r="G1059" s="906"/>
      <c r="H1059" s="906"/>
      <c r="I1059" s="906"/>
      <c r="J1059" s="906"/>
      <c r="K1059" s="906"/>
      <c r="L1059" s="906"/>
      <c r="M1059" s="906"/>
      <c r="N1059" s="906"/>
      <c r="O1059" s="906"/>
      <c r="P1059" s="906"/>
      <c r="Q1059" s="906"/>
      <c r="R1059" s="906"/>
      <c r="S1059" s="906"/>
      <c r="T1059" s="906"/>
      <c r="U1059" s="906"/>
      <c r="V1059" s="906"/>
      <c r="W1059" s="906"/>
      <c r="X1059" s="906"/>
      <c r="Y1059" s="906"/>
      <c r="Z1059" s="906"/>
      <c r="AA1059" s="906"/>
      <c r="AB1059" s="906"/>
      <c r="AC1059" s="906"/>
      <c r="AD1059" s="906"/>
      <c r="AE1059" s="906"/>
      <c r="AF1059" s="906"/>
      <c r="AG1059" s="906"/>
    </row>
    <row r="1060" spans="1:33" ht="14.25" hidden="1" customHeight="1">
      <c r="D1060" s="906"/>
      <c r="E1060" s="906"/>
      <c r="F1060" s="906"/>
      <c r="G1060" s="906"/>
      <c r="H1060" s="906"/>
      <c r="I1060" s="906"/>
      <c r="J1060" s="906"/>
      <c r="K1060" s="906"/>
      <c r="L1060" s="906"/>
      <c r="M1060" s="906"/>
      <c r="N1060" s="906"/>
      <c r="O1060" s="906"/>
      <c r="P1060" s="906"/>
      <c r="Q1060" s="906"/>
      <c r="R1060" s="906"/>
      <c r="S1060" s="906"/>
      <c r="T1060" s="906"/>
      <c r="U1060" s="906"/>
      <c r="V1060" s="906"/>
      <c r="W1060" s="906"/>
      <c r="X1060" s="906"/>
      <c r="Y1060" s="906"/>
      <c r="Z1060" s="906"/>
      <c r="AA1060" s="906"/>
      <c r="AB1060" s="906"/>
      <c r="AC1060" s="906"/>
      <c r="AD1060" s="906"/>
      <c r="AE1060" s="906"/>
      <c r="AF1060" s="906"/>
      <c r="AG1060" s="906"/>
    </row>
    <row r="1061" spans="1:33" ht="12" hidden="1" customHeight="1"/>
    <row r="1062" spans="1:33" ht="14.25" hidden="1" customHeight="1">
      <c r="D1062" s="894" t="s">
        <v>925</v>
      </c>
      <c r="E1062" s="894"/>
      <c r="F1062" s="894"/>
      <c r="G1062" s="894"/>
      <c r="H1062" s="894"/>
      <c r="I1062" s="894"/>
      <c r="J1062" s="894"/>
      <c r="K1062" s="894"/>
      <c r="L1062" s="894"/>
      <c r="M1062" s="894"/>
      <c r="N1062" s="894"/>
      <c r="O1062" s="894"/>
      <c r="P1062" s="894"/>
      <c r="Q1062" s="894"/>
      <c r="R1062" s="894"/>
      <c r="S1062" s="894"/>
      <c r="T1062" s="894"/>
      <c r="U1062" s="894"/>
      <c r="V1062" s="894"/>
      <c r="W1062" s="894"/>
      <c r="X1062" s="894"/>
      <c r="Y1062" s="894"/>
      <c r="Z1062" s="894"/>
      <c r="AA1062" s="894"/>
      <c r="AB1062" s="894"/>
      <c r="AC1062" s="894"/>
      <c r="AD1062" s="894"/>
      <c r="AE1062" s="894"/>
      <c r="AF1062" s="894"/>
      <c r="AG1062" s="894"/>
    </row>
    <row r="1063" spans="1:33" ht="14.25" hidden="1" customHeight="1"/>
    <row r="1064" spans="1:33" ht="14.25" hidden="1" customHeight="1" thickBot="1">
      <c r="A1064" s="439">
        <v>33</v>
      </c>
      <c r="D1064" s="797" t="s">
        <v>266</v>
      </c>
      <c r="E1064" s="798"/>
      <c r="F1064" s="798"/>
      <c r="G1064" s="798"/>
      <c r="H1064" s="798"/>
      <c r="I1064" s="798"/>
      <c r="J1064" s="798"/>
      <c r="K1064" s="798"/>
      <c r="L1064" s="798"/>
      <c r="M1064" s="798"/>
      <c r="N1064" s="753" t="s">
        <v>267</v>
      </c>
      <c r="O1064" s="754"/>
      <c r="P1064" s="754"/>
      <c r="Q1064" s="754"/>
      <c r="R1064" s="754"/>
      <c r="S1064" s="754"/>
      <c r="T1064" s="754"/>
      <c r="U1064" s="754"/>
      <c r="V1064" s="754"/>
      <c r="W1064" s="754"/>
      <c r="X1064" s="754"/>
      <c r="Y1064" s="754"/>
      <c r="Z1064" s="754"/>
      <c r="AA1064" s="754"/>
      <c r="AB1064" s="754"/>
      <c r="AC1064" s="754"/>
      <c r="AD1064" s="754"/>
      <c r="AE1064" s="754"/>
      <c r="AF1064" s="754"/>
      <c r="AG1064" s="755"/>
    </row>
    <row r="1065" spans="1:33" ht="25.5" hidden="1" customHeight="1" thickBot="1">
      <c r="D1065" s="800"/>
      <c r="E1065" s="801"/>
      <c r="F1065" s="801"/>
      <c r="G1065" s="801"/>
      <c r="H1065" s="801"/>
      <c r="I1065" s="801"/>
      <c r="J1065" s="801"/>
      <c r="K1065" s="801"/>
      <c r="L1065" s="801"/>
      <c r="M1065" s="801"/>
      <c r="N1065" s="771" t="s">
        <v>2</v>
      </c>
      <c r="O1065" s="771"/>
      <c r="P1065" s="771"/>
      <c r="Q1065" s="771"/>
      <c r="R1065" s="771"/>
      <c r="S1065" s="771"/>
      <c r="T1065" s="771"/>
      <c r="U1065" s="771"/>
      <c r="V1065" s="771"/>
      <c r="W1065" s="771"/>
      <c r="X1065" s="771" t="s">
        <v>3</v>
      </c>
      <c r="Y1065" s="771"/>
      <c r="Z1065" s="771"/>
      <c r="AA1065" s="771"/>
      <c r="AB1065" s="771"/>
      <c r="AC1065" s="771"/>
      <c r="AD1065" s="771"/>
      <c r="AE1065" s="771"/>
      <c r="AF1065" s="771"/>
      <c r="AG1065" s="771"/>
    </row>
    <row r="1066" spans="1:33" ht="27" hidden="1" customHeight="1">
      <c r="D1066" s="1089" t="s">
        <v>268</v>
      </c>
      <c r="E1066" s="1090"/>
      <c r="F1066" s="1090"/>
      <c r="G1066" s="1090"/>
      <c r="H1066" s="1090"/>
      <c r="I1066" s="1090"/>
      <c r="J1066" s="1090"/>
      <c r="K1066" s="1090"/>
      <c r="L1066" s="1090"/>
      <c r="M1066" s="1091"/>
      <c r="N1066" s="1092"/>
      <c r="O1066" s="1070"/>
      <c r="P1066" s="1070"/>
      <c r="Q1066" s="1070"/>
      <c r="R1066" s="1070"/>
      <c r="S1066" s="1070"/>
      <c r="T1066" s="1070"/>
      <c r="U1066" s="1070"/>
      <c r="V1066" s="1070"/>
      <c r="W1066" s="1070"/>
      <c r="X1066" s="1070"/>
      <c r="Y1066" s="1070"/>
      <c r="Z1066" s="1070"/>
      <c r="AA1066" s="1070"/>
      <c r="AB1066" s="1070"/>
      <c r="AC1066" s="1070"/>
      <c r="AD1066" s="1070"/>
      <c r="AE1066" s="1070"/>
      <c r="AF1066" s="1070"/>
      <c r="AG1066" s="1070"/>
    </row>
    <row r="1067" spans="1:33" ht="27" hidden="1" customHeight="1">
      <c r="D1067" s="1082" t="s">
        <v>269</v>
      </c>
      <c r="E1067" s="1083"/>
      <c r="F1067" s="1083"/>
      <c r="G1067" s="1083"/>
      <c r="H1067" s="1083"/>
      <c r="I1067" s="1083"/>
      <c r="J1067" s="1083"/>
      <c r="K1067" s="1083"/>
      <c r="L1067" s="1083"/>
      <c r="M1067" s="1084"/>
      <c r="N1067" s="920"/>
      <c r="O1067" s="716"/>
      <c r="P1067" s="716"/>
      <c r="Q1067" s="716"/>
      <c r="R1067" s="716"/>
      <c r="S1067" s="716"/>
      <c r="T1067" s="716"/>
      <c r="U1067" s="716"/>
      <c r="V1067" s="716"/>
      <c r="W1067" s="716"/>
      <c r="X1067" s="716"/>
      <c r="Y1067" s="716"/>
      <c r="Z1067" s="716"/>
      <c r="AA1067" s="716"/>
      <c r="AB1067" s="716"/>
      <c r="AC1067" s="716"/>
      <c r="AD1067" s="716"/>
      <c r="AE1067" s="716"/>
      <c r="AF1067" s="716"/>
      <c r="AG1067" s="716"/>
    </row>
    <row r="1068" spans="1:33" ht="27" hidden="1" customHeight="1">
      <c r="D1068" s="1082" t="s">
        <v>270</v>
      </c>
      <c r="E1068" s="1083"/>
      <c r="F1068" s="1083"/>
      <c r="G1068" s="1083"/>
      <c r="H1068" s="1083"/>
      <c r="I1068" s="1083"/>
      <c r="J1068" s="1083"/>
      <c r="K1068" s="1083"/>
      <c r="L1068" s="1083"/>
      <c r="M1068" s="1084"/>
      <c r="N1068" s="920"/>
      <c r="O1068" s="716"/>
      <c r="P1068" s="716"/>
      <c r="Q1068" s="716"/>
      <c r="R1068" s="716"/>
      <c r="S1068" s="716"/>
      <c r="T1068" s="716"/>
      <c r="U1068" s="716"/>
      <c r="V1068" s="716"/>
      <c r="W1068" s="716"/>
      <c r="X1068" s="716"/>
      <c r="Y1068" s="716"/>
      <c r="Z1068" s="716"/>
      <c r="AA1068" s="716"/>
      <c r="AB1068" s="716"/>
      <c r="AC1068" s="716"/>
      <c r="AD1068" s="716"/>
      <c r="AE1068" s="716"/>
      <c r="AF1068" s="716"/>
      <c r="AG1068" s="716"/>
    </row>
    <row r="1069" spans="1:33" ht="27" hidden="1" customHeight="1">
      <c r="D1069" s="1082" t="s">
        <v>271</v>
      </c>
      <c r="E1069" s="1083"/>
      <c r="F1069" s="1083"/>
      <c r="G1069" s="1083"/>
      <c r="H1069" s="1083"/>
      <c r="I1069" s="1083"/>
      <c r="J1069" s="1083"/>
      <c r="K1069" s="1083"/>
      <c r="L1069" s="1083"/>
      <c r="M1069" s="1084"/>
      <c r="N1069" s="1085"/>
      <c r="O1069" s="1071"/>
      <c r="P1069" s="1071"/>
      <c r="Q1069" s="1071"/>
      <c r="R1069" s="1071"/>
      <c r="S1069" s="1071"/>
      <c r="T1069" s="1071"/>
      <c r="U1069" s="1071"/>
      <c r="V1069" s="1071"/>
      <c r="W1069" s="1071"/>
      <c r="X1069" s="1071"/>
      <c r="Y1069" s="1071"/>
      <c r="Z1069" s="1071"/>
      <c r="AA1069" s="1071"/>
      <c r="AB1069" s="1071"/>
      <c r="AC1069" s="1071"/>
      <c r="AD1069" s="1071"/>
      <c r="AE1069" s="1071"/>
      <c r="AF1069" s="1071"/>
      <c r="AG1069" s="1071"/>
    </row>
    <row r="1070" spans="1:33" ht="27" hidden="1" customHeight="1" thickBot="1">
      <c r="D1070" s="1086" t="s">
        <v>14</v>
      </c>
      <c r="E1070" s="1087"/>
      <c r="F1070" s="1087"/>
      <c r="G1070" s="1087"/>
      <c r="H1070" s="1087"/>
      <c r="I1070" s="1087"/>
      <c r="J1070" s="1087"/>
      <c r="K1070" s="1087"/>
      <c r="L1070" s="1087"/>
      <c r="M1070" s="1088"/>
      <c r="N1070" s="917">
        <f>SUM(N1066:W1069)</f>
        <v>0</v>
      </c>
      <c r="O1070" s="727"/>
      <c r="P1070" s="727"/>
      <c r="Q1070" s="727"/>
      <c r="R1070" s="727"/>
      <c r="S1070" s="727"/>
      <c r="T1070" s="727"/>
      <c r="U1070" s="727"/>
      <c r="V1070" s="727"/>
      <c r="W1070" s="727"/>
      <c r="X1070" s="727">
        <f>SUM(X1066:AG1069)</f>
        <v>0</v>
      </c>
      <c r="Y1070" s="727"/>
      <c r="Z1070" s="727"/>
      <c r="AA1070" s="727"/>
      <c r="AB1070" s="727"/>
      <c r="AC1070" s="727"/>
      <c r="AD1070" s="727"/>
      <c r="AE1070" s="727"/>
      <c r="AF1070" s="727"/>
      <c r="AG1070" s="727"/>
    </row>
    <row r="1073" spans="1:40" ht="14.25" customHeight="1">
      <c r="D1073" s="422" t="s">
        <v>1029</v>
      </c>
    </row>
    <row r="1075" spans="1:40" ht="14.25" customHeight="1">
      <c r="D1075" s="894" t="s">
        <v>874</v>
      </c>
      <c r="E1075" s="894"/>
      <c r="F1075" s="894"/>
      <c r="G1075" s="894"/>
      <c r="H1075" s="894"/>
      <c r="I1075" s="894"/>
      <c r="J1075" s="894"/>
      <c r="K1075" s="894"/>
      <c r="L1075" s="894"/>
      <c r="M1075" s="894"/>
      <c r="N1075" s="894"/>
      <c r="O1075" s="894"/>
      <c r="P1075" s="894"/>
      <c r="Q1075" s="894"/>
      <c r="R1075" s="894"/>
      <c r="S1075" s="894"/>
      <c r="T1075" s="894"/>
      <c r="U1075" s="894"/>
      <c r="V1075" s="894"/>
      <c r="W1075" s="894"/>
      <c r="X1075" s="894"/>
      <c r="Y1075" s="894"/>
      <c r="Z1075" s="894"/>
      <c r="AA1075" s="894"/>
      <c r="AB1075" s="894"/>
      <c r="AC1075" s="894"/>
      <c r="AD1075" s="894"/>
      <c r="AE1075" s="894"/>
      <c r="AF1075" s="894"/>
      <c r="AG1075" s="894"/>
    </row>
    <row r="1076" spans="1:40" ht="14.25" customHeight="1" thickBot="1"/>
    <row r="1077" spans="1:40" ht="25.5" customHeight="1" thickTop="1" thickBot="1">
      <c r="A1077" s="439">
        <v>34</v>
      </c>
      <c r="D1077" s="747" t="s">
        <v>1</v>
      </c>
      <c r="E1077" s="747"/>
      <c r="F1077" s="747"/>
      <c r="G1077" s="747"/>
      <c r="H1077" s="747"/>
      <c r="I1077" s="747"/>
      <c r="J1077" s="771" t="s">
        <v>2</v>
      </c>
      <c r="K1077" s="771"/>
      <c r="L1077" s="771"/>
      <c r="M1077" s="771"/>
      <c r="N1077" s="771"/>
      <c r="O1077" s="771"/>
      <c r="P1077" s="771"/>
      <c r="Q1077" s="771"/>
      <c r="R1077" s="771"/>
      <c r="S1077" s="771"/>
      <c r="T1077" s="771"/>
      <c r="U1077" s="771"/>
      <c r="V1077" s="771" t="s">
        <v>3</v>
      </c>
      <c r="W1077" s="771"/>
      <c r="X1077" s="771"/>
      <c r="Y1077" s="771"/>
      <c r="Z1077" s="771"/>
      <c r="AA1077" s="771"/>
      <c r="AB1077" s="771"/>
      <c r="AC1077" s="771"/>
      <c r="AD1077" s="771"/>
      <c r="AE1077" s="771"/>
      <c r="AF1077" s="771"/>
      <c r="AG1077" s="771"/>
      <c r="AI1077" s="976" t="s">
        <v>2</v>
      </c>
      <c r="AJ1077" s="977"/>
      <c r="AK1077" s="978"/>
      <c r="AL1077" s="979" t="s">
        <v>492</v>
      </c>
      <c r="AM1077" s="980"/>
      <c r="AN1077" s="981"/>
    </row>
    <row r="1078" spans="1:40" ht="14.25" customHeight="1" thickTop="1" thickBot="1">
      <c r="D1078" s="747"/>
      <c r="E1078" s="747"/>
      <c r="F1078" s="747"/>
      <c r="G1078" s="747"/>
      <c r="H1078" s="747"/>
      <c r="I1078" s="747"/>
      <c r="J1078" s="747" t="s">
        <v>184</v>
      </c>
      <c r="K1078" s="747"/>
      <c r="L1078" s="747"/>
      <c r="M1078" s="747"/>
      <c r="N1078" s="747"/>
      <c r="O1078" s="747"/>
      <c r="P1078" s="747"/>
      <c r="Q1078" s="747"/>
      <c r="R1078" s="747"/>
      <c r="S1078" s="747"/>
      <c r="T1078" s="747"/>
      <c r="U1078" s="747"/>
      <c r="V1078" s="747" t="s">
        <v>184</v>
      </c>
      <c r="W1078" s="747"/>
      <c r="X1078" s="747"/>
      <c r="Y1078" s="747"/>
      <c r="Z1078" s="747"/>
      <c r="AA1078" s="747"/>
      <c r="AB1078" s="747"/>
      <c r="AC1078" s="747"/>
      <c r="AD1078" s="747"/>
      <c r="AE1078" s="747"/>
      <c r="AF1078" s="747"/>
      <c r="AG1078" s="747"/>
      <c r="AI1078" s="976" t="s">
        <v>184</v>
      </c>
      <c r="AJ1078" s="977"/>
      <c r="AK1078" s="978"/>
      <c r="AL1078" s="976" t="s">
        <v>184</v>
      </c>
      <c r="AM1078" s="977"/>
      <c r="AN1078" s="978"/>
    </row>
    <row r="1079" spans="1:40" ht="47.25" customHeight="1" thickTop="1" thickBot="1">
      <c r="D1079" s="747"/>
      <c r="E1079" s="747"/>
      <c r="F1079" s="747"/>
      <c r="G1079" s="747"/>
      <c r="H1079" s="747"/>
      <c r="I1079" s="747"/>
      <c r="J1079" s="771" t="s">
        <v>185</v>
      </c>
      <c r="K1079" s="771"/>
      <c r="L1079" s="771"/>
      <c r="M1079" s="771"/>
      <c r="N1079" s="771" t="s">
        <v>186</v>
      </c>
      <c r="O1079" s="771"/>
      <c r="P1079" s="771"/>
      <c r="Q1079" s="771"/>
      <c r="R1079" s="771" t="s">
        <v>187</v>
      </c>
      <c r="S1079" s="771"/>
      <c r="T1079" s="771"/>
      <c r="U1079" s="771"/>
      <c r="V1079" s="771" t="s">
        <v>185</v>
      </c>
      <c r="W1079" s="771"/>
      <c r="X1079" s="771"/>
      <c r="Y1079" s="771"/>
      <c r="Z1079" s="771" t="s">
        <v>186</v>
      </c>
      <c r="AA1079" s="771"/>
      <c r="AB1079" s="771"/>
      <c r="AC1079" s="771"/>
      <c r="AD1079" s="771" t="s">
        <v>187</v>
      </c>
      <c r="AE1079" s="771"/>
      <c r="AF1079" s="771"/>
      <c r="AG1079" s="771"/>
      <c r="AI1079" s="432" t="s">
        <v>185</v>
      </c>
      <c r="AJ1079" s="40" t="s">
        <v>186</v>
      </c>
      <c r="AK1079" s="40" t="s">
        <v>187</v>
      </c>
      <c r="AL1079" s="40" t="s">
        <v>185</v>
      </c>
      <c r="AM1079" s="40" t="s">
        <v>186</v>
      </c>
      <c r="AN1079" s="40" t="s">
        <v>187</v>
      </c>
    </row>
    <row r="1080" spans="1:40" ht="14.25" customHeight="1">
      <c r="D1080" s="909" t="s">
        <v>188</v>
      </c>
      <c r="E1080" s="909"/>
      <c r="F1080" s="909"/>
      <c r="G1080" s="909"/>
      <c r="H1080" s="909"/>
      <c r="I1080" s="909"/>
      <c r="J1080" s="815">
        <v>4445.84</v>
      </c>
      <c r="K1080" s="815"/>
      <c r="L1080" s="815"/>
      <c r="M1080" s="815"/>
      <c r="N1080" s="815">
        <v>6532.95</v>
      </c>
      <c r="O1080" s="815"/>
      <c r="P1080" s="815"/>
      <c r="Q1080" s="815"/>
      <c r="R1080" s="815">
        <v>0</v>
      </c>
      <c r="S1080" s="815"/>
      <c r="T1080" s="815"/>
      <c r="U1080" s="815"/>
      <c r="V1080" s="815">
        <v>0</v>
      </c>
      <c r="W1080" s="815"/>
      <c r="X1080" s="815"/>
      <c r="Y1080" s="815"/>
      <c r="Z1080" s="815">
        <v>0</v>
      </c>
      <c r="AA1080" s="815"/>
      <c r="AB1080" s="815"/>
      <c r="AC1080" s="815"/>
      <c r="AD1080" s="815">
        <v>0</v>
      </c>
      <c r="AE1080" s="815"/>
      <c r="AF1080" s="815"/>
      <c r="AG1080" s="815"/>
      <c r="AI1080" s="456"/>
      <c r="AJ1080" s="457"/>
      <c r="AK1080" s="457"/>
      <c r="AL1080" s="457"/>
      <c r="AM1080" s="457"/>
      <c r="AN1080" s="462"/>
    </row>
    <row r="1081" spans="1:40" ht="14.25" customHeight="1">
      <c r="D1081" s="1093" t="s">
        <v>273</v>
      </c>
      <c r="E1081" s="1093"/>
      <c r="F1081" s="1093"/>
      <c r="G1081" s="1093"/>
      <c r="H1081" s="1093"/>
      <c r="I1081" s="1093"/>
      <c r="J1081" s="716">
        <v>844.85</v>
      </c>
      <c r="K1081" s="716"/>
      <c r="L1081" s="716"/>
      <c r="M1081" s="716"/>
      <c r="N1081" s="716">
        <v>854.33</v>
      </c>
      <c r="O1081" s="716"/>
      <c r="P1081" s="716"/>
      <c r="Q1081" s="716"/>
      <c r="R1081" s="716">
        <v>0</v>
      </c>
      <c r="S1081" s="716"/>
      <c r="T1081" s="716"/>
      <c r="U1081" s="716"/>
      <c r="V1081" s="716">
        <v>0</v>
      </c>
      <c r="W1081" s="716"/>
      <c r="X1081" s="716"/>
      <c r="Y1081" s="716"/>
      <c r="Z1081" s="716">
        <v>0</v>
      </c>
      <c r="AA1081" s="716"/>
      <c r="AB1081" s="716"/>
      <c r="AC1081" s="716"/>
      <c r="AD1081" s="716">
        <v>0</v>
      </c>
      <c r="AE1081" s="716"/>
      <c r="AF1081" s="716"/>
      <c r="AG1081" s="716"/>
      <c r="AI1081" s="450"/>
      <c r="AJ1081" s="451"/>
      <c r="AK1081" s="451"/>
      <c r="AL1081" s="451"/>
      <c r="AM1081" s="451"/>
      <c r="AN1081" s="463"/>
    </row>
    <row r="1082" spans="1:40" ht="14.25" customHeight="1" thickBot="1">
      <c r="D1082" s="982" t="s">
        <v>14</v>
      </c>
      <c r="E1082" s="982"/>
      <c r="F1082" s="982"/>
      <c r="G1082" s="982"/>
      <c r="H1082" s="982"/>
      <c r="I1082" s="982"/>
      <c r="J1082" s="925">
        <f>SUM(J1080:M1081)</f>
        <v>5290.6900000000005</v>
      </c>
      <c r="K1082" s="925"/>
      <c r="L1082" s="925"/>
      <c r="M1082" s="925"/>
      <c r="N1082" s="925">
        <f>SUM(N1080:Q1081)</f>
        <v>7387.28</v>
      </c>
      <c r="O1082" s="925"/>
      <c r="P1082" s="925"/>
      <c r="Q1082" s="925"/>
      <c r="R1082" s="925">
        <f>SUM(R1080:U1081)</f>
        <v>0</v>
      </c>
      <c r="S1082" s="925"/>
      <c r="T1082" s="925"/>
      <c r="U1082" s="925"/>
      <c r="V1082" s="925">
        <f>SUM(V1080:Y1081)</f>
        <v>0</v>
      </c>
      <c r="W1082" s="925"/>
      <c r="X1082" s="925"/>
      <c r="Y1082" s="925"/>
      <c r="Z1082" s="925">
        <f>SUM(Z1080:AC1081)</f>
        <v>0</v>
      </c>
      <c r="AA1082" s="925"/>
      <c r="AB1082" s="925"/>
      <c r="AC1082" s="925"/>
      <c r="AD1082" s="925">
        <f>SUM(AD1080:AG1081)</f>
        <v>0</v>
      </c>
      <c r="AE1082" s="925"/>
      <c r="AF1082" s="925"/>
      <c r="AG1082" s="925"/>
      <c r="AI1082" s="453">
        <f>SUM(J1080:M1081)-J1082</f>
        <v>0</v>
      </c>
      <c r="AJ1082" s="454">
        <f>SUM(N1080:Q1081)-N1082</f>
        <v>0</v>
      </c>
      <c r="AK1082" s="454">
        <f>SUM(R1080:U1081)-R1082</f>
        <v>0</v>
      </c>
      <c r="AL1082" s="454">
        <f>SUM(V1080:Y1081)-V1082</f>
        <v>0</v>
      </c>
      <c r="AM1082" s="454">
        <f>SUM(Z1080:AC1081)-Z1082</f>
        <v>0</v>
      </c>
      <c r="AN1082" s="455">
        <f>SUM(AD1080:AG1081)-AD1082</f>
        <v>0</v>
      </c>
    </row>
    <row r="1084" spans="1:40" ht="14.25" customHeight="1">
      <c r="D1084" s="777" t="s">
        <v>1118</v>
      </c>
      <c r="E1084" s="1036"/>
      <c r="F1084" s="1036"/>
      <c r="G1084" s="1036"/>
      <c r="H1084" s="1036"/>
      <c r="I1084" s="1036"/>
      <c r="J1084" s="1036"/>
      <c r="K1084" s="1036"/>
      <c r="L1084" s="1036"/>
      <c r="M1084" s="1036"/>
      <c r="N1084" s="1036"/>
      <c r="O1084" s="1036"/>
      <c r="P1084" s="1036"/>
      <c r="Q1084" s="1036"/>
      <c r="R1084" s="1036"/>
      <c r="S1084" s="1036"/>
      <c r="T1084" s="1036"/>
      <c r="U1084" s="1036"/>
      <c r="V1084" s="1036"/>
      <c r="W1084" s="1036"/>
      <c r="X1084" s="1036"/>
      <c r="Y1084" s="1036"/>
      <c r="Z1084" s="1036"/>
      <c r="AA1084" s="1036"/>
      <c r="AB1084" s="1036"/>
      <c r="AC1084" s="1036"/>
      <c r="AD1084" s="1036"/>
      <c r="AE1084" s="1036"/>
      <c r="AF1084" s="1036"/>
      <c r="AG1084" s="1036"/>
    </row>
    <row r="1085" spans="1:40" ht="14.25" customHeight="1">
      <c r="D1085" s="1036"/>
      <c r="E1085" s="1036"/>
      <c r="F1085" s="1036"/>
      <c r="G1085" s="1036"/>
      <c r="H1085" s="1036"/>
      <c r="I1085" s="1036"/>
      <c r="J1085" s="1036"/>
      <c r="K1085" s="1036"/>
      <c r="L1085" s="1036"/>
      <c r="M1085" s="1036"/>
      <c r="N1085" s="1036"/>
      <c r="O1085" s="1036"/>
      <c r="P1085" s="1036"/>
      <c r="Q1085" s="1036"/>
      <c r="R1085" s="1036"/>
      <c r="S1085" s="1036"/>
      <c r="T1085" s="1036"/>
      <c r="U1085" s="1036"/>
      <c r="V1085" s="1036"/>
      <c r="W1085" s="1036"/>
      <c r="X1085" s="1036"/>
      <c r="Y1085" s="1036"/>
      <c r="Z1085" s="1036"/>
      <c r="AA1085" s="1036"/>
      <c r="AB1085" s="1036"/>
      <c r="AC1085" s="1036"/>
      <c r="AD1085" s="1036"/>
      <c r="AE1085" s="1036"/>
      <c r="AF1085" s="1036"/>
      <c r="AG1085" s="1036"/>
    </row>
    <row r="1087" spans="1:40" ht="14.25" hidden="1" customHeight="1">
      <c r="D1087" s="777" t="s">
        <v>1076</v>
      </c>
      <c r="E1087" s="1036"/>
      <c r="F1087" s="1036"/>
      <c r="G1087" s="1036"/>
      <c r="H1087" s="1036"/>
      <c r="I1087" s="1036"/>
      <c r="J1087" s="1036"/>
      <c r="K1087" s="1036"/>
      <c r="L1087" s="1036"/>
      <c r="M1087" s="1036"/>
      <c r="N1087" s="1036"/>
      <c r="O1087" s="1036"/>
      <c r="P1087" s="1036"/>
      <c r="Q1087" s="1036"/>
      <c r="R1087" s="1036"/>
      <c r="S1087" s="1036"/>
      <c r="T1087" s="1036"/>
      <c r="U1087" s="1036"/>
      <c r="V1087" s="1036"/>
      <c r="W1087" s="1036"/>
      <c r="X1087" s="1036"/>
      <c r="Y1087" s="1036"/>
      <c r="Z1087" s="1036"/>
      <c r="AA1087" s="1036"/>
      <c r="AB1087" s="1036"/>
      <c r="AC1087" s="1036"/>
      <c r="AD1087" s="1036"/>
      <c r="AE1087" s="1036"/>
      <c r="AF1087" s="1036"/>
      <c r="AG1087" s="1036"/>
    </row>
    <row r="1088" spans="1:40" ht="14.25" hidden="1" customHeight="1"/>
    <row r="1089" spans="4:33" ht="14.25" hidden="1" customHeight="1"/>
    <row r="1090" spans="4:33" ht="14.25" customHeight="1">
      <c r="D1090" s="422" t="s">
        <v>1030</v>
      </c>
    </row>
    <row r="1092" spans="4:33" ht="1.5" customHeight="1">
      <c r="D1092" s="1036" t="s">
        <v>926</v>
      </c>
      <c r="E1092" s="1036"/>
      <c r="F1092" s="1036"/>
      <c r="G1092" s="1036"/>
      <c r="H1092" s="1036"/>
      <c r="I1092" s="1036"/>
      <c r="J1092" s="1036"/>
      <c r="K1092" s="1036"/>
      <c r="L1092" s="1036"/>
      <c r="M1092" s="1036"/>
      <c r="N1092" s="1036"/>
      <c r="O1092" s="1036"/>
      <c r="P1092" s="1036"/>
      <c r="Q1092" s="1036"/>
      <c r="R1092" s="1036"/>
      <c r="S1092" s="1036"/>
      <c r="T1092" s="1036"/>
      <c r="U1092" s="1036"/>
      <c r="V1092" s="1036"/>
      <c r="W1092" s="1036"/>
      <c r="X1092" s="1036"/>
      <c r="Y1092" s="1036"/>
      <c r="Z1092" s="1036"/>
      <c r="AA1092" s="1036"/>
      <c r="AB1092" s="1036"/>
      <c r="AC1092" s="1036"/>
      <c r="AD1092" s="1036"/>
      <c r="AE1092" s="1036"/>
      <c r="AF1092" s="1036"/>
      <c r="AG1092" s="1036"/>
    </row>
    <row r="1093" spans="4:33" ht="14.25" hidden="1" customHeight="1"/>
    <row r="1094" spans="4:33" ht="14.25" hidden="1" customHeight="1">
      <c r="D1094" s="1036" t="s">
        <v>927</v>
      </c>
      <c r="E1094" s="1036"/>
      <c r="F1094" s="1036"/>
      <c r="G1094" s="1036"/>
      <c r="H1094" s="1036"/>
      <c r="I1094" s="1036"/>
      <c r="J1094" s="1036"/>
      <c r="K1094" s="1036"/>
      <c r="L1094" s="1036"/>
      <c r="M1094" s="1036"/>
      <c r="N1094" s="1036"/>
      <c r="O1094" s="1036"/>
      <c r="P1094" s="1036"/>
      <c r="Q1094" s="1036"/>
      <c r="R1094" s="1036"/>
      <c r="S1094" s="1036"/>
      <c r="T1094" s="1036"/>
      <c r="U1094" s="1036"/>
      <c r="V1094" s="1036"/>
      <c r="W1094" s="1036"/>
      <c r="X1094" s="1036"/>
      <c r="Y1094" s="1036"/>
      <c r="Z1094" s="1036"/>
      <c r="AA1094" s="1036"/>
      <c r="AB1094" s="1036"/>
      <c r="AC1094" s="1036"/>
      <c r="AD1094" s="1036"/>
      <c r="AE1094" s="1036"/>
      <c r="AF1094" s="1036"/>
      <c r="AG1094" s="1036"/>
    </row>
    <row r="1095" spans="4:33" ht="14.25" hidden="1" customHeight="1"/>
    <row r="1096" spans="4:33" ht="14.25" hidden="1" customHeight="1">
      <c r="D1096" s="906" t="s">
        <v>928</v>
      </c>
      <c r="E1096" s="906"/>
      <c r="F1096" s="906"/>
      <c r="G1096" s="906"/>
      <c r="H1096" s="906"/>
      <c r="I1096" s="906"/>
      <c r="J1096" s="906"/>
      <c r="K1096" s="906"/>
      <c r="L1096" s="906"/>
      <c r="M1096" s="906"/>
      <c r="N1096" s="906"/>
      <c r="O1096" s="906"/>
      <c r="P1096" s="906"/>
      <c r="Q1096" s="906"/>
      <c r="R1096" s="906"/>
      <c r="S1096" s="906"/>
      <c r="T1096" s="906"/>
      <c r="U1096" s="906"/>
      <c r="V1096" s="906"/>
      <c r="W1096" s="906"/>
      <c r="X1096" s="906"/>
      <c r="Y1096" s="906"/>
      <c r="Z1096" s="906"/>
      <c r="AA1096" s="906"/>
      <c r="AB1096" s="906"/>
      <c r="AC1096" s="906"/>
      <c r="AD1096" s="906"/>
      <c r="AE1096" s="906"/>
      <c r="AF1096" s="906"/>
      <c r="AG1096" s="906"/>
    </row>
    <row r="1097" spans="4:33" ht="14.25" hidden="1" customHeight="1">
      <c r="D1097" s="906"/>
      <c r="E1097" s="906"/>
      <c r="F1097" s="906"/>
      <c r="G1097" s="906"/>
      <c r="H1097" s="906"/>
      <c r="I1097" s="906"/>
      <c r="J1097" s="906"/>
      <c r="K1097" s="906"/>
      <c r="L1097" s="906"/>
      <c r="M1097" s="906"/>
      <c r="N1097" s="906"/>
      <c r="O1097" s="906"/>
      <c r="P1097" s="906"/>
      <c r="Q1097" s="906"/>
      <c r="R1097" s="906"/>
      <c r="S1097" s="906"/>
      <c r="T1097" s="906"/>
      <c r="U1097" s="906"/>
      <c r="V1097" s="906"/>
      <c r="W1097" s="906"/>
      <c r="X1097" s="906"/>
      <c r="Y1097" s="906"/>
      <c r="Z1097" s="906"/>
      <c r="AA1097" s="906"/>
      <c r="AB1097" s="906"/>
      <c r="AC1097" s="906"/>
      <c r="AD1097" s="906"/>
      <c r="AE1097" s="906"/>
      <c r="AF1097" s="906"/>
      <c r="AG1097" s="906"/>
    </row>
    <row r="1098" spans="4:33" ht="14.25" hidden="1" customHeight="1"/>
    <row r="1099" spans="4:33" ht="14.25" hidden="1" customHeight="1">
      <c r="D1099" s="906" t="s">
        <v>929</v>
      </c>
      <c r="E1099" s="906"/>
      <c r="F1099" s="906"/>
      <c r="G1099" s="906"/>
      <c r="H1099" s="906"/>
      <c r="I1099" s="906"/>
      <c r="J1099" s="906"/>
      <c r="K1099" s="906"/>
      <c r="L1099" s="906"/>
      <c r="M1099" s="906"/>
      <c r="N1099" s="906"/>
      <c r="O1099" s="906"/>
      <c r="P1099" s="906"/>
      <c r="Q1099" s="906"/>
      <c r="R1099" s="906"/>
      <c r="S1099" s="906"/>
      <c r="T1099" s="906"/>
      <c r="U1099" s="906"/>
      <c r="V1099" s="906"/>
      <c r="W1099" s="906"/>
      <c r="X1099" s="906"/>
      <c r="Y1099" s="906"/>
      <c r="Z1099" s="906"/>
      <c r="AA1099" s="906"/>
      <c r="AB1099" s="906"/>
      <c r="AC1099" s="906"/>
      <c r="AD1099" s="906"/>
      <c r="AE1099" s="906"/>
      <c r="AF1099" s="906"/>
      <c r="AG1099" s="906"/>
    </row>
    <row r="1100" spans="4:33" ht="14.25" hidden="1" customHeight="1">
      <c r="D1100" s="906"/>
      <c r="E1100" s="906"/>
      <c r="F1100" s="906"/>
      <c r="G1100" s="906"/>
      <c r="H1100" s="906"/>
      <c r="I1100" s="906"/>
      <c r="J1100" s="906"/>
      <c r="K1100" s="906"/>
      <c r="L1100" s="906"/>
      <c r="M1100" s="906"/>
      <c r="N1100" s="906"/>
      <c r="O1100" s="906"/>
      <c r="P1100" s="906"/>
      <c r="Q1100" s="906"/>
      <c r="R1100" s="906"/>
      <c r="S1100" s="906"/>
      <c r="T1100" s="906"/>
      <c r="U1100" s="906"/>
      <c r="V1100" s="906"/>
      <c r="W1100" s="906"/>
      <c r="X1100" s="906"/>
      <c r="Y1100" s="906"/>
      <c r="Z1100" s="906"/>
      <c r="AA1100" s="906"/>
      <c r="AB1100" s="906"/>
      <c r="AC1100" s="906"/>
      <c r="AD1100" s="906"/>
      <c r="AE1100" s="906"/>
      <c r="AF1100" s="906"/>
      <c r="AG1100" s="906"/>
    </row>
    <row r="1101" spans="4:33" ht="14.25" hidden="1" customHeight="1"/>
    <row r="1102" spans="4:33" ht="14.25" hidden="1" customHeight="1">
      <c r="D1102" s="1036" t="s">
        <v>930</v>
      </c>
      <c r="E1102" s="1036"/>
      <c r="F1102" s="1036"/>
      <c r="G1102" s="1036"/>
      <c r="H1102" s="1036"/>
      <c r="I1102" s="1036"/>
      <c r="J1102" s="1036"/>
      <c r="K1102" s="1036"/>
      <c r="L1102" s="1036"/>
      <c r="M1102" s="1036"/>
      <c r="N1102" s="1036"/>
      <c r="O1102" s="1036"/>
      <c r="P1102" s="1036"/>
      <c r="Q1102" s="1036"/>
      <c r="R1102" s="1036"/>
      <c r="S1102" s="1036"/>
      <c r="T1102" s="1036"/>
      <c r="U1102" s="1036"/>
      <c r="V1102" s="1036"/>
      <c r="W1102" s="1036"/>
      <c r="X1102" s="1036"/>
      <c r="Y1102" s="1036"/>
      <c r="Z1102" s="1036"/>
      <c r="AA1102" s="1036"/>
      <c r="AB1102" s="1036"/>
      <c r="AC1102" s="1036"/>
      <c r="AD1102" s="1036"/>
      <c r="AE1102" s="1036"/>
      <c r="AF1102" s="1036"/>
      <c r="AG1102" s="1036"/>
    </row>
    <row r="1103" spans="4:33" ht="14.25" hidden="1" customHeight="1"/>
    <row r="1104" spans="4:33" ht="14.25" hidden="1" customHeight="1">
      <c r="D1104" s="906" t="s">
        <v>931</v>
      </c>
      <c r="E1104" s="906"/>
      <c r="F1104" s="906"/>
      <c r="G1104" s="906"/>
      <c r="H1104" s="906"/>
      <c r="I1104" s="906"/>
      <c r="J1104" s="906"/>
      <c r="K1104" s="906"/>
      <c r="L1104" s="906"/>
      <c r="M1104" s="906"/>
      <c r="N1104" s="906"/>
      <c r="O1104" s="906"/>
      <c r="P1104" s="906"/>
      <c r="Q1104" s="906"/>
      <c r="R1104" s="906"/>
      <c r="S1104" s="906"/>
      <c r="T1104" s="906"/>
      <c r="U1104" s="906"/>
      <c r="V1104" s="906"/>
      <c r="W1104" s="906"/>
      <c r="X1104" s="906"/>
      <c r="Y1104" s="906"/>
      <c r="Z1104" s="906"/>
      <c r="AA1104" s="906"/>
      <c r="AB1104" s="906"/>
      <c r="AC1104" s="906"/>
      <c r="AD1104" s="906"/>
      <c r="AE1104" s="906"/>
      <c r="AF1104" s="906"/>
      <c r="AG1104" s="906"/>
    </row>
    <row r="1105" spans="1:33" ht="14.25" hidden="1" customHeight="1">
      <c r="D1105" s="906"/>
      <c r="E1105" s="906"/>
      <c r="F1105" s="906"/>
      <c r="G1105" s="906"/>
      <c r="H1105" s="906"/>
      <c r="I1105" s="906"/>
      <c r="J1105" s="906"/>
      <c r="K1105" s="906"/>
      <c r="L1105" s="906"/>
      <c r="M1105" s="906"/>
      <c r="N1105" s="906"/>
      <c r="O1105" s="906"/>
      <c r="P1105" s="906"/>
      <c r="Q1105" s="906"/>
      <c r="R1105" s="906"/>
      <c r="S1105" s="906"/>
      <c r="T1105" s="906"/>
      <c r="U1105" s="906"/>
      <c r="V1105" s="906"/>
      <c r="W1105" s="906"/>
      <c r="X1105" s="906"/>
      <c r="Y1105" s="906"/>
      <c r="Z1105" s="906"/>
      <c r="AA1105" s="906"/>
      <c r="AB1105" s="906"/>
      <c r="AC1105" s="906"/>
      <c r="AD1105" s="906"/>
      <c r="AE1105" s="906"/>
      <c r="AF1105" s="906"/>
      <c r="AG1105" s="906"/>
    </row>
    <row r="1106" spans="1:33" ht="14.25" hidden="1" customHeight="1"/>
    <row r="1107" spans="1:33" ht="14.25" customHeight="1">
      <c r="D1107" s="777" t="s">
        <v>1128</v>
      </c>
      <c r="E1107" s="1036"/>
      <c r="F1107" s="1036"/>
      <c r="G1107" s="1036"/>
      <c r="H1107" s="1036"/>
      <c r="I1107" s="1036"/>
      <c r="J1107" s="1036"/>
      <c r="K1107" s="1036"/>
      <c r="L1107" s="1036"/>
      <c r="M1107" s="1036"/>
      <c r="N1107" s="1036"/>
      <c r="O1107" s="1036"/>
      <c r="P1107" s="1036"/>
      <c r="Q1107" s="1036"/>
      <c r="R1107" s="1036"/>
      <c r="S1107" s="1036"/>
      <c r="T1107" s="1036"/>
      <c r="U1107" s="1036"/>
      <c r="V1107" s="1036"/>
      <c r="W1107" s="1036"/>
      <c r="X1107" s="1036"/>
      <c r="Y1107" s="1036"/>
      <c r="Z1107" s="1036"/>
      <c r="AA1107" s="1036"/>
      <c r="AB1107" s="1036"/>
      <c r="AC1107" s="1036"/>
      <c r="AD1107" s="1036"/>
      <c r="AE1107" s="1036"/>
      <c r="AF1107" s="1036"/>
      <c r="AG1107" s="1036"/>
    </row>
    <row r="1109" spans="1:33" ht="14.25" hidden="1" customHeight="1">
      <c r="A1109" s="439">
        <v>42</v>
      </c>
      <c r="D1109" s="797" t="s">
        <v>1</v>
      </c>
      <c r="E1109" s="798"/>
      <c r="F1109" s="798"/>
      <c r="G1109" s="798"/>
      <c r="H1109" s="798"/>
      <c r="I1109" s="798"/>
      <c r="J1109" s="798"/>
      <c r="K1109" s="798"/>
      <c r="L1109" s="798"/>
      <c r="M1109" s="798"/>
      <c r="N1109" s="797" t="s">
        <v>2</v>
      </c>
      <c r="O1109" s="798"/>
      <c r="P1109" s="798"/>
      <c r="Q1109" s="798"/>
      <c r="R1109" s="798"/>
      <c r="S1109" s="798"/>
      <c r="T1109" s="798"/>
      <c r="U1109" s="798"/>
      <c r="V1109" s="798"/>
      <c r="W1109" s="798"/>
      <c r="X1109" s="797" t="s">
        <v>3</v>
      </c>
      <c r="Y1109" s="798"/>
      <c r="Z1109" s="798"/>
      <c r="AA1109" s="798"/>
      <c r="AB1109" s="798"/>
      <c r="AC1109" s="798"/>
      <c r="AD1109" s="798"/>
      <c r="AE1109" s="798"/>
      <c r="AF1109" s="798"/>
      <c r="AG1109" s="799"/>
    </row>
    <row r="1110" spans="1:33" ht="14.25" hidden="1" customHeight="1" thickBot="1">
      <c r="D1110" s="1094"/>
      <c r="E1110" s="1095"/>
      <c r="F1110" s="1095"/>
      <c r="G1110" s="1095"/>
      <c r="H1110" s="1095"/>
      <c r="I1110" s="1095"/>
      <c r="J1110" s="1095"/>
      <c r="K1110" s="1095"/>
      <c r="L1110" s="1095"/>
      <c r="M1110" s="1095"/>
      <c r="N1110" s="800"/>
      <c r="O1110" s="801"/>
      <c r="P1110" s="801"/>
      <c r="Q1110" s="801"/>
      <c r="R1110" s="801"/>
      <c r="S1110" s="801"/>
      <c r="T1110" s="801"/>
      <c r="U1110" s="801"/>
      <c r="V1110" s="801"/>
      <c r="W1110" s="801"/>
      <c r="X1110" s="800"/>
      <c r="Y1110" s="801"/>
      <c r="Z1110" s="801"/>
      <c r="AA1110" s="801"/>
      <c r="AB1110" s="801"/>
      <c r="AC1110" s="801"/>
      <c r="AD1110" s="801"/>
      <c r="AE1110" s="801"/>
      <c r="AF1110" s="801"/>
      <c r="AG1110" s="802"/>
    </row>
    <row r="1111" spans="1:33" s="20" customFormat="1" ht="17.25" hidden="1" customHeight="1">
      <c r="A1111" s="447"/>
      <c r="D1111" s="1096" t="s">
        <v>339</v>
      </c>
      <c r="E1111" s="1097"/>
      <c r="F1111" s="1097"/>
      <c r="G1111" s="1097"/>
      <c r="H1111" s="1097"/>
      <c r="I1111" s="1097"/>
      <c r="J1111" s="1097"/>
      <c r="K1111" s="1097"/>
      <c r="L1111" s="1097"/>
      <c r="M1111" s="1098"/>
      <c r="N1111" s="1070"/>
      <c r="O1111" s="1070"/>
      <c r="P1111" s="1070"/>
      <c r="Q1111" s="1070"/>
      <c r="R1111" s="1070"/>
      <c r="S1111" s="1070"/>
      <c r="T1111" s="1070"/>
      <c r="U1111" s="1070"/>
      <c r="V1111" s="1070"/>
      <c r="W1111" s="1099"/>
      <c r="X1111" s="1100"/>
      <c r="Y1111" s="815"/>
      <c r="Z1111" s="815"/>
      <c r="AA1111" s="815"/>
      <c r="AB1111" s="815"/>
      <c r="AC1111" s="815"/>
      <c r="AD1111" s="815"/>
      <c r="AE1111" s="815"/>
      <c r="AF1111" s="815"/>
      <c r="AG1111" s="815"/>
    </row>
    <row r="1112" spans="1:33" s="20" customFormat="1" ht="17.25" hidden="1" customHeight="1">
      <c r="A1112" s="447"/>
      <c r="D1112" s="1101" t="s">
        <v>340</v>
      </c>
      <c r="E1112" s="1102"/>
      <c r="F1112" s="1102"/>
      <c r="G1112" s="1102"/>
      <c r="H1112" s="1102"/>
      <c r="I1112" s="1102"/>
      <c r="J1112" s="1102"/>
      <c r="K1112" s="1102"/>
      <c r="L1112" s="1102"/>
      <c r="M1112" s="1103"/>
      <c r="N1112" s="716"/>
      <c r="O1112" s="716"/>
      <c r="P1112" s="716"/>
      <c r="Q1112" s="716"/>
      <c r="R1112" s="716"/>
      <c r="S1112" s="716"/>
      <c r="T1112" s="716"/>
      <c r="U1112" s="716"/>
      <c r="V1112" s="716"/>
      <c r="W1112" s="721"/>
      <c r="X1112" s="722"/>
      <c r="Y1112" s="716"/>
      <c r="Z1112" s="716"/>
      <c r="AA1112" s="716"/>
      <c r="AB1112" s="716"/>
      <c r="AC1112" s="716"/>
      <c r="AD1112" s="716"/>
      <c r="AE1112" s="716"/>
      <c r="AF1112" s="716"/>
      <c r="AG1112" s="716"/>
    </row>
    <row r="1113" spans="1:33" s="20" customFormat="1" ht="17.25" hidden="1" customHeight="1">
      <c r="A1113" s="447"/>
      <c r="D1113" s="1101" t="s">
        <v>341</v>
      </c>
      <c r="E1113" s="1102"/>
      <c r="F1113" s="1102"/>
      <c r="G1113" s="1102"/>
      <c r="H1113" s="1102"/>
      <c r="I1113" s="1102"/>
      <c r="J1113" s="1102"/>
      <c r="K1113" s="1102"/>
      <c r="L1113" s="1102"/>
      <c r="M1113" s="1103"/>
      <c r="N1113" s="716"/>
      <c r="O1113" s="716"/>
      <c r="P1113" s="716"/>
      <c r="Q1113" s="716"/>
      <c r="R1113" s="716"/>
      <c r="S1113" s="716"/>
      <c r="T1113" s="716"/>
      <c r="U1113" s="716"/>
      <c r="V1113" s="716"/>
      <c r="W1113" s="721"/>
      <c r="X1113" s="722"/>
      <c r="Y1113" s="716"/>
      <c r="Z1113" s="716"/>
      <c r="AA1113" s="716"/>
      <c r="AB1113" s="716"/>
      <c r="AC1113" s="716"/>
      <c r="AD1113" s="716"/>
      <c r="AE1113" s="716"/>
      <c r="AF1113" s="716"/>
      <c r="AG1113" s="716"/>
    </row>
    <row r="1114" spans="1:33" s="20" customFormat="1" ht="17.25" hidden="1" customHeight="1">
      <c r="A1114" s="447"/>
      <c r="D1114" s="1101" t="s">
        <v>342</v>
      </c>
      <c r="E1114" s="1102"/>
      <c r="F1114" s="1102"/>
      <c r="G1114" s="1102"/>
      <c r="H1114" s="1102"/>
      <c r="I1114" s="1102"/>
      <c r="J1114" s="1102"/>
      <c r="K1114" s="1102"/>
      <c r="L1114" s="1102"/>
      <c r="M1114" s="1103"/>
      <c r="N1114" s="1071"/>
      <c r="O1114" s="1071"/>
      <c r="P1114" s="1071"/>
      <c r="Q1114" s="1071"/>
      <c r="R1114" s="1071"/>
      <c r="S1114" s="1071"/>
      <c r="T1114" s="1071"/>
      <c r="U1114" s="1071"/>
      <c r="V1114" s="1071"/>
      <c r="W1114" s="1107"/>
      <c r="X1114" s="722"/>
      <c r="Y1114" s="716"/>
      <c r="Z1114" s="716"/>
      <c r="AA1114" s="716"/>
      <c r="AB1114" s="716"/>
      <c r="AC1114" s="716"/>
      <c r="AD1114" s="716"/>
      <c r="AE1114" s="716"/>
      <c r="AF1114" s="716"/>
      <c r="AG1114" s="716"/>
    </row>
    <row r="1115" spans="1:33" s="20" customFormat="1" ht="17.25" hidden="1" customHeight="1">
      <c r="A1115" s="447"/>
      <c r="D1115" s="1101" t="s">
        <v>343</v>
      </c>
      <c r="E1115" s="1102"/>
      <c r="F1115" s="1102"/>
      <c r="G1115" s="1102"/>
      <c r="H1115" s="1102"/>
      <c r="I1115" s="1102"/>
      <c r="J1115" s="1102"/>
      <c r="K1115" s="1102"/>
      <c r="L1115" s="1102"/>
      <c r="M1115" s="1103"/>
      <c r="N1115" s="716"/>
      <c r="O1115" s="716"/>
      <c r="P1115" s="716"/>
      <c r="Q1115" s="716"/>
      <c r="R1115" s="716"/>
      <c r="S1115" s="716"/>
      <c r="T1115" s="716"/>
      <c r="U1115" s="716"/>
      <c r="V1115" s="716"/>
      <c r="W1115" s="721"/>
      <c r="X1115" s="722"/>
      <c r="Y1115" s="716"/>
      <c r="Z1115" s="716"/>
      <c r="AA1115" s="716"/>
      <c r="AB1115" s="716"/>
      <c r="AC1115" s="716"/>
      <c r="AD1115" s="716"/>
      <c r="AE1115" s="716"/>
      <c r="AF1115" s="716"/>
      <c r="AG1115" s="716"/>
    </row>
    <row r="1116" spans="1:33" s="20" customFormat="1" ht="17.25" hidden="1" customHeight="1">
      <c r="A1116" s="447"/>
      <c r="D1116" s="1101" t="s">
        <v>344</v>
      </c>
      <c r="E1116" s="1102"/>
      <c r="F1116" s="1102"/>
      <c r="G1116" s="1102"/>
      <c r="H1116" s="1102"/>
      <c r="I1116" s="1102"/>
      <c r="J1116" s="1102"/>
      <c r="K1116" s="1102"/>
      <c r="L1116" s="1102"/>
      <c r="M1116" s="1103"/>
      <c r="N1116" s="1071"/>
      <c r="O1116" s="1071"/>
      <c r="P1116" s="1071"/>
      <c r="Q1116" s="1071"/>
      <c r="R1116" s="1071"/>
      <c r="S1116" s="1071"/>
      <c r="T1116" s="1071"/>
      <c r="U1116" s="1071"/>
      <c r="V1116" s="1071"/>
      <c r="W1116" s="1107"/>
      <c r="X1116" s="722"/>
      <c r="Y1116" s="716"/>
      <c r="Z1116" s="716"/>
      <c r="AA1116" s="716"/>
      <c r="AB1116" s="716"/>
      <c r="AC1116" s="716"/>
      <c r="AD1116" s="716"/>
      <c r="AE1116" s="716"/>
      <c r="AF1116" s="716"/>
      <c r="AG1116" s="716"/>
    </row>
    <row r="1117" spans="1:33" s="20" customFormat="1" ht="17.25" hidden="1" customHeight="1">
      <c r="A1117" s="447"/>
      <c r="D1117" s="1101" t="s">
        <v>345</v>
      </c>
      <c r="E1117" s="1102"/>
      <c r="F1117" s="1102"/>
      <c r="G1117" s="1102"/>
      <c r="H1117" s="1102"/>
      <c r="I1117" s="1102"/>
      <c r="J1117" s="1102"/>
      <c r="K1117" s="1102"/>
      <c r="L1117" s="1102"/>
      <c r="M1117" s="1103"/>
      <c r="N1117" s="716"/>
      <c r="O1117" s="716"/>
      <c r="P1117" s="716"/>
      <c r="Q1117" s="716"/>
      <c r="R1117" s="716"/>
      <c r="S1117" s="716"/>
      <c r="T1117" s="716"/>
      <c r="U1117" s="716"/>
      <c r="V1117" s="716"/>
      <c r="W1117" s="721"/>
      <c r="X1117" s="722"/>
      <c r="Y1117" s="716"/>
      <c r="Z1117" s="716"/>
      <c r="AA1117" s="716"/>
      <c r="AB1117" s="716"/>
      <c r="AC1117" s="716"/>
      <c r="AD1117" s="716"/>
      <c r="AE1117" s="716"/>
      <c r="AF1117" s="716"/>
      <c r="AG1117" s="716"/>
    </row>
    <row r="1118" spans="1:33" s="20" customFormat="1" ht="17.25" hidden="1" customHeight="1">
      <c r="A1118" s="447"/>
      <c r="D1118" s="1101" t="s">
        <v>346</v>
      </c>
      <c r="E1118" s="1102"/>
      <c r="F1118" s="1102"/>
      <c r="G1118" s="1102"/>
      <c r="H1118" s="1102"/>
      <c r="I1118" s="1102"/>
      <c r="J1118" s="1102"/>
      <c r="K1118" s="1102"/>
      <c r="L1118" s="1102"/>
      <c r="M1118" s="1103"/>
      <c r="N1118" s="1071"/>
      <c r="O1118" s="1071"/>
      <c r="P1118" s="1071"/>
      <c r="Q1118" s="1071"/>
      <c r="R1118" s="1071"/>
      <c r="S1118" s="1071"/>
      <c r="T1118" s="1071"/>
      <c r="U1118" s="1071"/>
      <c r="V1118" s="1071"/>
      <c r="W1118" s="1107"/>
      <c r="X1118" s="722"/>
      <c r="Y1118" s="716"/>
      <c r="Z1118" s="716"/>
      <c r="AA1118" s="716"/>
      <c r="AB1118" s="716"/>
      <c r="AC1118" s="716"/>
      <c r="AD1118" s="716"/>
      <c r="AE1118" s="716"/>
      <c r="AF1118" s="716"/>
      <c r="AG1118" s="716"/>
    </row>
    <row r="1119" spans="1:33" s="20" customFormat="1" ht="17.25" hidden="1" customHeight="1" thickBot="1">
      <c r="A1119" s="447"/>
      <c r="D1119" s="1108" t="s">
        <v>347</v>
      </c>
      <c r="E1119" s="1109"/>
      <c r="F1119" s="1109"/>
      <c r="G1119" s="1109"/>
      <c r="H1119" s="1109"/>
      <c r="I1119" s="1109"/>
      <c r="J1119" s="1109"/>
      <c r="K1119" s="1109"/>
      <c r="L1119" s="1109"/>
      <c r="M1119" s="1110"/>
      <c r="N1119" s="1005"/>
      <c r="O1119" s="1005"/>
      <c r="P1119" s="1005"/>
      <c r="Q1119" s="1005"/>
      <c r="R1119" s="1005"/>
      <c r="S1119" s="1005"/>
      <c r="T1119" s="1005"/>
      <c r="U1119" s="1005"/>
      <c r="V1119" s="1005"/>
      <c r="W1119" s="853"/>
      <c r="X1119" s="1111"/>
      <c r="Y1119" s="1005"/>
      <c r="Z1119" s="1005"/>
      <c r="AA1119" s="1005"/>
      <c r="AB1119" s="1005"/>
      <c r="AC1119" s="1005"/>
      <c r="AD1119" s="1005"/>
      <c r="AE1119" s="1005"/>
      <c r="AF1119" s="1005"/>
      <c r="AG1119" s="1005"/>
    </row>
    <row r="1120" spans="1:33" ht="14.25" hidden="1" customHeight="1"/>
    <row r="1121" spans="1:33" ht="14.25" hidden="1" customHeight="1">
      <c r="D1121" s="431"/>
      <c r="E1121" s="431"/>
      <c r="F1121" s="431"/>
      <c r="G1121" s="431"/>
      <c r="H1121" s="431"/>
      <c r="I1121" s="431"/>
      <c r="J1121" s="431"/>
      <c r="K1121" s="431"/>
      <c r="L1121" s="431"/>
      <c r="M1121" s="431"/>
    </row>
    <row r="1122" spans="1:33" ht="14.25" hidden="1" customHeight="1">
      <c r="D1122" s="1036" t="s">
        <v>932</v>
      </c>
      <c r="E1122" s="1036"/>
      <c r="F1122" s="1036"/>
      <c r="G1122" s="1036"/>
      <c r="H1122" s="1036"/>
      <c r="I1122" s="1036"/>
      <c r="J1122" s="1036"/>
      <c r="K1122" s="1036"/>
      <c r="L1122" s="1036"/>
      <c r="M1122" s="1036"/>
      <c r="N1122" s="1036"/>
      <c r="O1122" s="1036"/>
      <c r="P1122" s="1036"/>
      <c r="Q1122" s="1036"/>
      <c r="R1122" s="1036"/>
      <c r="S1122" s="1036"/>
      <c r="T1122" s="1036"/>
      <c r="U1122" s="1036"/>
      <c r="V1122" s="1036"/>
      <c r="W1122" s="1036"/>
      <c r="X1122" s="1036"/>
      <c r="Y1122" s="1036"/>
      <c r="Z1122" s="1036"/>
      <c r="AA1122" s="1036"/>
      <c r="AB1122" s="1036"/>
      <c r="AC1122" s="1036"/>
      <c r="AD1122" s="1036"/>
      <c r="AE1122" s="1036"/>
      <c r="AF1122" s="1036"/>
      <c r="AG1122" s="1036"/>
    </row>
    <row r="1123" spans="1:33" ht="14.25" hidden="1" customHeight="1" thickBot="1">
      <c r="D1123" s="431"/>
      <c r="E1123" s="431"/>
      <c r="F1123" s="431"/>
      <c r="G1123" s="431"/>
      <c r="H1123" s="431"/>
      <c r="I1123" s="431"/>
      <c r="J1123" s="431"/>
      <c r="K1123" s="431"/>
      <c r="L1123" s="431"/>
      <c r="M1123" s="431"/>
    </row>
    <row r="1124" spans="1:33" ht="14.25" hidden="1" customHeight="1" thickBot="1">
      <c r="A1124" s="439" t="s">
        <v>934</v>
      </c>
      <c r="D1124" s="797" t="s">
        <v>349</v>
      </c>
      <c r="E1124" s="798"/>
      <c r="F1124" s="798"/>
      <c r="G1124" s="798"/>
      <c r="H1124" s="798"/>
      <c r="I1124" s="798"/>
      <c r="J1124" s="798"/>
      <c r="K1124" s="798"/>
      <c r="L1124" s="798"/>
      <c r="M1124" s="798"/>
      <c r="N1124" s="753" t="s">
        <v>2</v>
      </c>
      <c r="O1124" s="754"/>
      <c r="P1124" s="754"/>
      <c r="Q1124" s="754"/>
      <c r="R1124" s="754"/>
      <c r="S1124" s="754"/>
      <c r="T1124" s="754"/>
      <c r="U1124" s="754"/>
      <c r="V1124" s="754"/>
      <c r="W1124" s="754"/>
      <c r="X1124" s="754"/>
      <c r="Y1124" s="754"/>
      <c r="Z1124" s="754"/>
      <c r="AA1124" s="754"/>
      <c r="AB1124" s="754"/>
      <c r="AC1124" s="754"/>
      <c r="AD1124" s="754"/>
      <c r="AE1124" s="754"/>
      <c r="AF1124" s="754"/>
      <c r="AG1124" s="755"/>
    </row>
    <row r="1125" spans="1:33" ht="14.25" hidden="1" customHeight="1" thickBot="1">
      <c r="D1125" s="800"/>
      <c r="E1125" s="801"/>
      <c r="F1125" s="801"/>
      <c r="G1125" s="801"/>
      <c r="H1125" s="801"/>
      <c r="I1125" s="801"/>
      <c r="J1125" s="801"/>
      <c r="K1125" s="801"/>
      <c r="L1125" s="801"/>
      <c r="M1125" s="801"/>
      <c r="N1125" s="771" t="s">
        <v>351</v>
      </c>
      <c r="O1125" s="771"/>
      <c r="P1125" s="771"/>
      <c r="Q1125" s="771"/>
      <c r="R1125" s="771"/>
      <c r="S1125" s="771"/>
      <c r="T1125" s="771"/>
      <c r="U1125" s="771"/>
      <c r="V1125" s="771"/>
      <c r="W1125" s="771"/>
      <c r="X1125" s="771" t="s">
        <v>933</v>
      </c>
      <c r="Y1125" s="771"/>
      <c r="Z1125" s="771"/>
      <c r="AA1125" s="771"/>
      <c r="AB1125" s="771"/>
      <c r="AC1125" s="771"/>
      <c r="AD1125" s="771"/>
      <c r="AE1125" s="771"/>
      <c r="AF1125" s="771"/>
      <c r="AG1125" s="771"/>
    </row>
    <row r="1126" spans="1:33" ht="18" hidden="1" customHeight="1">
      <c r="D1126" s="1089" t="s">
        <v>353</v>
      </c>
      <c r="E1126" s="1090"/>
      <c r="F1126" s="1090"/>
      <c r="G1126" s="1090"/>
      <c r="H1126" s="1090"/>
      <c r="I1126" s="1090"/>
      <c r="J1126" s="1090"/>
      <c r="K1126" s="1090"/>
      <c r="L1126" s="1090"/>
      <c r="M1126" s="1091"/>
      <c r="N1126" s="919"/>
      <c r="O1126" s="815"/>
      <c r="P1126" s="815"/>
      <c r="Q1126" s="815"/>
      <c r="R1126" s="815"/>
      <c r="S1126" s="815"/>
      <c r="T1126" s="815"/>
      <c r="U1126" s="815"/>
      <c r="V1126" s="815"/>
      <c r="W1126" s="815"/>
      <c r="X1126" s="815"/>
      <c r="Y1126" s="815"/>
      <c r="Z1126" s="815"/>
      <c r="AA1126" s="815"/>
      <c r="AB1126" s="815"/>
      <c r="AC1126" s="815"/>
      <c r="AD1126" s="815"/>
      <c r="AE1126" s="815"/>
      <c r="AF1126" s="815"/>
      <c r="AG1126" s="815"/>
    </row>
    <row r="1127" spans="1:33" ht="18" hidden="1" customHeight="1">
      <c r="D1127" s="1082" t="s">
        <v>354</v>
      </c>
      <c r="E1127" s="1083"/>
      <c r="F1127" s="1083"/>
      <c r="G1127" s="1083"/>
      <c r="H1127" s="1083"/>
      <c r="I1127" s="1083"/>
      <c r="J1127" s="1083"/>
      <c r="K1127" s="1083"/>
      <c r="L1127" s="1083"/>
      <c r="M1127" s="1084"/>
      <c r="N1127" s="920"/>
      <c r="O1127" s="716"/>
      <c r="P1127" s="716"/>
      <c r="Q1127" s="716"/>
      <c r="R1127" s="716"/>
      <c r="S1127" s="716"/>
      <c r="T1127" s="716"/>
      <c r="U1127" s="716"/>
      <c r="V1127" s="716"/>
      <c r="W1127" s="716"/>
      <c r="X1127" s="716"/>
      <c r="Y1127" s="716"/>
      <c r="Z1127" s="716"/>
      <c r="AA1127" s="716"/>
      <c r="AB1127" s="716"/>
      <c r="AC1127" s="716"/>
      <c r="AD1127" s="716"/>
      <c r="AE1127" s="716"/>
      <c r="AF1127" s="716"/>
      <c r="AG1127" s="716"/>
    </row>
    <row r="1128" spans="1:33" ht="18" hidden="1" customHeight="1">
      <c r="D1128" s="1082" t="s">
        <v>355</v>
      </c>
      <c r="E1128" s="1083"/>
      <c r="F1128" s="1083"/>
      <c r="G1128" s="1083"/>
      <c r="H1128" s="1083"/>
      <c r="I1128" s="1083"/>
      <c r="J1128" s="1083"/>
      <c r="K1128" s="1083"/>
      <c r="L1128" s="1083"/>
      <c r="M1128" s="1084"/>
      <c r="N1128" s="920"/>
      <c r="O1128" s="716"/>
      <c r="P1128" s="716"/>
      <c r="Q1128" s="716"/>
      <c r="R1128" s="716"/>
      <c r="S1128" s="716"/>
      <c r="T1128" s="716"/>
      <c r="U1128" s="716"/>
      <c r="V1128" s="716"/>
      <c r="W1128" s="716"/>
      <c r="X1128" s="716"/>
      <c r="Y1128" s="716"/>
      <c r="Z1128" s="716"/>
      <c r="AA1128" s="716"/>
      <c r="AB1128" s="716"/>
      <c r="AC1128" s="716"/>
      <c r="AD1128" s="716"/>
      <c r="AE1128" s="716"/>
      <c r="AF1128" s="716"/>
      <c r="AG1128" s="716"/>
    </row>
    <row r="1129" spans="1:33" ht="18" hidden="1" customHeight="1">
      <c r="D1129" s="1082" t="s">
        <v>356</v>
      </c>
      <c r="E1129" s="1083"/>
      <c r="F1129" s="1083"/>
      <c r="G1129" s="1083"/>
      <c r="H1129" s="1083"/>
      <c r="I1129" s="1083"/>
      <c r="J1129" s="1083"/>
      <c r="K1129" s="1083"/>
      <c r="L1129" s="1083"/>
      <c r="M1129" s="1084"/>
      <c r="N1129" s="920"/>
      <c r="O1129" s="716"/>
      <c r="P1129" s="716"/>
      <c r="Q1129" s="716"/>
      <c r="R1129" s="716"/>
      <c r="S1129" s="716"/>
      <c r="T1129" s="716"/>
      <c r="U1129" s="716"/>
      <c r="V1129" s="716"/>
      <c r="W1129" s="716"/>
      <c r="X1129" s="716"/>
      <c r="Y1129" s="716"/>
      <c r="Z1129" s="716"/>
      <c r="AA1129" s="716"/>
      <c r="AB1129" s="716"/>
      <c r="AC1129" s="716"/>
      <c r="AD1129" s="716"/>
      <c r="AE1129" s="716"/>
      <c r="AF1129" s="716"/>
      <c r="AG1129" s="716"/>
    </row>
    <row r="1130" spans="1:33" ht="18" hidden="1" customHeight="1">
      <c r="D1130" s="1082" t="s">
        <v>357</v>
      </c>
      <c r="E1130" s="1083"/>
      <c r="F1130" s="1083"/>
      <c r="G1130" s="1083"/>
      <c r="H1130" s="1083"/>
      <c r="I1130" s="1083"/>
      <c r="J1130" s="1083"/>
      <c r="K1130" s="1083"/>
      <c r="L1130" s="1083"/>
      <c r="M1130" s="1084"/>
      <c r="N1130" s="920"/>
      <c r="O1130" s="716"/>
      <c r="P1130" s="716"/>
      <c r="Q1130" s="716"/>
      <c r="R1130" s="716"/>
      <c r="S1130" s="716"/>
      <c r="T1130" s="716"/>
      <c r="U1130" s="716"/>
      <c r="V1130" s="716"/>
      <c r="W1130" s="716"/>
      <c r="X1130" s="716"/>
      <c r="Y1130" s="716"/>
      <c r="Z1130" s="716"/>
      <c r="AA1130" s="716"/>
      <c r="AB1130" s="716"/>
      <c r="AC1130" s="716"/>
      <c r="AD1130" s="716"/>
      <c r="AE1130" s="716"/>
      <c r="AF1130" s="716"/>
      <c r="AG1130" s="716"/>
    </row>
    <row r="1131" spans="1:33" ht="18" hidden="1" customHeight="1" thickBot="1">
      <c r="D1131" s="1104" t="s">
        <v>358</v>
      </c>
      <c r="E1131" s="1105"/>
      <c r="F1131" s="1105"/>
      <c r="G1131" s="1105"/>
      <c r="H1131" s="1105"/>
      <c r="I1131" s="1105"/>
      <c r="J1131" s="1105"/>
      <c r="K1131" s="1105"/>
      <c r="L1131" s="1105"/>
      <c r="M1131" s="1106"/>
      <c r="N1131" s="855"/>
      <c r="O1131" s="1005"/>
      <c r="P1131" s="1005"/>
      <c r="Q1131" s="1005"/>
      <c r="R1131" s="1005"/>
      <c r="S1131" s="1005"/>
      <c r="T1131" s="1005"/>
      <c r="U1131" s="1005"/>
      <c r="V1131" s="1005"/>
      <c r="W1131" s="1005"/>
      <c r="X1131" s="1005"/>
      <c r="Y1131" s="1005"/>
      <c r="Z1131" s="1005"/>
      <c r="AA1131" s="1005"/>
      <c r="AB1131" s="1005"/>
      <c r="AC1131" s="1005"/>
      <c r="AD1131" s="1005"/>
      <c r="AE1131" s="1005"/>
      <c r="AF1131" s="1005"/>
      <c r="AG1131" s="1005"/>
    </row>
    <row r="1132" spans="1:33" ht="14.25" hidden="1" customHeight="1"/>
    <row r="1133" spans="1:33" ht="14.25" hidden="1" customHeight="1" thickBot="1"/>
    <row r="1134" spans="1:33" ht="14.25" hidden="1" customHeight="1" thickBot="1">
      <c r="A1134" s="439" t="s">
        <v>936</v>
      </c>
      <c r="D1134" s="797" t="s">
        <v>349</v>
      </c>
      <c r="E1134" s="798"/>
      <c r="F1134" s="798"/>
      <c r="G1134" s="798"/>
      <c r="H1134" s="798"/>
      <c r="I1134" s="798"/>
      <c r="J1134" s="798"/>
      <c r="K1134" s="798"/>
      <c r="L1134" s="798"/>
      <c r="M1134" s="798"/>
      <c r="N1134" s="753" t="s">
        <v>3</v>
      </c>
      <c r="O1134" s="754"/>
      <c r="P1134" s="754"/>
      <c r="Q1134" s="754"/>
      <c r="R1134" s="754"/>
      <c r="S1134" s="754"/>
      <c r="T1134" s="754"/>
      <c r="U1134" s="754"/>
      <c r="V1134" s="754"/>
      <c r="W1134" s="754"/>
      <c r="X1134" s="754"/>
      <c r="Y1134" s="754"/>
      <c r="Z1134" s="754"/>
      <c r="AA1134" s="754"/>
      <c r="AB1134" s="754"/>
      <c r="AC1134" s="754"/>
      <c r="AD1134" s="754"/>
      <c r="AE1134" s="754"/>
      <c r="AF1134" s="754"/>
      <c r="AG1134" s="755"/>
    </row>
    <row r="1135" spans="1:33" ht="14.25" hidden="1" customHeight="1" thickBot="1">
      <c r="A1135" s="18"/>
      <c r="D1135" s="800"/>
      <c r="E1135" s="801"/>
      <c r="F1135" s="801"/>
      <c r="G1135" s="801"/>
      <c r="H1135" s="801"/>
      <c r="I1135" s="801"/>
      <c r="J1135" s="801"/>
      <c r="K1135" s="801"/>
      <c r="L1135" s="801"/>
      <c r="M1135" s="801"/>
      <c r="N1135" s="771" t="s">
        <v>351</v>
      </c>
      <c r="O1135" s="771"/>
      <c r="P1135" s="771"/>
      <c r="Q1135" s="771"/>
      <c r="R1135" s="771"/>
      <c r="S1135" s="771"/>
      <c r="T1135" s="771"/>
      <c r="U1135" s="771"/>
      <c r="V1135" s="771"/>
      <c r="W1135" s="771"/>
      <c r="X1135" s="771" t="s">
        <v>933</v>
      </c>
      <c r="Y1135" s="771"/>
      <c r="Z1135" s="771"/>
      <c r="AA1135" s="771"/>
      <c r="AB1135" s="771"/>
      <c r="AC1135" s="771"/>
      <c r="AD1135" s="771"/>
      <c r="AE1135" s="771"/>
      <c r="AF1135" s="771"/>
      <c r="AG1135" s="771"/>
    </row>
    <row r="1136" spans="1:33" ht="18" hidden="1" customHeight="1">
      <c r="A1136" s="18"/>
      <c r="D1136" s="1089" t="s">
        <v>353</v>
      </c>
      <c r="E1136" s="1090"/>
      <c r="F1136" s="1090"/>
      <c r="G1136" s="1090"/>
      <c r="H1136" s="1090"/>
      <c r="I1136" s="1090"/>
      <c r="J1136" s="1090"/>
      <c r="K1136" s="1090"/>
      <c r="L1136" s="1090"/>
      <c r="M1136" s="1091"/>
      <c r="N1136" s="919"/>
      <c r="O1136" s="815"/>
      <c r="P1136" s="815"/>
      <c r="Q1136" s="815"/>
      <c r="R1136" s="815"/>
      <c r="S1136" s="815"/>
      <c r="T1136" s="815"/>
      <c r="U1136" s="815"/>
      <c r="V1136" s="815"/>
      <c r="W1136" s="815"/>
      <c r="X1136" s="815"/>
      <c r="Y1136" s="815"/>
      <c r="Z1136" s="815"/>
      <c r="AA1136" s="815"/>
      <c r="AB1136" s="815"/>
      <c r="AC1136" s="815"/>
      <c r="AD1136" s="815"/>
      <c r="AE1136" s="815"/>
      <c r="AF1136" s="815"/>
      <c r="AG1136" s="815"/>
    </row>
    <row r="1137" spans="1:33" ht="18" hidden="1" customHeight="1">
      <c r="A1137" s="18"/>
      <c r="D1137" s="1082" t="s">
        <v>354</v>
      </c>
      <c r="E1137" s="1083"/>
      <c r="F1137" s="1083"/>
      <c r="G1137" s="1083"/>
      <c r="H1137" s="1083"/>
      <c r="I1137" s="1083"/>
      <c r="J1137" s="1083"/>
      <c r="K1137" s="1083"/>
      <c r="L1137" s="1083"/>
      <c r="M1137" s="1084"/>
      <c r="N1137" s="920"/>
      <c r="O1137" s="716"/>
      <c r="P1137" s="716"/>
      <c r="Q1137" s="716"/>
      <c r="R1137" s="716"/>
      <c r="S1137" s="716"/>
      <c r="T1137" s="716"/>
      <c r="U1137" s="716"/>
      <c r="V1137" s="716"/>
      <c r="W1137" s="716"/>
      <c r="X1137" s="716"/>
      <c r="Y1137" s="716"/>
      <c r="Z1137" s="716"/>
      <c r="AA1137" s="716"/>
      <c r="AB1137" s="716"/>
      <c r="AC1137" s="716"/>
      <c r="AD1137" s="716"/>
      <c r="AE1137" s="716"/>
      <c r="AF1137" s="716"/>
      <c r="AG1137" s="716"/>
    </row>
    <row r="1138" spans="1:33" ht="18" hidden="1" customHeight="1">
      <c r="D1138" s="1082" t="s">
        <v>355</v>
      </c>
      <c r="E1138" s="1083"/>
      <c r="F1138" s="1083"/>
      <c r="G1138" s="1083"/>
      <c r="H1138" s="1083"/>
      <c r="I1138" s="1083"/>
      <c r="J1138" s="1083"/>
      <c r="K1138" s="1083"/>
      <c r="L1138" s="1083"/>
      <c r="M1138" s="1084"/>
      <c r="N1138" s="920"/>
      <c r="O1138" s="716"/>
      <c r="P1138" s="716"/>
      <c r="Q1138" s="716"/>
      <c r="R1138" s="716"/>
      <c r="S1138" s="716"/>
      <c r="T1138" s="716"/>
      <c r="U1138" s="716"/>
      <c r="V1138" s="716"/>
      <c r="W1138" s="716"/>
      <c r="X1138" s="716"/>
      <c r="Y1138" s="716"/>
      <c r="Z1138" s="716"/>
      <c r="AA1138" s="716"/>
      <c r="AB1138" s="716"/>
      <c r="AC1138" s="716"/>
      <c r="AD1138" s="716"/>
      <c r="AE1138" s="716"/>
      <c r="AF1138" s="716"/>
      <c r="AG1138" s="716"/>
    </row>
    <row r="1139" spans="1:33" ht="18" hidden="1" customHeight="1">
      <c r="D1139" s="1082" t="s">
        <v>356</v>
      </c>
      <c r="E1139" s="1083"/>
      <c r="F1139" s="1083"/>
      <c r="G1139" s="1083"/>
      <c r="H1139" s="1083"/>
      <c r="I1139" s="1083"/>
      <c r="J1139" s="1083"/>
      <c r="K1139" s="1083"/>
      <c r="L1139" s="1083"/>
      <c r="M1139" s="1084"/>
      <c r="N1139" s="920"/>
      <c r="O1139" s="716"/>
      <c r="P1139" s="716"/>
      <c r="Q1139" s="716"/>
      <c r="R1139" s="716"/>
      <c r="S1139" s="716"/>
      <c r="T1139" s="716"/>
      <c r="U1139" s="716"/>
      <c r="V1139" s="716"/>
      <c r="W1139" s="716"/>
      <c r="X1139" s="716"/>
      <c r="Y1139" s="716"/>
      <c r="Z1139" s="716"/>
      <c r="AA1139" s="716"/>
      <c r="AB1139" s="716"/>
      <c r="AC1139" s="716"/>
      <c r="AD1139" s="716"/>
      <c r="AE1139" s="716"/>
      <c r="AF1139" s="716"/>
      <c r="AG1139" s="716"/>
    </row>
    <row r="1140" spans="1:33" ht="18" hidden="1" customHeight="1">
      <c r="D1140" s="1082" t="s">
        <v>357</v>
      </c>
      <c r="E1140" s="1083"/>
      <c r="F1140" s="1083"/>
      <c r="G1140" s="1083"/>
      <c r="H1140" s="1083"/>
      <c r="I1140" s="1083"/>
      <c r="J1140" s="1083"/>
      <c r="K1140" s="1083"/>
      <c r="L1140" s="1083"/>
      <c r="M1140" s="1084"/>
      <c r="N1140" s="920"/>
      <c r="O1140" s="716"/>
      <c r="P1140" s="716"/>
      <c r="Q1140" s="716"/>
      <c r="R1140" s="716"/>
      <c r="S1140" s="716"/>
      <c r="T1140" s="716"/>
      <c r="U1140" s="716"/>
      <c r="V1140" s="716"/>
      <c r="W1140" s="716"/>
      <c r="X1140" s="716"/>
      <c r="Y1140" s="716"/>
      <c r="Z1140" s="716"/>
      <c r="AA1140" s="716"/>
      <c r="AB1140" s="716"/>
      <c r="AC1140" s="716"/>
      <c r="AD1140" s="716"/>
      <c r="AE1140" s="716"/>
      <c r="AF1140" s="716"/>
      <c r="AG1140" s="716"/>
    </row>
    <row r="1141" spans="1:33" ht="18" hidden="1" customHeight="1" thickBot="1">
      <c r="D1141" s="1104" t="s">
        <v>358</v>
      </c>
      <c r="E1141" s="1105"/>
      <c r="F1141" s="1105"/>
      <c r="G1141" s="1105"/>
      <c r="H1141" s="1105"/>
      <c r="I1141" s="1105"/>
      <c r="J1141" s="1105"/>
      <c r="K1141" s="1105"/>
      <c r="L1141" s="1105"/>
      <c r="M1141" s="1106"/>
      <c r="N1141" s="855"/>
      <c r="O1141" s="1005"/>
      <c r="P1141" s="1005"/>
      <c r="Q1141" s="1005"/>
      <c r="R1141" s="1005"/>
      <c r="S1141" s="1005"/>
      <c r="T1141" s="1005"/>
      <c r="U1141" s="1005"/>
      <c r="V1141" s="1005"/>
      <c r="W1141" s="1005"/>
      <c r="X1141" s="1005"/>
      <c r="Y1141" s="1005"/>
      <c r="Z1141" s="1005"/>
      <c r="AA1141" s="1005"/>
      <c r="AB1141" s="1005"/>
      <c r="AC1141" s="1005"/>
      <c r="AD1141" s="1005"/>
      <c r="AE1141" s="1005"/>
      <c r="AF1141" s="1005"/>
      <c r="AG1141" s="1005"/>
    </row>
    <row r="1142" spans="1:33" ht="14.25" hidden="1" customHeight="1"/>
    <row r="1143" spans="1:33" ht="14.25" hidden="1" customHeight="1">
      <c r="D1143" s="787" t="s">
        <v>935</v>
      </c>
      <c r="E1143" s="787"/>
      <c r="F1143" s="787"/>
      <c r="G1143" s="787"/>
      <c r="H1143" s="787"/>
      <c r="I1143" s="787"/>
      <c r="J1143" s="787"/>
      <c r="K1143" s="787"/>
      <c r="L1143" s="787"/>
      <c r="M1143" s="787"/>
      <c r="N1143" s="787"/>
      <c r="O1143" s="787"/>
      <c r="P1143" s="787"/>
      <c r="Q1143" s="787"/>
      <c r="R1143" s="787"/>
      <c r="S1143" s="787"/>
      <c r="T1143" s="787"/>
      <c r="U1143" s="787"/>
      <c r="V1143" s="787"/>
      <c r="W1143" s="787"/>
      <c r="X1143" s="787"/>
      <c r="Y1143" s="787"/>
      <c r="Z1143" s="787"/>
      <c r="AA1143" s="787"/>
      <c r="AB1143" s="787"/>
      <c r="AC1143" s="787"/>
      <c r="AD1143" s="787"/>
      <c r="AE1143" s="787"/>
      <c r="AF1143" s="787"/>
      <c r="AG1143" s="787"/>
    </row>
    <row r="1144" spans="1:33" ht="14.25" hidden="1" customHeight="1" thickBot="1"/>
    <row r="1145" spans="1:33" ht="14.25" hidden="1" customHeight="1" thickBot="1">
      <c r="A1145" s="439">
        <v>44</v>
      </c>
      <c r="D1145" s="864" t="s">
        <v>361</v>
      </c>
      <c r="E1145" s="865"/>
      <c r="F1145" s="865"/>
      <c r="G1145" s="865"/>
      <c r="H1145" s="865"/>
      <c r="I1145" s="865"/>
      <c r="J1145" s="865"/>
      <c r="K1145" s="865"/>
      <c r="L1145" s="865"/>
      <c r="M1145" s="866"/>
      <c r="N1145" s="797" t="s">
        <v>2</v>
      </c>
      <c r="O1145" s="798"/>
      <c r="P1145" s="798"/>
      <c r="Q1145" s="798"/>
      <c r="R1145" s="798"/>
      <c r="S1145" s="798"/>
      <c r="T1145" s="798"/>
      <c r="U1145" s="798"/>
      <c r="V1145" s="798"/>
      <c r="W1145" s="798"/>
      <c r="X1145" s="797" t="s">
        <v>3</v>
      </c>
      <c r="Y1145" s="798"/>
      <c r="Z1145" s="798"/>
      <c r="AA1145" s="798"/>
      <c r="AB1145" s="798"/>
      <c r="AC1145" s="798"/>
      <c r="AD1145" s="798"/>
      <c r="AE1145" s="798"/>
      <c r="AF1145" s="798"/>
      <c r="AG1145" s="799"/>
    </row>
    <row r="1146" spans="1:33" ht="14.25" hidden="1" customHeight="1" thickBot="1">
      <c r="D1146" s="864"/>
      <c r="E1146" s="865"/>
      <c r="F1146" s="865"/>
      <c r="G1146" s="865"/>
      <c r="H1146" s="865"/>
      <c r="I1146" s="865"/>
      <c r="J1146" s="865"/>
      <c r="K1146" s="865"/>
      <c r="L1146" s="865"/>
      <c r="M1146" s="866"/>
      <c r="N1146" s="800"/>
      <c r="O1146" s="801"/>
      <c r="P1146" s="801"/>
      <c r="Q1146" s="801"/>
      <c r="R1146" s="801"/>
      <c r="S1146" s="801"/>
      <c r="T1146" s="801"/>
      <c r="U1146" s="801"/>
      <c r="V1146" s="801"/>
      <c r="W1146" s="801"/>
      <c r="X1146" s="800"/>
      <c r="Y1146" s="801"/>
      <c r="Z1146" s="801"/>
      <c r="AA1146" s="801"/>
      <c r="AB1146" s="801"/>
      <c r="AC1146" s="801"/>
      <c r="AD1146" s="801"/>
      <c r="AE1146" s="801"/>
      <c r="AF1146" s="801"/>
      <c r="AG1146" s="802"/>
    </row>
    <row r="1147" spans="1:33" ht="28.5" hidden="1" customHeight="1">
      <c r="D1147" s="765" t="s">
        <v>364</v>
      </c>
      <c r="E1147" s="766"/>
      <c r="F1147" s="766"/>
      <c r="G1147" s="766"/>
      <c r="H1147" s="766"/>
      <c r="I1147" s="766"/>
      <c r="J1147" s="766"/>
      <c r="K1147" s="766"/>
      <c r="L1147" s="766"/>
      <c r="M1147" s="767"/>
      <c r="N1147" s="815"/>
      <c r="O1147" s="815"/>
      <c r="P1147" s="815"/>
      <c r="Q1147" s="815"/>
      <c r="R1147" s="815"/>
      <c r="S1147" s="815"/>
      <c r="T1147" s="815"/>
      <c r="U1147" s="815"/>
      <c r="V1147" s="815"/>
      <c r="W1147" s="815"/>
      <c r="X1147" s="815"/>
      <c r="Y1147" s="815"/>
      <c r="Z1147" s="815"/>
      <c r="AA1147" s="815"/>
      <c r="AB1147" s="815"/>
      <c r="AC1147" s="815"/>
      <c r="AD1147" s="815"/>
      <c r="AE1147" s="815"/>
      <c r="AF1147" s="815"/>
      <c r="AG1147" s="815"/>
    </row>
    <row r="1148" spans="1:33" ht="28.5" hidden="1" customHeight="1">
      <c r="D1148" s="718" t="s">
        <v>365</v>
      </c>
      <c r="E1148" s="719"/>
      <c r="F1148" s="719"/>
      <c r="G1148" s="719"/>
      <c r="H1148" s="719"/>
      <c r="I1148" s="719"/>
      <c r="J1148" s="719"/>
      <c r="K1148" s="719"/>
      <c r="L1148" s="719"/>
      <c r="M1148" s="720"/>
      <c r="N1148" s="716"/>
      <c r="O1148" s="716"/>
      <c r="P1148" s="716"/>
      <c r="Q1148" s="716"/>
      <c r="R1148" s="716"/>
      <c r="S1148" s="716"/>
      <c r="T1148" s="716"/>
      <c r="U1148" s="716"/>
      <c r="V1148" s="716"/>
      <c r="W1148" s="716"/>
      <c r="X1148" s="716"/>
      <c r="Y1148" s="716"/>
      <c r="Z1148" s="716"/>
      <c r="AA1148" s="716"/>
      <c r="AB1148" s="716"/>
      <c r="AC1148" s="716"/>
      <c r="AD1148" s="716"/>
      <c r="AE1148" s="716"/>
      <c r="AF1148" s="716"/>
      <c r="AG1148" s="716"/>
    </row>
    <row r="1149" spans="1:33" ht="28.5" hidden="1" customHeight="1">
      <c r="D1149" s="718" t="s">
        <v>366</v>
      </c>
      <c r="E1149" s="719"/>
      <c r="F1149" s="719"/>
      <c r="G1149" s="719"/>
      <c r="H1149" s="719"/>
      <c r="I1149" s="719"/>
      <c r="J1149" s="719"/>
      <c r="K1149" s="719"/>
      <c r="L1149" s="719"/>
      <c r="M1149" s="720"/>
      <c r="N1149" s="716"/>
      <c r="O1149" s="716"/>
      <c r="P1149" s="716"/>
      <c r="Q1149" s="716"/>
      <c r="R1149" s="716"/>
      <c r="S1149" s="716"/>
      <c r="T1149" s="716"/>
      <c r="U1149" s="716"/>
      <c r="V1149" s="716"/>
      <c r="W1149" s="716"/>
      <c r="X1149" s="920"/>
      <c r="Y1149" s="716"/>
      <c r="Z1149" s="716"/>
      <c r="AA1149" s="716"/>
      <c r="AB1149" s="716"/>
      <c r="AC1149" s="716"/>
      <c r="AD1149" s="716"/>
      <c r="AE1149" s="716"/>
      <c r="AF1149" s="716"/>
      <c r="AG1149" s="716"/>
    </row>
    <row r="1150" spans="1:33" ht="28.5" hidden="1" customHeight="1">
      <c r="D1150" s="718" t="s">
        <v>367</v>
      </c>
      <c r="E1150" s="719"/>
      <c r="F1150" s="719"/>
      <c r="G1150" s="719"/>
      <c r="H1150" s="719"/>
      <c r="I1150" s="719"/>
      <c r="J1150" s="719"/>
      <c r="K1150" s="719"/>
      <c r="L1150" s="719"/>
      <c r="M1150" s="720"/>
      <c r="N1150" s="716"/>
      <c r="O1150" s="716"/>
      <c r="P1150" s="716"/>
      <c r="Q1150" s="716"/>
      <c r="R1150" s="716"/>
      <c r="S1150" s="716"/>
      <c r="T1150" s="716"/>
      <c r="U1150" s="716"/>
      <c r="V1150" s="716"/>
      <c r="W1150" s="716"/>
      <c r="X1150" s="920"/>
      <c r="Y1150" s="716"/>
      <c r="Z1150" s="716"/>
      <c r="AA1150" s="716"/>
      <c r="AB1150" s="716"/>
      <c r="AC1150" s="716"/>
      <c r="AD1150" s="716"/>
      <c r="AE1150" s="716"/>
      <c r="AF1150" s="716"/>
      <c r="AG1150" s="716"/>
    </row>
    <row r="1151" spans="1:33" ht="28.5" hidden="1" customHeight="1">
      <c r="D1151" s="718" t="s">
        <v>493</v>
      </c>
      <c r="E1151" s="719"/>
      <c r="F1151" s="719"/>
      <c r="G1151" s="719"/>
      <c r="H1151" s="719"/>
      <c r="I1151" s="719"/>
      <c r="J1151" s="719"/>
      <c r="K1151" s="719"/>
      <c r="L1151" s="719"/>
      <c r="M1151" s="720"/>
      <c r="N1151" s="716"/>
      <c r="O1151" s="716"/>
      <c r="P1151" s="716"/>
      <c r="Q1151" s="716"/>
      <c r="R1151" s="716"/>
      <c r="S1151" s="716"/>
      <c r="T1151" s="716"/>
      <c r="U1151" s="716"/>
      <c r="V1151" s="716"/>
      <c r="W1151" s="716"/>
      <c r="X1151" s="920"/>
      <c r="Y1151" s="716"/>
      <c r="Z1151" s="716"/>
      <c r="AA1151" s="716"/>
      <c r="AB1151" s="716"/>
      <c r="AC1151" s="716"/>
      <c r="AD1151" s="716"/>
      <c r="AE1151" s="716"/>
      <c r="AF1151" s="716"/>
      <c r="AG1151" s="716"/>
    </row>
    <row r="1152" spans="1:33" ht="28.5" hidden="1" customHeight="1">
      <c r="D1152" s="718" t="s">
        <v>368</v>
      </c>
      <c r="E1152" s="719"/>
      <c r="F1152" s="719"/>
      <c r="G1152" s="719"/>
      <c r="H1152" s="719"/>
      <c r="I1152" s="719"/>
      <c r="J1152" s="719"/>
      <c r="K1152" s="719"/>
      <c r="L1152" s="719"/>
      <c r="M1152" s="720"/>
      <c r="N1152" s="716"/>
      <c r="O1152" s="716"/>
      <c r="P1152" s="716"/>
      <c r="Q1152" s="716"/>
      <c r="R1152" s="716"/>
      <c r="S1152" s="716"/>
      <c r="T1152" s="716"/>
      <c r="U1152" s="716"/>
      <c r="V1152" s="716"/>
      <c r="W1152" s="716"/>
      <c r="X1152" s="920"/>
      <c r="Y1152" s="716"/>
      <c r="Z1152" s="716"/>
      <c r="AA1152" s="716"/>
      <c r="AB1152" s="716"/>
      <c r="AC1152" s="716"/>
      <c r="AD1152" s="716"/>
      <c r="AE1152" s="716"/>
      <c r="AF1152" s="716"/>
      <c r="AG1152" s="716"/>
    </row>
    <row r="1153" spans="1:33" ht="28.5" hidden="1" customHeight="1">
      <c r="D1153" s="718" t="s">
        <v>369</v>
      </c>
      <c r="E1153" s="719"/>
      <c r="F1153" s="719"/>
      <c r="G1153" s="719"/>
      <c r="H1153" s="719"/>
      <c r="I1153" s="719"/>
      <c r="J1153" s="719"/>
      <c r="K1153" s="719"/>
      <c r="L1153" s="719"/>
      <c r="M1153" s="720"/>
      <c r="N1153" s="716"/>
      <c r="O1153" s="716"/>
      <c r="P1153" s="716"/>
      <c r="Q1153" s="716"/>
      <c r="R1153" s="716"/>
      <c r="S1153" s="716"/>
      <c r="T1153" s="716"/>
      <c r="U1153" s="716"/>
      <c r="V1153" s="716"/>
      <c r="W1153" s="716"/>
      <c r="X1153" s="920"/>
      <c r="Y1153" s="716"/>
      <c r="Z1153" s="716"/>
      <c r="AA1153" s="716"/>
      <c r="AB1153" s="716"/>
      <c r="AC1153" s="716"/>
      <c r="AD1153" s="716"/>
      <c r="AE1153" s="716"/>
      <c r="AF1153" s="716"/>
      <c r="AG1153" s="716"/>
    </row>
    <row r="1154" spans="1:33" ht="28.5" hidden="1" customHeight="1" thickBot="1">
      <c r="D1154" s="803" t="s">
        <v>370</v>
      </c>
      <c r="E1154" s="804"/>
      <c r="F1154" s="804"/>
      <c r="G1154" s="804"/>
      <c r="H1154" s="804"/>
      <c r="I1154" s="804"/>
      <c r="J1154" s="804"/>
      <c r="K1154" s="804"/>
      <c r="L1154" s="804"/>
      <c r="M1154" s="805"/>
      <c r="N1154" s="1005"/>
      <c r="O1154" s="1005"/>
      <c r="P1154" s="1005"/>
      <c r="Q1154" s="1005"/>
      <c r="R1154" s="1005"/>
      <c r="S1154" s="1005"/>
      <c r="T1154" s="1005"/>
      <c r="U1154" s="1005"/>
      <c r="V1154" s="1005"/>
      <c r="W1154" s="1005"/>
      <c r="X1154" s="855"/>
      <c r="Y1154" s="1005"/>
      <c r="Z1154" s="1005"/>
      <c r="AA1154" s="1005"/>
      <c r="AB1154" s="1005"/>
      <c r="AC1154" s="1005"/>
      <c r="AD1154" s="1005"/>
      <c r="AE1154" s="1005"/>
      <c r="AF1154" s="1005"/>
      <c r="AG1154" s="1005"/>
    </row>
    <row r="1155" spans="1:33" ht="14.25" hidden="1" customHeight="1"/>
    <row r="1157" spans="1:33" ht="14.25" customHeight="1">
      <c r="D1157" s="422" t="s">
        <v>1031</v>
      </c>
    </row>
    <row r="1159" spans="1:33" ht="14.25" customHeight="1">
      <c r="D1159" s="785" t="s">
        <v>937</v>
      </c>
      <c r="E1159" s="785"/>
      <c r="F1159" s="785"/>
      <c r="G1159" s="785"/>
      <c r="H1159" s="785"/>
      <c r="I1159" s="785"/>
      <c r="J1159" s="785"/>
      <c r="K1159" s="785"/>
      <c r="L1159" s="785"/>
      <c r="M1159" s="785"/>
      <c r="N1159" s="785"/>
      <c r="O1159" s="785"/>
      <c r="P1159" s="785"/>
      <c r="Q1159" s="785"/>
      <c r="R1159" s="785"/>
      <c r="S1159" s="785"/>
      <c r="T1159" s="785"/>
      <c r="U1159" s="785"/>
      <c r="V1159" s="785"/>
      <c r="W1159" s="785"/>
      <c r="X1159" s="785"/>
      <c r="Y1159" s="785"/>
      <c r="Z1159" s="785"/>
      <c r="AA1159" s="785"/>
      <c r="AB1159" s="785"/>
      <c r="AC1159" s="785"/>
      <c r="AD1159" s="785"/>
      <c r="AE1159" s="785"/>
      <c r="AF1159" s="785"/>
      <c r="AG1159" s="785"/>
    </row>
    <row r="1161" spans="1:33" ht="14.25" customHeight="1">
      <c r="D1161" s="787" t="s">
        <v>938</v>
      </c>
      <c r="E1161" s="787"/>
      <c r="F1161" s="787"/>
      <c r="G1161" s="787"/>
      <c r="H1161" s="787"/>
      <c r="I1161" s="787"/>
      <c r="J1161" s="787"/>
      <c r="K1161" s="787"/>
      <c r="L1161" s="787"/>
      <c r="M1161" s="787"/>
      <c r="N1161" s="787"/>
      <c r="O1161" s="787"/>
      <c r="P1161" s="787"/>
      <c r="Q1161" s="787"/>
      <c r="R1161" s="787"/>
      <c r="S1161" s="787"/>
      <c r="T1161" s="787"/>
      <c r="U1161" s="787"/>
      <c r="V1161" s="787"/>
      <c r="W1161" s="787"/>
      <c r="X1161" s="787"/>
      <c r="Y1161" s="787"/>
      <c r="Z1161" s="787"/>
      <c r="AA1161" s="787"/>
      <c r="AB1161" s="787"/>
      <c r="AC1161" s="787"/>
      <c r="AD1161" s="787"/>
      <c r="AE1161" s="787"/>
      <c r="AF1161" s="787"/>
      <c r="AG1161" s="787"/>
    </row>
    <row r="1162" spans="1:33" ht="14.25" customHeight="1" thickBot="1"/>
    <row r="1163" spans="1:33" ht="35.25" customHeight="1" thickBot="1">
      <c r="A1163" s="439">
        <v>35</v>
      </c>
      <c r="D1163" s="747" t="s">
        <v>275</v>
      </c>
      <c r="E1163" s="747"/>
      <c r="F1163" s="747"/>
      <c r="G1163" s="747"/>
      <c r="H1163" s="747"/>
      <c r="I1163" s="747"/>
      <c r="J1163" s="771" t="s">
        <v>1077</v>
      </c>
      <c r="K1163" s="771"/>
      <c r="L1163" s="771"/>
      <c r="M1163" s="771"/>
      <c r="N1163" s="771"/>
      <c r="O1163" s="771"/>
      <c r="P1163" s="771"/>
      <c r="Q1163" s="771"/>
      <c r="R1163" s="771" t="s">
        <v>1078</v>
      </c>
      <c r="S1163" s="771"/>
      <c r="T1163" s="771"/>
      <c r="U1163" s="771"/>
      <c r="V1163" s="771"/>
      <c r="W1163" s="771"/>
      <c r="X1163" s="771"/>
      <c r="Y1163" s="771"/>
      <c r="Z1163" s="771" t="s">
        <v>1079</v>
      </c>
      <c r="AA1163" s="771"/>
      <c r="AB1163" s="771"/>
      <c r="AC1163" s="771"/>
      <c r="AD1163" s="771"/>
      <c r="AE1163" s="771"/>
      <c r="AF1163" s="771"/>
      <c r="AG1163" s="771"/>
    </row>
    <row r="1164" spans="1:33" ht="57" customHeight="1" thickBot="1">
      <c r="D1164" s="747"/>
      <c r="E1164" s="747"/>
      <c r="F1164" s="747"/>
      <c r="G1164" s="747"/>
      <c r="H1164" s="747"/>
      <c r="I1164" s="747"/>
      <c r="J1164" s="771" t="s">
        <v>2</v>
      </c>
      <c r="K1164" s="771"/>
      <c r="L1164" s="771"/>
      <c r="M1164" s="771"/>
      <c r="N1164" s="771" t="s">
        <v>484</v>
      </c>
      <c r="O1164" s="771"/>
      <c r="P1164" s="771"/>
      <c r="Q1164" s="771"/>
      <c r="R1164" s="771" t="s">
        <v>2</v>
      </c>
      <c r="S1164" s="771"/>
      <c r="T1164" s="771"/>
      <c r="U1164" s="771"/>
      <c r="V1164" s="771" t="s">
        <v>484</v>
      </c>
      <c r="W1164" s="771"/>
      <c r="X1164" s="771"/>
      <c r="Y1164" s="771"/>
      <c r="Z1164" s="771" t="s">
        <v>2</v>
      </c>
      <c r="AA1164" s="771"/>
      <c r="AB1164" s="771"/>
      <c r="AC1164" s="771"/>
      <c r="AD1164" s="771" t="s">
        <v>484</v>
      </c>
      <c r="AE1164" s="771"/>
      <c r="AF1164" s="771"/>
      <c r="AG1164" s="771"/>
    </row>
    <row r="1165" spans="1:33" ht="14.25" customHeight="1">
      <c r="D1165" s="1079" t="s">
        <v>1080</v>
      </c>
      <c r="E1165" s="1079"/>
      <c r="F1165" s="1079"/>
      <c r="G1165" s="1079"/>
      <c r="H1165" s="1079"/>
      <c r="I1165" s="1079"/>
      <c r="J1165" s="815">
        <v>2803168.41</v>
      </c>
      <c r="K1165" s="815"/>
      <c r="L1165" s="815"/>
      <c r="M1165" s="815"/>
      <c r="N1165" s="815">
        <v>3018925</v>
      </c>
      <c r="O1165" s="815"/>
      <c r="P1165" s="815"/>
      <c r="Q1165" s="815"/>
      <c r="R1165" s="815"/>
      <c r="S1165" s="815"/>
      <c r="T1165" s="815"/>
      <c r="U1165" s="815"/>
      <c r="V1165" s="815"/>
      <c r="W1165" s="815"/>
      <c r="X1165" s="815"/>
      <c r="Y1165" s="815"/>
      <c r="Z1165" s="815">
        <v>35060.29</v>
      </c>
      <c r="AA1165" s="815"/>
      <c r="AB1165" s="815"/>
      <c r="AC1165" s="815"/>
      <c r="AD1165" s="815">
        <v>15209</v>
      </c>
      <c r="AE1165" s="815"/>
      <c r="AF1165" s="815"/>
      <c r="AG1165" s="815"/>
    </row>
    <row r="1166" spans="1:33" ht="14.25" customHeight="1">
      <c r="D1166" s="1081" t="s">
        <v>1081</v>
      </c>
      <c r="E1166" s="1081"/>
      <c r="F1166" s="1081"/>
      <c r="G1166" s="1081"/>
      <c r="H1166" s="1081"/>
      <c r="I1166" s="1081"/>
      <c r="J1166" s="716">
        <v>7289</v>
      </c>
      <c r="K1166" s="716"/>
      <c r="L1166" s="716"/>
      <c r="M1166" s="716"/>
      <c r="N1166" s="716">
        <v>30925</v>
      </c>
      <c r="O1166" s="716"/>
      <c r="P1166" s="716"/>
      <c r="Q1166" s="716"/>
      <c r="R1166" s="716"/>
      <c r="S1166" s="716"/>
      <c r="T1166" s="716"/>
      <c r="U1166" s="716"/>
      <c r="V1166" s="716"/>
      <c r="W1166" s="716"/>
      <c r="X1166" s="716"/>
      <c r="Y1166" s="716"/>
      <c r="Z1166" s="716"/>
      <c r="AA1166" s="716"/>
      <c r="AB1166" s="716"/>
      <c r="AC1166" s="716"/>
      <c r="AD1166" s="716"/>
      <c r="AE1166" s="716"/>
      <c r="AF1166" s="716"/>
      <c r="AG1166" s="716"/>
    </row>
    <row r="1167" spans="1:33" ht="15.75" customHeight="1">
      <c r="D1167" s="1081" t="s">
        <v>1082</v>
      </c>
      <c r="E1167" s="1081"/>
      <c r="F1167" s="1081"/>
      <c r="G1167" s="1081"/>
      <c r="H1167" s="1081"/>
      <c r="I1167" s="1081"/>
      <c r="J1167" s="716">
        <v>12678.38</v>
      </c>
      <c r="K1167" s="716"/>
      <c r="L1167" s="716"/>
      <c r="M1167" s="716"/>
      <c r="N1167" s="716">
        <v>2120</v>
      </c>
      <c r="O1167" s="716"/>
      <c r="P1167" s="716"/>
      <c r="Q1167" s="716"/>
      <c r="R1167" s="716">
        <v>46892</v>
      </c>
      <c r="S1167" s="716"/>
      <c r="T1167" s="716"/>
      <c r="U1167" s="716"/>
      <c r="V1167" s="716">
        <v>17008</v>
      </c>
      <c r="W1167" s="716"/>
      <c r="X1167" s="716"/>
      <c r="Y1167" s="716"/>
      <c r="Z1167" s="716"/>
      <c r="AA1167" s="716"/>
      <c r="AB1167" s="716"/>
      <c r="AC1167" s="716"/>
      <c r="AD1167" s="716"/>
      <c r="AE1167" s="716"/>
      <c r="AF1167" s="716"/>
      <c r="AG1167" s="716"/>
    </row>
    <row r="1168" spans="1:33" ht="16.5" customHeight="1">
      <c r="D1168" s="1081" t="s">
        <v>1083</v>
      </c>
      <c r="E1168" s="1081"/>
      <c r="F1168" s="1081"/>
      <c r="G1168" s="1081"/>
      <c r="H1168" s="1081"/>
      <c r="I1168" s="1081"/>
      <c r="J1168" s="716">
        <v>26336</v>
      </c>
      <c r="K1168" s="716"/>
      <c r="L1168" s="716"/>
      <c r="M1168" s="716"/>
      <c r="N1168" s="716"/>
      <c r="O1168" s="716"/>
      <c r="P1168" s="716"/>
      <c r="Q1168" s="716"/>
      <c r="R1168" s="716"/>
      <c r="S1168" s="716"/>
      <c r="T1168" s="716"/>
      <c r="U1168" s="716"/>
      <c r="V1168" s="716"/>
      <c r="W1168" s="716"/>
      <c r="X1168" s="716"/>
      <c r="Y1168" s="716"/>
      <c r="Z1168" s="716"/>
      <c r="AA1168" s="716"/>
      <c r="AB1168" s="716"/>
      <c r="AC1168" s="716"/>
      <c r="AD1168" s="716"/>
      <c r="AE1168" s="716"/>
      <c r="AF1168" s="716"/>
      <c r="AG1168" s="716"/>
    </row>
    <row r="1169" spans="1:45" ht="14.25" customHeight="1" thickBot="1">
      <c r="D1169" s="1113" t="s">
        <v>14</v>
      </c>
      <c r="E1169" s="1113"/>
      <c r="F1169" s="1113"/>
      <c r="G1169" s="1113"/>
      <c r="H1169" s="1113"/>
      <c r="I1169" s="1113"/>
      <c r="J1169" s="868">
        <f>SUM(J1165:M1168)</f>
        <v>2849471.79</v>
      </c>
      <c r="K1169" s="868"/>
      <c r="L1169" s="868"/>
      <c r="M1169" s="868"/>
      <c r="N1169" s="868">
        <f t="shared" ref="N1169" si="258">SUM(N1165:Q1168)</f>
        <v>3051970</v>
      </c>
      <c r="O1169" s="868"/>
      <c r="P1169" s="868"/>
      <c r="Q1169" s="868"/>
      <c r="R1169" s="868">
        <f t="shared" ref="R1169" si="259">SUM(R1165:U1168)</f>
        <v>46892</v>
      </c>
      <c r="S1169" s="868"/>
      <c r="T1169" s="868"/>
      <c r="U1169" s="868"/>
      <c r="V1169" s="868">
        <f t="shared" ref="V1169" si="260">SUM(V1165:Y1168)</f>
        <v>17008</v>
      </c>
      <c r="W1169" s="868"/>
      <c r="X1169" s="868"/>
      <c r="Y1169" s="868"/>
      <c r="Z1169" s="868">
        <f t="shared" ref="Z1169" si="261">SUM(Z1165:AC1168)</f>
        <v>35060.29</v>
      </c>
      <c r="AA1169" s="868"/>
      <c r="AB1169" s="868"/>
      <c r="AC1169" s="868"/>
      <c r="AD1169" s="868">
        <f t="shared" ref="AD1169" si="262">SUM(AD1165:AG1168)</f>
        <v>15209</v>
      </c>
      <c r="AE1169" s="868"/>
      <c r="AF1169" s="868"/>
      <c r="AG1169" s="868"/>
    </row>
    <row r="1171" spans="1:45" ht="0.75" customHeight="1">
      <c r="D1171" s="1112" t="s">
        <v>939</v>
      </c>
      <c r="E1171" s="906"/>
      <c r="F1171" s="906"/>
      <c r="G1171" s="906"/>
      <c r="H1171" s="906"/>
      <c r="I1171" s="906"/>
      <c r="J1171" s="906"/>
      <c r="K1171" s="906"/>
      <c r="L1171" s="906"/>
      <c r="M1171" s="906"/>
      <c r="N1171" s="906"/>
      <c r="O1171" s="906"/>
      <c r="P1171" s="906"/>
      <c r="Q1171" s="906"/>
      <c r="R1171" s="906"/>
      <c r="S1171" s="906"/>
      <c r="T1171" s="906"/>
      <c r="U1171" s="906"/>
      <c r="V1171" s="906"/>
      <c r="W1171" s="906"/>
      <c r="X1171" s="906"/>
      <c r="Y1171" s="906"/>
      <c r="Z1171" s="906"/>
      <c r="AA1171" s="906"/>
      <c r="AB1171" s="906"/>
      <c r="AC1171" s="906"/>
      <c r="AD1171" s="906"/>
      <c r="AE1171" s="906"/>
      <c r="AF1171" s="906"/>
      <c r="AG1171" s="906"/>
    </row>
    <row r="1172" spans="1:45" ht="14.25" hidden="1" customHeight="1">
      <c r="D1172" s="906"/>
      <c r="E1172" s="906"/>
      <c r="F1172" s="906"/>
      <c r="G1172" s="906"/>
      <c r="H1172" s="906"/>
      <c r="I1172" s="906"/>
      <c r="J1172" s="906"/>
      <c r="K1172" s="906"/>
      <c r="L1172" s="906"/>
      <c r="M1172" s="906"/>
      <c r="N1172" s="906"/>
      <c r="O1172" s="906"/>
      <c r="P1172" s="906"/>
      <c r="Q1172" s="906"/>
      <c r="R1172" s="906"/>
      <c r="S1172" s="906"/>
      <c r="T1172" s="906"/>
      <c r="U1172" s="906"/>
      <c r="V1172" s="906"/>
      <c r="W1172" s="906"/>
      <c r="X1172" s="906"/>
      <c r="Y1172" s="906"/>
      <c r="Z1172" s="906"/>
      <c r="AA1172" s="906"/>
      <c r="AB1172" s="906"/>
      <c r="AC1172" s="906"/>
      <c r="AD1172" s="906"/>
      <c r="AE1172" s="906"/>
      <c r="AF1172" s="906"/>
      <c r="AG1172" s="906"/>
    </row>
    <row r="1173" spans="1:45" ht="14.25" customHeight="1">
      <c r="L1173" s="642"/>
    </row>
    <row r="1174" spans="1:45" ht="14.25" customHeight="1">
      <c r="D1174" s="785" t="s">
        <v>940</v>
      </c>
      <c r="E1174" s="785"/>
      <c r="F1174" s="785"/>
      <c r="G1174" s="785"/>
      <c r="H1174" s="785"/>
      <c r="I1174" s="785"/>
      <c r="J1174" s="785"/>
      <c r="K1174" s="785"/>
      <c r="L1174" s="785"/>
      <c r="M1174" s="785"/>
      <c r="N1174" s="785"/>
      <c r="O1174" s="785"/>
      <c r="P1174" s="785"/>
      <c r="Q1174" s="785"/>
      <c r="R1174" s="785"/>
      <c r="S1174" s="785"/>
      <c r="T1174" s="785"/>
      <c r="U1174" s="785"/>
      <c r="V1174" s="785"/>
      <c r="W1174" s="785"/>
      <c r="X1174" s="785"/>
      <c r="Y1174" s="785"/>
      <c r="Z1174" s="785"/>
      <c r="AA1174" s="785"/>
      <c r="AB1174" s="785"/>
      <c r="AC1174" s="785"/>
      <c r="AD1174" s="785"/>
      <c r="AE1174" s="785"/>
      <c r="AF1174" s="785"/>
      <c r="AG1174" s="785"/>
    </row>
    <row r="1176" spans="1:45" ht="14.25" customHeight="1">
      <c r="D1176" s="641" t="s">
        <v>941</v>
      </c>
      <c r="E1176" s="517"/>
      <c r="F1176" s="517"/>
      <c r="G1176" s="517"/>
      <c r="H1176" s="641"/>
      <c r="I1176" s="517"/>
      <c r="J1176" s="517"/>
      <c r="K1176" s="517"/>
      <c r="L1176" s="517"/>
      <c r="M1176" s="517"/>
      <c r="N1176" s="517"/>
      <c r="O1176" s="517"/>
      <c r="P1176" s="517"/>
      <c r="Q1176" s="517"/>
      <c r="R1176" s="517"/>
      <c r="S1176" s="517"/>
      <c r="T1176" s="517"/>
      <c r="U1176" s="517"/>
      <c r="V1176" s="517"/>
      <c r="W1176" s="517"/>
      <c r="X1176" s="517"/>
      <c r="Y1176" s="517"/>
      <c r="Z1176" s="517"/>
      <c r="AA1176" s="517"/>
      <c r="AB1176" s="517"/>
      <c r="AC1176" s="517"/>
      <c r="AD1176" s="517"/>
      <c r="AE1176" s="517"/>
      <c r="AF1176" s="517"/>
      <c r="AG1176" s="517"/>
    </row>
    <row r="1177" spans="1:45" ht="14.25" customHeight="1" thickBot="1"/>
    <row r="1178" spans="1:45" ht="30" customHeight="1" thickTop="1" thickBot="1">
      <c r="A1178" s="439">
        <v>36</v>
      </c>
      <c r="D1178" s="747" t="s">
        <v>131</v>
      </c>
      <c r="E1178" s="747"/>
      <c r="F1178" s="747"/>
      <c r="G1178" s="747"/>
      <c r="H1178" s="747"/>
      <c r="I1178" s="747"/>
      <c r="J1178" s="747"/>
      <c r="K1178" s="747"/>
      <c r="L1178" s="747"/>
      <c r="M1178" s="747"/>
      <c r="N1178" s="771" t="s">
        <v>2</v>
      </c>
      <c r="O1178" s="771"/>
      <c r="P1178" s="771"/>
      <c r="Q1178" s="771"/>
      <c r="R1178" s="771" t="s">
        <v>3</v>
      </c>
      <c r="S1178" s="771"/>
      <c r="T1178" s="771"/>
      <c r="U1178" s="771"/>
      <c r="V1178" s="771"/>
      <c r="W1178" s="771"/>
      <c r="X1178" s="771"/>
      <c r="Y1178" s="771"/>
      <c r="Z1178" s="771" t="s">
        <v>280</v>
      </c>
      <c r="AA1178" s="771"/>
      <c r="AB1178" s="771"/>
      <c r="AC1178" s="771"/>
      <c r="AD1178" s="771"/>
      <c r="AE1178" s="771"/>
      <c r="AF1178" s="771"/>
      <c r="AG1178" s="771"/>
      <c r="AI1178" s="59" t="s">
        <v>2</v>
      </c>
      <c r="AJ1178" s="979" t="s">
        <v>3</v>
      </c>
      <c r="AK1178" s="981"/>
      <c r="AL1178" s="979" t="s">
        <v>280</v>
      </c>
      <c r="AM1178" s="981"/>
      <c r="AO1178" s="59" t="s">
        <v>2</v>
      </c>
      <c r="AP1178" s="979" t="s">
        <v>3</v>
      </c>
      <c r="AQ1178" s="981"/>
      <c r="AR1178" s="979" t="s">
        <v>280</v>
      </c>
      <c r="AS1178" s="981"/>
    </row>
    <row r="1179" spans="1:45" ht="48.75" customHeight="1" thickTop="1" thickBot="1">
      <c r="D1179" s="747"/>
      <c r="E1179" s="747"/>
      <c r="F1179" s="747"/>
      <c r="G1179" s="747"/>
      <c r="H1179" s="747"/>
      <c r="I1179" s="747"/>
      <c r="J1179" s="747"/>
      <c r="K1179" s="747"/>
      <c r="L1179" s="747"/>
      <c r="M1179" s="747"/>
      <c r="N1179" s="771" t="s">
        <v>281</v>
      </c>
      <c r="O1179" s="771"/>
      <c r="P1179" s="771"/>
      <c r="Q1179" s="771"/>
      <c r="R1179" s="771" t="s">
        <v>281</v>
      </c>
      <c r="S1179" s="771"/>
      <c r="T1179" s="771"/>
      <c r="U1179" s="771"/>
      <c r="V1179" s="771" t="s">
        <v>282</v>
      </c>
      <c r="W1179" s="771"/>
      <c r="X1179" s="771"/>
      <c r="Y1179" s="771"/>
      <c r="Z1179" s="771" t="s">
        <v>2</v>
      </c>
      <c r="AA1179" s="771"/>
      <c r="AB1179" s="771"/>
      <c r="AC1179" s="771"/>
      <c r="AD1179" s="771" t="s">
        <v>486</v>
      </c>
      <c r="AE1179" s="771"/>
      <c r="AF1179" s="771"/>
      <c r="AG1179" s="771"/>
      <c r="AI1179" s="510" t="s">
        <v>281</v>
      </c>
      <c r="AJ1179" s="40" t="s">
        <v>281</v>
      </c>
      <c r="AK1179" s="40" t="s">
        <v>282</v>
      </c>
      <c r="AL1179" s="521" t="s">
        <v>2</v>
      </c>
      <c r="AM1179" s="521" t="s">
        <v>486</v>
      </c>
      <c r="AO1179" s="510" t="s">
        <v>281</v>
      </c>
      <c r="AP1179" s="40" t="s">
        <v>281</v>
      </c>
      <c r="AQ1179" s="40" t="s">
        <v>282</v>
      </c>
      <c r="AR1179" s="40" t="s">
        <v>2</v>
      </c>
      <c r="AS1179" s="40" t="s">
        <v>486</v>
      </c>
    </row>
    <row r="1180" spans="1:45" ht="24.75" customHeight="1">
      <c r="D1180" s="823" t="s">
        <v>485</v>
      </c>
      <c r="E1180" s="823"/>
      <c r="F1180" s="823"/>
      <c r="G1180" s="823"/>
      <c r="H1180" s="823"/>
      <c r="I1180" s="823"/>
      <c r="J1180" s="823"/>
      <c r="K1180" s="823"/>
      <c r="L1180" s="823"/>
      <c r="M1180" s="823"/>
      <c r="N1180" s="815"/>
      <c r="O1180" s="815"/>
      <c r="P1180" s="815"/>
      <c r="Q1180" s="816"/>
      <c r="R1180" s="1100"/>
      <c r="S1180" s="815"/>
      <c r="T1180" s="815"/>
      <c r="U1180" s="1120"/>
      <c r="V1180" s="919"/>
      <c r="W1180" s="815"/>
      <c r="X1180" s="815"/>
      <c r="Y1180" s="815"/>
      <c r="Z1180" s="815"/>
      <c r="AA1180" s="815"/>
      <c r="AB1180" s="815"/>
      <c r="AC1180" s="815"/>
      <c r="AD1180" s="815"/>
      <c r="AE1180" s="815"/>
      <c r="AF1180" s="815"/>
      <c r="AG1180" s="815"/>
      <c r="AI1180" s="456"/>
      <c r="AJ1180" s="457"/>
      <c r="AK1180" s="457"/>
      <c r="AL1180" s="519">
        <f>N1180-R1180-Z1180</f>
        <v>0</v>
      </c>
      <c r="AM1180" s="458">
        <f>R1180-V1180-AD1180</f>
        <v>0</v>
      </c>
      <c r="AO1180" s="474" t="e">
        <f>N1180-#REF!</f>
        <v>#REF!</v>
      </c>
      <c r="AP1180" s="519" t="e">
        <f>R1180-#REF!</f>
        <v>#REF!</v>
      </c>
      <c r="AQ1180" s="457"/>
      <c r="AR1180" s="457"/>
      <c r="AS1180" s="462"/>
    </row>
    <row r="1181" spans="1:45" ht="24.75" customHeight="1">
      <c r="D1181" s="1082" t="s">
        <v>91</v>
      </c>
      <c r="E1181" s="1083"/>
      <c r="F1181" s="1083"/>
      <c r="G1181" s="1083"/>
      <c r="H1181" s="1083"/>
      <c r="I1181" s="1083"/>
      <c r="J1181" s="1083"/>
      <c r="K1181" s="1083"/>
      <c r="L1181" s="1083"/>
      <c r="M1181" s="1084"/>
      <c r="N1181" s="744">
        <v>287</v>
      </c>
      <c r="O1181" s="741"/>
      <c r="P1181" s="741"/>
      <c r="Q1181" s="741"/>
      <c r="R1181" s="741">
        <v>0</v>
      </c>
      <c r="S1181" s="741"/>
      <c r="T1181" s="741"/>
      <c r="U1181" s="741"/>
      <c r="V1181" s="741">
        <v>0</v>
      </c>
      <c r="W1181" s="741"/>
      <c r="X1181" s="741"/>
      <c r="Y1181" s="742"/>
      <c r="Z1181" s="723">
        <v>287</v>
      </c>
      <c r="AA1181" s="741"/>
      <c r="AB1181" s="741"/>
      <c r="AC1181" s="722"/>
      <c r="AD1181" s="744">
        <v>0</v>
      </c>
      <c r="AE1181" s="741"/>
      <c r="AF1181" s="741"/>
      <c r="AG1181" s="722"/>
      <c r="AI1181" s="450"/>
      <c r="AJ1181" s="451"/>
      <c r="AK1181" s="451"/>
      <c r="AL1181" s="518">
        <f t="shared" ref="AL1181:AL1183" si="263">N1181-R1181-Z1181</f>
        <v>0</v>
      </c>
      <c r="AM1181" s="452">
        <f t="shared" ref="AM1181:AM1183" si="264">R1181-V1181-AD1181</f>
        <v>0</v>
      </c>
      <c r="AO1181" s="465" t="e">
        <f>N1181-#REF!</f>
        <v>#REF!</v>
      </c>
      <c r="AP1181" s="518" t="e">
        <f>R1181-#REF!</f>
        <v>#REF!</v>
      </c>
      <c r="AQ1181" s="451"/>
      <c r="AR1181" s="451"/>
      <c r="AS1181" s="463"/>
    </row>
    <row r="1182" spans="1:45" ht="24.75" customHeight="1">
      <c r="D1182" s="1082" t="s">
        <v>283</v>
      </c>
      <c r="E1182" s="1083"/>
      <c r="F1182" s="1083"/>
      <c r="G1182" s="1083"/>
      <c r="H1182" s="1083"/>
      <c r="I1182" s="1083"/>
      <c r="J1182" s="1083"/>
      <c r="K1182" s="1083"/>
      <c r="L1182" s="1083"/>
      <c r="M1182" s="1084"/>
      <c r="N1182" s="744"/>
      <c r="O1182" s="741"/>
      <c r="P1182" s="741"/>
      <c r="Q1182" s="741"/>
      <c r="R1182" s="741"/>
      <c r="S1182" s="741"/>
      <c r="T1182" s="741"/>
      <c r="U1182" s="741"/>
      <c r="V1182" s="741"/>
      <c r="W1182" s="741"/>
      <c r="X1182" s="741"/>
      <c r="Y1182" s="742"/>
      <c r="Z1182" s="723">
        <v>0</v>
      </c>
      <c r="AA1182" s="741"/>
      <c r="AB1182" s="741"/>
      <c r="AC1182" s="722"/>
      <c r="AD1182" s="744"/>
      <c r="AE1182" s="741"/>
      <c r="AF1182" s="741"/>
      <c r="AG1182" s="722"/>
      <c r="AI1182" s="450"/>
      <c r="AJ1182" s="451"/>
      <c r="AK1182" s="451"/>
      <c r="AL1182" s="518">
        <f t="shared" si="263"/>
        <v>0</v>
      </c>
      <c r="AM1182" s="452">
        <f t="shared" si="264"/>
        <v>0</v>
      </c>
      <c r="AO1182" s="465" t="e">
        <f>N1182-#REF!</f>
        <v>#REF!</v>
      </c>
      <c r="AP1182" s="518" t="e">
        <f>R1182-#REF!</f>
        <v>#REF!</v>
      </c>
      <c r="AQ1182" s="451"/>
      <c r="AR1182" s="451"/>
      <c r="AS1182" s="463"/>
    </row>
    <row r="1183" spans="1:45" ht="24.75" customHeight="1">
      <c r="D1183" s="1082" t="s">
        <v>14</v>
      </c>
      <c r="E1183" s="1083"/>
      <c r="F1183" s="1083"/>
      <c r="G1183" s="1083"/>
      <c r="H1183" s="1083"/>
      <c r="I1183" s="1083"/>
      <c r="J1183" s="1083"/>
      <c r="K1183" s="1083"/>
      <c r="L1183" s="1083"/>
      <c r="M1183" s="1084"/>
      <c r="N1183" s="1116">
        <f>SUM(N1180:Q1182)</f>
        <v>287</v>
      </c>
      <c r="O1183" s="901"/>
      <c r="P1183" s="901"/>
      <c r="Q1183" s="901"/>
      <c r="R1183" s="901">
        <f t="shared" ref="R1183" si="265">SUM(R1180:U1182)</f>
        <v>0</v>
      </c>
      <c r="S1183" s="901"/>
      <c r="T1183" s="901"/>
      <c r="U1183" s="901"/>
      <c r="V1183" s="901">
        <f t="shared" ref="V1183" si="266">SUM(V1180:Y1182)</f>
        <v>0</v>
      </c>
      <c r="W1183" s="901"/>
      <c r="X1183" s="901"/>
      <c r="Y1183" s="1134"/>
      <c r="Z1183" s="1125">
        <f t="shared" ref="Z1183" si="267">SUM(Z1180:AC1182)</f>
        <v>287</v>
      </c>
      <c r="AA1183" s="901"/>
      <c r="AB1183" s="901"/>
      <c r="AC1183" s="902"/>
      <c r="AD1183" s="1116">
        <f t="shared" ref="AD1183" si="268">SUM(AD1180:AG1182)</f>
        <v>0</v>
      </c>
      <c r="AE1183" s="901"/>
      <c r="AF1183" s="901"/>
      <c r="AG1183" s="902"/>
      <c r="AI1183" s="465">
        <f>SUM(N1180:Q1182)-N1183</f>
        <v>0</v>
      </c>
      <c r="AJ1183" s="518">
        <f>SUM(R1180:U1182)-R1183</f>
        <v>0</v>
      </c>
      <c r="AK1183" s="518">
        <f>SUM(V1180:Y1182)-V1183</f>
        <v>0</v>
      </c>
      <c r="AL1183" s="518">
        <f t="shared" si="263"/>
        <v>0</v>
      </c>
      <c r="AM1183" s="452">
        <f t="shared" si="264"/>
        <v>0</v>
      </c>
      <c r="AO1183" s="450"/>
      <c r="AP1183" s="451"/>
      <c r="AQ1183" s="451"/>
      <c r="AR1183" s="451"/>
      <c r="AS1183" s="463"/>
    </row>
    <row r="1184" spans="1:45" ht="24.75" customHeight="1">
      <c r="D1184" s="1082" t="s">
        <v>284</v>
      </c>
      <c r="E1184" s="1083"/>
      <c r="F1184" s="1083"/>
      <c r="G1184" s="1083"/>
      <c r="H1184" s="1083"/>
      <c r="I1184" s="1083"/>
      <c r="J1184" s="1083"/>
      <c r="K1184" s="1083"/>
      <c r="L1184" s="1083"/>
      <c r="M1184" s="1084"/>
      <c r="N1184" s="1117" t="s">
        <v>18</v>
      </c>
      <c r="O1184" s="1118"/>
      <c r="P1184" s="1118"/>
      <c r="Q1184" s="1118"/>
      <c r="R1184" s="1118" t="s">
        <v>18</v>
      </c>
      <c r="S1184" s="1118"/>
      <c r="T1184" s="1118"/>
      <c r="U1184" s="1118"/>
      <c r="V1184" s="1118" t="s">
        <v>18</v>
      </c>
      <c r="W1184" s="1118"/>
      <c r="X1184" s="1118"/>
      <c r="Y1184" s="1135"/>
      <c r="Z1184" s="1126">
        <v>-1151</v>
      </c>
      <c r="AA1184" s="1127"/>
      <c r="AB1184" s="1127"/>
      <c r="AC1184" s="1128"/>
      <c r="AD1184" s="744"/>
      <c r="AE1184" s="741"/>
      <c r="AF1184" s="741"/>
      <c r="AG1184" s="722"/>
      <c r="AI1184" s="450"/>
      <c r="AJ1184" s="451"/>
      <c r="AK1184" s="451"/>
      <c r="AL1184" s="451"/>
      <c r="AM1184" s="463"/>
      <c r="AO1184" s="450"/>
      <c r="AP1184" s="451"/>
      <c r="AQ1184" s="451"/>
      <c r="AR1184" s="451"/>
      <c r="AS1184" s="463"/>
    </row>
    <row r="1185" spans="1:45" ht="24.75" customHeight="1">
      <c r="D1185" s="1082" t="s">
        <v>285</v>
      </c>
      <c r="E1185" s="1083"/>
      <c r="F1185" s="1083"/>
      <c r="G1185" s="1083"/>
      <c r="H1185" s="1083"/>
      <c r="I1185" s="1083"/>
      <c r="J1185" s="1083"/>
      <c r="K1185" s="1083"/>
      <c r="L1185" s="1083"/>
      <c r="M1185" s="1084"/>
      <c r="N1185" s="1117" t="s">
        <v>18</v>
      </c>
      <c r="O1185" s="1118"/>
      <c r="P1185" s="1118"/>
      <c r="Q1185" s="1118"/>
      <c r="R1185" s="1118" t="s">
        <v>18</v>
      </c>
      <c r="S1185" s="1118"/>
      <c r="T1185" s="1118"/>
      <c r="U1185" s="1118"/>
      <c r="V1185" s="1118" t="s">
        <v>18</v>
      </c>
      <c r="W1185" s="1118"/>
      <c r="X1185" s="1118"/>
      <c r="Y1185" s="1135"/>
      <c r="Z1185" s="1126">
        <v>0</v>
      </c>
      <c r="AA1185" s="1127"/>
      <c r="AB1185" s="1127"/>
      <c r="AC1185" s="1128"/>
      <c r="AD1185" s="744"/>
      <c r="AE1185" s="741"/>
      <c r="AF1185" s="741"/>
      <c r="AG1185" s="722"/>
      <c r="AI1185" s="450"/>
      <c r="AJ1185" s="451"/>
      <c r="AK1185" s="451"/>
      <c r="AL1185" s="451"/>
      <c r="AM1185" s="463"/>
      <c r="AO1185" s="450"/>
      <c r="AP1185" s="451"/>
      <c r="AQ1185" s="451"/>
      <c r="AR1185" s="451"/>
      <c r="AS1185" s="463"/>
    </row>
    <row r="1186" spans="1:45" ht="24.75" customHeight="1">
      <c r="D1186" s="1082" t="s">
        <v>286</v>
      </c>
      <c r="E1186" s="1083"/>
      <c r="F1186" s="1083"/>
      <c r="G1186" s="1083"/>
      <c r="H1186" s="1083"/>
      <c r="I1186" s="1083"/>
      <c r="J1186" s="1083"/>
      <c r="K1186" s="1083"/>
      <c r="L1186" s="1083"/>
      <c r="M1186" s="1084"/>
      <c r="N1186" s="1117" t="s">
        <v>18</v>
      </c>
      <c r="O1186" s="1118"/>
      <c r="P1186" s="1118"/>
      <c r="Q1186" s="1118"/>
      <c r="R1186" s="1118" t="s">
        <v>18</v>
      </c>
      <c r="S1186" s="1118"/>
      <c r="T1186" s="1118"/>
      <c r="U1186" s="1118"/>
      <c r="V1186" s="1118" t="s">
        <v>18</v>
      </c>
      <c r="W1186" s="1118"/>
      <c r="X1186" s="1118"/>
      <c r="Y1186" s="1135"/>
      <c r="Z1186" s="1126">
        <v>0</v>
      </c>
      <c r="AA1186" s="1127"/>
      <c r="AB1186" s="1127"/>
      <c r="AC1186" s="1128"/>
      <c r="AD1186" s="744"/>
      <c r="AE1186" s="741"/>
      <c r="AF1186" s="741"/>
      <c r="AG1186" s="722"/>
      <c r="AI1186" s="450"/>
      <c r="AJ1186" s="451"/>
      <c r="AK1186" s="451"/>
      <c r="AL1186" s="451"/>
      <c r="AM1186" s="463"/>
      <c r="AO1186" s="450"/>
      <c r="AP1186" s="451"/>
      <c r="AQ1186" s="451"/>
      <c r="AR1186" s="451"/>
      <c r="AS1186" s="463"/>
    </row>
    <row r="1187" spans="1:45" ht="24.75" customHeight="1" thickBot="1">
      <c r="D1187" s="821" t="s">
        <v>287</v>
      </c>
      <c r="E1187" s="821"/>
      <c r="F1187" s="821"/>
      <c r="G1187" s="821"/>
      <c r="H1187" s="821"/>
      <c r="I1187" s="821"/>
      <c r="J1187" s="821"/>
      <c r="K1187" s="821"/>
      <c r="L1187" s="821"/>
      <c r="M1187" s="821"/>
      <c r="N1187" s="927" t="s">
        <v>18</v>
      </c>
      <c r="O1187" s="773"/>
      <c r="P1187" s="773"/>
      <c r="Q1187" s="1114"/>
      <c r="R1187" s="1130" t="s">
        <v>18</v>
      </c>
      <c r="S1187" s="773"/>
      <c r="T1187" s="773"/>
      <c r="U1187" s="1131"/>
      <c r="V1187" s="927" t="s">
        <v>18</v>
      </c>
      <c r="W1187" s="773"/>
      <c r="X1187" s="773"/>
      <c r="Y1187" s="1114"/>
      <c r="Z1187" s="774"/>
      <c r="AA1187" s="774"/>
      <c r="AB1187" s="774"/>
      <c r="AC1187" s="774"/>
      <c r="AD1187" s="921"/>
      <c r="AE1187" s="775"/>
      <c r="AF1187" s="775"/>
      <c r="AG1187" s="775"/>
      <c r="AI1187" s="450"/>
      <c r="AJ1187" s="451"/>
      <c r="AK1187" s="451"/>
      <c r="AL1187" s="451"/>
      <c r="AM1187" s="463"/>
      <c r="AO1187" s="450"/>
      <c r="AP1187" s="451"/>
      <c r="AQ1187" s="451"/>
      <c r="AR1187" s="451"/>
      <c r="AS1187" s="463"/>
    </row>
    <row r="1188" spans="1:45" ht="28.5" customHeight="1" thickBot="1">
      <c r="D1188" s="772" t="s">
        <v>942</v>
      </c>
      <c r="E1188" s="772"/>
      <c r="F1188" s="772"/>
      <c r="G1188" s="772"/>
      <c r="H1188" s="772"/>
      <c r="I1188" s="772"/>
      <c r="J1188" s="772"/>
      <c r="K1188" s="772"/>
      <c r="L1188" s="772"/>
      <c r="M1188" s="772"/>
      <c r="N1188" s="794" t="s">
        <v>18</v>
      </c>
      <c r="O1188" s="794"/>
      <c r="P1188" s="794"/>
      <c r="Q1188" s="1119"/>
      <c r="R1188" s="1132" t="s">
        <v>18</v>
      </c>
      <c r="S1188" s="794"/>
      <c r="T1188" s="794"/>
      <c r="U1188" s="1133"/>
      <c r="V1188" s="1115" t="s">
        <v>18</v>
      </c>
      <c r="W1188" s="794"/>
      <c r="X1188" s="794"/>
      <c r="Y1188" s="794"/>
      <c r="Z1188" s="1003">
        <v>-864</v>
      </c>
      <c r="AA1188" s="1003"/>
      <c r="AB1188" s="1003"/>
      <c r="AC1188" s="1003"/>
      <c r="AD1188" s="1003"/>
      <c r="AE1188" s="1003"/>
      <c r="AF1188" s="1003"/>
      <c r="AG1188" s="1003"/>
      <c r="AI1188" s="477"/>
      <c r="AJ1188" s="520"/>
      <c r="AK1188" s="520"/>
      <c r="AL1188" s="454">
        <f>SUM(Z1183:AC1187)-Z1188</f>
        <v>0</v>
      </c>
      <c r="AM1188" s="455">
        <f>SUM(AD1183:AG1187)-AD1188</f>
        <v>0</v>
      </c>
      <c r="AO1188" s="477"/>
      <c r="AP1188" s="520"/>
      <c r="AQ1188" s="520"/>
      <c r="AR1188" s="454" t="e">
        <f>Z1188-#REF!</f>
        <v>#REF!</v>
      </c>
      <c r="AS1188" s="455" t="e">
        <f>AD1188-#REF!</f>
        <v>#REF!</v>
      </c>
    </row>
    <row r="1191" spans="1:45" ht="14.25" customHeight="1">
      <c r="D1191" s="785" t="s">
        <v>1039</v>
      </c>
      <c r="E1191" s="785"/>
      <c r="F1191" s="785"/>
      <c r="G1191" s="785"/>
      <c r="H1191" s="785"/>
      <c r="I1191" s="785"/>
      <c r="J1191" s="785"/>
      <c r="K1191" s="785"/>
      <c r="L1191" s="785"/>
      <c r="M1191" s="785"/>
      <c r="N1191" s="785"/>
      <c r="O1191" s="785"/>
      <c r="P1191" s="785"/>
      <c r="Q1191" s="785"/>
      <c r="R1191" s="785"/>
      <c r="S1191" s="785"/>
      <c r="T1191" s="785"/>
      <c r="U1191" s="785"/>
      <c r="V1191" s="785"/>
      <c r="W1191" s="785"/>
      <c r="X1191" s="785"/>
      <c r="Y1191" s="785"/>
      <c r="Z1191" s="785"/>
      <c r="AA1191" s="785"/>
      <c r="AB1191" s="785"/>
      <c r="AC1191" s="785"/>
      <c r="AD1191" s="785"/>
      <c r="AE1191" s="785"/>
      <c r="AF1191" s="785"/>
      <c r="AG1191" s="785"/>
    </row>
    <row r="1193" spans="1:45" ht="14.25" customHeight="1">
      <c r="D1193" s="777" t="s">
        <v>943</v>
      </c>
      <c r="E1193" s="1036"/>
      <c r="F1193" s="1036"/>
      <c r="G1193" s="1036"/>
      <c r="H1193" s="1036"/>
      <c r="I1193" s="1036"/>
      <c r="J1193" s="1036"/>
      <c r="K1193" s="1036"/>
      <c r="L1193" s="1036"/>
      <c r="M1193" s="1036"/>
      <c r="N1193" s="1036"/>
      <c r="O1193" s="1036"/>
      <c r="P1193" s="1036"/>
      <c r="Q1193" s="1036"/>
      <c r="R1193" s="1036"/>
      <c r="S1193" s="1036"/>
      <c r="T1193" s="1036"/>
      <c r="U1193" s="1036"/>
      <c r="V1193" s="1036"/>
      <c r="W1193" s="1036"/>
      <c r="X1193" s="1036"/>
      <c r="Y1193" s="1036"/>
      <c r="Z1193" s="1036"/>
      <c r="AA1193" s="1036"/>
      <c r="AB1193" s="1036"/>
      <c r="AC1193" s="1036"/>
      <c r="AD1193" s="1036"/>
      <c r="AE1193" s="1036"/>
      <c r="AF1193" s="1036"/>
      <c r="AG1193" s="1036"/>
    </row>
    <row r="1194" spans="1:45" ht="14.25" customHeight="1">
      <c r="D1194" s="1036"/>
      <c r="E1194" s="1036"/>
      <c r="F1194" s="1036"/>
      <c r="G1194" s="1036"/>
      <c r="H1194" s="1036"/>
      <c r="I1194" s="1036"/>
      <c r="J1194" s="1036"/>
      <c r="K1194" s="1036"/>
      <c r="L1194" s="1036"/>
      <c r="M1194" s="1036"/>
      <c r="N1194" s="1036"/>
      <c r="O1194" s="1036"/>
      <c r="P1194" s="1036"/>
      <c r="Q1194" s="1036"/>
      <c r="R1194" s="1036"/>
      <c r="S1194" s="1036"/>
      <c r="T1194" s="1036"/>
      <c r="U1194" s="1036"/>
      <c r="V1194" s="1036"/>
      <c r="W1194" s="1036"/>
      <c r="X1194" s="1036"/>
      <c r="Y1194" s="1036"/>
      <c r="Z1194" s="1036"/>
      <c r="AA1194" s="1036"/>
      <c r="AB1194" s="1036"/>
      <c r="AC1194" s="1036"/>
      <c r="AD1194" s="1036"/>
      <c r="AE1194" s="1036"/>
      <c r="AF1194" s="1036"/>
      <c r="AG1194" s="1036"/>
    </row>
    <row r="1195" spans="1:45" ht="14.25" customHeight="1" thickBot="1"/>
    <row r="1196" spans="1:45" ht="14.25" customHeight="1" thickBot="1">
      <c r="A1196" s="439">
        <v>37</v>
      </c>
      <c r="D1196" s="864" t="s">
        <v>131</v>
      </c>
      <c r="E1196" s="865"/>
      <c r="F1196" s="865"/>
      <c r="G1196" s="865"/>
      <c r="H1196" s="865"/>
      <c r="I1196" s="865"/>
      <c r="J1196" s="865"/>
      <c r="K1196" s="865"/>
      <c r="L1196" s="865"/>
      <c r="M1196" s="866"/>
      <c r="N1196" s="797" t="s">
        <v>2</v>
      </c>
      <c r="O1196" s="798"/>
      <c r="P1196" s="798"/>
      <c r="Q1196" s="798"/>
      <c r="R1196" s="798"/>
      <c r="S1196" s="798"/>
      <c r="T1196" s="798"/>
      <c r="U1196" s="798"/>
      <c r="V1196" s="798"/>
      <c r="W1196" s="798"/>
      <c r="X1196" s="797" t="s">
        <v>3</v>
      </c>
      <c r="Y1196" s="798"/>
      <c r="Z1196" s="798"/>
      <c r="AA1196" s="798"/>
      <c r="AB1196" s="798"/>
      <c r="AC1196" s="798"/>
      <c r="AD1196" s="798"/>
      <c r="AE1196" s="798"/>
      <c r="AF1196" s="798"/>
      <c r="AG1196" s="799"/>
    </row>
    <row r="1197" spans="1:45" ht="14.25" customHeight="1" thickBot="1">
      <c r="D1197" s="864"/>
      <c r="E1197" s="865"/>
      <c r="F1197" s="865"/>
      <c r="G1197" s="865"/>
      <c r="H1197" s="865"/>
      <c r="I1197" s="865"/>
      <c r="J1197" s="865"/>
      <c r="K1197" s="865"/>
      <c r="L1197" s="865"/>
      <c r="M1197" s="866"/>
      <c r="N1197" s="800"/>
      <c r="O1197" s="801"/>
      <c r="P1197" s="801"/>
      <c r="Q1197" s="801"/>
      <c r="R1197" s="801"/>
      <c r="S1197" s="801"/>
      <c r="T1197" s="801"/>
      <c r="U1197" s="801"/>
      <c r="V1197" s="801"/>
      <c r="W1197" s="801"/>
      <c r="X1197" s="800"/>
      <c r="Y1197" s="801"/>
      <c r="Z1197" s="801"/>
      <c r="AA1197" s="801"/>
      <c r="AB1197" s="801"/>
      <c r="AC1197" s="801"/>
      <c r="AD1197" s="801"/>
      <c r="AE1197" s="801"/>
      <c r="AF1197" s="801"/>
      <c r="AG1197" s="802"/>
      <c r="AO1197" s="523" t="s">
        <v>2</v>
      </c>
      <c r="AP1197" s="524" t="s">
        <v>3</v>
      </c>
    </row>
    <row r="1198" spans="1:45" s="429" customFormat="1" ht="27" customHeight="1">
      <c r="A1198" s="475"/>
      <c r="D1198" s="1121" t="s">
        <v>487</v>
      </c>
      <c r="E1198" s="1122"/>
      <c r="F1198" s="1122"/>
      <c r="G1198" s="1122"/>
      <c r="H1198" s="1122"/>
      <c r="I1198" s="1122"/>
      <c r="J1198" s="1122"/>
      <c r="K1198" s="1122"/>
      <c r="L1198" s="1122"/>
      <c r="M1198" s="1123"/>
      <c r="N1198" s="1124"/>
      <c r="O1198" s="1124"/>
      <c r="P1198" s="1124"/>
      <c r="Q1198" s="1124"/>
      <c r="R1198" s="1124"/>
      <c r="S1198" s="1124"/>
      <c r="T1198" s="1124"/>
      <c r="U1198" s="1124"/>
      <c r="V1198" s="1124"/>
      <c r="W1198" s="1124"/>
      <c r="X1198" s="1124"/>
      <c r="Y1198" s="1124"/>
      <c r="Z1198" s="1124"/>
      <c r="AA1198" s="1124"/>
      <c r="AB1198" s="1124"/>
      <c r="AC1198" s="1124"/>
      <c r="AD1198" s="1124"/>
      <c r="AE1198" s="1124"/>
      <c r="AF1198" s="1124"/>
      <c r="AG1198" s="1124"/>
      <c r="AO1198" s="525"/>
      <c r="AP1198" s="526"/>
    </row>
    <row r="1199" spans="1:45" s="429" customFormat="1" ht="27" customHeight="1">
      <c r="A1199" s="475"/>
      <c r="D1199" s="822"/>
      <c r="E1199" s="822"/>
      <c r="F1199" s="822"/>
      <c r="G1199" s="822"/>
      <c r="H1199" s="822"/>
      <c r="I1199" s="822"/>
      <c r="J1199" s="822"/>
      <c r="K1199" s="822"/>
      <c r="L1199" s="822"/>
      <c r="M1199" s="822"/>
      <c r="N1199" s="824"/>
      <c r="O1199" s="824"/>
      <c r="P1199" s="824"/>
      <c r="Q1199" s="824"/>
      <c r="R1199" s="824"/>
      <c r="S1199" s="824"/>
      <c r="T1199" s="824"/>
      <c r="U1199" s="824"/>
      <c r="V1199" s="824"/>
      <c r="W1199" s="824"/>
      <c r="X1199" s="824"/>
      <c r="Y1199" s="824"/>
      <c r="Z1199" s="824"/>
      <c r="AA1199" s="824"/>
      <c r="AB1199" s="824"/>
      <c r="AC1199" s="824"/>
      <c r="AD1199" s="824"/>
      <c r="AE1199" s="824"/>
      <c r="AF1199" s="824"/>
      <c r="AG1199" s="824"/>
      <c r="AO1199" s="525"/>
      <c r="AP1199" s="526"/>
    </row>
    <row r="1200" spans="1:45" s="429" customFormat="1" ht="27" customHeight="1">
      <c r="A1200" s="475"/>
      <c r="D1200" s="822"/>
      <c r="E1200" s="822"/>
      <c r="F1200" s="822"/>
      <c r="G1200" s="822"/>
      <c r="H1200" s="822"/>
      <c r="I1200" s="822"/>
      <c r="J1200" s="822"/>
      <c r="K1200" s="822"/>
      <c r="L1200" s="822"/>
      <c r="M1200" s="822"/>
      <c r="N1200" s="824"/>
      <c r="O1200" s="824"/>
      <c r="P1200" s="824"/>
      <c r="Q1200" s="824"/>
      <c r="R1200" s="824"/>
      <c r="S1200" s="824"/>
      <c r="T1200" s="824"/>
      <c r="U1200" s="824"/>
      <c r="V1200" s="824"/>
      <c r="W1200" s="824"/>
      <c r="X1200" s="824"/>
      <c r="Y1200" s="824"/>
      <c r="Z1200" s="824"/>
      <c r="AA1200" s="824"/>
      <c r="AB1200" s="824"/>
      <c r="AC1200" s="824"/>
      <c r="AD1200" s="824"/>
      <c r="AE1200" s="824"/>
      <c r="AF1200" s="824"/>
      <c r="AG1200" s="824"/>
      <c r="AO1200" s="525"/>
      <c r="AP1200" s="526"/>
    </row>
    <row r="1201" spans="1:42" s="429" customFormat="1" ht="27" customHeight="1">
      <c r="A1201" s="475"/>
      <c r="D1201" s="825" t="s">
        <v>290</v>
      </c>
      <c r="E1201" s="825"/>
      <c r="F1201" s="825"/>
      <c r="G1201" s="825"/>
      <c r="H1201" s="825"/>
      <c r="I1201" s="825"/>
      <c r="J1201" s="825"/>
      <c r="K1201" s="825"/>
      <c r="L1201" s="825"/>
      <c r="M1201" s="825"/>
      <c r="N1201" s="826"/>
      <c r="O1201" s="826"/>
      <c r="P1201" s="826"/>
      <c r="Q1201" s="826"/>
      <c r="R1201" s="826"/>
      <c r="S1201" s="826"/>
      <c r="T1201" s="826"/>
      <c r="U1201" s="826"/>
      <c r="V1201" s="826"/>
      <c r="W1201" s="826"/>
      <c r="X1201" s="826"/>
      <c r="Y1201" s="826"/>
      <c r="Z1201" s="826"/>
      <c r="AA1201" s="826"/>
      <c r="AB1201" s="826"/>
      <c r="AC1201" s="826"/>
      <c r="AD1201" s="826"/>
      <c r="AE1201" s="826"/>
      <c r="AF1201" s="826"/>
      <c r="AG1201" s="826"/>
      <c r="AO1201" s="525"/>
      <c r="AP1201" s="526"/>
    </row>
    <row r="1202" spans="1:42" s="429" customFormat="1" ht="27" customHeight="1">
      <c r="A1202" s="475"/>
      <c r="D1202" s="822" t="s">
        <v>1084</v>
      </c>
      <c r="E1202" s="822"/>
      <c r="F1202" s="822"/>
      <c r="G1202" s="822"/>
      <c r="H1202" s="822"/>
      <c r="I1202" s="822"/>
      <c r="J1202" s="822"/>
      <c r="K1202" s="822"/>
      <c r="L1202" s="822"/>
      <c r="M1202" s="822"/>
      <c r="N1202" s="824">
        <v>13941.39</v>
      </c>
      <c r="O1202" s="824"/>
      <c r="P1202" s="824"/>
      <c r="Q1202" s="824"/>
      <c r="R1202" s="824"/>
      <c r="S1202" s="824"/>
      <c r="T1202" s="824"/>
      <c r="U1202" s="824"/>
      <c r="V1202" s="824"/>
      <c r="W1202" s="824"/>
      <c r="X1202" s="824">
        <v>47350</v>
      </c>
      <c r="Y1202" s="824"/>
      <c r="Z1202" s="824"/>
      <c r="AA1202" s="824"/>
      <c r="AB1202" s="824"/>
      <c r="AC1202" s="824"/>
      <c r="AD1202" s="824"/>
      <c r="AE1202" s="824"/>
      <c r="AF1202" s="824"/>
      <c r="AG1202" s="824"/>
      <c r="AO1202" s="525"/>
      <c r="AP1202" s="526"/>
    </row>
    <row r="1203" spans="1:42" s="429" customFormat="1" ht="27" customHeight="1">
      <c r="A1203" s="475"/>
      <c r="D1203" s="822" t="s">
        <v>1085</v>
      </c>
      <c r="E1203" s="822"/>
      <c r="F1203" s="822"/>
      <c r="G1203" s="822"/>
      <c r="H1203" s="822"/>
      <c r="I1203" s="822"/>
      <c r="J1203" s="822"/>
      <c r="K1203" s="822"/>
      <c r="L1203" s="822"/>
      <c r="M1203" s="822"/>
      <c r="N1203" s="824">
        <v>180.77</v>
      </c>
      <c r="O1203" s="824"/>
      <c r="P1203" s="824"/>
      <c r="Q1203" s="824"/>
      <c r="R1203" s="824"/>
      <c r="S1203" s="824"/>
      <c r="T1203" s="824"/>
      <c r="U1203" s="824"/>
      <c r="V1203" s="824"/>
      <c r="W1203" s="824"/>
      <c r="X1203" s="824">
        <v>1202</v>
      </c>
      <c r="Y1203" s="824"/>
      <c r="Z1203" s="824"/>
      <c r="AA1203" s="824"/>
      <c r="AB1203" s="824"/>
      <c r="AC1203" s="824"/>
      <c r="AD1203" s="824"/>
      <c r="AE1203" s="824"/>
      <c r="AF1203" s="824"/>
      <c r="AG1203" s="824"/>
      <c r="AO1203" s="525"/>
      <c r="AP1203" s="526"/>
    </row>
    <row r="1204" spans="1:42" s="429" customFormat="1" ht="27" customHeight="1">
      <c r="A1204" s="475"/>
      <c r="D1204" s="822" t="s">
        <v>1086</v>
      </c>
      <c r="E1204" s="822"/>
      <c r="F1204" s="822"/>
      <c r="G1204" s="822"/>
      <c r="H1204" s="822"/>
      <c r="I1204" s="822"/>
      <c r="J1204" s="822"/>
      <c r="K1204" s="822"/>
      <c r="L1204" s="822"/>
      <c r="M1204" s="822"/>
      <c r="N1204" s="824">
        <v>5042.95</v>
      </c>
      <c r="O1204" s="824"/>
      <c r="P1204" s="824"/>
      <c r="Q1204" s="824"/>
      <c r="R1204" s="824"/>
      <c r="S1204" s="824"/>
      <c r="T1204" s="824"/>
      <c r="U1204" s="824"/>
      <c r="V1204" s="824"/>
      <c r="W1204" s="824"/>
      <c r="X1204" s="824">
        <v>6066</v>
      </c>
      <c r="Y1204" s="824"/>
      <c r="Z1204" s="824"/>
      <c r="AA1204" s="824"/>
      <c r="AB1204" s="824"/>
      <c r="AC1204" s="824"/>
      <c r="AD1204" s="824"/>
      <c r="AE1204" s="824"/>
      <c r="AF1204" s="824"/>
      <c r="AG1204" s="824"/>
      <c r="AO1204" s="525"/>
      <c r="AP1204" s="526"/>
    </row>
    <row r="1205" spans="1:42" s="429" customFormat="1" ht="27" customHeight="1">
      <c r="A1205" s="475"/>
      <c r="D1205" s="825" t="s">
        <v>291</v>
      </c>
      <c r="E1205" s="825"/>
      <c r="F1205" s="825"/>
      <c r="G1205" s="825"/>
      <c r="H1205" s="825"/>
      <c r="I1205" s="825"/>
      <c r="J1205" s="825"/>
      <c r="K1205" s="825"/>
      <c r="L1205" s="825"/>
      <c r="M1205" s="825"/>
      <c r="N1205" s="824">
        <v>1955.36</v>
      </c>
      <c r="O1205" s="824"/>
      <c r="P1205" s="824"/>
      <c r="Q1205" s="824"/>
      <c r="R1205" s="824"/>
      <c r="S1205" s="824"/>
      <c r="T1205" s="824"/>
      <c r="U1205" s="824"/>
      <c r="V1205" s="824"/>
      <c r="W1205" s="824"/>
      <c r="X1205" s="824">
        <v>1817</v>
      </c>
      <c r="Y1205" s="824"/>
      <c r="Z1205" s="824"/>
      <c r="AA1205" s="824"/>
      <c r="AB1205" s="824"/>
      <c r="AC1205" s="824"/>
      <c r="AD1205" s="824"/>
      <c r="AE1205" s="824"/>
      <c r="AF1205" s="824"/>
      <c r="AG1205" s="824"/>
      <c r="AO1205" s="465" t="e">
        <f>N1205-SUM(#REF!,#REF!,#REF!,#REF!,#REF!,#REF!,#REF!,#REF!)</f>
        <v>#REF!</v>
      </c>
      <c r="AP1205" s="452" t="e">
        <f>X1205-SUM(#REF!,#REF!,#REF!,#REF!,#REF!,#REF!,#REF!,#REF!)</f>
        <v>#REF!</v>
      </c>
    </row>
    <row r="1206" spans="1:42" s="429" customFormat="1" ht="27" customHeight="1">
      <c r="A1206" s="475"/>
      <c r="D1206" s="1129" t="s">
        <v>292</v>
      </c>
      <c r="E1206" s="1129"/>
      <c r="F1206" s="1129"/>
      <c r="G1206" s="1129"/>
      <c r="H1206" s="1129"/>
      <c r="I1206" s="1129"/>
      <c r="J1206" s="1129"/>
      <c r="K1206" s="1129"/>
      <c r="L1206" s="1129"/>
      <c r="M1206" s="1129"/>
      <c r="N1206" s="824">
        <v>1955.36</v>
      </c>
      <c r="O1206" s="824"/>
      <c r="P1206" s="824"/>
      <c r="Q1206" s="824"/>
      <c r="R1206" s="824"/>
      <c r="S1206" s="824"/>
      <c r="T1206" s="824"/>
      <c r="U1206" s="824"/>
      <c r="V1206" s="824"/>
      <c r="W1206" s="824"/>
      <c r="X1206" s="824">
        <v>1816</v>
      </c>
      <c r="Y1206" s="824"/>
      <c r="Z1206" s="824"/>
      <c r="AA1206" s="824"/>
      <c r="AB1206" s="824"/>
      <c r="AC1206" s="824"/>
      <c r="AD1206" s="824"/>
      <c r="AE1206" s="824"/>
      <c r="AF1206" s="824"/>
      <c r="AG1206" s="824"/>
      <c r="AO1206" s="465" t="e">
        <f>N1206-#REF!</f>
        <v>#REF!</v>
      </c>
      <c r="AP1206" s="452" t="e">
        <f>X1206-#REF!</f>
        <v>#REF!</v>
      </c>
    </row>
    <row r="1207" spans="1:42" s="429" customFormat="1" ht="27" customHeight="1">
      <c r="A1207" s="475"/>
      <c r="D1207" s="822" t="s">
        <v>293</v>
      </c>
      <c r="E1207" s="822"/>
      <c r="F1207" s="822"/>
      <c r="G1207" s="822"/>
      <c r="H1207" s="822"/>
      <c r="I1207" s="822"/>
      <c r="J1207" s="822"/>
      <c r="K1207" s="822"/>
      <c r="L1207" s="822"/>
      <c r="M1207" s="822"/>
      <c r="N1207" s="824">
        <v>460.9</v>
      </c>
      <c r="O1207" s="824"/>
      <c r="P1207" s="824"/>
      <c r="Q1207" s="824"/>
      <c r="R1207" s="824"/>
      <c r="S1207" s="824"/>
      <c r="T1207" s="824"/>
      <c r="U1207" s="824"/>
      <c r="V1207" s="824"/>
      <c r="W1207" s="824"/>
      <c r="X1207" s="824">
        <v>897</v>
      </c>
      <c r="Y1207" s="824"/>
      <c r="Z1207" s="824"/>
      <c r="AA1207" s="824"/>
      <c r="AB1207" s="824"/>
      <c r="AC1207" s="824"/>
      <c r="AD1207" s="824"/>
      <c r="AE1207" s="824"/>
      <c r="AF1207" s="824"/>
      <c r="AG1207" s="824"/>
      <c r="AO1207" s="450"/>
      <c r="AP1207" s="463"/>
    </row>
    <row r="1208" spans="1:42" s="429" customFormat="1" ht="27" customHeight="1">
      <c r="A1208" s="475"/>
      <c r="D1208" s="1129" t="s">
        <v>294</v>
      </c>
      <c r="E1208" s="1129"/>
      <c r="F1208" s="1129"/>
      <c r="G1208" s="1129"/>
      <c r="H1208" s="1129"/>
      <c r="I1208" s="1129"/>
      <c r="J1208" s="1129"/>
      <c r="K1208" s="1129"/>
      <c r="L1208" s="1129"/>
      <c r="M1208" s="1129"/>
      <c r="N1208" s="824"/>
      <c r="O1208" s="824"/>
      <c r="P1208" s="824"/>
      <c r="Q1208" s="824"/>
      <c r="R1208" s="824"/>
      <c r="S1208" s="824"/>
      <c r="T1208" s="824"/>
      <c r="U1208" s="824"/>
      <c r="V1208" s="824"/>
      <c r="W1208" s="824"/>
      <c r="X1208" s="824"/>
      <c r="Y1208" s="824"/>
      <c r="Z1208" s="824"/>
      <c r="AA1208" s="824"/>
      <c r="AB1208" s="824"/>
      <c r="AC1208" s="824"/>
      <c r="AD1208" s="824"/>
      <c r="AE1208" s="824"/>
      <c r="AF1208" s="824"/>
      <c r="AG1208" s="824"/>
      <c r="AO1208" s="450"/>
      <c r="AP1208" s="463"/>
    </row>
    <row r="1209" spans="1:42" s="429" customFormat="1" ht="27" hidden="1" customHeight="1">
      <c r="A1209" s="475"/>
      <c r="D1209" s="822"/>
      <c r="E1209" s="822"/>
      <c r="F1209" s="822"/>
      <c r="G1209" s="822"/>
      <c r="H1209" s="822"/>
      <c r="I1209" s="822"/>
      <c r="J1209" s="822"/>
      <c r="K1209" s="822"/>
      <c r="L1209" s="822"/>
      <c r="M1209" s="822"/>
      <c r="N1209" s="824"/>
      <c r="O1209" s="824"/>
      <c r="P1209" s="824"/>
      <c r="Q1209" s="824"/>
      <c r="R1209" s="824"/>
      <c r="S1209" s="824"/>
      <c r="T1209" s="824"/>
      <c r="U1209" s="824"/>
      <c r="V1209" s="824"/>
      <c r="W1209" s="824"/>
      <c r="X1209" s="824"/>
      <c r="Y1209" s="824"/>
      <c r="Z1209" s="824"/>
      <c r="AA1209" s="824"/>
      <c r="AB1209" s="824"/>
      <c r="AC1209" s="824"/>
      <c r="AD1209" s="824"/>
      <c r="AE1209" s="824"/>
      <c r="AF1209" s="824"/>
      <c r="AG1209" s="824"/>
      <c r="AO1209" s="450"/>
      <c r="AP1209" s="463"/>
    </row>
    <row r="1210" spans="1:42" s="429" customFormat="1" ht="27" hidden="1" customHeight="1">
      <c r="A1210" s="475"/>
      <c r="D1210" s="822"/>
      <c r="E1210" s="822"/>
      <c r="F1210" s="822"/>
      <c r="G1210" s="822"/>
      <c r="H1210" s="822"/>
      <c r="I1210" s="822"/>
      <c r="J1210" s="822"/>
      <c r="K1210" s="822"/>
      <c r="L1210" s="822"/>
      <c r="M1210" s="822"/>
      <c r="N1210" s="824"/>
      <c r="O1210" s="824"/>
      <c r="P1210" s="824"/>
      <c r="Q1210" s="824"/>
      <c r="R1210" s="824"/>
      <c r="S1210" s="824"/>
      <c r="T1210" s="824"/>
      <c r="U1210" s="824"/>
      <c r="V1210" s="824"/>
      <c r="W1210" s="824"/>
      <c r="X1210" s="824"/>
      <c r="Y1210" s="824"/>
      <c r="Z1210" s="824"/>
      <c r="AA1210" s="824"/>
      <c r="AB1210" s="824"/>
      <c r="AC1210" s="824"/>
      <c r="AD1210" s="824"/>
      <c r="AE1210" s="824"/>
      <c r="AF1210" s="824"/>
      <c r="AG1210" s="824"/>
      <c r="AO1210" s="450"/>
      <c r="AP1210" s="463"/>
    </row>
    <row r="1211" spans="1:42" s="429" customFormat="1" ht="27" hidden="1" customHeight="1">
      <c r="A1211" s="475"/>
      <c r="D1211" s="822"/>
      <c r="E1211" s="822"/>
      <c r="F1211" s="822"/>
      <c r="G1211" s="822"/>
      <c r="H1211" s="822"/>
      <c r="I1211" s="822"/>
      <c r="J1211" s="822"/>
      <c r="K1211" s="822"/>
      <c r="L1211" s="822"/>
      <c r="M1211" s="822"/>
      <c r="N1211" s="824"/>
      <c r="O1211" s="824"/>
      <c r="P1211" s="824"/>
      <c r="Q1211" s="824"/>
      <c r="R1211" s="824"/>
      <c r="S1211" s="824"/>
      <c r="T1211" s="824"/>
      <c r="U1211" s="824"/>
      <c r="V1211" s="824"/>
      <c r="W1211" s="824"/>
      <c r="X1211" s="824"/>
      <c r="Y1211" s="824"/>
      <c r="Z1211" s="824"/>
      <c r="AA1211" s="824"/>
      <c r="AB1211" s="824"/>
      <c r="AC1211" s="824"/>
      <c r="AD1211" s="824"/>
      <c r="AE1211" s="824"/>
      <c r="AF1211" s="824"/>
      <c r="AG1211" s="824"/>
      <c r="AO1211" s="450"/>
      <c r="AP1211" s="463"/>
    </row>
    <row r="1212" spans="1:42" s="429" customFormat="1" ht="27" customHeight="1">
      <c r="A1212" s="475"/>
      <c r="D1212" s="825" t="s">
        <v>295</v>
      </c>
      <c r="E1212" s="825"/>
      <c r="F1212" s="825"/>
      <c r="G1212" s="825"/>
      <c r="H1212" s="825"/>
      <c r="I1212" s="825"/>
      <c r="J1212" s="825"/>
      <c r="K1212" s="825"/>
      <c r="L1212" s="825"/>
      <c r="M1212" s="825"/>
      <c r="N1212" s="824"/>
      <c r="O1212" s="824"/>
      <c r="P1212" s="824"/>
      <c r="Q1212" s="824"/>
      <c r="R1212" s="824"/>
      <c r="S1212" s="824"/>
      <c r="T1212" s="824"/>
      <c r="U1212" s="824"/>
      <c r="V1212" s="824"/>
      <c r="W1212" s="824"/>
      <c r="X1212" s="824"/>
      <c r="Y1212" s="824"/>
      <c r="Z1212" s="824"/>
      <c r="AA1212" s="824"/>
      <c r="AB1212" s="824"/>
      <c r="AC1212" s="824"/>
      <c r="AD1212" s="824"/>
      <c r="AE1212" s="824"/>
      <c r="AF1212" s="824"/>
      <c r="AG1212" s="824"/>
      <c r="AO1212" s="465" t="e">
        <f>N1212-#REF!</f>
        <v>#REF!</v>
      </c>
      <c r="AP1212" s="452" t="e">
        <f>X1212-#REF!</f>
        <v>#REF!</v>
      </c>
    </row>
    <row r="1213" spans="1:42" s="429" customFormat="1" ht="27" customHeight="1">
      <c r="A1213" s="475"/>
      <c r="D1213" s="822"/>
      <c r="E1213" s="822"/>
      <c r="F1213" s="822"/>
      <c r="G1213" s="822"/>
      <c r="H1213" s="822"/>
      <c r="I1213" s="822"/>
      <c r="J1213" s="822"/>
      <c r="K1213" s="822"/>
      <c r="L1213" s="822"/>
      <c r="M1213" s="822"/>
      <c r="N1213" s="824"/>
      <c r="O1213" s="824"/>
      <c r="P1213" s="824"/>
      <c r="Q1213" s="824"/>
      <c r="R1213" s="824"/>
      <c r="S1213" s="824"/>
      <c r="T1213" s="824"/>
      <c r="U1213" s="824"/>
      <c r="V1213" s="824"/>
      <c r="W1213" s="824"/>
      <c r="X1213" s="824"/>
      <c r="Y1213" s="824"/>
      <c r="Z1213" s="824"/>
      <c r="AA1213" s="824"/>
      <c r="AB1213" s="824"/>
      <c r="AC1213" s="824"/>
      <c r="AD1213" s="824"/>
      <c r="AE1213" s="824"/>
      <c r="AF1213" s="824"/>
      <c r="AG1213" s="824"/>
      <c r="AO1213" s="450"/>
      <c r="AP1213" s="463"/>
    </row>
    <row r="1214" spans="1:42" s="429" customFormat="1" ht="27" customHeight="1" thickBot="1">
      <c r="A1214" s="475"/>
      <c r="D1214" s="830"/>
      <c r="E1214" s="831"/>
      <c r="F1214" s="831"/>
      <c r="G1214" s="831"/>
      <c r="H1214" s="831"/>
      <c r="I1214" s="831"/>
      <c r="J1214" s="831"/>
      <c r="K1214" s="831"/>
      <c r="L1214" s="831"/>
      <c r="M1214" s="832"/>
      <c r="N1214" s="833"/>
      <c r="O1214" s="833"/>
      <c r="P1214" s="833"/>
      <c r="Q1214" s="833"/>
      <c r="R1214" s="833"/>
      <c r="S1214" s="833"/>
      <c r="T1214" s="833"/>
      <c r="U1214" s="833"/>
      <c r="V1214" s="833"/>
      <c r="W1214" s="833"/>
      <c r="X1214" s="834"/>
      <c r="Y1214" s="833"/>
      <c r="Z1214" s="833"/>
      <c r="AA1214" s="833"/>
      <c r="AB1214" s="833"/>
      <c r="AC1214" s="833"/>
      <c r="AD1214" s="833"/>
      <c r="AE1214" s="833"/>
      <c r="AF1214" s="833"/>
      <c r="AG1214" s="833"/>
      <c r="AO1214" s="477"/>
      <c r="AP1214" s="478"/>
    </row>
    <row r="1215" spans="1:42" ht="14.25" customHeight="1">
      <c r="D1215" s="522"/>
      <c r="E1215" s="522"/>
      <c r="F1215" s="522"/>
      <c r="G1215" s="522"/>
      <c r="H1215" s="522"/>
      <c r="I1215" s="522"/>
      <c r="J1215" s="522"/>
      <c r="K1215" s="522"/>
      <c r="L1215" s="522"/>
      <c r="M1215" s="522"/>
    </row>
    <row r="1216" spans="1:42" ht="14.25" customHeight="1">
      <c r="D1216" s="787" t="s">
        <v>944</v>
      </c>
      <c r="E1216" s="787"/>
      <c r="F1216" s="787"/>
      <c r="G1216" s="787"/>
      <c r="H1216" s="787"/>
      <c r="I1216" s="787"/>
      <c r="J1216" s="787"/>
      <c r="K1216" s="787"/>
      <c r="L1216" s="787"/>
      <c r="M1216" s="787"/>
      <c r="N1216" s="787"/>
      <c r="O1216" s="787"/>
      <c r="P1216" s="787"/>
      <c r="Q1216" s="787"/>
      <c r="R1216" s="787"/>
      <c r="S1216" s="787"/>
      <c r="T1216" s="787"/>
      <c r="U1216" s="787"/>
      <c r="V1216" s="787"/>
      <c r="W1216" s="787"/>
      <c r="X1216" s="787"/>
      <c r="Y1216" s="787"/>
      <c r="Z1216" s="787"/>
      <c r="AA1216" s="787"/>
      <c r="AB1216" s="787"/>
      <c r="AC1216" s="787"/>
      <c r="AD1216" s="787"/>
      <c r="AE1216" s="787"/>
      <c r="AF1216" s="787"/>
      <c r="AG1216" s="787"/>
    </row>
    <row r="1217" spans="1:42" ht="14.25" customHeight="1" thickBot="1">
      <c r="D1217" s="522"/>
      <c r="E1217" s="522"/>
      <c r="F1217" s="522"/>
      <c r="G1217" s="522"/>
      <c r="H1217" s="522"/>
      <c r="I1217" s="522"/>
      <c r="J1217" s="522"/>
      <c r="K1217" s="522"/>
      <c r="L1217" s="522"/>
      <c r="M1217" s="522"/>
    </row>
    <row r="1218" spans="1:42" ht="14.25" customHeight="1" thickBot="1">
      <c r="A1218" s="439">
        <v>38</v>
      </c>
      <c r="D1218" s="864" t="s">
        <v>131</v>
      </c>
      <c r="E1218" s="865"/>
      <c r="F1218" s="865"/>
      <c r="G1218" s="865"/>
      <c r="H1218" s="865"/>
      <c r="I1218" s="865"/>
      <c r="J1218" s="865"/>
      <c r="K1218" s="865"/>
      <c r="L1218" s="865"/>
      <c r="M1218" s="866"/>
      <c r="N1218" s="797" t="s">
        <v>2</v>
      </c>
      <c r="O1218" s="798"/>
      <c r="P1218" s="798"/>
      <c r="Q1218" s="798"/>
      <c r="R1218" s="798"/>
      <c r="S1218" s="798"/>
      <c r="T1218" s="798"/>
      <c r="U1218" s="798"/>
      <c r="V1218" s="798"/>
      <c r="W1218" s="798"/>
      <c r="X1218" s="797" t="s">
        <v>3</v>
      </c>
      <c r="Y1218" s="798"/>
      <c r="Z1218" s="798"/>
      <c r="AA1218" s="798"/>
      <c r="AB1218" s="798"/>
      <c r="AC1218" s="798"/>
      <c r="AD1218" s="798"/>
      <c r="AE1218" s="798"/>
      <c r="AF1218" s="798"/>
      <c r="AG1218" s="799"/>
    </row>
    <row r="1219" spans="1:42" ht="14.25" customHeight="1" thickTop="1" thickBot="1">
      <c r="D1219" s="864"/>
      <c r="E1219" s="865"/>
      <c r="F1219" s="865"/>
      <c r="G1219" s="865"/>
      <c r="H1219" s="865"/>
      <c r="I1219" s="865"/>
      <c r="J1219" s="865"/>
      <c r="K1219" s="865"/>
      <c r="L1219" s="865"/>
      <c r="M1219" s="866"/>
      <c r="N1219" s="800"/>
      <c r="O1219" s="801"/>
      <c r="P1219" s="801"/>
      <c r="Q1219" s="801"/>
      <c r="R1219" s="801"/>
      <c r="S1219" s="801"/>
      <c r="T1219" s="801"/>
      <c r="U1219" s="801"/>
      <c r="V1219" s="801"/>
      <c r="W1219" s="801"/>
      <c r="X1219" s="800"/>
      <c r="Y1219" s="801"/>
      <c r="Z1219" s="801"/>
      <c r="AA1219" s="801"/>
      <c r="AB1219" s="801"/>
      <c r="AC1219" s="801"/>
      <c r="AD1219" s="801"/>
      <c r="AE1219" s="801"/>
      <c r="AF1219" s="801"/>
      <c r="AG1219" s="802"/>
      <c r="AL1219" s="509" t="s">
        <v>2</v>
      </c>
      <c r="AM1219" s="511" t="s">
        <v>3</v>
      </c>
      <c r="AO1219" s="509" t="s">
        <v>2</v>
      </c>
      <c r="AP1219" s="511" t="s">
        <v>3</v>
      </c>
    </row>
    <row r="1220" spans="1:42" ht="26.25" customHeight="1">
      <c r="D1220" s="788" t="s">
        <v>297</v>
      </c>
      <c r="E1220" s="789"/>
      <c r="F1220" s="789"/>
      <c r="G1220" s="789"/>
      <c r="H1220" s="789"/>
      <c r="I1220" s="789"/>
      <c r="J1220" s="789"/>
      <c r="K1220" s="789"/>
      <c r="L1220" s="789"/>
      <c r="M1220" s="790"/>
      <c r="N1220" s="895">
        <v>35060.29</v>
      </c>
      <c r="O1220" s="895"/>
      <c r="P1220" s="895"/>
      <c r="Q1220" s="895"/>
      <c r="R1220" s="895"/>
      <c r="S1220" s="895"/>
      <c r="T1220" s="895"/>
      <c r="U1220" s="895"/>
      <c r="V1220" s="895"/>
      <c r="W1220" s="895"/>
      <c r="X1220" s="895">
        <v>15209</v>
      </c>
      <c r="Y1220" s="895"/>
      <c r="Z1220" s="895"/>
      <c r="AA1220" s="895"/>
      <c r="AB1220" s="895"/>
      <c r="AC1220" s="895"/>
      <c r="AD1220" s="895"/>
      <c r="AE1220" s="895"/>
      <c r="AF1220" s="895"/>
      <c r="AG1220" s="895"/>
      <c r="AL1220" s="486"/>
      <c r="AM1220" s="484"/>
      <c r="AO1220" s="474" t="e">
        <f>N1220+N1221-#REF!+N1223+N1225+N1224</f>
        <v>#REF!</v>
      </c>
      <c r="AP1220" s="458" t="e">
        <f>X1220+X1221-#REF!+X1223+X1224+X1225</f>
        <v>#REF!</v>
      </c>
    </row>
    <row r="1221" spans="1:42" ht="26.25" customHeight="1">
      <c r="D1221" s="718" t="s">
        <v>298</v>
      </c>
      <c r="E1221" s="719"/>
      <c r="F1221" s="719"/>
      <c r="G1221" s="719"/>
      <c r="H1221" s="719"/>
      <c r="I1221" s="719"/>
      <c r="J1221" s="719"/>
      <c r="K1221" s="719"/>
      <c r="L1221" s="719"/>
      <c r="M1221" s="720"/>
      <c r="N1221" s="824">
        <v>46892.03</v>
      </c>
      <c r="O1221" s="824"/>
      <c r="P1221" s="824"/>
      <c r="Q1221" s="824"/>
      <c r="R1221" s="824"/>
      <c r="S1221" s="824"/>
      <c r="T1221" s="824"/>
      <c r="U1221" s="824"/>
      <c r="V1221" s="824"/>
      <c r="W1221" s="824"/>
      <c r="X1221" s="824">
        <v>17008</v>
      </c>
      <c r="Y1221" s="824"/>
      <c r="Z1221" s="824"/>
      <c r="AA1221" s="824"/>
      <c r="AB1221" s="824"/>
      <c r="AC1221" s="824"/>
      <c r="AD1221" s="824"/>
      <c r="AE1221" s="824"/>
      <c r="AF1221" s="824"/>
      <c r="AG1221" s="824"/>
      <c r="AL1221" s="285"/>
      <c r="AM1221" s="284"/>
      <c r="AO1221" s="465" t="e">
        <f>AO1220</f>
        <v>#REF!</v>
      </c>
      <c r="AP1221" s="452" t="e">
        <f>AP1220</f>
        <v>#REF!</v>
      </c>
    </row>
    <row r="1222" spans="1:42" ht="26.25" customHeight="1">
      <c r="D1222" s="718" t="s">
        <v>299</v>
      </c>
      <c r="E1222" s="719"/>
      <c r="F1222" s="719"/>
      <c r="G1222" s="719"/>
      <c r="H1222" s="719"/>
      <c r="I1222" s="719"/>
      <c r="J1222" s="719"/>
      <c r="K1222" s="719"/>
      <c r="L1222" s="719"/>
      <c r="M1222" s="720"/>
      <c r="N1222" s="824">
        <v>2849471.58</v>
      </c>
      <c r="O1222" s="824"/>
      <c r="P1222" s="824"/>
      <c r="Q1222" s="824"/>
      <c r="R1222" s="824"/>
      <c r="S1222" s="824"/>
      <c r="T1222" s="824"/>
      <c r="U1222" s="824"/>
      <c r="V1222" s="824"/>
      <c r="W1222" s="824"/>
      <c r="X1222" s="824">
        <v>3051970</v>
      </c>
      <c r="Y1222" s="824"/>
      <c r="Z1222" s="824"/>
      <c r="AA1222" s="824"/>
      <c r="AB1222" s="824"/>
      <c r="AC1222" s="824"/>
      <c r="AD1222" s="824"/>
      <c r="AE1222" s="824"/>
      <c r="AF1222" s="824"/>
      <c r="AG1222" s="824"/>
      <c r="AL1222" s="285"/>
      <c r="AM1222" s="284"/>
      <c r="AO1222" s="465" t="e">
        <f>N1222-#REF!</f>
        <v>#REF!</v>
      </c>
      <c r="AP1222" s="452" t="e">
        <f>X1222-#REF!</f>
        <v>#REF!</v>
      </c>
    </row>
    <row r="1223" spans="1:42" ht="26.25" hidden="1" customHeight="1">
      <c r="D1223" s="718" t="s">
        <v>300</v>
      </c>
      <c r="E1223" s="719"/>
      <c r="F1223" s="719"/>
      <c r="G1223" s="719"/>
      <c r="H1223" s="719"/>
      <c r="I1223" s="719"/>
      <c r="J1223" s="719"/>
      <c r="K1223" s="719"/>
      <c r="L1223" s="719"/>
      <c r="M1223" s="720"/>
      <c r="N1223" s="1139"/>
      <c r="O1223" s="1139"/>
      <c r="P1223" s="1139"/>
      <c r="Q1223" s="1139"/>
      <c r="R1223" s="1139"/>
      <c r="S1223" s="1139"/>
      <c r="T1223" s="1139"/>
      <c r="U1223" s="1139"/>
      <c r="V1223" s="1139"/>
      <c r="W1223" s="1139"/>
      <c r="X1223" s="1139"/>
      <c r="Y1223" s="1139"/>
      <c r="Z1223" s="1139"/>
      <c r="AA1223" s="1139"/>
      <c r="AB1223" s="1139"/>
      <c r="AC1223" s="1139"/>
      <c r="AD1223" s="1139"/>
      <c r="AE1223" s="1139"/>
      <c r="AF1223" s="1139"/>
      <c r="AG1223" s="1139"/>
      <c r="AL1223" s="285"/>
      <c r="AM1223" s="284"/>
      <c r="AO1223" s="525"/>
      <c r="AP1223" s="526"/>
    </row>
    <row r="1224" spans="1:42" ht="26.25" customHeight="1">
      <c r="D1224" s="718" t="s">
        <v>301</v>
      </c>
      <c r="E1224" s="719"/>
      <c r="F1224" s="719"/>
      <c r="G1224" s="719"/>
      <c r="H1224" s="719"/>
      <c r="I1224" s="719"/>
      <c r="J1224" s="719"/>
      <c r="K1224" s="719"/>
      <c r="L1224" s="719"/>
      <c r="M1224" s="720"/>
      <c r="N1224" s="1006">
        <v>13941</v>
      </c>
      <c r="O1224" s="1006"/>
      <c r="P1224" s="1006"/>
      <c r="Q1224" s="1006"/>
      <c r="R1224" s="1006"/>
      <c r="S1224" s="1006"/>
      <c r="T1224" s="1006"/>
      <c r="U1224" s="1006"/>
      <c r="V1224" s="1006"/>
      <c r="W1224" s="1006"/>
      <c r="X1224" s="1006"/>
      <c r="Y1224" s="1006"/>
      <c r="Z1224" s="1006"/>
      <c r="AA1224" s="1006"/>
      <c r="AB1224" s="1006"/>
      <c r="AC1224" s="1006"/>
      <c r="AD1224" s="1006"/>
      <c r="AE1224" s="1006"/>
      <c r="AF1224" s="1006"/>
      <c r="AG1224" s="1006"/>
      <c r="AL1224" s="285"/>
      <c r="AM1224" s="284"/>
      <c r="AO1224" s="465"/>
      <c r="AP1224" s="452"/>
    </row>
    <row r="1225" spans="1:42" ht="26.25" customHeight="1">
      <c r="D1225" s="718" t="s">
        <v>302</v>
      </c>
      <c r="E1225" s="719"/>
      <c r="F1225" s="719"/>
      <c r="G1225" s="719"/>
      <c r="H1225" s="719"/>
      <c r="I1225" s="719"/>
      <c r="J1225" s="719"/>
      <c r="K1225" s="719"/>
      <c r="L1225" s="719"/>
      <c r="M1225" s="720"/>
      <c r="N1225" s="824">
        <v>5839</v>
      </c>
      <c r="O1225" s="824"/>
      <c r="P1225" s="824"/>
      <c r="Q1225" s="824"/>
      <c r="R1225" s="824"/>
      <c r="S1225" s="824"/>
      <c r="T1225" s="824"/>
      <c r="U1225" s="824"/>
      <c r="V1225" s="824"/>
      <c r="W1225" s="824"/>
      <c r="X1225" s="824">
        <v>47350</v>
      </c>
      <c r="Y1225" s="824"/>
      <c r="Z1225" s="824"/>
      <c r="AA1225" s="824"/>
      <c r="AB1225" s="824"/>
      <c r="AC1225" s="824"/>
      <c r="AD1225" s="824"/>
      <c r="AE1225" s="824"/>
      <c r="AF1225" s="824"/>
      <c r="AG1225" s="824"/>
      <c r="AL1225" s="285"/>
      <c r="AM1225" s="284"/>
      <c r="AO1225" s="525"/>
      <c r="AP1225" s="526"/>
    </row>
    <row r="1226" spans="1:42" ht="26.25" customHeight="1" thickBot="1">
      <c r="D1226" s="830" t="s">
        <v>303</v>
      </c>
      <c r="E1226" s="831"/>
      <c r="F1226" s="831"/>
      <c r="G1226" s="831"/>
      <c r="H1226" s="831"/>
      <c r="I1226" s="831"/>
      <c r="J1226" s="831"/>
      <c r="K1226" s="831"/>
      <c r="L1226" s="831"/>
      <c r="M1226" s="832"/>
      <c r="N1226" s="1140">
        <f>SUM(N1220:W1225)</f>
        <v>2951203.9</v>
      </c>
      <c r="O1226" s="1140"/>
      <c r="P1226" s="1140"/>
      <c r="Q1226" s="1140"/>
      <c r="R1226" s="1140"/>
      <c r="S1226" s="1140"/>
      <c r="T1226" s="1140"/>
      <c r="U1226" s="1140"/>
      <c r="V1226" s="1140"/>
      <c r="W1226" s="1140"/>
      <c r="X1226" s="1140">
        <f>SUM(X1220:AG1225)</f>
        <v>3131537</v>
      </c>
      <c r="Y1226" s="1140"/>
      <c r="Z1226" s="1140"/>
      <c r="AA1226" s="1140"/>
      <c r="AB1226" s="1140"/>
      <c r="AC1226" s="1140"/>
      <c r="AD1226" s="1140"/>
      <c r="AE1226" s="1140"/>
      <c r="AF1226" s="1140"/>
      <c r="AG1226" s="1140"/>
      <c r="AL1226" s="527">
        <f>SUM(N1220:W1225)-N1226</f>
        <v>0</v>
      </c>
      <c r="AM1226" s="485">
        <f>SUM(X1220:AG1225)-X1226</f>
        <v>0</v>
      </c>
      <c r="AO1226" s="665" t="e">
        <f>N1226-#REF!</f>
        <v>#REF!</v>
      </c>
      <c r="AP1226" s="666" t="e">
        <f>X1226-#REF!</f>
        <v>#REF!</v>
      </c>
    </row>
    <row r="1229" spans="1:42" ht="14.25" customHeight="1">
      <c r="D1229" s="785" t="s">
        <v>945</v>
      </c>
      <c r="E1229" s="785"/>
      <c r="F1229" s="785"/>
      <c r="G1229" s="785"/>
      <c r="H1229" s="785"/>
      <c r="I1229" s="785"/>
      <c r="J1229" s="785"/>
      <c r="K1229" s="785"/>
      <c r="L1229" s="785"/>
      <c r="M1229" s="785"/>
      <c r="N1229" s="785"/>
      <c r="O1229" s="785"/>
      <c r="P1229" s="785"/>
      <c r="Q1229" s="785"/>
      <c r="R1229" s="785"/>
      <c r="S1229" s="785"/>
      <c r="T1229" s="785"/>
      <c r="U1229" s="785"/>
      <c r="V1229" s="785"/>
      <c r="W1229" s="785"/>
      <c r="X1229" s="785"/>
      <c r="Y1229" s="785"/>
      <c r="Z1229" s="785"/>
      <c r="AA1229" s="785"/>
      <c r="AB1229" s="785"/>
      <c r="AC1229" s="785"/>
      <c r="AD1229" s="785"/>
      <c r="AE1229" s="785"/>
      <c r="AF1229" s="785"/>
      <c r="AG1229" s="785"/>
    </row>
    <row r="1231" spans="1:42" ht="14.25" customHeight="1">
      <c r="D1231" s="787" t="s">
        <v>946</v>
      </c>
      <c r="E1231" s="787"/>
      <c r="F1231" s="787"/>
      <c r="G1231" s="787"/>
      <c r="H1231" s="787"/>
      <c r="I1231" s="787"/>
      <c r="J1231" s="787"/>
      <c r="K1231" s="787"/>
      <c r="L1231" s="787"/>
      <c r="M1231" s="787"/>
      <c r="N1231" s="787"/>
      <c r="O1231" s="787"/>
      <c r="P1231" s="787"/>
      <c r="Q1231" s="787"/>
      <c r="R1231" s="787"/>
      <c r="S1231" s="787"/>
      <c r="T1231" s="787"/>
      <c r="U1231" s="787"/>
      <c r="V1231" s="787"/>
      <c r="W1231" s="787"/>
      <c r="X1231" s="787"/>
      <c r="Y1231" s="787"/>
      <c r="Z1231" s="787"/>
      <c r="AA1231" s="787"/>
      <c r="AB1231" s="787"/>
      <c r="AC1231" s="787"/>
      <c r="AD1231" s="787"/>
      <c r="AE1231" s="787"/>
      <c r="AF1231" s="787"/>
      <c r="AG1231" s="787"/>
    </row>
    <row r="1232" spans="1:42" ht="14.25" customHeight="1" thickBot="1"/>
    <row r="1233" spans="1:42" ht="14.25" customHeight="1" thickBot="1">
      <c r="A1233" s="439">
        <v>39</v>
      </c>
      <c r="D1233" s="838" t="s">
        <v>131</v>
      </c>
      <c r="E1233" s="839"/>
      <c r="F1233" s="839"/>
      <c r="G1233" s="839"/>
      <c r="H1233" s="839"/>
      <c r="I1233" s="839"/>
      <c r="J1233" s="839"/>
      <c r="K1233" s="839"/>
      <c r="L1233" s="839"/>
      <c r="M1233" s="840"/>
      <c r="N1233" s="797" t="s">
        <v>2</v>
      </c>
      <c r="O1233" s="798"/>
      <c r="P1233" s="798"/>
      <c r="Q1233" s="798"/>
      <c r="R1233" s="798"/>
      <c r="S1233" s="798"/>
      <c r="T1233" s="798"/>
      <c r="U1233" s="798"/>
      <c r="V1233" s="798"/>
      <c r="W1233" s="798"/>
      <c r="X1233" s="797" t="s">
        <v>3</v>
      </c>
      <c r="Y1233" s="798"/>
      <c r="Z1233" s="798"/>
      <c r="AA1233" s="798"/>
      <c r="AB1233" s="798"/>
      <c r="AC1233" s="798"/>
      <c r="AD1233" s="798"/>
      <c r="AE1233" s="798"/>
      <c r="AF1233" s="798"/>
      <c r="AG1233" s="799"/>
    </row>
    <row r="1234" spans="1:42" ht="14.25" customHeight="1" thickTop="1" thickBot="1">
      <c r="D1234" s="841"/>
      <c r="E1234" s="842"/>
      <c r="F1234" s="842"/>
      <c r="G1234" s="842"/>
      <c r="H1234" s="842"/>
      <c r="I1234" s="842"/>
      <c r="J1234" s="842"/>
      <c r="K1234" s="842"/>
      <c r="L1234" s="842"/>
      <c r="M1234" s="843"/>
      <c r="N1234" s="800"/>
      <c r="O1234" s="801"/>
      <c r="P1234" s="801"/>
      <c r="Q1234" s="801"/>
      <c r="R1234" s="801"/>
      <c r="S1234" s="801"/>
      <c r="T1234" s="801"/>
      <c r="U1234" s="801"/>
      <c r="V1234" s="801"/>
      <c r="W1234" s="801"/>
      <c r="X1234" s="800"/>
      <c r="Y1234" s="801"/>
      <c r="Z1234" s="801"/>
      <c r="AA1234" s="801"/>
      <c r="AB1234" s="801"/>
      <c r="AC1234" s="801"/>
      <c r="AD1234" s="801"/>
      <c r="AE1234" s="801"/>
      <c r="AF1234" s="801"/>
      <c r="AG1234" s="802"/>
      <c r="AL1234" s="512" t="s">
        <v>2</v>
      </c>
      <c r="AM1234" s="516" t="s">
        <v>3</v>
      </c>
      <c r="AO1234" s="512" t="s">
        <v>2</v>
      </c>
      <c r="AP1234" s="516" t="s">
        <v>3</v>
      </c>
    </row>
    <row r="1235" spans="1:42" s="20" customFormat="1" ht="29.25" customHeight="1">
      <c r="A1235" s="514"/>
      <c r="D1235" s="844" t="s">
        <v>305</v>
      </c>
      <c r="E1235" s="845"/>
      <c r="F1235" s="845"/>
      <c r="G1235" s="845"/>
      <c r="H1235" s="845"/>
      <c r="I1235" s="845"/>
      <c r="J1235" s="845"/>
      <c r="K1235" s="845"/>
      <c r="L1235" s="845"/>
      <c r="M1235" s="846"/>
      <c r="N1235" s="826">
        <f>SUM(N1236:W1245)</f>
        <v>161628.28999999998</v>
      </c>
      <c r="O1235" s="826"/>
      <c r="P1235" s="826"/>
      <c r="Q1235" s="826"/>
      <c r="R1235" s="826"/>
      <c r="S1235" s="826"/>
      <c r="T1235" s="826"/>
      <c r="U1235" s="826"/>
      <c r="V1235" s="826"/>
      <c r="W1235" s="826"/>
      <c r="X1235" s="826">
        <f>SUM(X1236:AG1245)</f>
        <v>178259</v>
      </c>
      <c r="Y1235" s="826"/>
      <c r="Z1235" s="826"/>
      <c r="AA1235" s="826"/>
      <c r="AB1235" s="826"/>
      <c r="AC1235" s="826"/>
      <c r="AD1235" s="826"/>
      <c r="AE1235" s="826"/>
      <c r="AF1235" s="826"/>
      <c r="AG1235" s="826"/>
      <c r="AL1235" s="474">
        <f>SUM(N1236:V1245)-N1235</f>
        <v>0</v>
      </c>
      <c r="AM1235" s="458">
        <f>SUM(X1236:AG1245)-X1235</f>
        <v>0</v>
      </c>
      <c r="AO1235" s="474" t="e">
        <f>N1235-#REF!</f>
        <v>#REF!</v>
      </c>
      <c r="AP1235" s="458" t="e">
        <f>X1235-#REF!</f>
        <v>#REF!</v>
      </c>
    </row>
    <row r="1236" spans="1:42" s="20" customFormat="1" ht="29.25" customHeight="1">
      <c r="A1236" s="514"/>
      <c r="D1236" s="718" t="s">
        <v>1037</v>
      </c>
      <c r="E1236" s="719"/>
      <c r="F1236" s="719"/>
      <c r="G1236" s="719"/>
      <c r="H1236" s="719"/>
      <c r="I1236" s="719"/>
      <c r="J1236" s="719"/>
      <c r="K1236" s="719"/>
      <c r="L1236" s="719"/>
      <c r="M1236" s="720"/>
      <c r="N1236" s="824">
        <v>6000</v>
      </c>
      <c r="O1236" s="824"/>
      <c r="P1236" s="824"/>
      <c r="Q1236" s="824"/>
      <c r="R1236" s="824"/>
      <c r="S1236" s="824"/>
      <c r="T1236" s="824"/>
      <c r="U1236" s="824"/>
      <c r="V1236" s="824"/>
      <c r="W1236" s="824"/>
      <c r="X1236" s="824">
        <v>7000</v>
      </c>
      <c r="Y1236" s="824"/>
      <c r="Z1236" s="824"/>
      <c r="AA1236" s="824"/>
      <c r="AB1236" s="824"/>
      <c r="AC1236" s="824"/>
      <c r="AD1236" s="824"/>
      <c r="AE1236" s="824"/>
      <c r="AF1236" s="824"/>
      <c r="AG1236" s="824"/>
      <c r="AL1236" s="465"/>
      <c r="AM1236" s="452"/>
      <c r="AO1236" s="465"/>
      <c r="AP1236" s="452"/>
    </row>
    <row r="1237" spans="1:42" s="20" customFormat="1" ht="29.25" customHeight="1">
      <c r="A1237" s="514"/>
      <c r="D1237" s="718" t="s">
        <v>1087</v>
      </c>
      <c r="E1237" s="719"/>
      <c r="F1237" s="719"/>
      <c r="G1237" s="719"/>
      <c r="H1237" s="719"/>
      <c r="I1237" s="719"/>
      <c r="J1237" s="719"/>
      <c r="K1237" s="719"/>
      <c r="L1237" s="719"/>
      <c r="M1237" s="720"/>
      <c r="N1237" s="847">
        <v>22159.53</v>
      </c>
      <c r="O1237" s="848"/>
      <c r="P1237" s="848"/>
      <c r="Q1237" s="848"/>
      <c r="R1237" s="848"/>
      <c r="S1237" s="848"/>
      <c r="T1237" s="848"/>
      <c r="U1237" s="848"/>
      <c r="V1237" s="848"/>
      <c r="W1237" s="849"/>
      <c r="X1237" s="847">
        <v>25700</v>
      </c>
      <c r="Y1237" s="848"/>
      <c r="Z1237" s="848"/>
      <c r="AA1237" s="848"/>
      <c r="AB1237" s="848"/>
      <c r="AC1237" s="848"/>
      <c r="AD1237" s="848"/>
      <c r="AE1237" s="848"/>
      <c r="AF1237" s="848"/>
      <c r="AG1237" s="849"/>
      <c r="AL1237" s="450"/>
      <c r="AM1237" s="452"/>
      <c r="AO1237" s="530"/>
      <c r="AP1237" s="531"/>
    </row>
    <row r="1238" spans="1:42" s="20" customFormat="1" ht="29.25" customHeight="1">
      <c r="A1238" s="514"/>
      <c r="D1238" s="718" t="s">
        <v>1088</v>
      </c>
      <c r="E1238" s="719"/>
      <c r="F1238" s="719"/>
      <c r="G1238" s="719"/>
      <c r="H1238" s="719"/>
      <c r="I1238" s="719"/>
      <c r="J1238" s="719"/>
      <c r="K1238" s="719"/>
      <c r="L1238" s="719"/>
      <c r="M1238" s="720"/>
      <c r="N1238" s="847">
        <v>6576.62</v>
      </c>
      <c r="O1238" s="848"/>
      <c r="P1238" s="848"/>
      <c r="Q1238" s="848"/>
      <c r="R1238" s="848"/>
      <c r="S1238" s="848"/>
      <c r="T1238" s="848"/>
      <c r="U1238" s="848"/>
      <c r="V1238" s="848"/>
      <c r="W1238" s="849"/>
      <c r="X1238" s="847">
        <v>6483</v>
      </c>
      <c r="Y1238" s="848"/>
      <c r="Z1238" s="848"/>
      <c r="AA1238" s="848"/>
      <c r="AB1238" s="848"/>
      <c r="AC1238" s="848"/>
      <c r="AD1238" s="848"/>
      <c r="AE1238" s="848"/>
      <c r="AF1238" s="848"/>
      <c r="AG1238" s="849"/>
      <c r="AL1238" s="450"/>
      <c r="AM1238" s="452"/>
      <c r="AO1238" s="532"/>
      <c r="AP1238" s="533"/>
    </row>
    <row r="1239" spans="1:42" s="20" customFormat="1" ht="29.25" customHeight="1">
      <c r="A1239" s="514"/>
      <c r="D1239" s="718" t="s">
        <v>1089</v>
      </c>
      <c r="E1239" s="719"/>
      <c r="F1239" s="719"/>
      <c r="G1239" s="719"/>
      <c r="H1239" s="719"/>
      <c r="I1239" s="719"/>
      <c r="J1239" s="719"/>
      <c r="K1239" s="719"/>
      <c r="L1239" s="719"/>
      <c r="M1239" s="720"/>
      <c r="N1239" s="847">
        <v>1755.88</v>
      </c>
      <c r="O1239" s="848"/>
      <c r="P1239" s="848"/>
      <c r="Q1239" s="848"/>
      <c r="R1239" s="848"/>
      <c r="S1239" s="848"/>
      <c r="T1239" s="848"/>
      <c r="U1239" s="848"/>
      <c r="V1239" s="848"/>
      <c r="W1239" s="849"/>
      <c r="X1239" s="847">
        <v>1002</v>
      </c>
      <c r="Y1239" s="848"/>
      <c r="Z1239" s="848"/>
      <c r="AA1239" s="848"/>
      <c r="AB1239" s="848"/>
      <c r="AC1239" s="848"/>
      <c r="AD1239" s="848"/>
      <c r="AE1239" s="848"/>
      <c r="AF1239" s="848"/>
      <c r="AG1239" s="849"/>
      <c r="AL1239" s="450"/>
      <c r="AM1239" s="452"/>
      <c r="AO1239" s="530"/>
      <c r="AP1239" s="531"/>
    </row>
    <row r="1240" spans="1:42" s="20" customFormat="1" ht="29.25" customHeight="1">
      <c r="A1240" s="514"/>
      <c r="D1240" s="718" t="s">
        <v>1090</v>
      </c>
      <c r="E1240" s="719"/>
      <c r="F1240" s="719"/>
      <c r="G1240" s="719"/>
      <c r="H1240" s="719"/>
      <c r="I1240" s="719"/>
      <c r="J1240" s="719"/>
      <c r="K1240" s="719"/>
      <c r="L1240" s="719"/>
      <c r="M1240" s="720"/>
      <c r="N1240" s="847">
        <v>7615.74</v>
      </c>
      <c r="O1240" s="848"/>
      <c r="P1240" s="848"/>
      <c r="Q1240" s="848"/>
      <c r="R1240" s="848"/>
      <c r="S1240" s="848"/>
      <c r="T1240" s="848"/>
      <c r="U1240" s="848"/>
      <c r="V1240" s="848"/>
      <c r="W1240" s="849"/>
      <c r="X1240" s="847">
        <v>8015</v>
      </c>
      <c r="Y1240" s="848"/>
      <c r="Z1240" s="848"/>
      <c r="AA1240" s="848"/>
      <c r="AB1240" s="848"/>
      <c r="AC1240" s="848"/>
      <c r="AD1240" s="848"/>
      <c r="AE1240" s="848"/>
      <c r="AF1240" s="848"/>
      <c r="AG1240" s="849"/>
      <c r="AL1240" s="450"/>
      <c r="AM1240" s="452"/>
      <c r="AO1240" s="532"/>
      <c r="AP1240" s="533"/>
    </row>
    <row r="1241" spans="1:42" s="20" customFormat="1" ht="29.25" customHeight="1">
      <c r="A1241" s="514"/>
      <c r="D1241" s="718" t="s">
        <v>1091</v>
      </c>
      <c r="E1241" s="719"/>
      <c r="F1241" s="719"/>
      <c r="G1241" s="719"/>
      <c r="H1241" s="719"/>
      <c r="I1241" s="719"/>
      <c r="J1241" s="719"/>
      <c r="K1241" s="719"/>
      <c r="L1241" s="719"/>
      <c r="M1241" s="720"/>
      <c r="N1241" s="847">
        <v>10935.89</v>
      </c>
      <c r="O1241" s="848"/>
      <c r="P1241" s="848"/>
      <c r="Q1241" s="848"/>
      <c r="R1241" s="848"/>
      <c r="S1241" s="848"/>
      <c r="T1241" s="848"/>
      <c r="U1241" s="848"/>
      <c r="V1241" s="848"/>
      <c r="W1241" s="849"/>
      <c r="X1241" s="847">
        <v>13608</v>
      </c>
      <c r="Y1241" s="848"/>
      <c r="Z1241" s="848"/>
      <c r="AA1241" s="848"/>
      <c r="AB1241" s="848"/>
      <c r="AC1241" s="848"/>
      <c r="AD1241" s="848"/>
      <c r="AE1241" s="848"/>
      <c r="AF1241" s="848"/>
      <c r="AG1241" s="849"/>
      <c r="AL1241" s="465"/>
      <c r="AM1241" s="452"/>
      <c r="AO1241" s="532"/>
      <c r="AP1241" s="533"/>
    </row>
    <row r="1242" spans="1:42" s="20" customFormat="1" ht="29.25" customHeight="1">
      <c r="A1242" s="514"/>
      <c r="D1242" s="718" t="s">
        <v>1092</v>
      </c>
      <c r="E1242" s="719"/>
      <c r="F1242" s="719"/>
      <c r="G1242" s="719"/>
      <c r="H1242" s="719"/>
      <c r="I1242" s="719"/>
      <c r="J1242" s="719"/>
      <c r="K1242" s="719"/>
      <c r="L1242" s="719"/>
      <c r="M1242" s="720"/>
      <c r="N1242" s="847">
        <v>4077.6</v>
      </c>
      <c r="O1242" s="848"/>
      <c r="P1242" s="848"/>
      <c r="Q1242" s="848"/>
      <c r="R1242" s="848"/>
      <c r="S1242" s="848"/>
      <c r="T1242" s="848"/>
      <c r="U1242" s="848"/>
      <c r="V1242" s="848"/>
      <c r="W1242" s="849"/>
      <c r="X1242" s="847">
        <v>2419</v>
      </c>
      <c r="Y1242" s="848"/>
      <c r="Z1242" s="848"/>
      <c r="AA1242" s="848"/>
      <c r="AB1242" s="848"/>
      <c r="AC1242" s="848"/>
      <c r="AD1242" s="848"/>
      <c r="AE1242" s="848"/>
      <c r="AF1242" s="848"/>
      <c r="AG1242" s="849"/>
      <c r="AL1242" s="465"/>
      <c r="AM1242" s="452"/>
      <c r="AO1242" s="530"/>
      <c r="AP1242" s="531"/>
    </row>
    <row r="1243" spans="1:42" s="20" customFormat="1" ht="29.25" customHeight="1">
      <c r="A1243" s="514"/>
      <c r="D1243" s="718" t="s">
        <v>1093</v>
      </c>
      <c r="E1243" s="719"/>
      <c r="F1243" s="719"/>
      <c r="G1243" s="719"/>
      <c r="H1243" s="719"/>
      <c r="I1243" s="719"/>
      <c r="J1243" s="719"/>
      <c r="K1243" s="719"/>
      <c r="L1243" s="719"/>
      <c r="M1243" s="720"/>
      <c r="N1243" s="824">
        <v>64880.95</v>
      </c>
      <c r="O1243" s="824"/>
      <c r="P1243" s="824"/>
      <c r="Q1243" s="824"/>
      <c r="R1243" s="824"/>
      <c r="S1243" s="824"/>
      <c r="T1243" s="824"/>
      <c r="U1243" s="824"/>
      <c r="V1243" s="824"/>
      <c r="W1243" s="824"/>
      <c r="X1243" s="824">
        <v>65344</v>
      </c>
      <c r="Y1243" s="824"/>
      <c r="Z1243" s="824"/>
      <c r="AA1243" s="824"/>
      <c r="AB1243" s="824"/>
      <c r="AC1243" s="824"/>
      <c r="AD1243" s="824"/>
      <c r="AE1243" s="824"/>
      <c r="AF1243" s="824"/>
      <c r="AG1243" s="824"/>
      <c r="AL1243" s="450"/>
      <c r="AM1243" s="452"/>
      <c r="AO1243" s="450"/>
      <c r="AP1243" s="463"/>
    </row>
    <row r="1244" spans="1:42" s="20" customFormat="1" ht="29.25" customHeight="1">
      <c r="A1244" s="514"/>
      <c r="D1244" s="718" t="s">
        <v>1094</v>
      </c>
      <c r="E1244" s="719"/>
      <c r="F1244" s="719"/>
      <c r="G1244" s="719"/>
      <c r="H1244" s="719"/>
      <c r="I1244" s="719"/>
      <c r="J1244" s="719"/>
      <c r="K1244" s="719"/>
      <c r="L1244" s="719"/>
      <c r="M1244" s="720"/>
      <c r="N1244" s="824">
        <v>12805.08</v>
      </c>
      <c r="O1244" s="824"/>
      <c r="P1244" s="824"/>
      <c r="Q1244" s="824"/>
      <c r="R1244" s="824"/>
      <c r="S1244" s="824"/>
      <c r="T1244" s="824"/>
      <c r="U1244" s="824"/>
      <c r="V1244" s="824"/>
      <c r="W1244" s="824"/>
      <c r="X1244" s="824">
        <v>8938</v>
      </c>
      <c r="Y1244" s="824"/>
      <c r="Z1244" s="824"/>
      <c r="AA1244" s="824"/>
      <c r="AB1244" s="824"/>
      <c r="AC1244" s="824"/>
      <c r="AD1244" s="824"/>
      <c r="AE1244" s="824"/>
      <c r="AF1244" s="824"/>
      <c r="AG1244" s="824"/>
      <c r="AL1244" s="450"/>
      <c r="AM1244" s="452"/>
      <c r="AO1244" s="450"/>
      <c r="AP1244" s="463"/>
    </row>
    <row r="1245" spans="1:42" s="20" customFormat="1" ht="29.25" customHeight="1">
      <c r="A1245" s="514"/>
      <c r="D1245" s="822" t="s">
        <v>1095</v>
      </c>
      <c r="E1245" s="719"/>
      <c r="F1245" s="719"/>
      <c r="G1245" s="719"/>
      <c r="H1245" s="719"/>
      <c r="I1245" s="719"/>
      <c r="J1245" s="719"/>
      <c r="K1245" s="719"/>
      <c r="L1245" s="719"/>
      <c r="M1245" s="720"/>
      <c r="N1245" s="824">
        <v>24821</v>
      </c>
      <c r="O1245" s="824"/>
      <c r="P1245" s="824"/>
      <c r="Q1245" s="824"/>
      <c r="R1245" s="824"/>
      <c r="S1245" s="824"/>
      <c r="T1245" s="824"/>
      <c r="U1245" s="824"/>
      <c r="V1245" s="824"/>
      <c r="W1245" s="824"/>
      <c r="X1245" s="824">
        <v>39750</v>
      </c>
      <c r="Y1245" s="824"/>
      <c r="Z1245" s="824"/>
      <c r="AA1245" s="824"/>
      <c r="AB1245" s="824"/>
      <c r="AC1245" s="824"/>
      <c r="AD1245" s="824"/>
      <c r="AE1245" s="824"/>
      <c r="AF1245" s="824"/>
      <c r="AG1245" s="824"/>
      <c r="AL1245" s="450"/>
      <c r="AM1245" s="452"/>
      <c r="AO1245" s="450"/>
      <c r="AP1245" s="463"/>
    </row>
    <row r="1246" spans="1:42" s="20" customFormat="1" ht="29.25" customHeight="1">
      <c r="A1246" s="514"/>
      <c r="D1246" s="825" t="s">
        <v>313</v>
      </c>
      <c r="E1246" s="825"/>
      <c r="F1246" s="825"/>
      <c r="G1246" s="825"/>
      <c r="H1246" s="825"/>
      <c r="I1246" s="825"/>
      <c r="J1246" s="825"/>
      <c r="K1246" s="825"/>
      <c r="L1246" s="825"/>
      <c r="M1246" s="825"/>
      <c r="N1246" s="826">
        <v>30756</v>
      </c>
      <c r="O1246" s="826"/>
      <c r="P1246" s="826"/>
      <c r="Q1246" s="826"/>
      <c r="R1246" s="826"/>
      <c r="S1246" s="826"/>
      <c r="T1246" s="826"/>
      <c r="U1246" s="826"/>
      <c r="V1246" s="826"/>
      <c r="W1246" s="826"/>
      <c r="X1246" s="826">
        <v>16128</v>
      </c>
      <c r="Y1246" s="826"/>
      <c r="Z1246" s="826"/>
      <c r="AA1246" s="826"/>
      <c r="AB1246" s="826"/>
      <c r="AC1246" s="826"/>
      <c r="AD1246" s="826"/>
      <c r="AE1246" s="826"/>
      <c r="AF1246" s="826"/>
      <c r="AG1246" s="826"/>
      <c r="AL1246" s="465">
        <f>SUM(N1247:W1251)-N1246</f>
        <v>0.36000000000422006</v>
      </c>
      <c r="AM1246" s="452">
        <f>SUM(X1247:AG1251)-X1246</f>
        <v>0</v>
      </c>
      <c r="AO1246" s="450"/>
      <c r="AP1246" s="463"/>
    </row>
    <row r="1247" spans="1:42" s="20" customFormat="1" ht="29.25" customHeight="1">
      <c r="A1247" s="514"/>
      <c r="D1247" s="822" t="s">
        <v>1096</v>
      </c>
      <c r="E1247" s="822"/>
      <c r="F1247" s="822"/>
      <c r="G1247" s="822"/>
      <c r="H1247" s="822"/>
      <c r="I1247" s="822"/>
      <c r="J1247" s="822"/>
      <c r="K1247" s="822"/>
      <c r="L1247" s="822"/>
      <c r="M1247" s="822"/>
      <c r="N1247" s="824">
        <v>8030.4</v>
      </c>
      <c r="O1247" s="824"/>
      <c r="P1247" s="824"/>
      <c r="Q1247" s="824"/>
      <c r="R1247" s="824"/>
      <c r="S1247" s="824"/>
      <c r="T1247" s="824"/>
      <c r="U1247" s="824"/>
      <c r="V1247" s="824"/>
      <c r="W1247" s="824"/>
      <c r="X1247" s="824">
        <v>10352</v>
      </c>
      <c r="Y1247" s="824"/>
      <c r="Z1247" s="824"/>
      <c r="AA1247" s="824"/>
      <c r="AB1247" s="824"/>
      <c r="AC1247" s="824"/>
      <c r="AD1247" s="824"/>
      <c r="AE1247" s="824"/>
      <c r="AF1247" s="824"/>
      <c r="AG1247" s="824"/>
      <c r="AL1247" s="450"/>
      <c r="AM1247" s="452"/>
      <c r="AO1247" s="450"/>
      <c r="AP1247" s="463"/>
    </row>
    <row r="1248" spans="1:42" s="20" customFormat="1" ht="29.25" customHeight="1">
      <c r="A1248" s="514"/>
      <c r="D1248" s="822" t="s">
        <v>1097</v>
      </c>
      <c r="E1248" s="822"/>
      <c r="F1248" s="822"/>
      <c r="G1248" s="822"/>
      <c r="H1248" s="822"/>
      <c r="I1248" s="822"/>
      <c r="J1248" s="822"/>
      <c r="K1248" s="822"/>
      <c r="L1248" s="822"/>
      <c r="M1248" s="822"/>
      <c r="N1248" s="824">
        <v>10682.32</v>
      </c>
      <c r="O1248" s="824"/>
      <c r="P1248" s="824"/>
      <c r="Q1248" s="824"/>
      <c r="R1248" s="824"/>
      <c r="S1248" s="824"/>
      <c r="T1248" s="824"/>
      <c r="U1248" s="824"/>
      <c r="V1248" s="824"/>
      <c r="W1248" s="824"/>
      <c r="X1248" s="824">
        <v>3666</v>
      </c>
      <c r="Y1248" s="824"/>
      <c r="Z1248" s="824"/>
      <c r="AA1248" s="824"/>
      <c r="AB1248" s="824"/>
      <c r="AC1248" s="824"/>
      <c r="AD1248" s="824"/>
      <c r="AE1248" s="824"/>
      <c r="AF1248" s="824"/>
      <c r="AG1248" s="824"/>
      <c r="AL1248" s="450"/>
      <c r="AM1248" s="452"/>
      <c r="AO1248" s="450"/>
      <c r="AP1248" s="463"/>
    </row>
    <row r="1249" spans="1:42" s="20" customFormat="1" ht="29.25" customHeight="1">
      <c r="A1249" s="514"/>
      <c r="D1249" s="822" t="s">
        <v>344</v>
      </c>
      <c r="E1249" s="822"/>
      <c r="F1249" s="822"/>
      <c r="G1249" s="822"/>
      <c r="H1249" s="822"/>
      <c r="I1249" s="822"/>
      <c r="J1249" s="822"/>
      <c r="K1249" s="822"/>
      <c r="L1249" s="822"/>
      <c r="M1249" s="822"/>
      <c r="N1249" s="824">
        <v>0</v>
      </c>
      <c r="O1249" s="824"/>
      <c r="P1249" s="824"/>
      <c r="Q1249" s="824"/>
      <c r="R1249" s="824"/>
      <c r="S1249" s="824"/>
      <c r="T1249" s="824"/>
      <c r="U1249" s="824"/>
      <c r="V1249" s="824"/>
      <c r="W1249" s="695"/>
      <c r="X1249" s="824">
        <v>112093</v>
      </c>
      <c r="Y1249" s="824"/>
      <c r="Z1249" s="824"/>
      <c r="AA1249" s="824"/>
      <c r="AB1249" s="824"/>
      <c r="AC1249" s="824"/>
      <c r="AD1249" s="824"/>
      <c r="AE1249" s="824"/>
      <c r="AF1249" s="824"/>
      <c r="AG1249" s="824"/>
      <c r="AL1249" s="450"/>
      <c r="AM1249" s="452"/>
      <c r="AO1249" s="450"/>
      <c r="AP1249" s="463"/>
    </row>
    <row r="1250" spans="1:42" s="20" customFormat="1" ht="29.25" customHeight="1">
      <c r="A1250" s="514"/>
      <c r="D1250" s="822" t="s">
        <v>1098</v>
      </c>
      <c r="E1250" s="822"/>
      <c r="F1250" s="822"/>
      <c r="G1250" s="822"/>
      <c r="H1250" s="822"/>
      <c r="I1250" s="822"/>
      <c r="J1250" s="822"/>
      <c r="K1250" s="822"/>
      <c r="L1250" s="822"/>
      <c r="M1250" s="822"/>
      <c r="N1250" s="824">
        <v>8743.3700000000008</v>
      </c>
      <c r="O1250" s="824"/>
      <c r="P1250" s="824"/>
      <c r="Q1250" s="824"/>
      <c r="R1250" s="824"/>
      <c r="S1250" s="824"/>
      <c r="T1250" s="824"/>
      <c r="U1250" s="824"/>
      <c r="V1250" s="824"/>
      <c r="W1250" s="824"/>
      <c r="X1250" s="824">
        <v>-120622</v>
      </c>
      <c r="Y1250" s="824"/>
      <c r="Z1250" s="824"/>
      <c r="AA1250" s="824"/>
      <c r="AB1250" s="824"/>
      <c r="AC1250" s="824"/>
      <c r="AD1250" s="824"/>
      <c r="AE1250" s="824"/>
      <c r="AF1250" s="824"/>
      <c r="AG1250" s="824"/>
      <c r="AL1250" s="450"/>
      <c r="AM1250" s="452"/>
      <c r="AO1250" s="450"/>
      <c r="AP1250" s="463"/>
    </row>
    <row r="1251" spans="1:42" s="20" customFormat="1" ht="29.25" customHeight="1">
      <c r="A1251" s="514"/>
      <c r="D1251" s="825" t="s">
        <v>1099</v>
      </c>
      <c r="E1251" s="825"/>
      <c r="F1251" s="825"/>
      <c r="G1251" s="825"/>
      <c r="H1251" s="825"/>
      <c r="I1251" s="825"/>
      <c r="J1251" s="825"/>
      <c r="K1251" s="825"/>
      <c r="L1251" s="825"/>
      <c r="M1251" s="825"/>
      <c r="N1251" s="824">
        <v>3300.27</v>
      </c>
      <c r="O1251" s="824"/>
      <c r="P1251" s="824"/>
      <c r="Q1251" s="824"/>
      <c r="R1251" s="824"/>
      <c r="S1251" s="824"/>
      <c r="T1251" s="824"/>
      <c r="U1251" s="824"/>
      <c r="V1251" s="824"/>
      <c r="W1251" s="824"/>
      <c r="X1251" s="824">
        <v>10639</v>
      </c>
      <c r="Y1251" s="824"/>
      <c r="Z1251" s="824"/>
      <c r="AA1251" s="824"/>
      <c r="AB1251" s="824"/>
      <c r="AC1251" s="824"/>
      <c r="AD1251" s="824"/>
      <c r="AE1251" s="824"/>
      <c r="AF1251" s="824"/>
      <c r="AG1251" s="824"/>
      <c r="AL1251" s="465">
        <f>SUM(N1253,N1255)-N1252</f>
        <v>0.26000000000203727</v>
      </c>
      <c r="AM1251" s="452">
        <f>SUM(X1253,X1255)-X1252</f>
        <v>0</v>
      </c>
      <c r="AO1251" s="465" t="e">
        <f>N1252-SUM(#REF!,#REF!,#REF!,#REF!,#REF!,#REF!,#REF!,#REF!)</f>
        <v>#REF!</v>
      </c>
      <c r="AP1251" s="452" t="e">
        <f>X1252-SUM(#REF!,#REF!,#REF!,#REF!,#REF!,#REF!,#REF!,#REF!)</f>
        <v>#REF!</v>
      </c>
    </row>
    <row r="1252" spans="1:42" s="20" customFormat="1" ht="29.25" customHeight="1">
      <c r="A1252" s="514"/>
      <c r="D1252" s="827" t="s">
        <v>314</v>
      </c>
      <c r="E1252" s="828"/>
      <c r="F1252" s="828"/>
      <c r="G1252" s="828"/>
      <c r="H1252" s="828"/>
      <c r="I1252" s="828"/>
      <c r="J1252" s="828"/>
      <c r="K1252" s="828"/>
      <c r="L1252" s="828"/>
      <c r="M1252" s="829"/>
      <c r="N1252" s="826">
        <v>28169</v>
      </c>
      <c r="O1252" s="826"/>
      <c r="P1252" s="826"/>
      <c r="Q1252" s="826"/>
      <c r="R1252" s="826"/>
      <c r="S1252" s="826"/>
      <c r="T1252" s="826"/>
      <c r="U1252" s="826"/>
      <c r="V1252" s="826"/>
      <c r="W1252" s="826"/>
      <c r="X1252" s="826">
        <v>24678</v>
      </c>
      <c r="Y1252" s="826"/>
      <c r="Z1252" s="826"/>
      <c r="AA1252" s="826"/>
      <c r="AB1252" s="826"/>
      <c r="AC1252" s="826"/>
      <c r="AD1252" s="826"/>
      <c r="AE1252" s="826"/>
      <c r="AF1252" s="826"/>
      <c r="AG1252" s="826"/>
      <c r="AL1252" s="465"/>
      <c r="AM1252" s="452"/>
      <c r="AO1252" s="465" t="e">
        <f>N1253-#REF!</f>
        <v>#REF!</v>
      </c>
      <c r="AP1252" s="452" t="e">
        <f>X1253-#REF!</f>
        <v>#REF!</v>
      </c>
    </row>
    <row r="1253" spans="1:42" s="20" customFormat="1" ht="29.25" customHeight="1">
      <c r="A1253" s="514"/>
      <c r="D1253" s="835" t="s">
        <v>315</v>
      </c>
      <c r="E1253" s="836"/>
      <c r="F1253" s="836"/>
      <c r="G1253" s="836"/>
      <c r="H1253" s="836"/>
      <c r="I1253" s="836"/>
      <c r="J1253" s="836"/>
      <c r="K1253" s="836"/>
      <c r="L1253" s="836"/>
      <c r="M1253" s="837"/>
      <c r="N1253" s="824">
        <v>4885.26</v>
      </c>
      <c r="O1253" s="824"/>
      <c r="P1253" s="824"/>
      <c r="Q1253" s="824"/>
      <c r="R1253" s="824"/>
      <c r="S1253" s="824"/>
      <c r="T1253" s="824"/>
      <c r="U1253" s="824"/>
      <c r="V1253" s="824"/>
      <c r="W1253" s="824"/>
      <c r="X1253" s="824">
        <v>971</v>
      </c>
      <c r="Y1253" s="824"/>
      <c r="Z1253" s="824"/>
      <c r="AA1253" s="824"/>
      <c r="AB1253" s="824"/>
      <c r="AC1253" s="824"/>
      <c r="AD1253" s="824"/>
      <c r="AE1253" s="824"/>
      <c r="AF1253" s="824"/>
      <c r="AG1253" s="824"/>
      <c r="AL1253" s="450"/>
      <c r="AM1253" s="452"/>
      <c r="AO1253" s="450"/>
      <c r="AP1253" s="463"/>
    </row>
    <row r="1254" spans="1:42" s="20" customFormat="1" ht="29.25" customHeight="1">
      <c r="A1254" s="514"/>
      <c r="D1254" s="718" t="s">
        <v>316</v>
      </c>
      <c r="E1254" s="719"/>
      <c r="F1254" s="719"/>
      <c r="G1254" s="719"/>
      <c r="H1254" s="719"/>
      <c r="I1254" s="719"/>
      <c r="J1254" s="719"/>
      <c r="K1254" s="719"/>
      <c r="L1254" s="719"/>
      <c r="M1254" s="720"/>
      <c r="N1254" s="824">
        <v>169.94</v>
      </c>
      <c r="O1254" s="824"/>
      <c r="P1254" s="824"/>
      <c r="Q1254" s="824"/>
      <c r="R1254" s="824"/>
      <c r="S1254" s="824"/>
      <c r="T1254" s="824"/>
      <c r="U1254" s="824"/>
      <c r="V1254" s="824"/>
      <c r="W1254" s="824"/>
      <c r="X1254" s="824">
        <v>5</v>
      </c>
      <c r="Y1254" s="824"/>
      <c r="Z1254" s="824"/>
      <c r="AA1254" s="824"/>
      <c r="AB1254" s="824"/>
      <c r="AC1254" s="824"/>
      <c r="AD1254" s="824"/>
      <c r="AE1254" s="824"/>
      <c r="AF1254" s="824"/>
      <c r="AG1254" s="824"/>
      <c r="AL1254" s="465">
        <f>SUM(N1256:W1257)-N1255</f>
        <v>6.0000000001309672E-2</v>
      </c>
      <c r="AM1254" s="452">
        <f>SUM(X1256:AG1257)-X1255</f>
        <v>0</v>
      </c>
      <c r="AO1254" s="450"/>
      <c r="AP1254" s="463"/>
    </row>
    <row r="1255" spans="1:42" s="20" customFormat="1" ht="29.25" customHeight="1">
      <c r="A1255" s="514"/>
      <c r="D1255" s="835" t="s">
        <v>317</v>
      </c>
      <c r="E1255" s="836"/>
      <c r="F1255" s="836"/>
      <c r="G1255" s="836"/>
      <c r="H1255" s="836"/>
      <c r="I1255" s="836"/>
      <c r="J1255" s="836"/>
      <c r="K1255" s="836"/>
      <c r="L1255" s="836"/>
      <c r="M1255" s="837"/>
      <c r="N1255" s="824">
        <v>23284</v>
      </c>
      <c r="O1255" s="824"/>
      <c r="P1255" s="824"/>
      <c r="Q1255" s="824"/>
      <c r="R1255" s="824"/>
      <c r="S1255" s="824"/>
      <c r="T1255" s="824"/>
      <c r="U1255" s="824"/>
      <c r="V1255" s="824"/>
      <c r="W1255" s="824"/>
      <c r="X1255" s="824">
        <v>23707</v>
      </c>
      <c r="Y1255" s="824"/>
      <c r="Z1255" s="824"/>
      <c r="AA1255" s="824"/>
      <c r="AB1255" s="824"/>
      <c r="AC1255" s="824"/>
      <c r="AD1255" s="824"/>
      <c r="AE1255" s="824"/>
      <c r="AF1255" s="824"/>
      <c r="AG1255" s="824"/>
      <c r="AL1255" s="450"/>
      <c r="AM1255" s="452"/>
      <c r="AO1255" s="450"/>
      <c r="AP1255" s="463"/>
    </row>
    <row r="1256" spans="1:42" s="20" customFormat="1" ht="29.25" customHeight="1">
      <c r="A1256" s="514"/>
      <c r="D1256" s="718" t="s">
        <v>1100</v>
      </c>
      <c r="E1256" s="719"/>
      <c r="F1256" s="719"/>
      <c r="G1256" s="719"/>
      <c r="H1256" s="719"/>
      <c r="I1256" s="719"/>
      <c r="J1256" s="719"/>
      <c r="K1256" s="719"/>
      <c r="L1256" s="719"/>
      <c r="M1256" s="720"/>
      <c r="N1256" s="824">
        <v>17692.5</v>
      </c>
      <c r="O1256" s="824"/>
      <c r="P1256" s="824"/>
      <c r="Q1256" s="824"/>
      <c r="R1256" s="824"/>
      <c r="S1256" s="824"/>
      <c r="T1256" s="824"/>
      <c r="U1256" s="824"/>
      <c r="V1256" s="824"/>
      <c r="W1256" s="824"/>
      <c r="X1256" s="824">
        <v>21048</v>
      </c>
      <c r="Y1256" s="824"/>
      <c r="Z1256" s="824"/>
      <c r="AA1256" s="824"/>
      <c r="AB1256" s="824"/>
      <c r="AC1256" s="824"/>
      <c r="AD1256" s="824"/>
      <c r="AE1256" s="824"/>
      <c r="AF1256" s="824"/>
      <c r="AG1256" s="824"/>
      <c r="AL1256" s="450"/>
      <c r="AM1256" s="452"/>
      <c r="AO1256" s="450"/>
      <c r="AP1256" s="463"/>
    </row>
    <row r="1257" spans="1:42" s="20" customFormat="1" ht="29.25" customHeight="1">
      <c r="A1257" s="514"/>
      <c r="D1257" s="718" t="s">
        <v>1101</v>
      </c>
      <c r="E1257" s="719"/>
      <c r="F1257" s="719"/>
      <c r="G1257" s="719"/>
      <c r="H1257" s="719"/>
      <c r="I1257" s="719"/>
      <c r="J1257" s="719"/>
      <c r="K1257" s="719"/>
      <c r="L1257" s="719"/>
      <c r="M1257" s="720"/>
      <c r="N1257" s="824">
        <v>5591.56</v>
      </c>
      <c r="O1257" s="824"/>
      <c r="P1257" s="824"/>
      <c r="Q1257" s="824"/>
      <c r="R1257" s="824"/>
      <c r="S1257" s="824"/>
      <c r="T1257" s="824"/>
      <c r="U1257" s="824"/>
      <c r="V1257" s="824"/>
      <c r="W1257" s="824"/>
      <c r="X1257" s="824">
        <v>2659</v>
      </c>
      <c r="Y1257" s="824"/>
      <c r="Z1257" s="824"/>
      <c r="AA1257" s="824"/>
      <c r="AB1257" s="824"/>
      <c r="AC1257" s="824"/>
      <c r="AD1257" s="824"/>
      <c r="AE1257" s="824"/>
      <c r="AF1257" s="824"/>
      <c r="AG1257" s="824"/>
      <c r="AL1257" s="465">
        <f>SUM(N1259:W1260)-N1258</f>
        <v>0</v>
      </c>
      <c r="AM1257" s="452">
        <f>SUM(X1259:AG1260)-X1258</f>
        <v>0</v>
      </c>
      <c r="AO1257" s="465" t="e">
        <f>N1258-#REF!</f>
        <v>#REF!</v>
      </c>
      <c r="AP1257" s="452" t="e">
        <f>X1258-#REF!</f>
        <v>#REF!</v>
      </c>
    </row>
    <row r="1258" spans="1:42" s="20" customFormat="1" ht="29.25" customHeight="1">
      <c r="A1258" s="514"/>
      <c r="D1258" s="827" t="s">
        <v>318</v>
      </c>
      <c r="E1258" s="828"/>
      <c r="F1258" s="828"/>
      <c r="G1258" s="828"/>
      <c r="H1258" s="828"/>
      <c r="I1258" s="828"/>
      <c r="J1258" s="828"/>
      <c r="K1258" s="828"/>
      <c r="L1258" s="828"/>
      <c r="M1258" s="829"/>
      <c r="N1258" s="824"/>
      <c r="O1258" s="824"/>
      <c r="P1258" s="824"/>
      <c r="Q1258" s="824"/>
      <c r="R1258" s="824"/>
      <c r="S1258" s="824"/>
      <c r="T1258" s="824"/>
      <c r="U1258" s="824"/>
      <c r="V1258" s="824"/>
      <c r="W1258" s="824"/>
      <c r="X1258" s="824"/>
      <c r="Y1258" s="824"/>
      <c r="Z1258" s="824"/>
      <c r="AA1258" s="824"/>
      <c r="AB1258" s="824"/>
      <c r="AC1258" s="824"/>
      <c r="AD1258" s="824"/>
      <c r="AE1258" s="824"/>
      <c r="AF1258" s="824"/>
      <c r="AG1258" s="824"/>
      <c r="AL1258" s="450"/>
      <c r="AM1258" s="452"/>
      <c r="AO1258" s="285"/>
      <c r="AP1258" s="284"/>
    </row>
    <row r="1259" spans="1:42" s="20" customFormat="1" ht="29.25" customHeight="1">
      <c r="A1259" s="514"/>
      <c r="D1259" s="822"/>
      <c r="E1259" s="822"/>
      <c r="F1259" s="822"/>
      <c r="G1259" s="822"/>
      <c r="H1259" s="822"/>
      <c r="I1259" s="822"/>
      <c r="J1259" s="822"/>
      <c r="K1259" s="822"/>
      <c r="L1259" s="822"/>
      <c r="M1259" s="822"/>
      <c r="N1259" s="824"/>
      <c r="O1259" s="824"/>
      <c r="P1259" s="824"/>
      <c r="Q1259" s="824"/>
      <c r="R1259" s="824"/>
      <c r="S1259" s="824"/>
      <c r="T1259" s="824"/>
      <c r="U1259" s="824"/>
      <c r="V1259" s="824"/>
      <c r="W1259" s="824"/>
      <c r="X1259" s="824"/>
      <c r="Y1259" s="824"/>
      <c r="Z1259" s="824"/>
      <c r="AA1259" s="824"/>
      <c r="AB1259" s="824"/>
      <c r="AC1259" s="824"/>
      <c r="AD1259" s="824"/>
      <c r="AE1259" s="824"/>
      <c r="AF1259" s="824"/>
      <c r="AG1259" s="824"/>
      <c r="AL1259" s="477"/>
      <c r="AM1259" s="455"/>
      <c r="AO1259" s="487"/>
      <c r="AP1259" s="485"/>
    </row>
    <row r="1260" spans="1:42" ht="14.25" customHeight="1" thickBot="1">
      <c r="D1260" s="830"/>
      <c r="E1260" s="831"/>
      <c r="F1260" s="831"/>
      <c r="G1260" s="831"/>
      <c r="H1260" s="831"/>
      <c r="I1260" s="831"/>
      <c r="J1260" s="831"/>
      <c r="K1260" s="831"/>
      <c r="L1260" s="831"/>
      <c r="M1260" s="832"/>
      <c r="N1260" s="833"/>
      <c r="O1260" s="833"/>
      <c r="P1260" s="833"/>
      <c r="Q1260" s="833"/>
      <c r="R1260" s="833"/>
      <c r="S1260" s="833"/>
      <c r="T1260" s="833"/>
      <c r="U1260" s="833"/>
      <c r="V1260" s="833"/>
      <c r="W1260" s="833"/>
      <c r="X1260" s="834"/>
      <c r="Y1260" s="833"/>
      <c r="Z1260" s="833"/>
      <c r="AA1260" s="833"/>
      <c r="AB1260" s="833"/>
      <c r="AC1260" s="833"/>
      <c r="AD1260" s="833"/>
      <c r="AE1260" s="833"/>
      <c r="AF1260" s="833"/>
      <c r="AG1260" s="833"/>
    </row>
    <row r="1261" spans="1:42" ht="14.25" customHeight="1">
      <c r="D1261" s="528"/>
      <c r="E1261" s="528"/>
      <c r="F1261" s="528"/>
      <c r="G1261" s="528"/>
      <c r="H1261" s="528"/>
      <c r="I1261" s="528"/>
      <c r="J1261" s="528"/>
      <c r="K1261" s="528"/>
      <c r="L1261" s="528"/>
      <c r="M1261" s="528"/>
      <c r="N1261" s="529"/>
      <c r="O1261" s="529"/>
      <c r="P1261" s="529"/>
      <c r="Q1261" s="529"/>
      <c r="R1261" s="529"/>
      <c r="S1261" s="529"/>
      <c r="T1261" s="529"/>
      <c r="U1261" s="529"/>
      <c r="V1261" s="529"/>
      <c r="W1261" s="529"/>
      <c r="X1261" s="529"/>
      <c r="Y1261" s="529"/>
      <c r="Z1261" s="529"/>
      <c r="AA1261" s="529"/>
      <c r="AB1261" s="529"/>
      <c r="AC1261" s="529"/>
      <c r="AD1261" s="529"/>
      <c r="AE1261" s="529"/>
      <c r="AF1261" s="529"/>
      <c r="AG1261" s="529"/>
    </row>
    <row r="1262" spans="1:42" ht="14.25" customHeight="1" thickBot="1">
      <c r="A1262" s="439">
        <v>39</v>
      </c>
      <c r="D1262" s="528"/>
      <c r="E1262" s="528"/>
      <c r="F1262" s="528"/>
      <c r="G1262" s="528"/>
      <c r="H1262" s="528"/>
      <c r="I1262" s="528"/>
      <c r="J1262" s="528"/>
      <c r="K1262" s="528"/>
      <c r="L1262" s="528"/>
      <c r="M1262" s="528"/>
      <c r="N1262" s="529"/>
      <c r="O1262" s="529"/>
      <c r="P1262" s="529"/>
      <c r="Q1262" s="529"/>
      <c r="R1262" s="529"/>
      <c r="S1262" s="529"/>
      <c r="T1262" s="529"/>
      <c r="U1262" s="529"/>
      <c r="V1262" s="529"/>
      <c r="W1262" s="529"/>
      <c r="X1262" s="529"/>
      <c r="Y1262" s="529"/>
      <c r="Z1262" s="529"/>
      <c r="AA1262" s="529"/>
      <c r="AB1262" s="529"/>
      <c r="AC1262" s="529"/>
      <c r="AD1262" s="529"/>
      <c r="AE1262" s="529"/>
      <c r="AF1262" s="529"/>
      <c r="AG1262" s="529"/>
    </row>
    <row r="1263" spans="1:42" ht="14.25" customHeight="1" thickTop="1">
      <c r="D1263" s="838" t="s">
        <v>131</v>
      </c>
      <c r="E1263" s="839"/>
      <c r="F1263" s="839"/>
      <c r="G1263" s="839"/>
      <c r="H1263" s="839"/>
      <c r="I1263" s="839"/>
      <c r="J1263" s="839"/>
      <c r="K1263" s="839"/>
      <c r="L1263" s="839"/>
      <c r="M1263" s="840"/>
      <c r="N1263" s="797" t="s">
        <v>2</v>
      </c>
      <c r="O1263" s="798"/>
      <c r="P1263" s="798"/>
      <c r="Q1263" s="798"/>
      <c r="R1263" s="798"/>
      <c r="S1263" s="798"/>
      <c r="T1263" s="798"/>
      <c r="U1263" s="798"/>
      <c r="V1263" s="798"/>
      <c r="W1263" s="798"/>
      <c r="X1263" s="797" t="s">
        <v>3</v>
      </c>
      <c r="Y1263" s="798"/>
      <c r="Z1263" s="798"/>
      <c r="AA1263" s="798"/>
      <c r="AB1263" s="798"/>
      <c r="AC1263" s="798"/>
      <c r="AD1263" s="798"/>
      <c r="AE1263" s="798"/>
      <c r="AF1263" s="798"/>
      <c r="AG1263" s="799"/>
      <c r="AL1263" s="687" t="s">
        <v>2</v>
      </c>
      <c r="AM1263" s="688" t="s">
        <v>3</v>
      </c>
      <c r="AO1263" s="687" t="s">
        <v>2</v>
      </c>
      <c r="AP1263" s="688" t="s">
        <v>3</v>
      </c>
    </row>
    <row r="1264" spans="1:42" s="20" customFormat="1" ht="29.25" customHeight="1" thickBot="1">
      <c r="A1264" s="686"/>
      <c r="D1264" s="841"/>
      <c r="E1264" s="842"/>
      <c r="F1264" s="842"/>
      <c r="G1264" s="842"/>
      <c r="H1264" s="842"/>
      <c r="I1264" s="842"/>
      <c r="J1264" s="842"/>
      <c r="K1264" s="842"/>
      <c r="L1264" s="842"/>
      <c r="M1264" s="843"/>
      <c r="N1264" s="800"/>
      <c r="O1264" s="801"/>
      <c r="P1264" s="801"/>
      <c r="Q1264" s="801"/>
      <c r="R1264" s="801"/>
      <c r="S1264" s="801"/>
      <c r="T1264" s="801"/>
      <c r="U1264" s="801"/>
      <c r="V1264" s="801"/>
      <c r="W1264" s="801"/>
      <c r="X1264" s="800"/>
      <c r="Y1264" s="801"/>
      <c r="Z1264" s="801"/>
      <c r="AA1264" s="801"/>
      <c r="AB1264" s="801"/>
      <c r="AC1264" s="801"/>
      <c r="AD1264" s="801"/>
      <c r="AE1264" s="801"/>
      <c r="AF1264" s="801"/>
      <c r="AG1264" s="802"/>
      <c r="AL1264" s="474">
        <f>SUM(N1266:W1270)-N1265</f>
        <v>0</v>
      </c>
      <c r="AM1264" s="458">
        <f>SUM(X1266:AG1270)-X1265</f>
        <v>0</v>
      </c>
      <c r="AO1264" s="474" t="e">
        <f>N1265-#REF!</f>
        <v>#REF!</v>
      </c>
      <c r="AP1264" s="458" t="e">
        <f>X1265-#REF!</f>
        <v>#REF!</v>
      </c>
    </row>
    <row r="1265" spans="1:42" s="20" customFormat="1" ht="29.25" customHeight="1">
      <c r="A1265" s="686"/>
      <c r="D1265" s="844" t="s">
        <v>1036</v>
      </c>
      <c r="E1265" s="845"/>
      <c r="F1265" s="845"/>
      <c r="G1265" s="845"/>
      <c r="H1265" s="845"/>
      <c r="I1265" s="845"/>
      <c r="J1265" s="845"/>
      <c r="K1265" s="845"/>
      <c r="L1265" s="845"/>
      <c r="M1265" s="846"/>
      <c r="N1265" s="826">
        <v>6000</v>
      </c>
      <c r="O1265" s="826"/>
      <c r="P1265" s="826"/>
      <c r="Q1265" s="826"/>
      <c r="R1265" s="826"/>
      <c r="S1265" s="826"/>
      <c r="T1265" s="826"/>
      <c r="U1265" s="826"/>
      <c r="V1265" s="826"/>
      <c r="W1265" s="826"/>
      <c r="X1265" s="826">
        <v>7000</v>
      </c>
      <c r="Y1265" s="826"/>
      <c r="Z1265" s="826"/>
      <c r="AA1265" s="826"/>
      <c r="AB1265" s="826"/>
      <c r="AC1265" s="826"/>
      <c r="AD1265" s="826"/>
      <c r="AE1265" s="826"/>
      <c r="AF1265" s="826"/>
      <c r="AG1265" s="826"/>
      <c r="AL1265" s="450"/>
      <c r="AM1265" s="452"/>
      <c r="AO1265" s="530"/>
      <c r="AP1265" s="531"/>
    </row>
    <row r="1266" spans="1:42" s="20" customFormat="1" ht="29.25" customHeight="1">
      <c r="A1266" s="686"/>
      <c r="D1266" s="718" t="s">
        <v>307</v>
      </c>
      <c r="E1266" s="719"/>
      <c r="F1266" s="719"/>
      <c r="G1266" s="719"/>
      <c r="H1266" s="719"/>
      <c r="I1266" s="719"/>
      <c r="J1266" s="719"/>
      <c r="K1266" s="719"/>
      <c r="L1266" s="719"/>
      <c r="M1266" s="720"/>
      <c r="N1266" s="824">
        <v>6000</v>
      </c>
      <c r="O1266" s="824"/>
      <c r="P1266" s="824"/>
      <c r="Q1266" s="824"/>
      <c r="R1266" s="824"/>
      <c r="S1266" s="824"/>
      <c r="T1266" s="824"/>
      <c r="U1266" s="824"/>
      <c r="V1266" s="824"/>
      <c r="W1266" s="824"/>
      <c r="X1266" s="824">
        <v>7000</v>
      </c>
      <c r="Y1266" s="824"/>
      <c r="Z1266" s="824"/>
      <c r="AA1266" s="824"/>
      <c r="AB1266" s="824"/>
      <c r="AC1266" s="824"/>
      <c r="AD1266" s="824"/>
      <c r="AE1266" s="824"/>
      <c r="AF1266" s="824"/>
      <c r="AG1266" s="824"/>
      <c r="AL1266" s="450"/>
      <c r="AM1266" s="452"/>
      <c r="AO1266" s="532"/>
      <c r="AP1266" s="533"/>
    </row>
    <row r="1267" spans="1:42" s="20" customFormat="1" ht="29.25" customHeight="1">
      <c r="A1267" s="686"/>
      <c r="D1267" s="718" t="s">
        <v>308</v>
      </c>
      <c r="E1267" s="719"/>
      <c r="F1267" s="719"/>
      <c r="G1267" s="719"/>
      <c r="H1267" s="719"/>
      <c r="I1267" s="719"/>
      <c r="J1267" s="719"/>
      <c r="K1267" s="719"/>
      <c r="L1267" s="719"/>
      <c r="M1267" s="720"/>
      <c r="N1267" s="824"/>
      <c r="O1267" s="824"/>
      <c r="P1267" s="824"/>
      <c r="Q1267" s="824"/>
      <c r="R1267" s="824"/>
      <c r="S1267" s="824"/>
      <c r="T1267" s="824"/>
      <c r="U1267" s="824"/>
      <c r="V1267" s="824"/>
      <c r="W1267" s="824"/>
      <c r="X1267" s="824"/>
      <c r="Y1267" s="824"/>
      <c r="Z1267" s="824"/>
      <c r="AA1267" s="824"/>
      <c r="AB1267" s="824"/>
      <c r="AC1267" s="824"/>
      <c r="AD1267" s="824"/>
      <c r="AE1267" s="824"/>
      <c r="AF1267" s="824"/>
      <c r="AG1267" s="824"/>
      <c r="AL1267" s="450"/>
      <c r="AM1267" s="452"/>
      <c r="AO1267" s="530"/>
      <c r="AP1267" s="531"/>
    </row>
    <row r="1268" spans="1:42" s="20" customFormat="1" ht="29.25" customHeight="1">
      <c r="A1268" s="686"/>
      <c r="D1268" s="718" t="s">
        <v>309</v>
      </c>
      <c r="E1268" s="719"/>
      <c r="F1268" s="719"/>
      <c r="G1268" s="719"/>
      <c r="H1268" s="719"/>
      <c r="I1268" s="719"/>
      <c r="J1268" s="719"/>
      <c r="K1268" s="719"/>
      <c r="L1268" s="719"/>
      <c r="M1268" s="720"/>
      <c r="N1268" s="824"/>
      <c r="O1268" s="824"/>
      <c r="P1268" s="824"/>
      <c r="Q1268" s="824"/>
      <c r="R1268" s="824"/>
      <c r="S1268" s="824"/>
      <c r="T1268" s="824"/>
      <c r="U1268" s="824"/>
      <c r="V1268" s="824"/>
      <c r="W1268" s="824"/>
      <c r="X1268" s="824"/>
      <c r="Y1268" s="824"/>
      <c r="Z1268" s="824"/>
      <c r="AA1268" s="824"/>
      <c r="AB1268" s="824"/>
      <c r="AC1268" s="824"/>
      <c r="AD1268" s="824"/>
      <c r="AE1268" s="824"/>
      <c r="AF1268" s="824"/>
      <c r="AG1268" s="824"/>
      <c r="AL1268" s="450"/>
      <c r="AM1268" s="452"/>
      <c r="AO1268" s="532"/>
      <c r="AP1268" s="533"/>
    </row>
    <row r="1269" spans="1:42" s="20" customFormat="1" ht="29.25" customHeight="1">
      <c r="A1269" s="686"/>
      <c r="D1269" s="718" t="s">
        <v>310</v>
      </c>
      <c r="E1269" s="719"/>
      <c r="F1269" s="719"/>
      <c r="G1269" s="719"/>
      <c r="H1269" s="719"/>
      <c r="I1269" s="719"/>
      <c r="J1269" s="719"/>
      <c r="K1269" s="719"/>
      <c r="L1269" s="719"/>
      <c r="M1269" s="720"/>
      <c r="N1269" s="824"/>
      <c r="O1269" s="824"/>
      <c r="P1269" s="824"/>
      <c r="Q1269" s="824"/>
      <c r="R1269" s="824"/>
      <c r="S1269" s="824"/>
      <c r="T1269" s="824"/>
      <c r="U1269" s="824"/>
      <c r="V1269" s="824"/>
      <c r="W1269" s="824"/>
      <c r="X1269" s="824"/>
      <c r="Y1269" s="824"/>
      <c r="Z1269" s="824"/>
      <c r="AA1269" s="824"/>
      <c r="AB1269" s="824"/>
      <c r="AC1269" s="824"/>
      <c r="AD1269" s="824"/>
      <c r="AE1269" s="824"/>
      <c r="AF1269" s="824"/>
      <c r="AG1269" s="824"/>
      <c r="AL1269" s="465"/>
      <c r="AM1269" s="452"/>
      <c r="AO1269" s="532"/>
      <c r="AP1269" s="533"/>
    </row>
    <row r="1270" spans="1:42" ht="14.25" customHeight="1" thickBot="1">
      <c r="D1270" s="803" t="s">
        <v>311</v>
      </c>
      <c r="E1270" s="804"/>
      <c r="F1270" s="804"/>
      <c r="G1270" s="804"/>
      <c r="H1270" s="804"/>
      <c r="I1270" s="804"/>
      <c r="J1270" s="804"/>
      <c r="K1270" s="804"/>
      <c r="L1270" s="804"/>
      <c r="M1270" s="805"/>
      <c r="N1270" s="1185"/>
      <c r="O1270" s="1185"/>
      <c r="P1270" s="1185"/>
      <c r="Q1270" s="1185"/>
      <c r="R1270" s="1185"/>
      <c r="S1270" s="1185"/>
      <c r="T1270" s="1185"/>
      <c r="U1270" s="1185"/>
      <c r="V1270" s="1185"/>
      <c r="W1270" s="1185"/>
      <c r="X1270" s="1185"/>
      <c r="Y1270" s="1185"/>
      <c r="Z1270" s="1185"/>
      <c r="AA1270" s="1185"/>
      <c r="AB1270" s="1185"/>
      <c r="AC1270" s="1185"/>
      <c r="AD1270" s="1185"/>
      <c r="AE1270" s="1185"/>
      <c r="AF1270" s="1185"/>
      <c r="AG1270" s="1185"/>
    </row>
    <row r="1271" spans="1:42" ht="14.25" customHeight="1">
      <c r="D1271" s="528"/>
      <c r="E1271" s="528"/>
      <c r="F1271" s="528"/>
      <c r="G1271" s="528"/>
      <c r="H1271" s="528"/>
      <c r="I1271" s="528"/>
      <c r="J1271" s="528"/>
      <c r="K1271" s="528"/>
      <c r="L1271" s="528"/>
      <c r="M1271" s="528"/>
      <c r="N1271" s="529"/>
      <c r="O1271" s="529"/>
      <c r="P1271" s="529"/>
      <c r="Q1271" s="529"/>
      <c r="R1271" s="529"/>
      <c r="S1271" s="529"/>
      <c r="T1271" s="529"/>
      <c r="U1271" s="529"/>
      <c r="V1271" s="529"/>
      <c r="W1271" s="529"/>
      <c r="X1271" s="529"/>
      <c r="Y1271" s="529"/>
      <c r="Z1271" s="529"/>
      <c r="AA1271" s="529"/>
      <c r="AB1271" s="529"/>
      <c r="AC1271" s="529"/>
      <c r="AD1271" s="529"/>
      <c r="AE1271" s="529"/>
      <c r="AF1271" s="529"/>
      <c r="AG1271" s="529"/>
    </row>
    <row r="1272" spans="1:42" ht="14.25" customHeight="1">
      <c r="D1272" s="528"/>
      <c r="E1272" s="528"/>
      <c r="F1272" s="528"/>
      <c r="G1272" s="528"/>
      <c r="H1272" s="528"/>
      <c r="I1272" s="528"/>
      <c r="J1272" s="528"/>
      <c r="K1272" s="528"/>
      <c r="L1272" s="528"/>
      <c r="M1272" s="528"/>
      <c r="N1272" s="529"/>
      <c r="O1272" s="529"/>
      <c r="P1272" s="529"/>
      <c r="Q1272" s="529"/>
      <c r="R1272" s="529"/>
      <c r="S1272" s="529"/>
      <c r="T1272" s="529"/>
      <c r="U1272" s="529"/>
      <c r="V1272" s="529"/>
      <c r="W1272" s="529"/>
      <c r="X1272" s="529"/>
      <c r="Y1272" s="529"/>
      <c r="Z1272" s="529"/>
      <c r="AA1272" s="529"/>
      <c r="AB1272" s="529"/>
      <c r="AC1272" s="529"/>
      <c r="AD1272" s="529"/>
      <c r="AE1272" s="529"/>
      <c r="AF1272" s="529"/>
      <c r="AG1272" s="529"/>
    </row>
    <row r="1273" spans="1:42" ht="14.25" customHeight="1">
      <c r="D1273" s="528"/>
      <c r="E1273" s="528"/>
      <c r="F1273" s="528"/>
      <c r="G1273" s="528"/>
      <c r="H1273" s="528"/>
      <c r="I1273" s="528"/>
      <c r="J1273" s="528"/>
      <c r="K1273" s="528"/>
      <c r="L1273" s="528"/>
      <c r="M1273" s="528"/>
      <c r="N1273" s="529"/>
      <c r="O1273" s="529"/>
      <c r="P1273" s="529"/>
      <c r="Q1273" s="529"/>
      <c r="R1273" s="529"/>
      <c r="S1273" s="529"/>
      <c r="T1273" s="529"/>
      <c r="U1273" s="529"/>
      <c r="V1273" s="529"/>
      <c r="W1273" s="529"/>
      <c r="X1273" s="529"/>
      <c r="Y1273" s="529"/>
      <c r="Z1273" s="529"/>
      <c r="AA1273" s="529"/>
      <c r="AB1273" s="529"/>
      <c r="AC1273" s="529"/>
      <c r="AD1273" s="529"/>
      <c r="AE1273" s="529"/>
      <c r="AF1273" s="529"/>
      <c r="AG1273" s="529"/>
    </row>
    <row r="1274" spans="1:42" ht="14.25" customHeight="1">
      <c r="D1274" s="785" t="s">
        <v>947</v>
      </c>
      <c r="E1274" s="785"/>
      <c r="F1274" s="785"/>
      <c r="G1274" s="785"/>
      <c r="H1274" s="785"/>
      <c r="I1274" s="785"/>
      <c r="J1274" s="785"/>
      <c r="K1274" s="785"/>
      <c r="L1274" s="785"/>
      <c r="M1274" s="785"/>
      <c r="N1274" s="785"/>
      <c r="O1274" s="785"/>
      <c r="P1274" s="785"/>
      <c r="Q1274" s="785"/>
      <c r="R1274" s="785"/>
      <c r="S1274" s="785"/>
      <c r="T1274" s="785"/>
      <c r="U1274" s="785"/>
      <c r="V1274" s="785"/>
      <c r="W1274" s="785"/>
      <c r="X1274" s="785"/>
      <c r="Y1274" s="785"/>
      <c r="Z1274" s="785"/>
      <c r="AA1274" s="785"/>
      <c r="AB1274" s="785"/>
      <c r="AC1274" s="785"/>
      <c r="AD1274" s="785"/>
      <c r="AE1274" s="785"/>
      <c r="AF1274" s="785"/>
      <c r="AG1274" s="785"/>
    </row>
    <row r="1276" spans="1:42" ht="14.25" customHeight="1">
      <c r="D1276" s="786" t="s">
        <v>948</v>
      </c>
      <c r="E1276" s="787"/>
      <c r="F1276" s="787"/>
      <c r="G1276" s="787"/>
      <c r="H1276" s="787"/>
      <c r="I1276" s="787"/>
      <c r="J1276" s="787"/>
      <c r="K1276" s="787"/>
      <c r="L1276" s="787"/>
      <c r="M1276" s="787"/>
      <c r="N1276" s="787"/>
      <c r="O1276" s="787"/>
      <c r="P1276" s="787"/>
      <c r="Q1276" s="787"/>
      <c r="R1276" s="787"/>
      <c r="S1276" s="787"/>
      <c r="T1276" s="787"/>
      <c r="U1276" s="787"/>
      <c r="V1276" s="787"/>
      <c r="W1276" s="787"/>
      <c r="X1276" s="787"/>
      <c r="Y1276" s="787"/>
      <c r="Z1276" s="787"/>
      <c r="AA1276" s="787"/>
      <c r="AB1276" s="787"/>
      <c r="AC1276" s="787"/>
      <c r="AD1276" s="787"/>
      <c r="AE1276" s="787"/>
      <c r="AF1276" s="787"/>
      <c r="AG1276" s="787"/>
    </row>
    <row r="1277" spans="1:42" ht="28.5" customHeight="1" thickBot="1">
      <c r="A1277" s="439">
        <v>40</v>
      </c>
    </row>
    <row r="1278" spans="1:42" ht="46.5" customHeight="1" thickBot="1">
      <c r="D1278" s="771" t="s">
        <v>131</v>
      </c>
      <c r="E1278" s="771"/>
      <c r="F1278" s="771"/>
      <c r="G1278" s="771"/>
      <c r="H1278" s="771"/>
      <c r="I1278" s="771"/>
      <c r="J1278" s="771"/>
      <c r="K1278" s="771"/>
      <c r="L1278" s="771"/>
      <c r="M1278" s="771"/>
      <c r="N1278" s="771"/>
      <c r="O1278" s="771"/>
      <c r="P1278" s="771" t="s">
        <v>2</v>
      </c>
      <c r="Q1278" s="771"/>
      <c r="R1278" s="771"/>
      <c r="S1278" s="771"/>
      <c r="T1278" s="771"/>
      <c r="U1278" s="771"/>
      <c r="V1278" s="771"/>
      <c r="W1278" s="771"/>
      <c r="X1278" s="771"/>
      <c r="Y1278" s="771" t="s">
        <v>3</v>
      </c>
      <c r="Z1278" s="771"/>
      <c r="AA1278" s="771"/>
      <c r="AB1278" s="771"/>
      <c r="AC1278" s="771"/>
      <c r="AD1278" s="771"/>
      <c r="AE1278" s="771"/>
      <c r="AF1278" s="771"/>
      <c r="AG1278" s="771"/>
    </row>
    <row r="1279" spans="1:42" ht="45.75" customHeight="1">
      <c r="D1279" s="823" t="s">
        <v>320</v>
      </c>
      <c r="E1279" s="823"/>
      <c r="F1279" s="823"/>
      <c r="G1279" s="823"/>
      <c r="H1279" s="823"/>
      <c r="I1279" s="823"/>
      <c r="J1279" s="823"/>
      <c r="K1279" s="823"/>
      <c r="L1279" s="823"/>
      <c r="M1279" s="823"/>
      <c r="N1279" s="823"/>
      <c r="O1279" s="823"/>
      <c r="P1279" s="815"/>
      <c r="Q1279" s="815"/>
      <c r="R1279" s="815"/>
      <c r="S1279" s="815"/>
      <c r="T1279" s="815"/>
      <c r="U1279" s="815"/>
      <c r="V1279" s="815"/>
      <c r="W1279" s="815"/>
      <c r="X1279" s="815"/>
      <c r="Y1279" s="815"/>
      <c r="Z1279" s="815"/>
      <c r="AA1279" s="815"/>
      <c r="AB1279" s="815"/>
      <c r="AC1279" s="815"/>
      <c r="AD1279" s="815"/>
      <c r="AE1279" s="815"/>
      <c r="AF1279" s="815"/>
      <c r="AG1279" s="815"/>
    </row>
    <row r="1280" spans="1:42" ht="38.25" customHeight="1">
      <c r="D1280" s="822" t="s">
        <v>321</v>
      </c>
      <c r="E1280" s="822"/>
      <c r="F1280" s="822"/>
      <c r="G1280" s="822"/>
      <c r="H1280" s="822"/>
      <c r="I1280" s="822"/>
      <c r="J1280" s="822"/>
      <c r="K1280" s="822"/>
      <c r="L1280" s="822"/>
      <c r="M1280" s="822"/>
      <c r="N1280" s="822"/>
      <c r="O1280" s="822"/>
      <c r="P1280" s="716"/>
      <c r="Q1280" s="716"/>
      <c r="R1280" s="716"/>
      <c r="S1280" s="716"/>
      <c r="T1280" s="716"/>
      <c r="U1280" s="716"/>
      <c r="V1280" s="716"/>
      <c r="W1280" s="716"/>
      <c r="X1280" s="716"/>
      <c r="Y1280" s="716"/>
      <c r="Z1280" s="716"/>
      <c r="AA1280" s="716"/>
      <c r="AB1280" s="716"/>
      <c r="AC1280" s="716"/>
      <c r="AD1280" s="716"/>
      <c r="AE1280" s="716"/>
      <c r="AF1280" s="716"/>
      <c r="AG1280" s="716"/>
    </row>
    <row r="1281" spans="1:42" ht="68.25" customHeight="1">
      <c r="D1281" s="822" t="s">
        <v>322</v>
      </c>
      <c r="E1281" s="822"/>
      <c r="F1281" s="822"/>
      <c r="G1281" s="822"/>
      <c r="H1281" s="822"/>
      <c r="I1281" s="822"/>
      <c r="J1281" s="822"/>
      <c r="K1281" s="822"/>
      <c r="L1281" s="822"/>
      <c r="M1281" s="822"/>
      <c r="N1281" s="822"/>
      <c r="O1281" s="822"/>
      <c r="P1281" s="716"/>
      <c r="Q1281" s="716"/>
      <c r="R1281" s="716"/>
      <c r="S1281" s="716"/>
      <c r="T1281" s="716"/>
      <c r="U1281" s="716"/>
      <c r="V1281" s="716"/>
      <c r="W1281" s="716"/>
      <c r="X1281" s="716"/>
      <c r="Y1281" s="716"/>
      <c r="Z1281" s="716"/>
      <c r="AA1281" s="716"/>
      <c r="AB1281" s="716"/>
      <c r="AC1281" s="716"/>
      <c r="AD1281" s="716"/>
      <c r="AE1281" s="716"/>
      <c r="AF1281" s="716"/>
      <c r="AG1281" s="716"/>
    </row>
    <row r="1282" spans="1:42" ht="55.5" customHeight="1">
      <c r="D1282" s="822" t="s">
        <v>323</v>
      </c>
      <c r="E1282" s="822"/>
      <c r="F1282" s="822"/>
      <c r="G1282" s="822"/>
      <c r="H1282" s="822"/>
      <c r="I1282" s="822"/>
      <c r="J1282" s="822"/>
      <c r="K1282" s="822"/>
      <c r="L1282" s="822"/>
      <c r="M1282" s="822"/>
      <c r="N1282" s="822"/>
      <c r="O1282" s="822"/>
      <c r="P1282" s="716"/>
      <c r="Q1282" s="716"/>
      <c r="R1282" s="716"/>
      <c r="S1282" s="716"/>
      <c r="T1282" s="716"/>
      <c r="U1282" s="716"/>
      <c r="V1282" s="716"/>
      <c r="W1282" s="716"/>
      <c r="X1282" s="716"/>
      <c r="Y1282" s="716"/>
      <c r="Z1282" s="716"/>
      <c r="AA1282" s="716"/>
      <c r="AB1282" s="716"/>
      <c r="AC1282" s="716"/>
      <c r="AD1282" s="716"/>
      <c r="AE1282" s="716"/>
      <c r="AF1282" s="716"/>
      <c r="AG1282" s="716"/>
    </row>
    <row r="1283" spans="1:42" ht="44.25" customHeight="1">
      <c r="D1283" s="822" t="s">
        <v>324</v>
      </c>
      <c r="E1283" s="822"/>
      <c r="F1283" s="822"/>
      <c r="G1283" s="822"/>
      <c r="H1283" s="822"/>
      <c r="I1283" s="822"/>
      <c r="J1283" s="822"/>
      <c r="K1283" s="822"/>
      <c r="L1283" s="822"/>
      <c r="M1283" s="822"/>
      <c r="N1283" s="822"/>
      <c r="O1283" s="822"/>
      <c r="P1283" s="716"/>
      <c r="Q1283" s="716"/>
      <c r="R1283" s="716"/>
      <c r="S1283" s="716"/>
      <c r="T1283" s="716"/>
      <c r="U1283" s="716"/>
      <c r="V1283" s="716"/>
      <c r="W1283" s="716"/>
      <c r="X1283" s="716"/>
      <c r="Y1283" s="716"/>
      <c r="Z1283" s="716"/>
      <c r="AA1283" s="716"/>
      <c r="AB1283" s="716"/>
      <c r="AC1283" s="716"/>
      <c r="AD1283" s="716"/>
      <c r="AE1283" s="716"/>
      <c r="AF1283" s="716"/>
      <c r="AG1283" s="716"/>
    </row>
    <row r="1284" spans="1:42" ht="33.75" customHeight="1" thickBot="1">
      <c r="D1284" s="821" t="s">
        <v>325</v>
      </c>
      <c r="E1284" s="821"/>
      <c r="F1284" s="821"/>
      <c r="G1284" s="821"/>
      <c r="H1284" s="821"/>
      <c r="I1284" s="821"/>
      <c r="J1284" s="821"/>
      <c r="K1284" s="821"/>
      <c r="L1284" s="821"/>
      <c r="M1284" s="821"/>
      <c r="N1284" s="821"/>
      <c r="O1284" s="821"/>
      <c r="P1284" s="775"/>
      <c r="Q1284" s="775"/>
      <c r="R1284" s="775"/>
      <c r="S1284" s="775"/>
      <c r="T1284" s="775"/>
      <c r="U1284" s="775"/>
      <c r="V1284" s="775"/>
      <c r="W1284" s="775"/>
      <c r="X1284" s="775"/>
      <c r="Y1284" s="775"/>
      <c r="Z1284" s="775"/>
      <c r="AA1284" s="775"/>
      <c r="AB1284" s="775"/>
      <c r="AC1284" s="775"/>
      <c r="AD1284" s="775"/>
      <c r="AE1284" s="775"/>
      <c r="AF1284" s="775"/>
      <c r="AG1284" s="775"/>
    </row>
    <row r="1287" spans="1:42" ht="14.25" customHeight="1">
      <c r="D1287" s="813" t="s">
        <v>948</v>
      </c>
      <c r="E1287" s="814"/>
      <c r="F1287" s="814"/>
      <c r="G1287" s="814"/>
      <c r="H1287" s="814"/>
      <c r="I1287" s="814"/>
      <c r="J1287" s="814"/>
      <c r="K1287" s="814"/>
      <c r="L1287" s="814"/>
      <c r="M1287" s="814"/>
      <c r="N1287" s="814"/>
      <c r="O1287" s="814"/>
      <c r="P1287" s="814"/>
      <c r="Q1287" s="814"/>
      <c r="R1287" s="814"/>
      <c r="S1287" s="814"/>
      <c r="T1287" s="814"/>
      <c r="U1287" s="814"/>
      <c r="V1287" s="814"/>
      <c r="W1287" s="814"/>
      <c r="X1287" s="814"/>
      <c r="Y1287" s="814"/>
      <c r="Z1287" s="814"/>
      <c r="AA1287" s="814"/>
      <c r="AB1287" s="814"/>
      <c r="AC1287" s="814"/>
      <c r="AD1287" s="814"/>
      <c r="AE1287" s="814"/>
      <c r="AF1287" s="814"/>
      <c r="AG1287" s="814"/>
    </row>
    <row r="1288" spans="1:42" ht="14.25" customHeight="1" thickBot="1">
      <c r="A1288" s="439">
        <v>41</v>
      </c>
    </row>
    <row r="1289" spans="1:42" ht="14.25" customHeight="1" thickTop="1" thickBot="1">
      <c r="D1289" s="747" t="s">
        <v>1</v>
      </c>
      <c r="E1289" s="747"/>
      <c r="F1289" s="747"/>
      <c r="G1289" s="747"/>
      <c r="H1289" s="747"/>
      <c r="I1289" s="747"/>
      <c r="J1289" s="797" t="s">
        <v>2</v>
      </c>
      <c r="K1289" s="798"/>
      <c r="L1289" s="798"/>
      <c r="M1289" s="798"/>
      <c r="N1289" s="798"/>
      <c r="O1289" s="798"/>
      <c r="P1289" s="798"/>
      <c r="Q1289" s="798"/>
      <c r="R1289" s="798"/>
      <c r="S1289" s="798"/>
      <c r="T1289" s="798"/>
      <c r="U1289" s="799"/>
      <c r="V1289" s="797" t="s">
        <v>3</v>
      </c>
      <c r="W1289" s="798"/>
      <c r="X1289" s="798"/>
      <c r="Y1289" s="798"/>
      <c r="Z1289" s="798"/>
      <c r="AA1289" s="798"/>
      <c r="AB1289" s="798"/>
      <c r="AC1289" s="798"/>
      <c r="AD1289" s="798"/>
      <c r="AE1289" s="798"/>
      <c r="AF1289" s="798"/>
      <c r="AG1289" s="799"/>
      <c r="AO1289" s="515" t="s">
        <v>2</v>
      </c>
      <c r="AP1289" s="512" t="s">
        <v>3</v>
      </c>
    </row>
    <row r="1290" spans="1:42" ht="14.25" customHeight="1" thickBot="1">
      <c r="D1290" s="747"/>
      <c r="E1290" s="747"/>
      <c r="F1290" s="747"/>
      <c r="G1290" s="747"/>
      <c r="H1290" s="747"/>
      <c r="I1290" s="747"/>
      <c r="J1290" s="800"/>
      <c r="K1290" s="801"/>
      <c r="L1290" s="801"/>
      <c r="M1290" s="801"/>
      <c r="N1290" s="801"/>
      <c r="O1290" s="801"/>
      <c r="P1290" s="801"/>
      <c r="Q1290" s="801"/>
      <c r="R1290" s="801"/>
      <c r="S1290" s="801"/>
      <c r="T1290" s="801"/>
      <c r="U1290" s="802"/>
      <c r="V1290" s="800"/>
      <c r="W1290" s="801"/>
      <c r="X1290" s="801"/>
      <c r="Y1290" s="801"/>
      <c r="Z1290" s="801"/>
      <c r="AA1290" s="801"/>
      <c r="AB1290" s="801"/>
      <c r="AC1290" s="801"/>
      <c r="AD1290" s="801"/>
      <c r="AE1290" s="801"/>
      <c r="AF1290" s="801"/>
      <c r="AG1290" s="802"/>
      <c r="AO1290" s="534"/>
      <c r="AP1290" s="535"/>
    </row>
    <row r="1291" spans="1:42" ht="34.5" customHeight="1" thickBot="1">
      <c r="D1291" s="747"/>
      <c r="E1291" s="747"/>
      <c r="F1291" s="747"/>
      <c r="G1291" s="747"/>
      <c r="H1291" s="747"/>
      <c r="I1291" s="747"/>
      <c r="J1291" s="771" t="s">
        <v>327</v>
      </c>
      <c r="K1291" s="771"/>
      <c r="L1291" s="771"/>
      <c r="M1291" s="771"/>
      <c r="N1291" s="771" t="s">
        <v>328</v>
      </c>
      <c r="O1291" s="771"/>
      <c r="P1291" s="771"/>
      <c r="Q1291" s="771"/>
      <c r="R1291" s="771" t="s">
        <v>949</v>
      </c>
      <c r="S1291" s="771"/>
      <c r="T1291" s="771"/>
      <c r="U1291" s="771"/>
      <c r="V1291" s="771" t="s">
        <v>327</v>
      </c>
      <c r="W1291" s="771"/>
      <c r="X1291" s="771"/>
      <c r="Y1291" s="771"/>
      <c r="Z1291" s="771" t="s">
        <v>328</v>
      </c>
      <c r="AA1291" s="771"/>
      <c r="AB1291" s="771"/>
      <c r="AC1291" s="771"/>
      <c r="AD1291" s="771" t="s">
        <v>949</v>
      </c>
      <c r="AE1291" s="771"/>
      <c r="AF1291" s="771"/>
      <c r="AG1291" s="771"/>
      <c r="AO1291" s="465" t="e">
        <f>J1292-#REF!</f>
        <v>#REF!</v>
      </c>
      <c r="AP1291" s="452" t="e">
        <f>V1292-#REF!</f>
        <v>#REF!</v>
      </c>
    </row>
    <row r="1292" spans="1:42" ht="27.75" customHeight="1">
      <c r="D1292" s="765" t="s">
        <v>330</v>
      </c>
      <c r="E1292" s="766"/>
      <c r="F1292" s="766"/>
      <c r="G1292" s="766"/>
      <c r="H1292" s="766"/>
      <c r="I1292" s="767"/>
      <c r="J1292" s="815">
        <v>-27813</v>
      </c>
      <c r="K1292" s="815"/>
      <c r="L1292" s="815"/>
      <c r="M1292" s="816"/>
      <c r="N1292" s="817" t="s">
        <v>18</v>
      </c>
      <c r="O1292" s="818"/>
      <c r="P1292" s="818"/>
      <c r="Q1292" s="819"/>
      <c r="R1292" s="820" t="s">
        <v>18</v>
      </c>
      <c r="S1292" s="818"/>
      <c r="T1292" s="818"/>
      <c r="U1292" s="818"/>
      <c r="V1292" s="815">
        <v>-49968</v>
      </c>
      <c r="W1292" s="815"/>
      <c r="X1292" s="815"/>
      <c r="Y1292" s="816"/>
      <c r="Z1292" s="817" t="s">
        <v>18</v>
      </c>
      <c r="AA1292" s="818"/>
      <c r="AB1292" s="818"/>
      <c r="AC1292" s="819"/>
      <c r="AD1292" s="820" t="s">
        <v>18</v>
      </c>
      <c r="AE1292" s="818"/>
      <c r="AF1292" s="818"/>
      <c r="AG1292" s="818"/>
      <c r="AO1292" s="450"/>
      <c r="AP1292" s="463"/>
    </row>
    <row r="1293" spans="1:42" ht="27.75" customHeight="1">
      <c r="D1293" s="718" t="s">
        <v>331</v>
      </c>
      <c r="E1293" s="719"/>
      <c r="F1293" s="719"/>
      <c r="G1293" s="719"/>
      <c r="H1293" s="719"/>
      <c r="I1293" s="720"/>
      <c r="J1293" s="749" t="s">
        <v>18</v>
      </c>
      <c r="K1293" s="749"/>
      <c r="L1293" s="749"/>
      <c r="M1293" s="796"/>
      <c r="N1293" s="722">
        <v>-6397</v>
      </c>
      <c r="O1293" s="716"/>
      <c r="P1293" s="716"/>
      <c r="Q1293" s="723"/>
      <c r="R1293" s="795">
        <v>0.23</v>
      </c>
      <c r="S1293" s="746"/>
      <c r="T1293" s="746"/>
      <c r="U1293" s="746"/>
      <c r="V1293" s="749" t="s">
        <v>18</v>
      </c>
      <c r="W1293" s="749"/>
      <c r="X1293" s="749"/>
      <c r="Y1293" s="796"/>
      <c r="Z1293" s="722"/>
      <c r="AA1293" s="716"/>
      <c r="AB1293" s="716"/>
      <c r="AC1293" s="723"/>
      <c r="AD1293" s="745"/>
      <c r="AE1293" s="746"/>
      <c r="AF1293" s="746"/>
      <c r="AG1293" s="746"/>
      <c r="AO1293" s="450"/>
      <c r="AP1293" s="463"/>
    </row>
    <row r="1294" spans="1:42" ht="27.75" customHeight="1">
      <c r="D1294" s="718" t="s">
        <v>332</v>
      </c>
      <c r="E1294" s="719"/>
      <c r="F1294" s="719"/>
      <c r="G1294" s="719"/>
      <c r="H1294" s="719"/>
      <c r="I1294" s="720"/>
      <c r="J1294" s="806">
        <v>24326</v>
      </c>
      <c r="K1294" s="806"/>
      <c r="L1294" s="806"/>
      <c r="M1294" s="807"/>
      <c r="N1294" s="808">
        <v>5595</v>
      </c>
      <c r="O1294" s="806"/>
      <c r="P1294" s="806"/>
      <c r="Q1294" s="809"/>
      <c r="R1294" s="810">
        <v>0.2</v>
      </c>
      <c r="S1294" s="811"/>
      <c r="T1294" s="811"/>
      <c r="U1294" s="811"/>
      <c r="V1294" s="806">
        <v>22331</v>
      </c>
      <c r="W1294" s="806"/>
      <c r="X1294" s="806"/>
      <c r="Y1294" s="807"/>
      <c r="Z1294" s="808"/>
      <c r="AA1294" s="806"/>
      <c r="AB1294" s="806"/>
      <c r="AC1294" s="809"/>
      <c r="AD1294" s="812"/>
      <c r="AE1294" s="811"/>
      <c r="AF1294" s="811"/>
      <c r="AG1294" s="811"/>
      <c r="AO1294" s="450"/>
      <c r="AP1294" s="463"/>
    </row>
    <row r="1295" spans="1:42" ht="27.75" customHeight="1">
      <c r="D1295" s="718" t="s">
        <v>333</v>
      </c>
      <c r="E1295" s="719"/>
      <c r="F1295" s="719"/>
      <c r="G1295" s="719"/>
      <c r="H1295" s="719"/>
      <c r="I1295" s="720"/>
      <c r="J1295" s="716">
        <v>-13263</v>
      </c>
      <c r="K1295" s="716"/>
      <c r="L1295" s="716"/>
      <c r="M1295" s="721"/>
      <c r="N1295" s="722">
        <v>-3051</v>
      </c>
      <c r="O1295" s="716"/>
      <c r="P1295" s="716"/>
      <c r="Q1295" s="723"/>
      <c r="R1295" s="795">
        <v>0.11</v>
      </c>
      <c r="S1295" s="746"/>
      <c r="T1295" s="746"/>
      <c r="U1295" s="746"/>
      <c r="V1295" s="716"/>
      <c r="W1295" s="716"/>
      <c r="X1295" s="716"/>
      <c r="Y1295" s="721"/>
      <c r="Z1295" s="722"/>
      <c r="AA1295" s="716"/>
      <c r="AB1295" s="716"/>
      <c r="AC1295" s="723"/>
      <c r="AD1295" s="745"/>
      <c r="AE1295" s="746"/>
      <c r="AF1295" s="746"/>
      <c r="AG1295" s="746"/>
      <c r="AO1295" s="450"/>
      <c r="AP1295" s="463"/>
    </row>
    <row r="1296" spans="1:42" ht="27.75" customHeight="1">
      <c r="D1296" s="718" t="s">
        <v>1032</v>
      </c>
      <c r="E1296" s="719"/>
      <c r="F1296" s="719"/>
      <c r="G1296" s="719"/>
      <c r="H1296" s="719"/>
      <c r="I1296" s="720"/>
      <c r="J1296" s="716">
        <v>0</v>
      </c>
      <c r="K1296" s="716"/>
      <c r="L1296" s="716"/>
      <c r="M1296" s="721"/>
      <c r="N1296" s="722">
        <v>0</v>
      </c>
      <c r="O1296" s="716"/>
      <c r="P1296" s="716"/>
      <c r="Q1296" s="723"/>
      <c r="R1296" s="745">
        <v>0</v>
      </c>
      <c r="S1296" s="746"/>
      <c r="T1296" s="746"/>
      <c r="U1296" s="746"/>
      <c r="V1296" s="716"/>
      <c r="W1296" s="716"/>
      <c r="X1296" s="716"/>
      <c r="Y1296" s="721"/>
      <c r="Z1296" s="722"/>
      <c r="AA1296" s="716"/>
      <c r="AB1296" s="716"/>
      <c r="AC1296" s="723"/>
      <c r="AD1296" s="745"/>
      <c r="AE1296" s="746"/>
      <c r="AF1296" s="746"/>
      <c r="AG1296" s="746"/>
      <c r="AO1296" s="450"/>
      <c r="AP1296" s="463"/>
    </row>
    <row r="1297" spans="4:42" ht="27.75" customHeight="1">
      <c r="D1297" s="718" t="s">
        <v>334</v>
      </c>
      <c r="E1297" s="719"/>
      <c r="F1297" s="719"/>
      <c r="G1297" s="719"/>
      <c r="H1297" s="719"/>
      <c r="I1297" s="720"/>
      <c r="J1297" s="716">
        <v>0</v>
      </c>
      <c r="K1297" s="716"/>
      <c r="L1297" s="716"/>
      <c r="M1297" s="721"/>
      <c r="N1297" s="722">
        <v>0</v>
      </c>
      <c r="O1297" s="716"/>
      <c r="P1297" s="716"/>
      <c r="Q1297" s="723"/>
      <c r="R1297" s="745">
        <v>0</v>
      </c>
      <c r="S1297" s="746"/>
      <c r="T1297" s="746"/>
      <c r="U1297" s="746"/>
      <c r="V1297" s="716"/>
      <c r="W1297" s="716"/>
      <c r="X1297" s="716"/>
      <c r="Y1297" s="721"/>
      <c r="Z1297" s="722"/>
      <c r="AA1297" s="716"/>
      <c r="AB1297" s="716"/>
      <c r="AC1297" s="723"/>
      <c r="AD1297" s="745"/>
      <c r="AE1297" s="746"/>
      <c r="AF1297" s="746"/>
      <c r="AG1297" s="746"/>
      <c r="AO1297" s="450"/>
      <c r="AP1297" s="463"/>
    </row>
    <row r="1298" spans="4:42" ht="27.75" customHeight="1">
      <c r="D1298" s="718" t="s">
        <v>1033</v>
      </c>
      <c r="E1298" s="719"/>
      <c r="F1298" s="719"/>
      <c r="G1298" s="719"/>
      <c r="H1298" s="719"/>
      <c r="I1298" s="720"/>
      <c r="J1298" s="716">
        <v>0</v>
      </c>
      <c r="K1298" s="716"/>
      <c r="L1298" s="716"/>
      <c r="M1298" s="721"/>
      <c r="N1298" s="722">
        <v>0</v>
      </c>
      <c r="O1298" s="716"/>
      <c r="P1298" s="716"/>
      <c r="Q1298" s="723"/>
      <c r="R1298" s="745">
        <v>0</v>
      </c>
      <c r="S1298" s="746"/>
      <c r="T1298" s="746"/>
      <c r="U1298" s="746"/>
      <c r="V1298" s="716"/>
      <c r="W1298" s="716"/>
      <c r="X1298" s="716"/>
      <c r="Y1298" s="721"/>
      <c r="Z1298" s="722"/>
      <c r="AA1298" s="716"/>
      <c r="AB1298" s="716"/>
      <c r="AC1298" s="723"/>
      <c r="AD1298" s="745"/>
      <c r="AE1298" s="746"/>
      <c r="AF1298" s="746"/>
      <c r="AG1298" s="746"/>
      <c r="AO1298" s="450"/>
      <c r="AP1298" s="463"/>
    </row>
    <row r="1299" spans="4:42" ht="27.75" customHeight="1">
      <c r="D1299" s="718" t="s">
        <v>287</v>
      </c>
      <c r="E1299" s="719"/>
      <c r="F1299" s="719"/>
      <c r="G1299" s="719"/>
      <c r="H1299" s="719"/>
      <c r="I1299" s="720"/>
      <c r="J1299" s="716">
        <v>0</v>
      </c>
      <c r="K1299" s="716"/>
      <c r="L1299" s="716"/>
      <c r="M1299" s="721"/>
      <c r="N1299" s="722">
        <v>0</v>
      </c>
      <c r="O1299" s="716"/>
      <c r="P1299" s="716"/>
      <c r="Q1299" s="723"/>
      <c r="R1299" s="745">
        <v>0</v>
      </c>
      <c r="S1299" s="746"/>
      <c r="T1299" s="746"/>
      <c r="U1299" s="746"/>
      <c r="V1299" s="716"/>
      <c r="W1299" s="716"/>
      <c r="X1299" s="716"/>
      <c r="Y1299" s="721"/>
      <c r="Z1299" s="722"/>
      <c r="AA1299" s="716"/>
      <c r="AB1299" s="716"/>
      <c r="AC1299" s="723"/>
      <c r="AD1299" s="745"/>
      <c r="AE1299" s="746"/>
      <c r="AF1299" s="746"/>
      <c r="AG1299" s="746"/>
      <c r="AO1299" s="450"/>
      <c r="AP1299" s="463"/>
    </row>
    <row r="1300" spans="4:42" ht="27.75" customHeight="1">
      <c r="D1300" s="718" t="s">
        <v>14</v>
      </c>
      <c r="E1300" s="719"/>
      <c r="F1300" s="719"/>
      <c r="G1300" s="719"/>
      <c r="H1300" s="719"/>
      <c r="I1300" s="720"/>
      <c r="J1300" s="716">
        <v>-16750</v>
      </c>
      <c r="K1300" s="716"/>
      <c r="L1300" s="716"/>
      <c r="M1300" s="721"/>
      <c r="N1300" s="722">
        <v>-3853</v>
      </c>
      <c r="O1300" s="716"/>
      <c r="P1300" s="716"/>
      <c r="Q1300" s="723"/>
      <c r="R1300" s="795">
        <v>0.13</v>
      </c>
      <c r="S1300" s="746"/>
      <c r="T1300" s="746"/>
      <c r="U1300" s="746"/>
      <c r="V1300" s="716"/>
      <c r="W1300" s="716"/>
      <c r="X1300" s="716"/>
      <c r="Y1300" s="721"/>
      <c r="Z1300" s="722"/>
      <c r="AA1300" s="716"/>
      <c r="AB1300" s="716"/>
      <c r="AC1300" s="723"/>
      <c r="AD1300" s="745"/>
      <c r="AE1300" s="746"/>
      <c r="AF1300" s="746"/>
      <c r="AG1300" s="746"/>
      <c r="AO1300" s="465" t="e">
        <f>N1301-#REF!-#REF!</f>
        <v>#REF!</v>
      </c>
      <c r="AP1300" s="452" t="e">
        <f>Z1301-#REF!-#REF!</f>
        <v>#REF!</v>
      </c>
    </row>
    <row r="1301" spans="4:42" ht="27.75" customHeight="1">
      <c r="D1301" s="718" t="s">
        <v>335</v>
      </c>
      <c r="E1301" s="719"/>
      <c r="F1301" s="719"/>
      <c r="G1301" s="719"/>
      <c r="H1301" s="719"/>
      <c r="I1301" s="720"/>
      <c r="J1301" s="749" t="s">
        <v>18</v>
      </c>
      <c r="K1301" s="749"/>
      <c r="L1301" s="749"/>
      <c r="M1301" s="796"/>
      <c r="N1301" s="722">
        <v>0</v>
      </c>
      <c r="O1301" s="716"/>
      <c r="P1301" s="716"/>
      <c r="Q1301" s="723"/>
      <c r="R1301" s="745"/>
      <c r="S1301" s="746"/>
      <c r="T1301" s="746"/>
      <c r="U1301" s="746"/>
      <c r="V1301" s="749" t="s">
        <v>18</v>
      </c>
      <c r="W1301" s="749"/>
      <c r="X1301" s="749"/>
      <c r="Y1301" s="796"/>
      <c r="Z1301" s="722"/>
      <c r="AA1301" s="716"/>
      <c r="AB1301" s="716"/>
      <c r="AC1301" s="723"/>
      <c r="AD1301" s="745"/>
      <c r="AE1301" s="746"/>
      <c r="AF1301" s="746"/>
      <c r="AG1301" s="746"/>
      <c r="AO1301" s="465" t="e">
        <f>N1302-#REF!-#REF!</f>
        <v>#REF!</v>
      </c>
      <c r="AP1301" s="452" t="e">
        <f>Z1302-#REF!-#REF!</f>
        <v>#REF!</v>
      </c>
    </row>
    <row r="1302" spans="4:42" ht="27.75" customHeight="1">
      <c r="D1302" s="718" t="s">
        <v>336</v>
      </c>
      <c r="E1302" s="719"/>
      <c r="F1302" s="719"/>
      <c r="G1302" s="719"/>
      <c r="H1302" s="719"/>
      <c r="I1302" s="720"/>
      <c r="J1302" s="749" t="s">
        <v>18</v>
      </c>
      <c r="K1302" s="749"/>
      <c r="L1302" s="749"/>
      <c r="M1302" s="796"/>
      <c r="N1302" s="722">
        <v>-1396</v>
      </c>
      <c r="O1302" s="716"/>
      <c r="P1302" s="716"/>
      <c r="Q1302" s="723"/>
      <c r="R1302" s="795">
        <v>0.22</v>
      </c>
      <c r="S1302" s="746"/>
      <c r="T1302" s="746"/>
      <c r="U1302" s="746"/>
      <c r="V1302" s="749" t="s">
        <v>18</v>
      </c>
      <c r="W1302" s="749"/>
      <c r="X1302" s="749"/>
      <c r="Y1302" s="796"/>
      <c r="Z1302" s="722">
        <v>-1303</v>
      </c>
      <c r="AA1302" s="716"/>
      <c r="AB1302" s="716"/>
      <c r="AC1302" s="723"/>
      <c r="AD1302" s="795">
        <v>0.23</v>
      </c>
      <c r="AE1302" s="746"/>
      <c r="AF1302" s="746"/>
      <c r="AG1302" s="746"/>
      <c r="AO1302" s="453" t="e">
        <f>N1303-#REF!-#REF!</f>
        <v>#REF!</v>
      </c>
      <c r="AP1302" s="455" t="e">
        <f>Z1303-#REF!-#REF!</f>
        <v>#REF!</v>
      </c>
    </row>
    <row r="1303" spans="4:42" ht="14.25" customHeight="1" thickBot="1">
      <c r="D1303" s="803" t="s">
        <v>337</v>
      </c>
      <c r="E1303" s="804"/>
      <c r="F1303" s="804"/>
      <c r="G1303" s="804"/>
      <c r="H1303" s="804"/>
      <c r="I1303" s="805"/>
      <c r="J1303" s="724" t="s">
        <v>18</v>
      </c>
      <c r="K1303" s="724"/>
      <c r="L1303" s="724"/>
      <c r="M1303" s="725"/>
      <c r="N1303" s="726">
        <f>N1301+N1302</f>
        <v>-1396</v>
      </c>
      <c r="O1303" s="727"/>
      <c r="P1303" s="727"/>
      <c r="Q1303" s="728"/>
      <c r="R1303" s="729"/>
      <c r="S1303" s="730"/>
      <c r="T1303" s="730"/>
      <c r="U1303" s="730"/>
      <c r="V1303" s="724" t="s">
        <v>18</v>
      </c>
      <c r="W1303" s="724"/>
      <c r="X1303" s="724"/>
      <c r="Y1303" s="725"/>
      <c r="Z1303" s="726">
        <f>Z1301+Z1302</f>
        <v>-1303</v>
      </c>
      <c r="AA1303" s="727"/>
      <c r="AB1303" s="727"/>
      <c r="AC1303" s="728"/>
      <c r="AD1303" s="729"/>
      <c r="AE1303" s="730"/>
      <c r="AF1303" s="730"/>
      <c r="AG1303" s="730"/>
    </row>
    <row r="1306" spans="4:42" ht="14.25" customHeight="1">
      <c r="D1306" s="785" t="s">
        <v>950</v>
      </c>
      <c r="E1306" s="785"/>
      <c r="F1306" s="785"/>
      <c r="G1306" s="785"/>
      <c r="H1306" s="785"/>
      <c r="I1306" s="785"/>
      <c r="J1306" s="785"/>
      <c r="K1306" s="785"/>
      <c r="L1306" s="785"/>
      <c r="M1306" s="785"/>
      <c r="N1306" s="785"/>
      <c r="O1306" s="785"/>
      <c r="P1306" s="785"/>
      <c r="Q1306" s="785"/>
      <c r="R1306" s="785"/>
      <c r="S1306" s="785"/>
      <c r="T1306" s="785"/>
      <c r="U1306" s="785"/>
      <c r="V1306" s="785"/>
      <c r="W1306" s="785"/>
      <c r="X1306" s="785"/>
      <c r="Y1306" s="785"/>
      <c r="Z1306" s="785"/>
      <c r="AA1306" s="785"/>
      <c r="AB1306" s="785"/>
      <c r="AC1306" s="785"/>
      <c r="AD1306" s="785"/>
      <c r="AE1306" s="785"/>
      <c r="AF1306" s="785"/>
      <c r="AG1306" s="785"/>
    </row>
    <row r="1308" spans="4:42" ht="14.25" customHeight="1">
      <c r="D1308" s="786" t="s">
        <v>951</v>
      </c>
      <c r="E1308" s="787"/>
      <c r="F1308" s="787"/>
      <c r="G1308" s="787"/>
      <c r="H1308" s="787"/>
      <c r="I1308" s="787"/>
      <c r="J1308" s="787"/>
      <c r="K1308" s="787"/>
      <c r="L1308" s="787"/>
      <c r="M1308" s="787"/>
      <c r="N1308" s="787"/>
      <c r="O1308" s="787"/>
      <c r="P1308" s="787"/>
      <c r="Q1308" s="787"/>
      <c r="R1308" s="787"/>
      <c r="S1308" s="787"/>
      <c r="T1308" s="787"/>
      <c r="U1308" s="787"/>
      <c r="V1308" s="787"/>
      <c r="W1308" s="787"/>
      <c r="X1308" s="787"/>
      <c r="Y1308" s="787"/>
      <c r="Z1308" s="787"/>
      <c r="AA1308" s="787"/>
      <c r="AB1308" s="787"/>
      <c r="AC1308" s="787"/>
      <c r="AD1308" s="787"/>
      <c r="AE1308" s="787"/>
      <c r="AF1308" s="787"/>
      <c r="AG1308" s="787"/>
    </row>
    <row r="1309" spans="4:42" ht="14.25" customHeight="1" thickBot="1"/>
    <row r="1310" spans="4:42" ht="14.25" customHeight="1" thickBot="1">
      <c r="D1310" s="747" t="s">
        <v>372</v>
      </c>
      <c r="E1310" s="747"/>
      <c r="F1310" s="747"/>
      <c r="G1310" s="747"/>
      <c r="H1310" s="747"/>
      <c r="I1310" s="747"/>
      <c r="J1310" s="771" t="s">
        <v>953</v>
      </c>
      <c r="K1310" s="771"/>
      <c r="L1310" s="771"/>
      <c r="M1310" s="771"/>
      <c r="N1310" s="771"/>
      <c r="O1310" s="771"/>
      <c r="P1310" s="771"/>
      <c r="Q1310" s="771"/>
      <c r="R1310" s="771"/>
      <c r="S1310" s="771"/>
      <c r="T1310" s="771"/>
      <c r="U1310" s="771"/>
      <c r="V1310" s="771" t="s">
        <v>952</v>
      </c>
      <c r="W1310" s="771"/>
      <c r="X1310" s="771"/>
      <c r="Y1310" s="771"/>
      <c r="Z1310" s="771"/>
      <c r="AA1310" s="771"/>
      <c r="AB1310" s="771"/>
      <c r="AC1310" s="771"/>
      <c r="AD1310" s="771"/>
      <c r="AE1310" s="771"/>
      <c r="AF1310" s="771"/>
      <c r="AG1310" s="771"/>
    </row>
    <row r="1311" spans="4:42" ht="14.25" customHeight="1" thickBot="1">
      <c r="D1311" s="747"/>
      <c r="E1311" s="747"/>
      <c r="F1311" s="747"/>
      <c r="G1311" s="747"/>
      <c r="H1311" s="747"/>
      <c r="I1311" s="747"/>
      <c r="J1311" s="771"/>
      <c r="K1311" s="771"/>
      <c r="L1311" s="771"/>
      <c r="M1311" s="771"/>
      <c r="N1311" s="771"/>
      <c r="O1311" s="771"/>
      <c r="P1311" s="771"/>
      <c r="Q1311" s="771"/>
      <c r="R1311" s="771"/>
      <c r="S1311" s="771"/>
      <c r="T1311" s="771"/>
      <c r="U1311" s="771"/>
      <c r="V1311" s="771"/>
      <c r="W1311" s="771"/>
      <c r="X1311" s="771"/>
      <c r="Y1311" s="771"/>
      <c r="Z1311" s="771"/>
      <c r="AA1311" s="771"/>
      <c r="AB1311" s="771"/>
      <c r="AC1311" s="771"/>
      <c r="AD1311" s="771"/>
      <c r="AE1311" s="771"/>
      <c r="AF1311" s="771"/>
      <c r="AG1311" s="771"/>
    </row>
    <row r="1312" spans="4:42" ht="24" customHeight="1" thickBot="1">
      <c r="D1312" s="747"/>
      <c r="E1312" s="747"/>
      <c r="F1312" s="747"/>
      <c r="G1312" s="747"/>
      <c r="H1312" s="747"/>
      <c r="I1312" s="747"/>
      <c r="J1312" s="771" t="s">
        <v>375</v>
      </c>
      <c r="K1312" s="771"/>
      <c r="L1312" s="771"/>
      <c r="M1312" s="771"/>
      <c r="N1312" s="771" t="s">
        <v>376</v>
      </c>
      <c r="O1312" s="771"/>
      <c r="P1312" s="771"/>
      <c r="Q1312" s="771"/>
      <c r="R1312" s="771" t="s">
        <v>377</v>
      </c>
      <c r="S1312" s="771"/>
      <c r="T1312" s="771"/>
      <c r="U1312" s="771"/>
      <c r="V1312" s="771" t="s">
        <v>375</v>
      </c>
      <c r="W1312" s="771"/>
      <c r="X1312" s="771"/>
      <c r="Y1312" s="771"/>
      <c r="Z1312" s="771" t="s">
        <v>376</v>
      </c>
      <c r="AA1312" s="771"/>
      <c r="AB1312" s="771"/>
      <c r="AC1312" s="771"/>
      <c r="AD1312" s="771" t="s">
        <v>377</v>
      </c>
      <c r="AE1312" s="771"/>
      <c r="AF1312" s="771"/>
      <c r="AG1312" s="771"/>
    </row>
    <row r="1313" spans="4:33" ht="24" customHeight="1" thickBot="1">
      <c r="D1313" s="747"/>
      <c r="E1313" s="747"/>
      <c r="F1313" s="747"/>
      <c r="G1313" s="747"/>
      <c r="H1313" s="747"/>
      <c r="I1313" s="747"/>
      <c r="J1313" s="794" t="s">
        <v>378</v>
      </c>
      <c r="K1313" s="794"/>
      <c r="L1313" s="794"/>
      <c r="M1313" s="794"/>
      <c r="N1313" s="794"/>
      <c r="O1313" s="794"/>
      <c r="P1313" s="794"/>
      <c r="Q1313" s="794"/>
      <c r="R1313" s="794"/>
      <c r="S1313" s="794"/>
      <c r="T1313" s="794"/>
      <c r="U1313" s="794"/>
      <c r="V1313" s="794" t="s">
        <v>378</v>
      </c>
      <c r="W1313" s="794"/>
      <c r="X1313" s="794"/>
      <c r="Y1313" s="794"/>
      <c r="Z1313" s="794"/>
      <c r="AA1313" s="794"/>
      <c r="AB1313" s="794"/>
      <c r="AC1313" s="794"/>
      <c r="AD1313" s="794"/>
      <c r="AE1313" s="794"/>
      <c r="AF1313" s="794"/>
      <c r="AG1313" s="794"/>
    </row>
    <row r="1314" spans="4:33" ht="16.5" customHeight="1" thickBot="1">
      <c r="D1314" s="747"/>
      <c r="E1314" s="747"/>
      <c r="F1314" s="747"/>
      <c r="G1314" s="747"/>
      <c r="H1314" s="747"/>
      <c r="I1314" s="747"/>
      <c r="J1314" s="784" t="s">
        <v>379</v>
      </c>
      <c r="K1314" s="784"/>
      <c r="L1314" s="784"/>
      <c r="M1314" s="784"/>
      <c r="N1314" s="784"/>
      <c r="O1314" s="784"/>
      <c r="P1314" s="784"/>
      <c r="Q1314" s="784"/>
      <c r="R1314" s="784"/>
      <c r="S1314" s="784"/>
      <c r="T1314" s="784"/>
      <c r="U1314" s="784"/>
      <c r="V1314" s="784" t="s">
        <v>379</v>
      </c>
      <c r="W1314" s="784"/>
      <c r="X1314" s="784"/>
      <c r="Y1314" s="784"/>
      <c r="Z1314" s="784"/>
      <c r="AA1314" s="784"/>
      <c r="AB1314" s="784"/>
      <c r="AC1314" s="784"/>
      <c r="AD1314" s="784"/>
      <c r="AE1314" s="784"/>
      <c r="AF1314" s="784"/>
      <c r="AG1314" s="784"/>
    </row>
    <row r="1315" spans="4:33" ht="16.5" customHeight="1" thickBot="1">
      <c r="D1315" s="731" t="s">
        <v>380</v>
      </c>
      <c r="E1315" s="731"/>
      <c r="F1315" s="731"/>
      <c r="G1315" s="731"/>
      <c r="H1315" s="731"/>
      <c r="I1315" s="731"/>
      <c r="J1315" s="732"/>
      <c r="K1315" s="732"/>
      <c r="L1315" s="732"/>
      <c r="M1315" s="732"/>
      <c r="N1315" s="732"/>
      <c r="O1315" s="732"/>
      <c r="P1315" s="732"/>
      <c r="Q1315" s="732"/>
      <c r="R1315" s="732"/>
      <c r="S1315" s="732"/>
      <c r="T1315" s="732"/>
      <c r="U1315" s="732"/>
      <c r="V1315" s="732"/>
      <c r="W1315" s="732"/>
      <c r="X1315" s="732"/>
      <c r="Y1315" s="732"/>
      <c r="Z1315" s="732"/>
      <c r="AA1315" s="732"/>
      <c r="AB1315" s="732"/>
      <c r="AC1315" s="732"/>
      <c r="AD1315" s="732"/>
      <c r="AE1315" s="732"/>
      <c r="AF1315" s="732"/>
      <c r="AG1315" s="732"/>
    </row>
    <row r="1316" spans="4:33" ht="16.5" customHeight="1" thickBot="1">
      <c r="D1316" s="731"/>
      <c r="E1316" s="731"/>
      <c r="F1316" s="731"/>
      <c r="G1316" s="731"/>
      <c r="H1316" s="731"/>
      <c r="I1316" s="731"/>
      <c r="J1316" s="733"/>
      <c r="K1316" s="733"/>
      <c r="L1316" s="733"/>
      <c r="M1316" s="733"/>
      <c r="N1316" s="733"/>
      <c r="O1316" s="733"/>
      <c r="P1316" s="733"/>
      <c r="Q1316" s="733"/>
      <c r="R1316" s="733"/>
      <c r="S1316" s="733"/>
      <c r="T1316" s="733"/>
      <c r="U1316" s="733"/>
      <c r="V1316" s="733"/>
      <c r="W1316" s="733"/>
      <c r="X1316" s="733"/>
      <c r="Y1316" s="733"/>
      <c r="Z1316" s="733"/>
      <c r="AA1316" s="733"/>
      <c r="AB1316" s="733"/>
      <c r="AC1316" s="733"/>
      <c r="AD1316" s="733"/>
      <c r="AE1316" s="733"/>
      <c r="AF1316" s="733"/>
      <c r="AG1316" s="733"/>
    </row>
    <row r="1317" spans="4:33" ht="16.5" customHeight="1" thickBot="1">
      <c r="D1317" s="731" t="s">
        <v>381</v>
      </c>
      <c r="E1317" s="731"/>
      <c r="F1317" s="731"/>
      <c r="G1317" s="731"/>
      <c r="H1317" s="731"/>
      <c r="I1317" s="731"/>
      <c r="J1317" s="733"/>
      <c r="K1317" s="733"/>
      <c r="L1317" s="733"/>
      <c r="M1317" s="733"/>
      <c r="N1317" s="733"/>
      <c r="O1317" s="733"/>
      <c r="P1317" s="733"/>
      <c r="Q1317" s="733"/>
      <c r="R1317" s="733"/>
      <c r="S1317" s="733"/>
      <c r="T1317" s="733"/>
      <c r="U1317" s="733"/>
      <c r="V1317" s="733"/>
      <c r="W1317" s="733"/>
      <c r="X1317" s="733"/>
      <c r="Y1317" s="733"/>
      <c r="Z1317" s="733"/>
      <c r="AA1317" s="733"/>
      <c r="AB1317" s="733"/>
      <c r="AC1317" s="733"/>
      <c r="AD1317" s="733"/>
      <c r="AE1317" s="733"/>
      <c r="AF1317" s="733"/>
      <c r="AG1317" s="733"/>
    </row>
    <row r="1318" spans="4:33" ht="16.5" customHeight="1" thickBot="1">
      <c r="D1318" s="731"/>
      <c r="E1318" s="731"/>
      <c r="F1318" s="731"/>
      <c r="G1318" s="731"/>
      <c r="H1318" s="731"/>
      <c r="I1318" s="731"/>
      <c r="J1318" s="733"/>
      <c r="K1318" s="733"/>
      <c r="L1318" s="733"/>
      <c r="M1318" s="733"/>
      <c r="N1318" s="733"/>
      <c r="O1318" s="733"/>
      <c r="P1318" s="733"/>
      <c r="Q1318" s="733"/>
      <c r="R1318" s="733"/>
      <c r="S1318" s="733"/>
      <c r="T1318" s="733"/>
      <c r="U1318" s="733"/>
      <c r="V1318" s="733"/>
      <c r="W1318" s="733"/>
      <c r="X1318" s="733"/>
      <c r="Y1318" s="733"/>
      <c r="Z1318" s="733"/>
      <c r="AA1318" s="733"/>
      <c r="AB1318" s="733"/>
      <c r="AC1318" s="733"/>
      <c r="AD1318" s="733"/>
      <c r="AE1318" s="733"/>
      <c r="AF1318" s="733"/>
      <c r="AG1318" s="733"/>
    </row>
    <row r="1319" spans="4:33" ht="16.5" customHeight="1" thickBot="1">
      <c r="D1319" s="717" t="s">
        <v>382</v>
      </c>
      <c r="E1319" s="717"/>
      <c r="F1319" s="717"/>
      <c r="G1319" s="717"/>
      <c r="H1319" s="717"/>
      <c r="I1319" s="717"/>
      <c r="J1319" s="716"/>
      <c r="K1319" s="716"/>
      <c r="L1319" s="716"/>
      <c r="M1319" s="716"/>
      <c r="N1319" s="716"/>
      <c r="O1319" s="716"/>
      <c r="P1319" s="716"/>
      <c r="Q1319" s="716"/>
      <c r="R1319" s="716"/>
      <c r="S1319" s="716"/>
      <c r="T1319" s="716"/>
      <c r="U1319" s="716"/>
      <c r="V1319" s="716"/>
      <c r="W1319" s="716"/>
      <c r="X1319" s="716"/>
      <c r="Y1319" s="716"/>
      <c r="Z1319" s="716"/>
      <c r="AA1319" s="716"/>
      <c r="AB1319" s="716"/>
      <c r="AC1319" s="716"/>
      <c r="AD1319" s="716"/>
      <c r="AE1319" s="716"/>
      <c r="AF1319" s="716"/>
      <c r="AG1319" s="716"/>
    </row>
    <row r="1320" spans="4:33" ht="16.5" customHeight="1" thickBot="1">
      <c r="D1320" s="717"/>
      <c r="E1320" s="717"/>
      <c r="F1320" s="717"/>
      <c r="G1320" s="717"/>
      <c r="H1320" s="717"/>
      <c r="I1320" s="717"/>
      <c r="J1320" s="716"/>
      <c r="K1320" s="716"/>
      <c r="L1320" s="716"/>
      <c r="M1320" s="716"/>
      <c r="N1320" s="716"/>
      <c r="O1320" s="716"/>
      <c r="P1320" s="716"/>
      <c r="Q1320" s="716"/>
      <c r="R1320" s="716"/>
      <c r="S1320" s="716"/>
      <c r="T1320" s="716"/>
      <c r="U1320" s="716"/>
      <c r="V1320" s="716"/>
      <c r="W1320" s="716"/>
      <c r="X1320" s="716"/>
      <c r="Y1320" s="716"/>
      <c r="Z1320" s="716"/>
      <c r="AA1320" s="716"/>
      <c r="AB1320" s="716"/>
      <c r="AC1320" s="716"/>
      <c r="AD1320" s="716"/>
      <c r="AE1320" s="716"/>
      <c r="AF1320" s="716"/>
      <c r="AG1320" s="716"/>
    </row>
    <row r="1321" spans="4:33" ht="16.5" customHeight="1" thickBot="1">
      <c r="D1321" s="717" t="s">
        <v>383</v>
      </c>
      <c r="E1321" s="717"/>
      <c r="F1321" s="717"/>
      <c r="G1321" s="717"/>
      <c r="H1321" s="717"/>
      <c r="I1321" s="717"/>
      <c r="J1321" s="716"/>
      <c r="K1321" s="716"/>
      <c r="L1321" s="716"/>
      <c r="M1321" s="716"/>
      <c r="N1321" s="716"/>
      <c r="O1321" s="716"/>
      <c r="P1321" s="716"/>
      <c r="Q1321" s="716"/>
      <c r="R1321" s="716"/>
      <c r="S1321" s="716"/>
      <c r="T1321" s="716"/>
      <c r="U1321" s="716"/>
      <c r="V1321" s="716"/>
      <c r="W1321" s="716"/>
      <c r="X1321" s="716"/>
      <c r="Y1321" s="716"/>
      <c r="Z1321" s="716"/>
      <c r="AA1321" s="716"/>
      <c r="AB1321" s="716"/>
      <c r="AC1321" s="716"/>
      <c r="AD1321" s="716"/>
      <c r="AE1321" s="716"/>
      <c r="AF1321" s="716"/>
      <c r="AG1321" s="716"/>
    </row>
    <row r="1322" spans="4:33" ht="16.5" customHeight="1" thickBot="1">
      <c r="D1322" s="717"/>
      <c r="E1322" s="717"/>
      <c r="F1322" s="717"/>
      <c r="G1322" s="717"/>
      <c r="H1322" s="717"/>
      <c r="I1322" s="717"/>
      <c r="J1322" s="716"/>
      <c r="K1322" s="716"/>
      <c r="L1322" s="716"/>
      <c r="M1322" s="716"/>
      <c r="N1322" s="716"/>
      <c r="O1322" s="716"/>
      <c r="P1322" s="716"/>
      <c r="Q1322" s="716"/>
      <c r="R1322" s="716"/>
      <c r="S1322" s="716"/>
      <c r="T1322" s="716"/>
      <c r="U1322" s="716"/>
      <c r="V1322" s="716"/>
      <c r="W1322" s="716"/>
      <c r="X1322" s="716"/>
      <c r="Y1322" s="716"/>
      <c r="Z1322" s="716"/>
      <c r="AA1322" s="716"/>
      <c r="AB1322" s="716"/>
      <c r="AC1322" s="716"/>
      <c r="AD1322" s="716"/>
      <c r="AE1322" s="716"/>
      <c r="AF1322" s="716"/>
      <c r="AG1322" s="716"/>
    </row>
    <row r="1323" spans="4:33" ht="16.5" customHeight="1">
      <c r="D1323" s="788" t="s">
        <v>1004</v>
      </c>
      <c r="E1323" s="789"/>
      <c r="F1323" s="789"/>
      <c r="G1323" s="789"/>
      <c r="H1323" s="789"/>
      <c r="I1323" s="790"/>
      <c r="J1323" s="716"/>
      <c r="K1323" s="716"/>
      <c r="L1323" s="716"/>
      <c r="M1323" s="716"/>
      <c r="N1323" s="716"/>
      <c r="O1323" s="716"/>
      <c r="P1323" s="716"/>
      <c r="Q1323" s="716"/>
      <c r="R1323" s="716"/>
      <c r="S1323" s="716"/>
      <c r="T1323" s="716"/>
      <c r="U1323" s="716"/>
      <c r="V1323" s="716"/>
      <c r="W1323" s="716"/>
      <c r="X1323" s="716"/>
      <c r="Y1323" s="716"/>
      <c r="Z1323" s="716"/>
      <c r="AA1323" s="716"/>
      <c r="AB1323" s="716"/>
      <c r="AC1323" s="716"/>
      <c r="AD1323" s="716"/>
      <c r="AE1323" s="716"/>
      <c r="AF1323" s="716"/>
      <c r="AG1323" s="716"/>
    </row>
    <row r="1324" spans="4:33" ht="16.5" customHeight="1" thickBot="1">
      <c r="D1324" s="791"/>
      <c r="E1324" s="792"/>
      <c r="F1324" s="792"/>
      <c r="G1324" s="792"/>
      <c r="H1324" s="792"/>
      <c r="I1324" s="793"/>
      <c r="J1324" s="716"/>
      <c r="K1324" s="716"/>
      <c r="L1324" s="716"/>
      <c r="M1324" s="716"/>
      <c r="N1324" s="716"/>
      <c r="O1324" s="716"/>
      <c r="P1324" s="716"/>
      <c r="Q1324" s="716"/>
      <c r="R1324" s="716"/>
      <c r="S1324" s="716"/>
      <c r="T1324" s="716"/>
      <c r="U1324" s="716"/>
      <c r="V1324" s="716"/>
      <c r="W1324" s="716"/>
      <c r="X1324" s="716"/>
      <c r="Y1324" s="716"/>
      <c r="Z1324" s="716"/>
      <c r="AA1324" s="716"/>
      <c r="AB1324" s="716"/>
      <c r="AC1324" s="716"/>
      <c r="AD1324" s="716"/>
      <c r="AE1324" s="716"/>
      <c r="AF1324" s="716"/>
      <c r="AG1324" s="716"/>
    </row>
    <row r="1325" spans="4:33" ht="16.5" customHeight="1" thickBot="1">
      <c r="D1325" s="736" t="s">
        <v>1003</v>
      </c>
      <c r="E1325" s="736"/>
      <c r="F1325" s="736"/>
      <c r="G1325" s="736"/>
      <c r="H1325" s="736"/>
      <c r="I1325" s="736"/>
      <c r="J1325" s="716"/>
      <c r="K1325" s="716"/>
      <c r="L1325" s="716"/>
      <c r="M1325" s="716"/>
      <c r="N1325" s="716"/>
      <c r="O1325" s="716"/>
      <c r="P1325" s="716"/>
      <c r="Q1325" s="716"/>
      <c r="R1325" s="716"/>
      <c r="S1325" s="716"/>
      <c r="T1325" s="716"/>
      <c r="U1325" s="716"/>
      <c r="V1325" s="716"/>
      <c r="W1325" s="716"/>
      <c r="X1325" s="716"/>
      <c r="Y1325" s="716"/>
      <c r="Z1325" s="716"/>
      <c r="AA1325" s="716"/>
      <c r="AB1325" s="716"/>
      <c r="AC1325" s="716"/>
      <c r="AD1325" s="716"/>
      <c r="AE1325" s="716"/>
      <c r="AF1325" s="716"/>
      <c r="AG1325" s="716"/>
    </row>
    <row r="1326" spans="4:33" ht="16.5" customHeight="1" thickBot="1">
      <c r="D1326" s="736"/>
      <c r="E1326" s="736"/>
      <c r="F1326" s="736"/>
      <c r="G1326" s="736"/>
      <c r="H1326" s="736"/>
      <c r="I1326" s="736"/>
      <c r="J1326" s="716"/>
      <c r="K1326" s="716"/>
      <c r="L1326" s="716"/>
      <c r="M1326" s="716"/>
      <c r="N1326" s="716"/>
      <c r="O1326" s="716"/>
      <c r="P1326" s="716"/>
      <c r="Q1326" s="716"/>
      <c r="R1326" s="716"/>
      <c r="S1326" s="716"/>
      <c r="T1326" s="716"/>
      <c r="U1326" s="716"/>
      <c r="V1326" s="716"/>
      <c r="W1326" s="716"/>
      <c r="X1326" s="716"/>
      <c r="Y1326" s="716"/>
      <c r="Z1326" s="716"/>
      <c r="AA1326" s="716"/>
      <c r="AB1326" s="716"/>
      <c r="AC1326" s="716"/>
      <c r="AD1326" s="716"/>
      <c r="AE1326" s="716"/>
      <c r="AF1326" s="716"/>
      <c r="AG1326" s="716"/>
    </row>
    <row r="1327" spans="4:33" ht="16.5" customHeight="1" thickBot="1">
      <c r="D1327" s="736" t="s">
        <v>1005</v>
      </c>
      <c r="E1327" s="736"/>
      <c r="F1327" s="736"/>
      <c r="G1327" s="736"/>
      <c r="H1327" s="736"/>
      <c r="I1327" s="736"/>
      <c r="J1327" s="716"/>
      <c r="K1327" s="716"/>
      <c r="L1327" s="716"/>
      <c r="M1327" s="716"/>
      <c r="N1327" s="716"/>
      <c r="O1327" s="716"/>
      <c r="P1327" s="716"/>
      <c r="Q1327" s="716"/>
      <c r="R1327" s="716"/>
      <c r="S1327" s="716"/>
      <c r="T1327" s="716"/>
      <c r="U1327" s="716"/>
      <c r="V1327" s="716"/>
      <c r="W1327" s="716"/>
      <c r="X1327" s="716"/>
      <c r="Y1327" s="716"/>
      <c r="Z1327" s="716"/>
      <c r="AA1327" s="716"/>
      <c r="AB1327" s="716"/>
      <c r="AC1327" s="716"/>
      <c r="AD1327" s="716"/>
      <c r="AE1327" s="716"/>
      <c r="AF1327" s="716"/>
      <c r="AG1327" s="716"/>
    </row>
    <row r="1328" spans="4:33" ht="16.5" customHeight="1" thickBot="1">
      <c r="D1328" s="736"/>
      <c r="E1328" s="736"/>
      <c r="F1328" s="736"/>
      <c r="G1328" s="736"/>
      <c r="H1328" s="736"/>
      <c r="I1328" s="736"/>
      <c r="J1328" s="716"/>
      <c r="K1328" s="716"/>
      <c r="L1328" s="716"/>
      <c r="M1328" s="716"/>
      <c r="N1328" s="716"/>
      <c r="O1328" s="716"/>
      <c r="P1328" s="716"/>
      <c r="Q1328" s="716"/>
      <c r="R1328" s="716"/>
      <c r="S1328" s="716"/>
      <c r="T1328" s="716"/>
      <c r="U1328" s="716"/>
      <c r="V1328" s="716"/>
      <c r="W1328" s="716"/>
      <c r="X1328" s="716"/>
      <c r="Y1328" s="716"/>
      <c r="Z1328" s="716"/>
      <c r="AA1328" s="716"/>
      <c r="AB1328" s="716"/>
      <c r="AC1328" s="716"/>
      <c r="AD1328" s="716"/>
      <c r="AE1328" s="716"/>
      <c r="AF1328" s="716"/>
      <c r="AG1328" s="716"/>
    </row>
    <row r="1329" spans="3:33" ht="16.5" customHeight="1">
      <c r="D1329" s="778" t="s">
        <v>1006</v>
      </c>
      <c r="E1329" s="779"/>
      <c r="F1329" s="779"/>
      <c r="G1329" s="779"/>
      <c r="H1329" s="779"/>
      <c r="I1329" s="780"/>
      <c r="J1329" s="716"/>
      <c r="K1329" s="716"/>
      <c r="L1329" s="716"/>
      <c r="M1329" s="716"/>
      <c r="N1329" s="716"/>
      <c r="O1329" s="716"/>
      <c r="P1329" s="716"/>
      <c r="Q1329" s="716"/>
      <c r="R1329" s="716"/>
      <c r="S1329" s="716"/>
      <c r="T1329" s="716"/>
      <c r="U1329" s="716"/>
      <c r="V1329" s="716"/>
      <c r="W1329" s="716"/>
      <c r="X1329" s="716"/>
      <c r="Y1329" s="716"/>
      <c r="Z1329" s="716"/>
      <c r="AA1329" s="716"/>
      <c r="AB1329" s="716"/>
      <c r="AC1329" s="716"/>
      <c r="AD1329" s="716"/>
      <c r="AE1329" s="716"/>
      <c r="AF1329" s="716"/>
      <c r="AG1329" s="716"/>
    </row>
    <row r="1330" spans="3:33" ht="16.5" customHeight="1" thickBot="1">
      <c r="D1330" s="781"/>
      <c r="E1330" s="782"/>
      <c r="F1330" s="782"/>
      <c r="G1330" s="782"/>
      <c r="H1330" s="782"/>
      <c r="I1330" s="783"/>
      <c r="J1330" s="716"/>
      <c r="K1330" s="716"/>
      <c r="L1330" s="716"/>
      <c r="M1330" s="716"/>
      <c r="N1330" s="716"/>
      <c r="O1330" s="716"/>
      <c r="P1330" s="716"/>
      <c r="Q1330" s="716"/>
      <c r="R1330" s="716"/>
      <c r="S1330" s="716"/>
      <c r="T1330" s="716"/>
      <c r="U1330" s="716"/>
      <c r="V1330" s="716"/>
      <c r="W1330" s="716"/>
      <c r="X1330" s="716"/>
      <c r="Y1330" s="716"/>
      <c r="Z1330" s="716"/>
      <c r="AA1330" s="716"/>
      <c r="AB1330" s="716"/>
      <c r="AC1330" s="716"/>
      <c r="AD1330" s="716"/>
      <c r="AE1330" s="716"/>
      <c r="AF1330" s="716"/>
      <c r="AG1330" s="716"/>
    </row>
    <row r="1331" spans="3:33" ht="16.5" customHeight="1" thickBot="1">
      <c r="D1331" s="736" t="s">
        <v>1002</v>
      </c>
      <c r="E1331" s="736"/>
      <c r="F1331" s="736"/>
      <c r="G1331" s="736"/>
      <c r="H1331" s="736"/>
      <c r="I1331" s="736"/>
      <c r="J1331" s="716"/>
      <c r="K1331" s="716"/>
      <c r="L1331" s="716"/>
      <c r="M1331" s="716"/>
      <c r="N1331" s="716"/>
      <c r="O1331" s="716"/>
      <c r="P1331" s="716"/>
      <c r="Q1331" s="716"/>
      <c r="R1331" s="716"/>
      <c r="S1331" s="716"/>
      <c r="T1331" s="716"/>
      <c r="U1331" s="716"/>
      <c r="V1331" s="716"/>
      <c r="W1331" s="716"/>
      <c r="X1331" s="716"/>
      <c r="Y1331" s="716"/>
      <c r="Z1331" s="716"/>
      <c r="AA1331" s="716"/>
      <c r="AB1331" s="716"/>
      <c r="AC1331" s="716"/>
      <c r="AD1331" s="716"/>
      <c r="AE1331" s="716"/>
      <c r="AF1331" s="716"/>
      <c r="AG1331" s="716"/>
    </row>
    <row r="1332" spans="3:33" ht="16.5" customHeight="1" thickBot="1">
      <c r="D1332" s="736"/>
      <c r="E1332" s="736"/>
      <c r="F1332" s="736"/>
      <c r="G1332" s="736"/>
      <c r="H1332" s="736"/>
      <c r="I1332" s="736"/>
      <c r="J1332" s="716"/>
      <c r="K1332" s="716"/>
      <c r="L1332" s="716"/>
      <c r="M1332" s="716"/>
      <c r="N1332" s="716"/>
      <c r="O1332" s="716"/>
      <c r="P1332" s="716"/>
      <c r="Q1332" s="716"/>
      <c r="R1332" s="716"/>
      <c r="S1332" s="716"/>
      <c r="T1332" s="716"/>
      <c r="U1332" s="716"/>
      <c r="V1332" s="716"/>
      <c r="W1332" s="716"/>
      <c r="X1332" s="716"/>
      <c r="Y1332" s="716"/>
      <c r="Z1332" s="716"/>
      <c r="AA1332" s="716"/>
      <c r="AB1332" s="716"/>
      <c r="AC1332" s="716"/>
      <c r="AD1332" s="716"/>
      <c r="AE1332" s="716"/>
      <c r="AF1332" s="716"/>
      <c r="AG1332" s="716"/>
    </row>
    <row r="1333" spans="3:33" ht="16.5" customHeight="1" thickBot="1">
      <c r="D1333" s="736" t="s">
        <v>385</v>
      </c>
      <c r="E1333" s="736"/>
      <c r="F1333" s="736"/>
      <c r="G1333" s="736"/>
      <c r="H1333" s="736"/>
      <c r="I1333" s="736"/>
      <c r="J1333" s="716"/>
      <c r="K1333" s="716"/>
      <c r="L1333" s="716"/>
      <c r="M1333" s="716"/>
      <c r="N1333" s="716"/>
      <c r="O1333" s="716"/>
      <c r="P1333" s="716"/>
      <c r="Q1333" s="716"/>
      <c r="R1333" s="716"/>
      <c r="S1333" s="716"/>
      <c r="T1333" s="716"/>
      <c r="U1333" s="716"/>
      <c r="V1333" s="716"/>
      <c r="W1333" s="716"/>
      <c r="X1333" s="716"/>
      <c r="Y1333" s="716"/>
      <c r="Z1333" s="716"/>
      <c r="AA1333" s="716"/>
      <c r="AB1333" s="716"/>
      <c r="AC1333" s="716"/>
      <c r="AD1333" s="716"/>
      <c r="AE1333" s="716"/>
      <c r="AF1333" s="716"/>
      <c r="AG1333" s="716"/>
    </row>
    <row r="1334" spans="3:33" ht="16.5" customHeight="1" thickBot="1">
      <c r="D1334" s="736"/>
      <c r="E1334" s="736"/>
      <c r="F1334" s="736"/>
      <c r="G1334" s="736"/>
      <c r="H1334" s="736"/>
      <c r="I1334" s="736"/>
      <c r="J1334" s="716"/>
      <c r="K1334" s="716"/>
      <c r="L1334" s="716"/>
      <c r="M1334" s="716"/>
      <c r="N1334" s="716"/>
      <c r="O1334" s="716"/>
      <c r="P1334" s="716"/>
      <c r="Q1334" s="716"/>
      <c r="R1334" s="716"/>
      <c r="S1334" s="716"/>
      <c r="T1334" s="716"/>
      <c r="U1334" s="716"/>
      <c r="V1334" s="716"/>
      <c r="W1334" s="716"/>
      <c r="X1334" s="716"/>
      <c r="Y1334" s="716"/>
      <c r="Z1334" s="716"/>
      <c r="AA1334" s="716"/>
      <c r="AB1334" s="716"/>
      <c r="AC1334" s="716"/>
      <c r="AD1334" s="716"/>
      <c r="AE1334" s="716"/>
      <c r="AF1334" s="716"/>
      <c r="AG1334" s="716"/>
    </row>
    <row r="1335" spans="3:33" ht="16.5" customHeight="1" thickBot="1">
      <c r="C1335" s="439"/>
      <c r="D1335" s="717" t="s">
        <v>287</v>
      </c>
      <c r="E1335" s="717"/>
      <c r="F1335" s="717"/>
      <c r="G1335" s="717"/>
      <c r="H1335" s="717"/>
      <c r="I1335" s="717"/>
      <c r="J1335" s="716"/>
      <c r="K1335" s="716"/>
      <c r="L1335" s="716"/>
      <c r="M1335" s="716"/>
      <c r="N1335" s="716"/>
      <c r="O1335" s="716"/>
      <c r="P1335" s="716"/>
      <c r="Q1335" s="716"/>
      <c r="R1335" s="716"/>
      <c r="S1335" s="716"/>
      <c r="T1335" s="716"/>
      <c r="U1335" s="716"/>
      <c r="V1335" s="716"/>
      <c r="W1335" s="716"/>
      <c r="X1335" s="716"/>
      <c r="Y1335" s="716"/>
      <c r="Z1335" s="716"/>
      <c r="AA1335" s="716"/>
      <c r="AB1335" s="716"/>
      <c r="AC1335" s="716"/>
      <c r="AD1335" s="716"/>
      <c r="AE1335" s="716"/>
      <c r="AF1335" s="716"/>
      <c r="AG1335" s="716"/>
    </row>
    <row r="1336" spans="3:33" ht="14.25" customHeight="1" thickBot="1">
      <c r="D1336" s="717"/>
      <c r="E1336" s="717"/>
      <c r="F1336" s="717"/>
      <c r="G1336" s="717"/>
      <c r="H1336" s="717"/>
      <c r="I1336" s="717"/>
      <c r="J1336" s="775"/>
      <c r="K1336" s="775"/>
      <c r="L1336" s="775"/>
      <c r="M1336" s="775"/>
      <c r="N1336" s="775"/>
      <c r="O1336" s="775"/>
      <c r="P1336" s="775"/>
      <c r="Q1336" s="775"/>
      <c r="R1336" s="775"/>
      <c r="S1336" s="775"/>
      <c r="T1336" s="775"/>
      <c r="U1336" s="775"/>
      <c r="V1336" s="775"/>
      <c r="W1336" s="775"/>
      <c r="X1336" s="775"/>
      <c r="Y1336" s="775"/>
      <c r="Z1336" s="775"/>
      <c r="AA1336" s="775"/>
      <c r="AB1336" s="775"/>
      <c r="AC1336" s="775"/>
      <c r="AD1336" s="775"/>
      <c r="AE1336" s="775"/>
      <c r="AF1336" s="775"/>
      <c r="AG1336" s="775"/>
    </row>
    <row r="1337" spans="3:33" ht="0.75" customHeight="1">
      <c r="C1337" s="689"/>
    </row>
    <row r="1338" spans="3:33" ht="14.25" hidden="1" customHeight="1">
      <c r="C1338" s="689"/>
      <c r="D1338" s="777" t="s">
        <v>1007</v>
      </c>
      <c r="E1338" s="777"/>
      <c r="F1338" s="777"/>
      <c r="G1338" s="777"/>
      <c r="H1338" s="777"/>
      <c r="I1338" s="777"/>
      <c r="J1338" s="777"/>
      <c r="K1338" s="777"/>
      <c r="L1338" s="777"/>
      <c r="M1338" s="777"/>
      <c r="N1338" s="777"/>
      <c r="O1338" s="777"/>
      <c r="P1338" s="777"/>
      <c r="Q1338" s="777"/>
      <c r="R1338" s="777"/>
      <c r="S1338" s="777"/>
      <c r="T1338" s="777"/>
      <c r="U1338" s="777"/>
      <c r="V1338" s="777"/>
      <c r="W1338" s="777"/>
      <c r="X1338" s="777"/>
      <c r="Y1338" s="777"/>
      <c r="Z1338" s="777"/>
      <c r="AA1338" s="777"/>
      <c r="AB1338" s="777"/>
      <c r="AC1338" s="777"/>
      <c r="AD1338" s="777"/>
      <c r="AE1338" s="777"/>
      <c r="AF1338" s="777"/>
      <c r="AG1338" s="777"/>
    </row>
    <row r="1339" spans="3:33" ht="14.25" hidden="1" customHeight="1">
      <c r="C1339" s="689"/>
      <c r="D1339" s="689" t="s">
        <v>1008</v>
      </c>
      <c r="E1339" s="689" t="s">
        <v>1009</v>
      </c>
      <c r="F1339" s="689"/>
      <c r="G1339" s="689"/>
      <c r="H1339" s="689"/>
      <c r="I1339" s="689"/>
      <c r="J1339" s="689"/>
      <c r="K1339" s="689"/>
      <c r="L1339" s="689"/>
      <c r="M1339" s="689"/>
      <c r="N1339" s="689"/>
      <c r="O1339" s="689"/>
      <c r="P1339" s="689"/>
      <c r="Q1339" s="689"/>
      <c r="R1339" s="689"/>
      <c r="S1339" s="689"/>
      <c r="T1339" s="689"/>
      <c r="U1339" s="689"/>
      <c r="V1339" s="689"/>
      <c r="W1339" s="689"/>
      <c r="X1339" s="689"/>
      <c r="Y1339" s="689"/>
      <c r="Z1339" s="689"/>
      <c r="AA1339" s="689"/>
      <c r="AB1339" s="689"/>
      <c r="AC1339" s="689"/>
      <c r="AD1339" s="689"/>
      <c r="AE1339" s="689"/>
      <c r="AF1339" s="689"/>
      <c r="AG1339" s="689"/>
    </row>
    <row r="1340" spans="3:33" ht="14.25" customHeight="1">
      <c r="D1340" s="689" t="s">
        <v>1008</v>
      </c>
      <c r="E1340" s="689" t="s">
        <v>1010</v>
      </c>
      <c r="F1340" s="689"/>
      <c r="G1340" s="689"/>
      <c r="H1340" s="689"/>
      <c r="I1340" s="689"/>
      <c r="J1340" s="689"/>
      <c r="K1340" s="689"/>
      <c r="L1340" s="689"/>
      <c r="M1340" s="689"/>
      <c r="N1340" s="689"/>
      <c r="O1340" s="689"/>
      <c r="P1340" s="689"/>
      <c r="Q1340" s="689"/>
      <c r="R1340" s="689"/>
      <c r="S1340" s="689"/>
      <c r="T1340" s="689"/>
      <c r="U1340" s="689"/>
      <c r="V1340" s="689"/>
      <c r="W1340" s="689"/>
      <c r="X1340" s="689"/>
      <c r="Y1340" s="689"/>
      <c r="Z1340" s="689"/>
      <c r="AA1340" s="689"/>
      <c r="AB1340" s="689"/>
      <c r="AC1340" s="689"/>
      <c r="AD1340" s="689"/>
      <c r="AE1340" s="689"/>
      <c r="AF1340" s="689"/>
      <c r="AG1340" s="689"/>
    </row>
    <row r="1342" spans="3:33" ht="14.25" customHeight="1">
      <c r="D1342" s="776"/>
      <c r="E1342" s="776"/>
      <c r="F1342" s="776"/>
      <c r="G1342" s="776"/>
      <c r="H1342" s="776"/>
      <c r="I1342" s="776"/>
      <c r="J1342" s="776"/>
      <c r="K1342" s="776"/>
      <c r="L1342" s="776"/>
      <c r="M1342" s="776"/>
      <c r="N1342" s="776"/>
      <c r="O1342" s="776"/>
      <c r="P1342" s="776"/>
      <c r="Q1342" s="776"/>
      <c r="R1342" s="776"/>
      <c r="S1342" s="776"/>
      <c r="T1342" s="776"/>
      <c r="U1342" s="776"/>
      <c r="V1342" s="776"/>
      <c r="W1342" s="776"/>
      <c r="X1342" s="776"/>
      <c r="Y1342" s="776"/>
      <c r="Z1342" s="776"/>
      <c r="AA1342" s="776"/>
      <c r="AB1342" s="776"/>
      <c r="AC1342" s="776"/>
      <c r="AD1342" s="776"/>
      <c r="AE1342" s="776"/>
      <c r="AF1342" s="776"/>
      <c r="AG1342" s="776"/>
    </row>
    <row r="1343" spans="3:33" ht="14.25" customHeight="1">
      <c r="D1343" s="422" t="s">
        <v>954</v>
      </c>
    </row>
    <row r="1344" spans="3:33" ht="27" customHeight="1"/>
    <row r="1345" spans="1:33" ht="14.25" customHeight="1">
      <c r="D1345" s="777" t="s">
        <v>1038</v>
      </c>
      <c r="E1345" s="777"/>
      <c r="F1345" s="777"/>
      <c r="G1345" s="777"/>
      <c r="H1345" s="777"/>
      <c r="I1345" s="777"/>
      <c r="J1345" s="777"/>
      <c r="K1345" s="777"/>
      <c r="L1345" s="777"/>
      <c r="M1345" s="777"/>
      <c r="N1345" s="777"/>
      <c r="O1345" s="777"/>
      <c r="P1345" s="777"/>
      <c r="Q1345" s="777"/>
      <c r="R1345" s="777"/>
      <c r="S1345" s="777"/>
      <c r="T1345" s="777"/>
      <c r="U1345" s="777"/>
      <c r="V1345" s="777"/>
      <c r="W1345" s="777"/>
      <c r="X1345" s="777"/>
      <c r="Y1345" s="777"/>
      <c r="Z1345" s="777"/>
      <c r="AA1345" s="777"/>
      <c r="AB1345" s="777"/>
      <c r="AC1345" s="777"/>
      <c r="AD1345" s="777"/>
      <c r="AE1345" s="777"/>
      <c r="AF1345" s="777"/>
      <c r="AG1345" s="777"/>
    </row>
    <row r="1346" spans="1:33" ht="14.25" customHeight="1" thickBot="1">
      <c r="A1346" s="439" t="s">
        <v>955</v>
      </c>
    </row>
    <row r="1347" spans="1:33" ht="26.25" customHeight="1" thickBot="1">
      <c r="D1347" s="747" t="s">
        <v>387</v>
      </c>
      <c r="E1347" s="747"/>
      <c r="F1347" s="747"/>
      <c r="G1347" s="747"/>
      <c r="H1347" s="747"/>
      <c r="I1347" s="747"/>
      <c r="J1347" s="747"/>
      <c r="K1347" s="747"/>
      <c r="L1347" s="747"/>
      <c r="M1347" s="771" t="s">
        <v>388</v>
      </c>
      <c r="N1347" s="771"/>
      <c r="O1347" s="771"/>
      <c r="P1347" s="771"/>
      <c r="Q1347" s="771"/>
      <c r="R1347" s="771" t="s">
        <v>389</v>
      </c>
      <c r="S1347" s="771"/>
      <c r="T1347" s="771"/>
      <c r="U1347" s="771"/>
      <c r="V1347" s="771"/>
      <c r="W1347" s="771"/>
      <c r="X1347" s="771"/>
      <c r="Y1347" s="771"/>
      <c r="Z1347" s="771"/>
      <c r="AA1347" s="771"/>
      <c r="AB1347" s="771"/>
      <c r="AC1347" s="771"/>
      <c r="AD1347" s="771"/>
      <c r="AE1347" s="771"/>
      <c r="AF1347" s="771"/>
      <c r="AG1347" s="771"/>
    </row>
    <row r="1348" spans="1:33" ht="31.5" customHeight="1" thickBot="1">
      <c r="D1348" s="747"/>
      <c r="E1348" s="747"/>
      <c r="F1348" s="747"/>
      <c r="G1348" s="747"/>
      <c r="H1348" s="747"/>
      <c r="I1348" s="747"/>
      <c r="J1348" s="747"/>
      <c r="K1348" s="747"/>
      <c r="L1348" s="747"/>
      <c r="M1348" s="771"/>
      <c r="N1348" s="771"/>
      <c r="O1348" s="771"/>
      <c r="P1348" s="771"/>
      <c r="Q1348" s="771"/>
      <c r="R1348" s="771" t="s">
        <v>2</v>
      </c>
      <c r="S1348" s="771"/>
      <c r="T1348" s="771"/>
      <c r="U1348" s="771"/>
      <c r="V1348" s="771"/>
      <c r="W1348" s="771"/>
      <c r="X1348" s="771"/>
      <c r="Y1348" s="771"/>
      <c r="Z1348" s="771" t="s">
        <v>390</v>
      </c>
      <c r="AA1348" s="771"/>
      <c r="AB1348" s="771"/>
      <c r="AC1348" s="771"/>
      <c r="AD1348" s="771"/>
      <c r="AE1348" s="771"/>
      <c r="AF1348" s="771"/>
      <c r="AG1348" s="771"/>
    </row>
    <row r="1349" spans="1:33" ht="18.75" customHeight="1" thickBot="1">
      <c r="D1349" s="749" t="s">
        <v>1102</v>
      </c>
      <c r="E1349" s="749"/>
      <c r="F1349" s="749"/>
      <c r="G1349" s="749"/>
      <c r="H1349" s="749"/>
      <c r="I1349" s="749"/>
      <c r="J1349" s="749"/>
      <c r="K1349" s="749"/>
      <c r="L1349" s="749"/>
      <c r="M1349" s="749">
        <v>2</v>
      </c>
      <c r="N1349" s="749"/>
      <c r="O1349" s="749"/>
      <c r="P1349" s="749"/>
      <c r="Q1349" s="749"/>
      <c r="R1349" s="748">
        <v>604</v>
      </c>
      <c r="S1349" s="748"/>
      <c r="T1349" s="748"/>
      <c r="U1349" s="748"/>
      <c r="V1349" s="748"/>
      <c r="W1349" s="748"/>
      <c r="X1349" s="748"/>
      <c r="Y1349" s="748"/>
      <c r="Z1349" s="716" t="s">
        <v>706</v>
      </c>
      <c r="AA1349" s="716"/>
      <c r="AB1349" s="716"/>
      <c r="AC1349" s="716"/>
      <c r="AD1349" s="716"/>
      <c r="AE1349" s="716"/>
      <c r="AF1349" s="716"/>
      <c r="AG1349" s="716"/>
    </row>
    <row r="1350" spans="1:33" ht="18.75" customHeight="1">
      <c r="D1350" s="1184" t="s">
        <v>1102</v>
      </c>
      <c r="E1350" s="1184"/>
      <c r="F1350" s="1184"/>
      <c r="G1350" s="1184"/>
      <c r="H1350" s="1184"/>
      <c r="I1350" s="1184"/>
      <c r="J1350" s="1184"/>
      <c r="K1350" s="1184"/>
      <c r="L1350" s="1184"/>
      <c r="M1350" s="749">
        <v>1</v>
      </c>
      <c r="N1350" s="749"/>
      <c r="O1350" s="749"/>
      <c r="P1350" s="749"/>
      <c r="Q1350" s="749"/>
      <c r="R1350" s="748">
        <v>3912</v>
      </c>
      <c r="S1350" s="748"/>
      <c r="T1350" s="748"/>
      <c r="U1350" s="748"/>
      <c r="V1350" s="748"/>
      <c r="W1350" s="748"/>
      <c r="X1350" s="748"/>
      <c r="Y1350" s="748"/>
      <c r="Z1350" s="716">
        <v>33252</v>
      </c>
      <c r="AA1350" s="716"/>
      <c r="AB1350" s="716"/>
      <c r="AC1350" s="716"/>
      <c r="AD1350" s="716"/>
      <c r="AE1350" s="716"/>
      <c r="AF1350" s="716"/>
      <c r="AG1350" s="716"/>
    </row>
    <row r="1351" spans="1:33" ht="18.75" customHeight="1">
      <c r="D1351" s="749" t="s">
        <v>1103</v>
      </c>
      <c r="E1351" s="749"/>
      <c r="F1351" s="749"/>
      <c r="G1351" s="749"/>
      <c r="H1351" s="749"/>
      <c r="I1351" s="749"/>
      <c r="J1351" s="749"/>
      <c r="K1351" s="749"/>
      <c r="L1351" s="749"/>
      <c r="M1351" s="749">
        <v>2</v>
      </c>
      <c r="N1351" s="749"/>
      <c r="O1351" s="749"/>
      <c r="P1351" s="749"/>
      <c r="Q1351" s="749"/>
      <c r="R1351" s="748">
        <v>12074</v>
      </c>
      <c r="S1351" s="748"/>
      <c r="T1351" s="748"/>
      <c r="U1351" s="748"/>
      <c r="V1351" s="748"/>
      <c r="W1351" s="748"/>
      <c r="X1351" s="748"/>
      <c r="Y1351" s="748"/>
      <c r="Z1351" s="716">
        <v>2120.52</v>
      </c>
      <c r="AA1351" s="716"/>
      <c r="AB1351" s="716"/>
      <c r="AC1351" s="716"/>
      <c r="AD1351" s="716"/>
      <c r="AE1351" s="716"/>
      <c r="AF1351" s="716"/>
      <c r="AG1351" s="716"/>
    </row>
    <row r="1352" spans="1:33" ht="18.75" customHeight="1">
      <c r="D1352" s="749" t="s">
        <v>1103</v>
      </c>
      <c r="E1352" s="749"/>
      <c r="F1352" s="749"/>
      <c r="G1352" s="749"/>
      <c r="H1352" s="749"/>
      <c r="I1352" s="749"/>
      <c r="J1352" s="749"/>
      <c r="K1352" s="749"/>
      <c r="L1352" s="749"/>
      <c r="M1352" s="749">
        <v>1</v>
      </c>
      <c r="N1352" s="749"/>
      <c r="O1352" s="749"/>
      <c r="P1352" s="749"/>
      <c r="Q1352" s="749"/>
      <c r="R1352" s="748">
        <v>963279.48</v>
      </c>
      <c r="S1352" s="748"/>
      <c r="T1352" s="748"/>
      <c r="U1352" s="748"/>
      <c r="V1352" s="748"/>
      <c r="W1352" s="748"/>
      <c r="X1352" s="748"/>
      <c r="Y1352" s="748"/>
      <c r="Z1352" s="716">
        <v>1161741</v>
      </c>
      <c r="AA1352" s="716"/>
      <c r="AB1352" s="716"/>
      <c r="AC1352" s="716"/>
      <c r="AD1352" s="716"/>
      <c r="AE1352" s="716"/>
      <c r="AF1352" s="716"/>
      <c r="AG1352" s="716"/>
    </row>
    <row r="1353" spans="1:33" ht="18.75" hidden="1" customHeight="1">
      <c r="D1353" s="749" t="s">
        <v>1105</v>
      </c>
      <c r="E1353" s="749"/>
      <c r="F1353" s="749"/>
      <c r="G1353" s="749"/>
      <c r="H1353" s="749"/>
      <c r="I1353" s="749"/>
      <c r="J1353" s="749"/>
      <c r="K1353" s="749"/>
      <c r="L1353" s="749"/>
      <c r="M1353" s="749">
        <v>1</v>
      </c>
      <c r="N1353" s="749"/>
      <c r="O1353" s="749"/>
      <c r="P1353" s="749"/>
      <c r="Q1353" s="749"/>
      <c r="R1353" s="748">
        <v>17621.34</v>
      </c>
      <c r="S1353" s="748"/>
      <c r="T1353" s="748"/>
      <c r="U1353" s="748"/>
      <c r="V1353" s="748"/>
      <c r="W1353" s="748"/>
      <c r="X1353" s="748"/>
      <c r="Y1353" s="748"/>
      <c r="Z1353" s="716">
        <v>16069</v>
      </c>
      <c r="AA1353" s="716"/>
      <c r="AB1353" s="716"/>
      <c r="AC1353" s="716"/>
      <c r="AD1353" s="716"/>
      <c r="AE1353" s="716"/>
      <c r="AF1353" s="716"/>
      <c r="AG1353" s="716"/>
    </row>
    <row r="1354" spans="1:33" ht="18.75" hidden="1" customHeight="1">
      <c r="D1354" s="749"/>
      <c r="E1354" s="749"/>
      <c r="F1354" s="749"/>
      <c r="G1354" s="749"/>
      <c r="H1354" s="749"/>
      <c r="I1354" s="749"/>
      <c r="J1354" s="749"/>
      <c r="K1354" s="749"/>
      <c r="L1354" s="749"/>
      <c r="M1354" s="749"/>
      <c r="N1354" s="749"/>
      <c r="O1354" s="749"/>
      <c r="P1354" s="749"/>
      <c r="Q1354" s="749"/>
      <c r="R1354" s="748"/>
      <c r="S1354" s="748"/>
      <c r="T1354" s="748"/>
      <c r="U1354" s="748"/>
      <c r="V1354" s="748"/>
      <c r="W1354" s="748"/>
      <c r="X1354" s="748"/>
      <c r="Y1354" s="748"/>
      <c r="Z1354" s="716"/>
      <c r="AA1354" s="716"/>
      <c r="AB1354" s="716"/>
      <c r="AC1354" s="716"/>
      <c r="AD1354" s="716"/>
      <c r="AE1354" s="716"/>
      <c r="AF1354" s="716"/>
      <c r="AG1354" s="716"/>
    </row>
    <row r="1355" spans="1:33" ht="18.75" hidden="1" customHeight="1">
      <c r="D1355" s="749"/>
      <c r="E1355" s="749"/>
      <c r="F1355" s="749"/>
      <c r="G1355" s="749"/>
      <c r="H1355" s="749"/>
      <c r="I1355" s="749"/>
      <c r="J1355" s="749"/>
      <c r="K1355" s="749"/>
      <c r="L1355" s="749"/>
      <c r="M1355" s="749"/>
      <c r="N1355" s="749"/>
      <c r="O1355" s="749"/>
      <c r="P1355" s="749"/>
      <c r="Q1355" s="749"/>
      <c r="R1355" s="748"/>
      <c r="S1355" s="748"/>
      <c r="T1355" s="748"/>
      <c r="U1355" s="748"/>
      <c r="V1355" s="748"/>
      <c r="W1355" s="748"/>
      <c r="X1355" s="748"/>
      <c r="Y1355" s="748"/>
      <c r="Z1355" s="716"/>
      <c r="AA1355" s="716"/>
      <c r="AB1355" s="716"/>
      <c r="AC1355" s="716"/>
      <c r="AD1355" s="716"/>
      <c r="AE1355" s="716"/>
      <c r="AF1355" s="716"/>
      <c r="AG1355" s="716"/>
    </row>
    <row r="1356" spans="1:33" ht="18.75" hidden="1" customHeight="1">
      <c r="D1356" s="749"/>
      <c r="E1356" s="749"/>
      <c r="F1356" s="749"/>
      <c r="G1356" s="749"/>
      <c r="H1356" s="749"/>
      <c r="I1356" s="749"/>
      <c r="J1356" s="749"/>
      <c r="K1356" s="749"/>
      <c r="L1356" s="749"/>
      <c r="M1356" s="749"/>
      <c r="N1356" s="749"/>
      <c r="O1356" s="749"/>
      <c r="P1356" s="749"/>
      <c r="Q1356" s="749"/>
      <c r="R1356" s="748"/>
      <c r="S1356" s="748"/>
      <c r="T1356" s="748"/>
      <c r="U1356" s="748"/>
      <c r="V1356" s="748"/>
      <c r="W1356" s="748"/>
      <c r="X1356" s="748"/>
      <c r="Y1356" s="748"/>
      <c r="Z1356" s="716"/>
      <c r="AA1356" s="716"/>
      <c r="AB1356" s="716"/>
      <c r="AC1356" s="716"/>
      <c r="AD1356" s="716"/>
      <c r="AE1356" s="716"/>
      <c r="AF1356" s="716"/>
      <c r="AG1356" s="716"/>
    </row>
    <row r="1357" spans="1:33" ht="18.75" hidden="1" customHeight="1" thickBot="1">
      <c r="D1357" s="749"/>
      <c r="E1357" s="749"/>
      <c r="F1357" s="749"/>
      <c r="G1357" s="749"/>
      <c r="H1357" s="749"/>
      <c r="I1357" s="749"/>
      <c r="J1357" s="749"/>
      <c r="K1357" s="749"/>
      <c r="L1357" s="749"/>
      <c r="M1357" s="749"/>
      <c r="N1357" s="749"/>
      <c r="O1357" s="749"/>
      <c r="P1357" s="749"/>
      <c r="Q1357" s="749"/>
      <c r="R1357" s="748"/>
      <c r="S1357" s="748"/>
      <c r="T1357" s="748"/>
      <c r="U1357" s="748"/>
      <c r="V1357" s="748"/>
      <c r="W1357" s="748"/>
      <c r="X1357" s="748"/>
      <c r="Y1357" s="748"/>
      <c r="Z1357" s="716"/>
      <c r="AA1357" s="716"/>
      <c r="AB1357" s="716"/>
      <c r="AC1357" s="716"/>
      <c r="AD1357" s="716"/>
      <c r="AE1357" s="716"/>
      <c r="AF1357" s="716"/>
      <c r="AG1357" s="716"/>
    </row>
    <row r="1358" spans="1:33" ht="14.25" customHeight="1">
      <c r="D1358" s="749" t="s">
        <v>1103</v>
      </c>
      <c r="E1358" s="749"/>
      <c r="F1358" s="749"/>
      <c r="G1358" s="749"/>
      <c r="H1358" s="749"/>
      <c r="I1358" s="749"/>
      <c r="J1358" s="749"/>
      <c r="K1358" s="749"/>
      <c r="L1358" s="749"/>
      <c r="M1358" s="749">
        <v>3</v>
      </c>
      <c r="N1358" s="749"/>
      <c r="O1358" s="749"/>
      <c r="P1358" s="749"/>
      <c r="Q1358" s="749"/>
      <c r="R1358" s="748">
        <v>46892</v>
      </c>
      <c r="S1358" s="748"/>
      <c r="T1358" s="748"/>
      <c r="U1358" s="748"/>
      <c r="V1358" s="748"/>
      <c r="W1358" s="748"/>
      <c r="X1358" s="748"/>
      <c r="Y1358" s="748"/>
      <c r="Z1358" s="716">
        <v>15618.33</v>
      </c>
      <c r="AA1358" s="716"/>
      <c r="AB1358" s="716"/>
      <c r="AC1358" s="716"/>
      <c r="AD1358" s="716"/>
      <c r="AE1358" s="716"/>
      <c r="AF1358" s="716"/>
      <c r="AG1358" s="716"/>
    </row>
    <row r="1359" spans="1:33" ht="14.25" customHeight="1">
      <c r="D1359" s="749" t="s">
        <v>1135</v>
      </c>
      <c r="E1359" s="749"/>
      <c r="F1359" s="749"/>
      <c r="G1359" s="749"/>
      <c r="H1359" s="749"/>
      <c r="I1359" s="749"/>
      <c r="J1359" s="749"/>
      <c r="K1359" s="749"/>
      <c r="L1359" s="749"/>
      <c r="M1359" s="749">
        <v>1</v>
      </c>
      <c r="N1359" s="749"/>
      <c r="O1359" s="749"/>
      <c r="P1359" s="749"/>
      <c r="Q1359" s="749"/>
      <c r="R1359" s="748">
        <v>17621.34</v>
      </c>
      <c r="S1359" s="748"/>
      <c r="T1359" s="748"/>
      <c r="U1359" s="748"/>
      <c r="V1359" s="748"/>
      <c r="W1359" s="748"/>
      <c r="X1359" s="748"/>
      <c r="Y1359" s="748"/>
      <c r="Z1359" s="716">
        <v>19673</v>
      </c>
      <c r="AA1359" s="716"/>
      <c r="AB1359" s="716"/>
      <c r="AC1359" s="716"/>
      <c r="AD1359" s="716"/>
      <c r="AE1359" s="716"/>
      <c r="AF1359" s="716"/>
      <c r="AG1359" s="716"/>
    </row>
    <row r="1360" spans="1:33" ht="14.25" customHeight="1" thickBot="1">
      <c r="D1360" s="749" t="s">
        <v>1104</v>
      </c>
      <c r="E1360" s="749"/>
      <c r="F1360" s="749"/>
      <c r="G1360" s="749"/>
      <c r="H1360" s="749"/>
      <c r="I1360" s="749"/>
      <c r="J1360" s="749"/>
      <c r="K1360" s="749"/>
      <c r="L1360" s="749"/>
      <c r="M1360" s="773">
        <v>1</v>
      </c>
      <c r="N1360" s="773"/>
      <c r="O1360" s="773"/>
      <c r="P1360" s="773"/>
      <c r="Q1360" s="773"/>
      <c r="R1360" s="774">
        <v>95900.24</v>
      </c>
      <c r="S1360" s="774"/>
      <c r="T1360" s="774"/>
      <c r="U1360" s="774"/>
      <c r="V1360" s="774"/>
      <c r="W1360" s="774"/>
      <c r="X1360" s="774"/>
      <c r="Y1360" s="774"/>
      <c r="Z1360" s="775">
        <v>166728</v>
      </c>
      <c r="AA1360" s="775"/>
      <c r="AB1360" s="775"/>
      <c r="AC1360" s="775"/>
      <c r="AD1360" s="775"/>
      <c r="AE1360" s="775"/>
      <c r="AF1360" s="775"/>
      <c r="AG1360" s="775"/>
    </row>
    <row r="1363" spans="4:41" ht="14.25" customHeight="1" thickBot="1"/>
    <row r="1364" spans="4:41" ht="14.25" customHeight="1" thickTop="1">
      <c r="D1364" s="1004" t="s">
        <v>1022</v>
      </c>
      <c r="E1364" s="1004"/>
      <c r="F1364" s="1004"/>
      <c r="G1364" s="1004"/>
      <c r="H1364" s="1004"/>
      <c r="I1364" s="1004"/>
      <c r="J1364" s="1004"/>
      <c r="K1364" s="1004"/>
      <c r="L1364" s="1004"/>
      <c r="M1364" s="1004"/>
      <c r="N1364" s="1004"/>
      <c r="O1364" s="1004"/>
      <c r="P1364" s="1004"/>
      <c r="Q1364" s="1004"/>
      <c r="R1364" s="1004"/>
      <c r="S1364" s="1004"/>
      <c r="T1364" s="1004"/>
      <c r="U1364" s="1004"/>
      <c r="V1364" s="1004"/>
      <c r="W1364" s="1004"/>
      <c r="X1364" s="1004"/>
      <c r="Y1364" s="1004"/>
      <c r="Z1364" s="1004"/>
      <c r="AA1364" s="1004"/>
      <c r="AB1364" s="1004"/>
      <c r="AC1364" s="1004"/>
      <c r="AD1364" s="1004"/>
      <c r="AE1364" s="1004"/>
      <c r="AF1364" s="1004"/>
      <c r="AG1364" s="1004"/>
      <c r="AL1364" s="432" t="s">
        <v>472</v>
      </c>
      <c r="AM1364" s="432" t="s">
        <v>392</v>
      </c>
      <c r="AO1364" s="432" t="s">
        <v>392</v>
      </c>
    </row>
    <row r="1365" spans="4:41" ht="14.25" customHeight="1" thickBot="1">
      <c r="AL1365" s="480">
        <f>N1368-AD1390</f>
        <v>0</v>
      </c>
      <c r="AM1365" s="484">
        <f>SUM(N1368:AC1368)-AD1368</f>
        <v>0</v>
      </c>
      <c r="AO1365" s="482" t="e">
        <f>AD1368-#REF!</f>
        <v>#REF!</v>
      </c>
    </row>
    <row r="1366" spans="4:41" ht="14.25" customHeight="1" thickBot="1">
      <c r="D1366" s="838" t="s">
        <v>465</v>
      </c>
      <c r="E1366" s="839"/>
      <c r="F1366" s="839"/>
      <c r="G1366" s="839"/>
      <c r="H1366" s="839"/>
      <c r="I1366" s="839"/>
      <c r="J1366" s="839"/>
      <c r="K1366" s="839"/>
      <c r="L1366" s="839"/>
      <c r="M1366" s="840"/>
      <c r="N1366" s="864" t="s">
        <v>2</v>
      </c>
      <c r="O1366" s="865"/>
      <c r="P1366" s="865"/>
      <c r="Q1366" s="865"/>
      <c r="R1366" s="865"/>
      <c r="S1366" s="865"/>
      <c r="T1366" s="865"/>
      <c r="U1366" s="865"/>
      <c r="V1366" s="865"/>
      <c r="W1366" s="865"/>
      <c r="X1366" s="865"/>
      <c r="Y1366" s="865"/>
      <c r="Z1366" s="865"/>
      <c r="AA1366" s="865"/>
      <c r="AB1366" s="865"/>
      <c r="AC1366" s="865"/>
      <c r="AD1366" s="865"/>
      <c r="AE1366" s="865"/>
      <c r="AF1366" s="865"/>
      <c r="AG1366" s="866"/>
      <c r="AL1366" s="286">
        <f t="shared" ref="AL1366:AL1381" si="269">N1369-AD1391</f>
        <v>0</v>
      </c>
      <c r="AM1366" s="284">
        <f t="shared" ref="AM1366:AM1382" si="270">SUM(N1369:AC1369)-AD1369</f>
        <v>0</v>
      </c>
      <c r="AO1366" s="287" t="e">
        <f>AD1369-#REF!</f>
        <v>#REF!</v>
      </c>
    </row>
    <row r="1367" spans="4:41" ht="14.25" customHeight="1" thickBot="1">
      <c r="D1367" s="841"/>
      <c r="E1367" s="842"/>
      <c r="F1367" s="842"/>
      <c r="G1367" s="842"/>
      <c r="H1367" s="842"/>
      <c r="I1367" s="842"/>
      <c r="J1367" s="842"/>
      <c r="K1367" s="842"/>
      <c r="L1367" s="842"/>
      <c r="M1367" s="843"/>
      <c r="N1367" s="753" t="s">
        <v>472</v>
      </c>
      <c r="O1367" s="754"/>
      <c r="P1367" s="754"/>
      <c r="Q1367" s="755"/>
      <c r="R1367" s="753" t="s">
        <v>27</v>
      </c>
      <c r="S1367" s="754"/>
      <c r="T1367" s="754"/>
      <c r="U1367" s="755"/>
      <c r="V1367" s="753" t="s">
        <v>28</v>
      </c>
      <c r="W1367" s="754"/>
      <c r="X1367" s="754"/>
      <c r="Y1367" s="755"/>
      <c r="Z1367" s="753" t="s">
        <v>29</v>
      </c>
      <c r="AA1367" s="754"/>
      <c r="AB1367" s="754"/>
      <c r="AC1367" s="755"/>
      <c r="AD1367" s="753" t="s">
        <v>392</v>
      </c>
      <c r="AE1367" s="754"/>
      <c r="AF1367" s="754"/>
      <c r="AG1367" s="755"/>
      <c r="AL1367" s="286">
        <f t="shared" si="269"/>
        <v>0</v>
      </c>
      <c r="AM1367" s="284">
        <f t="shared" si="270"/>
        <v>0</v>
      </c>
      <c r="AO1367" s="287" t="e">
        <f>AD1370-#REF!</f>
        <v>#REF!</v>
      </c>
    </row>
    <row r="1368" spans="4:41" ht="14.25" customHeight="1">
      <c r="D1368" s="765" t="s">
        <v>393</v>
      </c>
      <c r="E1368" s="766"/>
      <c r="F1368" s="766"/>
      <c r="G1368" s="766"/>
      <c r="H1368" s="766"/>
      <c r="I1368" s="766"/>
      <c r="J1368" s="766"/>
      <c r="K1368" s="766"/>
      <c r="L1368" s="766"/>
      <c r="M1368" s="767"/>
      <c r="N1368" s="768">
        <v>26555</v>
      </c>
      <c r="O1368" s="769"/>
      <c r="P1368" s="769"/>
      <c r="Q1368" s="770"/>
      <c r="R1368" s="768"/>
      <c r="S1368" s="769"/>
      <c r="T1368" s="769"/>
      <c r="U1368" s="770"/>
      <c r="V1368" s="768"/>
      <c r="W1368" s="769"/>
      <c r="X1368" s="769"/>
      <c r="Y1368" s="770"/>
      <c r="Z1368" s="768"/>
      <c r="AA1368" s="769"/>
      <c r="AB1368" s="769"/>
      <c r="AC1368" s="770"/>
      <c r="AD1368" s="1007">
        <f>SUM(N1368:AC1368)</f>
        <v>26555</v>
      </c>
      <c r="AE1368" s="1008"/>
      <c r="AF1368" s="1008"/>
      <c r="AG1368" s="1009"/>
      <c r="AL1368" s="286">
        <f t="shared" si="269"/>
        <v>0</v>
      </c>
      <c r="AM1368" s="284">
        <f t="shared" si="270"/>
        <v>0</v>
      </c>
      <c r="AO1368" s="286" t="e">
        <f>AD1371-#REF!</f>
        <v>#REF!</v>
      </c>
    </row>
    <row r="1369" spans="4:41" ht="14.25" customHeight="1">
      <c r="D1369" s="718" t="s">
        <v>394</v>
      </c>
      <c r="E1369" s="719"/>
      <c r="F1369" s="719"/>
      <c r="G1369" s="719"/>
      <c r="H1369" s="719"/>
      <c r="I1369" s="719"/>
      <c r="J1369" s="719"/>
      <c r="K1369" s="719"/>
      <c r="L1369" s="719"/>
      <c r="M1369" s="720"/>
      <c r="N1369" s="721"/>
      <c r="O1369" s="743"/>
      <c r="P1369" s="743"/>
      <c r="Q1369" s="920"/>
      <c r="R1369" s="721"/>
      <c r="S1369" s="743"/>
      <c r="T1369" s="743"/>
      <c r="U1369" s="920"/>
      <c r="V1369" s="721"/>
      <c r="W1369" s="743"/>
      <c r="X1369" s="743"/>
      <c r="Y1369" s="920"/>
      <c r="Z1369" s="721"/>
      <c r="AA1369" s="743"/>
      <c r="AB1369" s="743"/>
      <c r="AC1369" s="920"/>
      <c r="AD1369" s="752">
        <f t="shared" ref="AD1369:AD1385" si="271">SUM(N1369:AC1369)</f>
        <v>0</v>
      </c>
      <c r="AE1369" s="1010"/>
      <c r="AF1369" s="1010"/>
      <c r="AG1369" s="1011"/>
      <c r="AL1369" s="286">
        <f t="shared" si="269"/>
        <v>0</v>
      </c>
      <c r="AM1369" s="284">
        <f t="shared" si="270"/>
        <v>0</v>
      </c>
      <c r="AO1369" s="287" t="e">
        <f>AD1372-#REF!</f>
        <v>#REF!</v>
      </c>
    </row>
    <row r="1370" spans="4:41" ht="14.25" customHeight="1">
      <c r="D1370" s="718" t="s">
        <v>466</v>
      </c>
      <c r="E1370" s="719"/>
      <c r="F1370" s="719"/>
      <c r="G1370" s="719"/>
      <c r="H1370" s="719"/>
      <c r="I1370" s="719"/>
      <c r="J1370" s="719"/>
      <c r="K1370" s="719"/>
      <c r="L1370" s="719"/>
      <c r="M1370" s="720"/>
      <c r="N1370" s="721"/>
      <c r="O1370" s="743"/>
      <c r="P1370" s="743"/>
      <c r="Q1370" s="920"/>
      <c r="R1370" s="721"/>
      <c r="S1370" s="743"/>
      <c r="T1370" s="743"/>
      <c r="U1370" s="920"/>
      <c r="V1370" s="721"/>
      <c r="W1370" s="743"/>
      <c r="X1370" s="743"/>
      <c r="Y1370" s="920"/>
      <c r="Z1370" s="721"/>
      <c r="AA1370" s="743"/>
      <c r="AB1370" s="743"/>
      <c r="AC1370" s="920"/>
      <c r="AD1370" s="752">
        <f t="shared" si="271"/>
        <v>0</v>
      </c>
      <c r="AE1370" s="1010"/>
      <c r="AF1370" s="1010"/>
      <c r="AG1370" s="1011"/>
      <c r="AL1370" s="286">
        <f t="shared" si="269"/>
        <v>0</v>
      </c>
      <c r="AM1370" s="284">
        <f t="shared" si="270"/>
        <v>0</v>
      </c>
      <c r="AO1370" s="287" t="e">
        <f>AD1373-#REF!</f>
        <v>#REF!</v>
      </c>
    </row>
    <row r="1371" spans="4:41" ht="14.25" customHeight="1">
      <c r="D1371" s="718" t="s">
        <v>467</v>
      </c>
      <c r="E1371" s="719"/>
      <c r="F1371" s="719"/>
      <c r="G1371" s="719"/>
      <c r="H1371" s="719"/>
      <c r="I1371" s="719"/>
      <c r="J1371" s="719"/>
      <c r="K1371" s="719"/>
      <c r="L1371" s="719"/>
      <c r="M1371" s="720"/>
      <c r="N1371" s="721"/>
      <c r="O1371" s="743"/>
      <c r="P1371" s="743"/>
      <c r="Q1371" s="920"/>
      <c r="R1371" s="721"/>
      <c r="S1371" s="743"/>
      <c r="T1371" s="743"/>
      <c r="U1371" s="920"/>
      <c r="V1371" s="721"/>
      <c r="W1371" s="743"/>
      <c r="X1371" s="743"/>
      <c r="Y1371" s="920"/>
      <c r="Z1371" s="721"/>
      <c r="AA1371" s="743"/>
      <c r="AB1371" s="743"/>
      <c r="AC1371" s="920"/>
      <c r="AD1371" s="752">
        <f t="shared" si="271"/>
        <v>0</v>
      </c>
      <c r="AE1371" s="1010"/>
      <c r="AF1371" s="1010"/>
      <c r="AG1371" s="1011"/>
      <c r="AL1371" s="286">
        <f t="shared" si="269"/>
        <v>0</v>
      </c>
      <c r="AM1371" s="284">
        <f t="shared" si="270"/>
        <v>0</v>
      </c>
      <c r="AO1371" s="287" t="e">
        <f>AD1374-#REF!</f>
        <v>#REF!</v>
      </c>
    </row>
    <row r="1372" spans="4:41" ht="14.25" customHeight="1">
      <c r="D1372" s="718" t="s">
        <v>395</v>
      </c>
      <c r="E1372" s="719"/>
      <c r="F1372" s="719"/>
      <c r="G1372" s="719"/>
      <c r="H1372" s="719"/>
      <c r="I1372" s="719"/>
      <c r="J1372" s="719"/>
      <c r="K1372" s="719"/>
      <c r="L1372" s="719"/>
      <c r="M1372" s="720"/>
      <c r="N1372" s="721"/>
      <c r="O1372" s="743"/>
      <c r="P1372" s="743"/>
      <c r="Q1372" s="920"/>
      <c r="R1372" s="721"/>
      <c r="S1372" s="743"/>
      <c r="T1372" s="743"/>
      <c r="U1372" s="920"/>
      <c r="V1372" s="721"/>
      <c r="W1372" s="743"/>
      <c r="X1372" s="743"/>
      <c r="Y1372" s="920"/>
      <c r="Z1372" s="721"/>
      <c r="AA1372" s="743"/>
      <c r="AB1372" s="743"/>
      <c r="AC1372" s="920"/>
      <c r="AD1372" s="752">
        <f t="shared" si="271"/>
        <v>0</v>
      </c>
      <c r="AE1372" s="1010"/>
      <c r="AF1372" s="1010"/>
      <c r="AG1372" s="1011"/>
      <c r="AL1372" s="286">
        <f t="shared" si="269"/>
        <v>0</v>
      </c>
      <c r="AM1372" s="284">
        <f t="shared" si="270"/>
        <v>0</v>
      </c>
      <c r="AO1372" s="287" t="e">
        <f>AD1375-#REF!-#REF!</f>
        <v>#REF!</v>
      </c>
    </row>
    <row r="1373" spans="4:41" ht="14.25" customHeight="1">
      <c r="D1373" s="718" t="s">
        <v>396</v>
      </c>
      <c r="E1373" s="719"/>
      <c r="F1373" s="719"/>
      <c r="G1373" s="719"/>
      <c r="H1373" s="719"/>
      <c r="I1373" s="719"/>
      <c r="J1373" s="719"/>
      <c r="K1373" s="719"/>
      <c r="L1373" s="719"/>
      <c r="M1373" s="720"/>
      <c r="N1373" s="721"/>
      <c r="O1373" s="743"/>
      <c r="P1373" s="743"/>
      <c r="Q1373" s="920"/>
      <c r="R1373" s="721"/>
      <c r="S1373" s="743"/>
      <c r="T1373" s="743"/>
      <c r="U1373" s="920"/>
      <c r="V1373" s="721"/>
      <c r="W1373" s="743"/>
      <c r="X1373" s="743"/>
      <c r="Y1373" s="920"/>
      <c r="Z1373" s="721"/>
      <c r="AA1373" s="743"/>
      <c r="AB1373" s="743"/>
      <c r="AC1373" s="920"/>
      <c r="AD1373" s="752">
        <f t="shared" si="271"/>
        <v>0</v>
      </c>
      <c r="AE1373" s="1010"/>
      <c r="AF1373" s="1010"/>
      <c r="AG1373" s="1011"/>
      <c r="AL1373" s="286">
        <f t="shared" si="269"/>
        <v>0</v>
      </c>
      <c r="AM1373" s="284">
        <f t="shared" si="270"/>
        <v>0</v>
      </c>
      <c r="AO1373" s="287" t="e">
        <f>AD1376-#REF!</f>
        <v>#REF!</v>
      </c>
    </row>
    <row r="1374" spans="4:41" ht="14.25" customHeight="1">
      <c r="D1374" s="718" t="s">
        <v>397</v>
      </c>
      <c r="E1374" s="719"/>
      <c r="F1374" s="719"/>
      <c r="G1374" s="719"/>
      <c r="H1374" s="719"/>
      <c r="I1374" s="719"/>
      <c r="J1374" s="719"/>
      <c r="K1374" s="719"/>
      <c r="L1374" s="719"/>
      <c r="M1374" s="720"/>
      <c r="N1374" s="716"/>
      <c r="O1374" s="716"/>
      <c r="P1374" s="716"/>
      <c r="Q1374" s="716"/>
      <c r="R1374" s="716"/>
      <c r="S1374" s="716"/>
      <c r="T1374" s="716"/>
      <c r="U1374" s="716"/>
      <c r="V1374" s="716"/>
      <c r="W1374" s="716"/>
      <c r="X1374" s="716"/>
      <c r="Y1374" s="716"/>
      <c r="Z1374" s="716"/>
      <c r="AA1374" s="716"/>
      <c r="AB1374" s="716"/>
      <c r="AC1374" s="716"/>
      <c r="AD1374" s="733">
        <f t="shared" si="271"/>
        <v>0</v>
      </c>
      <c r="AE1374" s="733"/>
      <c r="AF1374" s="733"/>
      <c r="AG1374" s="733"/>
      <c r="AL1374" s="286">
        <f t="shared" si="269"/>
        <v>0</v>
      </c>
      <c r="AM1374" s="284">
        <f t="shared" si="270"/>
        <v>0</v>
      </c>
      <c r="AO1374" s="287" t="e">
        <f>AD1377-#REF!</f>
        <v>#REF!</v>
      </c>
    </row>
    <row r="1375" spans="4:41" ht="14.25" customHeight="1">
      <c r="D1375" s="718" t="s">
        <v>398</v>
      </c>
      <c r="E1375" s="719"/>
      <c r="F1375" s="719"/>
      <c r="G1375" s="719"/>
      <c r="H1375" s="719"/>
      <c r="I1375" s="719"/>
      <c r="J1375" s="719"/>
      <c r="K1375" s="719"/>
      <c r="L1375" s="719"/>
      <c r="M1375" s="720"/>
      <c r="N1375" s="716"/>
      <c r="O1375" s="716"/>
      <c r="P1375" s="716"/>
      <c r="Q1375" s="716"/>
      <c r="R1375" s="716"/>
      <c r="S1375" s="716"/>
      <c r="T1375" s="716"/>
      <c r="U1375" s="716"/>
      <c r="V1375" s="716"/>
      <c r="W1375" s="716"/>
      <c r="X1375" s="716"/>
      <c r="Y1375" s="716"/>
      <c r="Z1375" s="716"/>
      <c r="AA1375" s="716"/>
      <c r="AB1375" s="716"/>
      <c r="AC1375" s="716"/>
      <c r="AD1375" s="733">
        <f t="shared" si="271"/>
        <v>0</v>
      </c>
      <c r="AE1375" s="733"/>
      <c r="AF1375" s="733"/>
      <c r="AG1375" s="733"/>
      <c r="AL1375" s="286">
        <f t="shared" si="269"/>
        <v>0</v>
      </c>
      <c r="AM1375" s="284">
        <f t="shared" si="270"/>
        <v>0</v>
      </c>
      <c r="AO1375" s="287" t="e">
        <f>AD1378-#REF!</f>
        <v>#REF!</v>
      </c>
    </row>
    <row r="1376" spans="4:41" ht="14.25" customHeight="1">
      <c r="D1376" s="718" t="s">
        <v>468</v>
      </c>
      <c r="E1376" s="719"/>
      <c r="F1376" s="719"/>
      <c r="G1376" s="719"/>
      <c r="H1376" s="719"/>
      <c r="I1376" s="719"/>
      <c r="J1376" s="719"/>
      <c r="K1376" s="719"/>
      <c r="L1376" s="719"/>
      <c r="M1376" s="720"/>
      <c r="N1376" s="716"/>
      <c r="O1376" s="716"/>
      <c r="P1376" s="716"/>
      <c r="Q1376" s="716"/>
      <c r="R1376" s="716"/>
      <c r="S1376" s="716"/>
      <c r="T1376" s="716"/>
      <c r="U1376" s="716"/>
      <c r="V1376" s="716"/>
      <c r="W1376" s="716"/>
      <c r="X1376" s="716"/>
      <c r="Y1376" s="716"/>
      <c r="Z1376" s="716"/>
      <c r="AA1376" s="716"/>
      <c r="AB1376" s="716"/>
      <c r="AC1376" s="716"/>
      <c r="AD1376" s="733">
        <f t="shared" si="271"/>
        <v>0</v>
      </c>
      <c r="AE1376" s="733"/>
      <c r="AF1376" s="733"/>
      <c r="AG1376" s="733"/>
      <c r="AL1376" s="286">
        <f t="shared" si="269"/>
        <v>0</v>
      </c>
      <c r="AM1376" s="284">
        <f t="shared" si="270"/>
        <v>0</v>
      </c>
      <c r="AO1376" s="287" t="e">
        <f>AD1379-#REF!</f>
        <v>#REF!</v>
      </c>
    </row>
    <row r="1377" spans="4:41" ht="14.25" customHeight="1">
      <c r="D1377" s="718" t="s">
        <v>399</v>
      </c>
      <c r="E1377" s="719"/>
      <c r="F1377" s="719"/>
      <c r="G1377" s="719"/>
      <c r="H1377" s="719"/>
      <c r="I1377" s="719"/>
      <c r="J1377" s="719"/>
      <c r="K1377" s="719"/>
      <c r="L1377" s="719"/>
      <c r="M1377" s="720"/>
      <c r="N1377" s="716">
        <v>2656</v>
      </c>
      <c r="O1377" s="716"/>
      <c r="P1377" s="716"/>
      <c r="Q1377" s="716"/>
      <c r="R1377" s="716"/>
      <c r="S1377" s="716"/>
      <c r="T1377" s="716"/>
      <c r="U1377" s="716"/>
      <c r="V1377" s="716"/>
      <c r="W1377" s="716"/>
      <c r="X1377" s="716"/>
      <c r="Y1377" s="716"/>
      <c r="Z1377" s="716"/>
      <c r="AA1377" s="716"/>
      <c r="AB1377" s="716"/>
      <c r="AC1377" s="716"/>
      <c r="AD1377" s="733">
        <f t="shared" si="271"/>
        <v>2656</v>
      </c>
      <c r="AE1377" s="733"/>
      <c r="AF1377" s="733"/>
      <c r="AG1377" s="733"/>
      <c r="AL1377" s="286">
        <f t="shared" si="269"/>
        <v>0</v>
      </c>
      <c r="AM1377" s="284">
        <f t="shared" si="270"/>
        <v>0</v>
      </c>
      <c r="AO1377" s="287" t="e">
        <f>AD1380-#REF!</f>
        <v>#REF!</v>
      </c>
    </row>
    <row r="1378" spans="4:41" ht="14.25" customHeight="1">
      <c r="D1378" s="718" t="s">
        <v>400</v>
      </c>
      <c r="E1378" s="719"/>
      <c r="F1378" s="719"/>
      <c r="G1378" s="719"/>
      <c r="H1378" s="719"/>
      <c r="I1378" s="719"/>
      <c r="J1378" s="719"/>
      <c r="K1378" s="719"/>
      <c r="L1378" s="719"/>
      <c r="M1378" s="720"/>
      <c r="N1378" s="716"/>
      <c r="O1378" s="716"/>
      <c r="P1378" s="716"/>
      <c r="Q1378" s="716"/>
      <c r="R1378" s="716"/>
      <c r="S1378" s="716"/>
      <c r="T1378" s="716"/>
      <c r="U1378" s="716"/>
      <c r="V1378" s="716"/>
      <c r="W1378" s="716"/>
      <c r="X1378" s="716"/>
      <c r="Y1378" s="716"/>
      <c r="Z1378" s="716"/>
      <c r="AA1378" s="716"/>
      <c r="AB1378" s="716"/>
      <c r="AC1378" s="716"/>
      <c r="AD1378" s="733">
        <f t="shared" si="271"/>
        <v>0</v>
      </c>
      <c r="AE1378" s="733"/>
      <c r="AF1378" s="733"/>
      <c r="AG1378" s="733"/>
      <c r="AL1378" s="286">
        <f t="shared" si="269"/>
        <v>0</v>
      </c>
      <c r="AM1378" s="284">
        <f t="shared" si="270"/>
        <v>0</v>
      </c>
      <c r="AO1378" s="287" t="e">
        <f>AD1381-#REF!</f>
        <v>#REF!</v>
      </c>
    </row>
    <row r="1379" spans="4:41" ht="14.25" customHeight="1">
      <c r="D1379" s="718" t="s">
        <v>401</v>
      </c>
      <c r="E1379" s="719"/>
      <c r="F1379" s="719"/>
      <c r="G1379" s="719"/>
      <c r="H1379" s="719"/>
      <c r="I1379" s="719"/>
      <c r="J1379" s="719"/>
      <c r="K1379" s="719"/>
      <c r="L1379" s="719"/>
      <c r="M1379" s="720"/>
      <c r="N1379" s="716"/>
      <c r="O1379" s="716"/>
      <c r="P1379" s="716"/>
      <c r="Q1379" s="716"/>
      <c r="R1379" s="716"/>
      <c r="S1379" s="716"/>
      <c r="T1379" s="716"/>
      <c r="U1379" s="716"/>
      <c r="V1379" s="716"/>
      <c r="W1379" s="716"/>
      <c r="X1379" s="716"/>
      <c r="Y1379" s="716"/>
      <c r="Z1379" s="716"/>
      <c r="AA1379" s="716"/>
      <c r="AB1379" s="716"/>
      <c r="AC1379" s="716"/>
      <c r="AD1379" s="733">
        <f t="shared" si="271"/>
        <v>0</v>
      </c>
      <c r="AE1379" s="733"/>
      <c r="AF1379" s="733"/>
      <c r="AG1379" s="733"/>
      <c r="AL1379" s="286">
        <f t="shared" si="269"/>
        <v>0</v>
      </c>
      <c r="AM1379" s="284">
        <f t="shared" si="270"/>
        <v>0</v>
      </c>
      <c r="AO1379" s="287" t="e">
        <f>AD1382-#REF!</f>
        <v>#REF!</v>
      </c>
    </row>
    <row r="1380" spans="4:41" ht="14.25" customHeight="1">
      <c r="D1380" s="718" t="s">
        <v>402</v>
      </c>
      <c r="E1380" s="719"/>
      <c r="F1380" s="719"/>
      <c r="G1380" s="719"/>
      <c r="H1380" s="719"/>
      <c r="I1380" s="719"/>
      <c r="J1380" s="719"/>
      <c r="K1380" s="719"/>
      <c r="L1380" s="719"/>
      <c r="M1380" s="720"/>
      <c r="N1380" s="716">
        <v>710721</v>
      </c>
      <c r="O1380" s="716"/>
      <c r="P1380" s="716"/>
      <c r="Q1380" s="716"/>
      <c r="R1380" s="716"/>
      <c r="S1380" s="716"/>
      <c r="T1380" s="716"/>
      <c r="U1380" s="716"/>
      <c r="V1380" s="716"/>
      <c r="W1380" s="716"/>
      <c r="X1380" s="716"/>
      <c r="Y1380" s="716"/>
      <c r="Z1380" s="716"/>
      <c r="AA1380" s="716"/>
      <c r="AB1380" s="716"/>
      <c r="AC1380" s="716"/>
      <c r="AD1380" s="733">
        <f>SUM(N1380:AC1380)</f>
        <v>710721</v>
      </c>
      <c r="AE1380" s="733"/>
      <c r="AF1380" s="733"/>
      <c r="AG1380" s="733"/>
      <c r="AL1380" s="286">
        <f t="shared" si="269"/>
        <v>0</v>
      </c>
      <c r="AM1380" s="284">
        <f>SUM(N1383:AC1383)-AD1383</f>
        <v>0</v>
      </c>
      <c r="AO1380" s="288"/>
    </row>
    <row r="1381" spans="4:41" ht="14.25" customHeight="1">
      <c r="D1381" s="718" t="s">
        <v>469</v>
      </c>
      <c r="E1381" s="719"/>
      <c r="F1381" s="719"/>
      <c r="G1381" s="719"/>
      <c r="H1381" s="719"/>
      <c r="I1381" s="719"/>
      <c r="J1381" s="719"/>
      <c r="K1381" s="719"/>
      <c r="L1381" s="719"/>
      <c r="M1381" s="720"/>
      <c r="N1381" s="716">
        <v>-629784</v>
      </c>
      <c r="O1381" s="716"/>
      <c r="P1381" s="716"/>
      <c r="Q1381" s="716"/>
      <c r="R1381" s="716"/>
      <c r="S1381" s="716"/>
      <c r="T1381" s="716"/>
      <c r="U1381" s="716"/>
      <c r="V1381" s="716"/>
      <c r="W1381" s="716"/>
      <c r="X1381" s="716"/>
      <c r="Y1381" s="716"/>
      <c r="Z1381" s="716">
        <v>-48665</v>
      </c>
      <c r="AA1381" s="716"/>
      <c r="AB1381" s="716"/>
      <c r="AC1381" s="716"/>
      <c r="AD1381" s="733">
        <f t="shared" si="271"/>
        <v>-678449</v>
      </c>
      <c r="AE1381" s="733"/>
      <c r="AF1381" s="733"/>
      <c r="AG1381" s="733"/>
      <c r="AL1381" s="286">
        <f t="shared" si="269"/>
        <v>0</v>
      </c>
      <c r="AM1381" s="284">
        <f t="shared" si="270"/>
        <v>0</v>
      </c>
      <c r="AO1381" s="288"/>
    </row>
    <row r="1382" spans="4:41" ht="14.25" customHeight="1">
      <c r="D1382" s="718" t="s">
        <v>470</v>
      </c>
      <c r="E1382" s="719"/>
      <c r="F1382" s="719"/>
      <c r="G1382" s="719"/>
      <c r="H1382" s="719"/>
      <c r="I1382" s="719"/>
      <c r="J1382" s="719"/>
      <c r="K1382" s="719"/>
      <c r="L1382" s="719"/>
      <c r="M1382" s="720"/>
      <c r="N1382" s="824">
        <v>-48665</v>
      </c>
      <c r="O1382" s="824"/>
      <c r="P1382" s="824"/>
      <c r="Q1382" s="824"/>
      <c r="R1382" s="1006">
        <v>-26417</v>
      </c>
      <c r="S1382" s="1006"/>
      <c r="T1382" s="1006"/>
      <c r="U1382" s="1006"/>
      <c r="V1382" s="824"/>
      <c r="W1382" s="824"/>
      <c r="X1382" s="824"/>
      <c r="Y1382" s="824"/>
      <c r="Z1382" s="824">
        <v>48665</v>
      </c>
      <c r="AA1382" s="824"/>
      <c r="AB1382" s="824"/>
      <c r="AC1382" s="824"/>
      <c r="AD1382" s="733">
        <f t="shared" si="271"/>
        <v>-26417</v>
      </c>
      <c r="AE1382" s="733"/>
      <c r="AF1382" s="733"/>
      <c r="AG1382" s="733"/>
      <c r="AL1382" s="481">
        <f>N1385-AD1407</f>
        <v>0</v>
      </c>
      <c r="AM1382" s="485">
        <f t="shared" si="270"/>
        <v>0</v>
      </c>
      <c r="AO1382" s="483"/>
    </row>
    <row r="1383" spans="4:41" ht="14.25" customHeight="1">
      <c r="D1383" s="718" t="s">
        <v>403</v>
      </c>
      <c r="E1383" s="719"/>
      <c r="F1383" s="719"/>
      <c r="G1383" s="719"/>
      <c r="H1383" s="719"/>
      <c r="I1383" s="719"/>
      <c r="J1383" s="719"/>
      <c r="K1383" s="719"/>
      <c r="L1383" s="719"/>
      <c r="M1383" s="720"/>
      <c r="N1383" s="716"/>
      <c r="O1383" s="716"/>
      <c r="P1383" s="716"/>
      <c r="Q1383" s="716"/>
      <c r="R1383" s="716"/>
      <c r="S1383" s="716"/>
      <c r="T1383" s="716"/>
      <c r="U1383" s="716"/>
      <c r="V1383" s="716"/>
      <c r="W1383" s="716"/>
      <c r="X1383" s="716"/>
      <c r="Y1383" s="716"/>
      <c r="Z1383" s="716"/>
      <c r="AA1383" s="716"/>
      <c r="AB1383" s="716"/>
      <c r="AC1383" s="716"/>
      <c r="AD1383" s="733">
        <f t="shared" si="271"/>
        <v>0</v>
      </c>
      <c r="AE1383" s="733"/>
      <c r="AF1383" s="733"/>
      <c r="AG1383" s="733"/>
    </row>
    <row r="1384" spans="4:41" ht="14.25" customHeight="1">
      <c r="D1384" s="718" t="s">
        <v>404</v>
      </c>
      <c r="E1384" s="719"/>
      <c r="F1384" s="719"/>
      <c r="G1384" s="719"/>
      <c r="H1384" s="719"/>
      <c r="I1384" s="719"/>
      <c r="J1384" s="719"/>
      <c r="K1384" s="719"/>
      <c r="L1384" s="719"/>
      <c r="M1384" s="720"/>
      <c r="N1384" s="716"/>
      <c r="O1384" s="716"/>
      <c r="P1384" s="716"/>
      <c r="Q1384" s="716"/>
      <c r="R1384" s="716"/>
      <c r="S1384" s="716"/>
      <c r="T1384" s="716"/>
      <c r="U1384" s="716"/>
      <c r="V1384" s="716"/>
      <c r="W1384" s="716"/>
      <c r="X1384" s="716"/>
      <c r="Y1384" s="716"/>
      <c r="Z1384" s="716"/>
      <c r="AA1384" s="716"/>
      <c r="AB1384" s="716"/>
      <c r="AC1384" s="716"/>
      <c r="AD1384" s="733">
        <f t="shared" si="271"/>
        <v>0</v>
      </c>
      <c r="AE1384" s="733"/>
      <c r="AF1384" s="733"/>
      <c r="AG1384" s="733"/>
    </row>
    <row r="1385" spans="4:41" ht="14.25" customHeight="1" thickBot="1">
      <c r="D1385" s="803" t="s">
        <v>471</v>
      </c>
      <c r="E1385" s="804"/>
      <c r="F1385" s="804"/>
      <c r="G1385" s="804"/>
      <c r="H1385" s="804"/>
      <c r="I1385" s="804"/>
      <c r="J1385" s="804"/>
      <c r="K1385" s="804"/>
      <c r="L1385" s="804"/>
      <c r="M1385" s="805"/>
      <c r="N1385" s="1005"/>
      <c r="O1385" s="1005"/>
      <c r="P1385" s="1005"/>
      <c r="Q1385" s="1005"/>
      <c r="R1385" s="1005"/>
      <c r="S1385" s="1005"/>
      <c r="T1385" s="1005"/>
      <c r="U1385" s="1005"/>
      <c r="V1385" s="1005"/>
      <c r="W1385" s="1005"/>
      <c r="X1385" s="1005"/>
      <c r="Y1385" s="1005"/>
      <c r="Z1385" s="1005"/>
      <c r="AA1385" s="1005"/>
      <c r="AB1385" s="1005"/>
      <c r="AC1385" s="1005"/>
      <c r="AD1385" s="727">
        <f t="shared" si="271"/>
        <v>0</v>
      </c>
      <c r="AE1385" s="727"/>
      <c r="AF1385" s="727"/>
      <c r="AG1385" s="727"/>
    </row>
    <row r="1386" spans="4:41" ht="19.5" customHeight="1" thickTop="1">
      <c r="AM1386" s="432" t="s">
        <v>392</v>
      </c>
      <c r="AO1386" s="432" t="s">
        <v>392</v>
      </c>
    </row>
    <row r="1387" spans="4:41" ht="14.25" customHeight="1" thickBot="1">
      <c r="AM1387" s="480">
        <f>SUM(N1390:AC1390)-AD1390</f>
        <v>0</v>
      </c>
      <c r="AO1387" s="482" t="e">
        <f>AD1390-#REF!</f>
        <v>#REF!</v>
      </c>
    </row>
    <row r="1388" spans="4:41" ht="14.25" customHeight="1" thickBot="1">
      <c r="D1388" s="838" t="s">
        <v>465</v>
      </c>
      <c r="E1388" s="839"/>
      <c r="F1388" s="839"/>
      <c r="G1388" s="839"/>
      <c r="H1388" s="839"/>
      <c r="I1388" s="839"/>
      <c r="J1388" s="839"/>
      <c r="K1388" s="839"/>
      <c r="L1388" s="839"/>
      <c r="M1388" s="840"/>
      <c r="N1388" s="747" t="s">
        <v>3</v>
      </c>
      <c r="O1388" s="747"/>
      <c r="P1388" s="747"/>
      <c r="Q1388" s="747"/>
      <c r="R1388" s="747"/>
      <c r="S1388" s="747"/>
      <c r="T1388" s="747"/>
      <c r="U1388" s="747"/>
      <c r="V1388" s="747"/>
      <c r="W1388" s="747"/>
      <c r="X1388" s="747"/>
      <c r="Y1388" s="747"/>
      <c r="Z1388" s="747"/>
      <c r="AA1388" s="747"/>
      <c r="AB1388" s="747"/>
      <c r="AC1388" s="747"/>
      <c r="AD1388" s="747"/>
      <c r="AE1388" s="747"/>
      <c r="AF1388" s="747"/>
      <c r="AG1388" s="747"/>
      <c r="AM1388" s="286">
        <f t="shared" ref="AM1388:AM1401" si="272">SUM(N1391:AC1391)-AD1391</f>
        <v>0</v>
      </c>
      <c r="AO1388" s="287" t="e">
        <f>AD1391-#REF!</f>
        <v>#REF!</v>
      </c>
    </row>
    <row r="1389" spans="4:41" ht="14.25" customHeight="1" thickBot="1">
      <c r="D1389" s="841"/>
      <c r="E1389" s="842"/>
      <c r="F1389" s="842"/>
      <c r="G1389" s="842"/>
      <c r="H1389" s="842"/>
      <c r="I1389" s="842"/>
      <c r="J1389" s="842"/>
      <c r="K1389" s="842"/>
      <c r="L1389" s="842"/>
      <c r="M1389" s="843"/>
      <c r="N1389" s="771" t="s">
        <v>472</v>
      </c>
      <c r="O1389" s="771"/>
      <c r="P1389" s="771"/>
      <c r="Q1389" s="771"/>
      <c r="R1389" s="771" t="s">
        <v>27</v>
      </c>
      <c r="S1389" s="771"/>
      <c r="T1389" s="771"/>
      <c r="U1389" s="771"/>
      <c r="V1389" s="771" t="s">
        <v>28</v>
      </c>
      <c r="W1389" s="771"/>
      <c r="X1389" s="771"/>
      <c r="Y1389" s="771"/>
      <c r="Z1389" s="771" t="s">
        <v>29</v>
      </c>
      <c r="AA1389" s="771"/>
      <c r="AB1389" s="771"/>
      <c r="AC1389" s="771"/>
      <c r="AD1389" s="771" t="s">
        <v>392</v>
      </c>
      <c r="AE1389" s="771"/>
      <c r="AF1389" s="771"/>
      <c r="AG1389" s="771"/>
      <c r="AM1389" s="286">
        <f t="shared" si="272"/>
        <v>0</v>
      </c>
      <c r="AO1389" s="287" t="e">
        <f>AD1392-#REF!</f>
        <v>#REF!</v>
      </c>
    </row>
    <row r="1390" spans="4:41" ht="14.25" customHeight="1">
      <c r="D1390" s="765" t="s">
        <v>393</v>
      </c>
      <c r="E1390" s="766"/>
      <c r="F1390" s="766"/>
      <c r="G1390" s="766"/>
      <c r="H1390" s="766"/>
      <c r="I1390" s="766"/>
      <c r="J1390" s="766"/>
      <c r="K1390" s="766"/>
      <c r="L1390" s="766"/>
      <c r="M1390" s="767"/>
      <c r="N1390" s="851">
        <v>26555</v>
      </c>
      <c r="O1390" s="851"/>
      <c r="P1390" s="851"/>
      <c r="Q1390" s="851"/>
      <c r="R1390" s="851"/>
      <c r="S1390" s="851"/>
      <c r="T1390" s="851"/>
      <c r="U1390" s="851"/>
      <c r="V1390" s="851"/>
      <c r="W1390" s="851"/>
      <c r="X1390" s="851"/>
      <c r="Y1390" s="851"/>
      <c r="Z1390" s="851"/>
      <c r="AA1390" s="851"/>
      <c r="AB1390" s="851"/>
      <c r="AC1390" s="851"/>
      <c r="AD1390" s="1012">
        <f>SUM(N1390:AC1390)</f>
        <v>26555</v>
      </c>
      <c r="AE1390" s="1012"/>
      <c r="AF1390" s="1012"/>
      <c r="AG1390" s="1012"/>
      <c r="AM1390" s="286">
        <f t="shared" si="272"/>
        <v>0</v>
      </c>
      <c r="AO1390" s="287" t="e">
        <f>AD1393-#REF!</f>
        <v>#REF!</v>
      </c>
    </row>
    <row r="1391" spans="4:41" ht="14.25" customHeight="1">
      <c r="D1391" s="718" t="s">
        <v>394</v>
      </c>
      <c r="E1391" s="719"/>
      <c r="F1391" s="719"/>
      <c r="G1391" s="719"/>
      <c r="H1391" s="719"/>
      <c r="I1391" s="719"/>
      <c r="J1391" s="719"/>
      <c r="K1391" s="719"/>
      <c r="L1391" s="719"/>
      <c r="M1391" s="720"/>
      <c r="N1391" s="716"/>
      <c r="O1391" s="716"/>
      <c r="P1391" s="716"/>
      <c r="Q1391" s="716"/>
      <c r="R1391" s="716"/>
      <c r="S1391" s="716"/>
      <c r="T1391" s="716"/>
      <c r="U1391" s="716"/>
      <c r="V1391" s="716"/>
      <c r="W1391" s="716"/>
      <c r="X1391" s="716"/>
      <c r="Y1391" s="716"/>
      <c r="Z1391" s="716"/>
      <c r="AA1391" s="716"/>
      <c r="AB1391" s="716"/>
      <c r="AC1391" s="716"/>
      <c r="AD1391" s="733">
        <f>SUM(N1391:AC1391)</f>
        <v>0</v>
      </c>
      <c r="AE1391" s="733"/>
      <c r="AF1391" s="733"/>
      <c r="AG1391" s="733"/>
      <c r="AM1391" s="286">
        <f t="shared" si="272"/>
        <v>0</v>
      </c>
      <c r="AO1391" s="287" t="e">
        <f>AD1394-#REF!</f>
        <v>#REF!</v>
      </c>
    </row>
    <row r="1392" spans="4:41" ht="14.25" customHeight="1">
      <c r="D1392" s="718" t="s">
        <v>466</v>
      </c>
      <c r="E1392" s="719"/>
      <c r="F1392" s="719"/>
      <c r="G1392" s="719"/>
      <c r="H1392" s="719"/>
      <c r="I1392" s="719"/>
      <c r="J1392" s="719"/>
      <c r="K1392" s="719"/>
      <c r="L1392" s="719"/>
      <c r="M1392" s="720"/>
      <c r="N1392" s="716"/>
      <c r="O1392" s="716"/>
      <c r="P1392" s="716"/>
      <c r="Q1392" s="716"/>
      <c r="R1392" s="716"/>
      <c r="S1392" s="716"/>
      <c r="T1392" s="716"/>
      <c r="U1392" s="716"/>
      <c r="V1392" s="716"/>
      <c r="W1392" s="716"/>
      <c r="X1392" s="716"/>
      <c r="Y1392" s="716"/>
      <c r="Z1392" s="716"/>
      <c r="AA1392" s="716"/>
      <c r="AB1392" s="716"/>
      <c r="AC1392" s="716"/>
      <c r="AD1392" s="733">
        <f t="shared" ref="AD1392:AD1407" si="273">SUM(N1392:AC1392)</f>
        <v>0</v>
      </c>
      <c r="AE1392" s="733"/>
      <c r="AF1392" s="733"/>
      <c r="AG1392" s="733"/>
      <c r="AM1392" s="286">
        <f t="shared" si="272"/>
        <v>0</v>
      </c>
      <c r="AO1392" s="287" t="e">
        <f>AD1395-#REF!</f>
        <v>#REF!</v>
      </c>
    </row>
    <row r="1393" spans="4:41" ht="14.25" customHeight="1">
      <c r="D1393" s="718" t="s">
        <v>467</v>
      </c>
      <c r="E1393" s="719"/>
      <c r="F1393" s="719"/>
      <c r="G1393" s="719"/>
      <c r="H1393" s="719"/>
      <c r="I1393" s="719"/>
      <c r="J1393" s="719"/>
      <c r="K1393" s="719"/>
      <c r="L1393" s="719"/>
      <c r="M1393" s="720"/>
      <c r="N1393" s="716"/>
      <c r="O1393" s="716"/>
      <c r="P1393" s="716"/>
      <c r="Q1393" s="716"/>
      <c r="R1393" s="716"/>
      <c r="S1393" s="716"/>
      <c r="T1393" s="716"/>
      <c r="U1393" s="716"/>
      <c r="V1393" s="716"/>
      <c r="W1393" s="716"/>
      <c r="X1393" s="716"/>
      <c r="Y1393" s="716"/>
      <c r="Z1393" s="716"/>
      <c r="AA1393" s="716"/>
      <c r="AB1393" s="716"/>
      <c r="AC1393" s="716"/>
      <c r="AD1393" s="733">
        <f t="shared" si="273"/>
        <v>0</v>
      </c>
      <c r="AE1393" s="733"/>
      <c r="AF1393" s="733"/>
      <c r="AG1393" s="733"/>
      <c r="AM1393" s="286">
        <f t="shared" si="272"/>
        <v>0</v>
      </c>
      <c r="AO1393" s="287" t="e">
        <f>AD1396-#REF!</f>
        <v>#REF!</v>
      </c>
    </row>
    <row r="1394" spans="4:41" ht="14.25" customHeight="1">
      <c r="D1394" s="718" t="s">
        <v>395</v>
      </c>
      <c r="E1394" s="719"/>
      <c r="F1394" s="719"/>
      <c r="G1394" s="719"/>
      <c r="H1394" s="719"/>
      <c r="I1394" s="719"/>
      <c r="J1394" s="719"/>
      <c r="K1394" s="719"/>
      <c r="L1394" s="719"/>
      <c r="M1394" s="720"/>
      <c r="N1394" s="716"/>
      <c r="O1394" s="716"/>
      <c r="P1394" s="716"/>
      <c r="Q1394" s="716"/>
      <c r="R1394" s="716"/>
      <c r="S1394" s="716"/>
      <c r="T1394" s="716"/>
      <c r="U1394" s="716"/>
      <c r="V1394" s="716"/>
      <c r="W1394" s="716"/>
      <c r="X1394" s="716"/>
      <c r="Y1394" s="716"/>
      <c r="Z1394" s="716"/>
      <c r="AA1394" s="716"/>
      <c r="AB1394" s="716"/>
      <c r="AC1394" s="716"/>
      <c r="AD1394" s="733">
        <f t="shared" si="273"/>
        <v>0</v>
      </c>
      <c r="AE1394" s="733"/>
      <c r="AF1394" s="733"/>
      <c r="AG1394" s="733"/>
      <c r="AM1394" s="286">
        <f t="shared" si="272"/>
        <v>0</v>
      </c>
      <c r="AO1394" s="287" t="e">
        <f>AD1397-#REF!-#REF!</f>
        <v>#REF!</v>
      </c>
    </row>
    <row r="1395" spans="4:41" ht="14.25" customHeight="1">
      <c r="D1395" s="718" t="s">
        <v>396</v>
      </c>
      <c r="E1395" s="719"/>
      <c r="F1395" s="719"/>
      <c r="G1395" s="719"/>
      <c r="H1395" s="719"/>
      <c r="I1395" s="719"/>
      <c r="J1395" s="719"/>
      <c r="K1395" s="719"/>
      <c r="L1395" s="719"/>
      <c r="M1395" s="720"/>
      <c r="N1395" s="716"/>
      <c r="O1395" s="716"/>
      <c r="P1395" s="716"/>
      <c r="Q1395" s="716"/>
      <c r="R1395" s="716"/>
      <c r="S1395" s="716"/>
      <c r="T1395" s="716"/>
      <c r="U1395" s="716"/>
      <c r="V1395" s="716"/>
      <c r="W1395" s="716"/>
      <c r="X1395" s="716"/>
      <c r="Y1395" s="716"/>
      <c r="Z1395" s="716"/>
      <c r="AA1395" s="716"/>
      <c r="AB1395" s="716"/>
      <c r="AC1395" s="716"/>
      <c r="AD1395" s="733">
        <f t="shared" si="273"/>
        <v>0</v>
      </c>
      <c r="AE1395" s="733"/>
      <c r="AF1395" s="733"/>
      <c r="AG1395" s="733"/>
      <c r="AM1395" s="286">
        <f t="shared" si="272"/>
        <v>0</v>
      </c>
      <c r="AO1395" s="287" t="e">
        <f>AD1398-#REF!</f>
        <v>#REF!</v>
      </c>
    </row>
    <row r="1396" spans="4:41" ht="24.75" customHeight="1">
      <c r="D1396" s="718" t="s">
        <v>397</v>
      </c>
      <c r="E1396" s="719"/>
      <c r="F1396" s="719"/>
      <c r="G1396" s="719"/>
      <c r="H1396" s="719"/>
      <c r="I1396" s="719"/>
      <c r="J1396" s="719"/>
      <c r="K1396" s="719"/>
      <c r="L1396" s="719"/>
      <c r="M1396" s="720"/>
      <c r="N1396" s="716"/>
      <c r="O1396" s="716"/>
      <c r="P1396" s="716"/>
      <c r="Q1396" s="716"/>
      <c r="R1396" s="716"/>
      <c r="S1396" s="716"/>
      <c r="T1396" s="716"/>
      <c r="U1396" s="716"/>
      <c r="V1396" s="716"/>
      <c r="W1396" s="716"/>
      <c r="X1396" s="716"/>
      <c r="Y1396" s="716"/>
      <c r="Z1396" s="716"/>
      <c r="AA1396" s="716"/>
      <c r="AB1396" s="716"/>
      <c r="AC1396" s="716"/>
      <c r="AD1396" s="733">
        <f t="shared" si="273"/>
        <v>0</v>
      </c>
      <c r="AE1396" s="733"/>
      <c r="AF1396" s="733"/>
      <c r="AG1396" s="733"/>
      <c r="AM1396" s="286">
        <f t="shared" si="272"/>
        <v>0</v>
      </c>
      <c r="AO1396" s="287" t="e">
        <f>AD1399-#REF!</f>
        <v>#REF!</v>
      </c>
    </row>
    <row r="1397" spans="4:41" ht="14.25" customHeight="1">
      <c r="D1397" s="718" t="s">
        <v>398</v>
      </c>
      <c r="E1397" s="719"/>
      <c r="F1397" s="719"/>
      <c r="G1397" s="719"/>
      <c r="H1397" s="719"/>
      <c r="I1397" s="719"/>
      <c r="J1397" s="719"/>
      <c r="K1397" s="719"/>
      <c r="L1397" s="719"/>
      <c r="M1397" s="720"/>
      <c r="N1397" s="716"/>
      <c r="O1397" s="716"/>
      <c r="P1397" s="716"/>
      <c r="Q1397" s="716"/>
      <c r="R1397" s="716"/>
      <c r="S1397" s="716"/>
      <c r="T1397" s="716"/>
      <c r="U1397" s="716"/>
      <c r="V1397" s="716"/>
      <c r="W1397" s="716"/>
      <c r="X1397" s="716"/>
      <c r="Y1397" s="716"/>
      <c r="Z1397" s="716"/>
      <c r="AA1397" s="716"/>
      <c r="AB1397" s="716"/>
      <c r="AC1397" s="716"/>
      <c r="AD1397" s="733">
        <f t="shared" si="273"/>
        <v>0</v>
      </c>
      <c r="AE1397" s="733"/>
      <c r="AF1397" s="733"/>
      <c r="AG1397" s="733"/>
      <c r="AM1397" s="286">
        <f t="shared" si="272"/>
        <v>0</v>
      </c>
      <c r="AO1397" s="287" t="e">
        <f>AD1400-#REF!</f>
        <v>#REF!</v>
      </c>
    </row>
    <row r="1398" spans="4:41" ht="21" customHeight="1">
      <c r="D1398" s="718" t="s">
        <v>468</v>
      </c>
      <c r="E1398" s="719"/>
      <c r="F1398" s="719"/>
      <c r="G1398" s="719"/>
      <c r="H1398" s="719"/>
      <c r="I1398" s="719"/>
      <c r="J1398" s="719"/>
      <c r="K1398" s="719"/>
      <c r="L1398" s="719"/>
      <c r="M1398" s="720"/>
      <c r="N1398" s="716"/>
      <c r="O1398" s="716"/>
      <c r="P1398" s="716"/>
      <c r="Q1398" s="716"/>
      <c r="R1398" s="716"/>
      <c r="S1398" s="716"/>
      <c r="T1398" s="716"/>
      <c r="U1398" s="716"/>
      <c r="V1398" s="716"/>
      <c r="W1398" s="716"/>
      <c r="X1398" s="716"/>
      <c r="Y1398" s="716"/>
      <c r="Z1398" s="716"/>
      <c r="AA1398" s="716"/>
      <c r="AB1398" s="716"/>
      <c r="AC1398" s="716"/>
      <c r="AD1398" s="733">
        <f t="shared" si="273"/>
        <v>0</v>
      </c>
      <c r="AE1398" s="733"/>
      <c r="AF1398" s="733"/>
      <c r="AG1398" s="733"/>
      <c r="AM1398" s="286">
        <f t="shared" si="272"/>
        <v>0</v>
      </c>
      <c r="AO1398" s="287" t="e">
        <f>AD1401-#REF!</f>
        <v>#REF!</v>
      </c>
    </row>
    <row r="1399" spans="4:41" ht="14.25" customHeight="1">
      <c r="D1399" s="718" t="s">
        <v>399</v>
      </c>
      <c r="E1399" s="719"/>
      <c r="F1399" s="719"/>
      <c r="G1399" s="719"/>
      <c r="H1399" s="719"/>
      <c r="I1399" s="719"/>
      <c r="J1399" s="719"/>
      <c r="K1399" s="719"/>
      <c r="L1399" s="719"/>
      <c r="M1399" s="720"/>
      <c r="N1399" s="716">
        <v>2656</v>
      </c>
      <c r="O1399" s="716"/>
      <c r="P1399" s="716"/>
      <c r="Q1399" s="716"/>
      <c r="R1399" s="716"/>
      <c r="S1399" s="716"/>
      <c r="T1399" s="716"/>
      <c r="U1399" s="716"/>
      <c r="V1399" s="716"/>
      <c r="W1399" s="716"/>
      <c r="X1399" s="716"/>
      <c r="Y1399" s="716"/>
      <c r="Z1399" s="716"/>
      <c r="AA1399" s="716"/>
      <c r="AB1399" s="716"/>
      <c r="AC1399" s="716"/>
      <c r="AD1399" s="733">
        <f t="shared" si="273"/>
        <v>2656</v>
      </c>
      <c r="AE1399" s="733"/>
      <c r="AF1399" s="733"/>
      <c r="AG1399" s="733"/>
      <c r="AM1399" s="286">
        <f t="shared" si="272"/>
        <v>0</v>
      </c>
      <c r="AO1399" s="287" t="e">
        <f>AD1402-#REF!</f>
        <v>#REF!</v>
      </c>
    </row>
    <row r="1400" spans="4:41" ht="14.25" customHeight="1">
      <c r="D1400" s="718" t="s">
        <v>400</v>
      </c>
      <c r="E1400" s="719"/>
      <c r="F1400" s="719"/>
      <c r="G1400" s="719"/>
      <c r="H1400" s="719"/>
      <c r="I1400" s="719"/>
      <c r="J1400" s="719"/>
      <c r="K1400" s="719"/>
      <c r="L1400" s="719"/>
      <c r="M1400" s="720"/>
      <c r="N1400" s="716"/>
      <c r="O1400" s="716"/>
      <c r="P1400" s="716"/>
      <c r="Q1400" s="716"/>
      <c r="R1400" s="716"/>
      <c r="S1400" s="716"/>
      <c r="T1400" s="716"/>
      <c r="U1400" s="716"/>
      <c r="V1400" s="716"/>
      <c r="W1400" s="716"/>
      <c r="X1400" s="716"/>
      <c r="Y1400" s="716"/>
      <c r="Z1400" s="716"/>
      <c r="AA1400" s="716"/>
      <c r="AB1400" s="716"/>
      <c r="AC1400" s="716"/>
      <c r="AD1400" s="733">
        <f t="shared" si="273"/>
        <v>0</v>
      </c>
      <c r="AE1400" s="733"/>
      <c r="AF1400" s="733"/>
      <c r="AG1400" s="733"/>
      <c r="AM1400" s="286">
        <f t="shared" si="272"/>
        <v>0</v>
      </c>
      <c r="AO1400" s="287" t="e">
        <f>AD1403-#REF!</f>
        <v>#REF!</v>
      </c>
    </row>
    <row r="1401" spans="4:41" ht="14.25" customHeight="1">
      <c r="D1401" s="718" t="s">
        <v>401</v>
      </c>
      <c r="E1401" s="719"/>
      <c r="F1401" s="719"/>
      <c r="G1401" s="719"/>
      <c r="H1401" s="719"/>
      <c r="I1401" s="719"/>
      <c r="J1401" s="719"/>
      <c r="K1401" s="719"/>
      <c r="L1401" s="719"/>
      <c r="M1401" s="720"/>
      <c r="N1401" s="716"/>
      <c r="O1401" s="716"/>
      <c r="P1401" s="716"/>
      <c r="Q1401" s="716"/>
      <c r="R1401" s="716"/>
      <c r="S1401" s="716"/>
      <c r="T1401" s="716"/>
      <c r="U1401" s="716"/>
      <c r="V1401" s="716"/>
      <c r="W1401" s="716"/>
      <c r="X1401" s="716"/>
      <c r="Y1401" s="716"/>
      <c r="Z1401" s="716"/>
      <c r="AA1401" s="716"/>
      <c r="AB1401" s="716"/>
      <c r="AC1401" s="716"/>
      <c r="AD1401" s="733">
        <f t="shared" si="273"/>
        <v>0</v>
      </c>
      <c r="AE1401" s="733"/>
      <c r="AF1401" s="733"/>
      <c r="AG1401" s="733"/>
      <c r="AM1401" s="286">
        <f t="shared" si="272"/>
        <v>0</v>
      </c>
      <c r="AO1401" s="287" t="e">
        <f>AD1404-#REF!</f>
        <v>#REF!</v>
      </c>
    </row>
    <row r="1402" spans="4:41" ht="14.25" customHeight="1">
      <c r="D1402" s="718" t="s">
        <v>402</v>
      </c>
      <c r="E1402" s="719"/>
      <c r="F1402" s="719"/>
      <c r="G1402" s="719"/>
      <c r="H1402" s="719"/>
      <c r="I1402" s="719"/>
      <c r="J1402" s="719"/>
      <c r="K1402" s="719"/>
      <c r="L1402" s="719"/>
      <c r="M1402" s="720"/>
      <c r="N1402" s="716">
        <v>710721</v>
      </c>
      <c r="O1402" s="716"/>
      <c r="P1402" s="716"/>
      <c r="Q1402" s="716"/>
      <c r="R1402" s="716"/>
      <c r="S1402" s="716"/>
      <c r="T1402" s="716"/>
      <c r="U1402" s="716"/>
      <c r="V1402" s="716"/>
      <c r="W1402" s="716"/>
      <c r="X1402" s="716"/>
      <c r="Y1402" s="716"/>
      <c r="Z1402" s="716"/>
      <c r="AA1402" s="716"/>
      <c r="AB1402" s="716"/>
      <c r="AC1402" s="716"/>
      <c r="AD1402" s="733">
        <f t="shared" si="273"/>
        <v>710721</v>
      </c>
      <c r="AE1402" s="733"/>
      <c r="AF1402" s="733"/>
      <c r="AG1402" s="733"/>
      <c r="AM1402" s="286">
        <f>SUM(N1405:AC1405)-AD1405</f>
        <v>0</v>
      </c>
      <c r="AO1402" s="288"/>
    </row>
    <row r="1403" spans="4:41" ht="14.25" customHeight="1">
      <c r="D1403" s="718" t="s">
        <v>469</v>
      </c>
      <c r="E1403" s="719"/>
      <c r="F1403" s="719"/>
      <c r="G1403" s="719"/>
      <c r="H1403" s="719"/>
      <c r="I1403" s="719"/>
      <c r="J1403" s="719"/>
      <c r="K1403" s="719"/>
      <c r="L1403" s="719"/>
      <c r="M1403" s="720"/>
      <c r="N1403" s="716">
        <v>-490609</v>
      </c>
      <c r="O1403" s="716"/>
      <c r="P1403" s="716"/>
      <c r="Q1403" s="716"/>
      <c r="R1403" s="716">
        <v>-139175</v>
      </c>
      <c r="S1403" s="716"/>
      <c r="T1403" s="716"/>
      <c r="U1403" s="716"/>
      <c r="V1403" s="716"/>
      <c r="W1403" s="716"/>
      <c r="X1403" s="716"/>
      <c r="Y1403" s="716"/>
      <c r="Z1403" s="716"/>
      <c r="AA1403" s="716"/>
      <c r="AB1403" s="716"/>
      <c r="AC1403" s="716"/>
      <c r="AD1403" s="733">
        <f t="shared" si="273"/>
        <v>-629784</v>
      </c>
      <c r="AE1403" s="733"/>
      <c r="AF1403" s="733"/>
      <c r="AG1403" s="733"/>
      <c r="AM1403" s="286">
        <f t="shared" ref="AM1403:AM1404" si="274">SUM(N1406:AC1406)-AD1406</f>
        <v>0</v>
      </c>
      <c r="AO1403" s="288"/>
    </row>
    <row r="1404" spans="4:41" ht="14.25" customHeight="1">
      <c r="D1404" s="718" t="s">
        <v>470</v>
      </c>
      <c r="E1404" s="719"/>
      <c r="F1404" s="719"/>
      <c r="G1404" s="719"/>
      <c r="H1404" s="719"/>
      <c r="I1404" s="719"/>
      <c r="J1404" s="719"/>
      <c r="K1404" s="719"/>
      <c r="L1404" s="719"/>
      <c r="M1404" s="720"/>
      <c r="N1404" s="824">
        <v>-139175</v>
      </c>
      <c r="O1404" s="824"/>
      <c r="P1404" s="824"/>
      <c r="Q1404" s="824"/>
      <c r="R1404" s="824">
        <v>-48665</v>
      </c>
      <c r="S1404" s="824"/>
      <c r="T1404" s="824"/>
      <c r="U1404" s="824"/>
      <c r="V1404" s="824">
        <v>139175</v>
      </c>
      <c r="W1404" s="824"/>
      <c r="X1404" s="824"/>
      <c r="Y1404" s="824"/>
      <c r="Z1404" s="824"/>
      <c r="AA1404" s="824"/>
      <c r="AB1404" s="824"/>
      <c r="AC1404" s="824"/>
      <c r="AD1404" s="733">
        <f t="shared" si="273"/>
        <v>-48665</v>
      </c>
      <c r="AE1404" s="733"/>
      <c r="AF1404" s="733"/>
      <c r="AG1404" s="733"/>
      <c r="AM1404" s="481">
        <f t="shared" si="274"/>
        <v>0</v>
      </c>
      <c r="AO1404" s="483"/>
    </row>
    <row r="1405" spans="4:41" ht="12" customHeight="1">
      <c r="D1405" s="718" t="s">
        <v>403</v>
      </c>
      <c r="E1405" s="719"/>
      <c r="F1405" s="719"/>
      <c r="G1405" s="719"/>
      <c r="H1405" s="719"/>
      <c r="I1405" s="719"/>
      <c r="J1405" s="719"/>
      <c r="K1405" s="719"/>
      <c r="L1405" s="719"/>
      <c r="M1405" s="720"/>
      <c r="N1405" s="716"/>
      <c r="O1405" s="716"/>
      <c r="P1405" s="716"/>
      <c r="Q1405" s="716"/>
      <c r="R1405" s="716"/>
      <c r="S1405" s="716"/>
      <c r="T1405" s="716"/>
      <c r="U1405" s="716"/>
      <c r="V1405" s="716"/>
      <c r="W1405" s="716"/>
      <c r="X1405" s="716"/>
      <c r="Y1405" s="716"/>
      <c r="Z1405" s="716"/>
      <c r="AA1405" s="716"/>
      <c r="AB1405" s="716"/>
      <c r="AC1405" s="716"/>
      <c r="AD1405" s="733">
        <f t="shared" si="273"/>
        <v>0</v>
      </c>
      <c r="AE1405" s="733"/>
      <c r="AF1405" s="733"/>
      <c r="AG1405" s="733"/>
    </row>
    <row r="1406" spans="4:41" ht="5.25" hidden="1" customHeight="1">
      <c r="D1406" s="718" t="s">
        <v>404</v>
      </c>
      <c r="E1406" s="719"/>
      <c r="F1406" s="719"/>
      <c r="G1406" s="719"/>
      <c r="H1406" s="719"/>
      <c r="I1406" s="719"/>
      <c r="J1406" s="719"/>
      <c r="K1406" s="719"/>
      <c r="L1406" s="719"/>
      <c r="M1406" s="720"/>
      <c r="N1406" s="716"/>
      <c r="O1406" s="716"/>
      <c r="P1406" s="716"/>
      <c r="Q1406" s="716"/>
      <c r="R1406" s="716"/>
      <c r="S1406" s="716"/>
      <c r="T1406" s="716"/>
      <c r="U1406" s="716"/>
      <c r="V1406" s="716"/>
      <c r="W1406" s="716"/>
      <c r="X1406" s="716"/>
      <c r="Y1406" s="716"/>
      <c r="Z1406" s="716"/>
      <c r="AA1406" s="716"/>
      <c r="AB1406" s="716"/>
      <c r="AC1406" s="716"/>
      <c r="AD1406" s="733">
        <f t="shared" si="273"/>
        <v>0</v>
      </c>
      <c r="AE1406" s="733"/>
      <c r="AF1406" s="733"/>
      <c r="AG1406" s="733"/>
    </row>
    <row r="1407" spans="4:41" ht="14.25" hidden="1" customHeight="1">
      <c r="D1407" s="803" t="s">
        <v>471</v>
      </c>
      <c r="E1407" s="804"/>
      <c r="F1407" s="804"/>
      <c r="G1407" s="804"/>
      <c r="H1407" s="804"/>
      <c r="I1407" s="804"/>
      <c r="J1407" s="804"/>
      <c r="K1407" s="804"/>
      <c r="L1407" s="804"/>
      <c r="M1407" s="805"/>
      <c r="N1407" s="1005"/>
      <c r="O1407" s="1005"/>
      <c r="P1407" s="1005"/>
      <c r="Q1407" s="1005"/>
      <c r="R1407" s="1005"/>
      <c r="S1407" s="1005"/>
      <c r="T1407" s="1005"/>
      <c r="U1407" s="1005"/>
      <c r="V1407" s="1005"/>
      <c r="W1407" s="1005"/>
      <c r="X1407" s="1005"/>
      <c r="Y1407" s="1005"/>
      <c r="Z1407" s="1005"/>
      <c r="AA1407" s="1005"/>
      <c r="AB1407" s="1005"/>
      <c r="AC1407" s="1005"/>
      <c r="AD1407" s="727">
        <f t="shared" si="273"/>
        <v>0</v>
      </c>
      <c r="AE1407" s="727"/>
      <c r="AF1407" s="727"/>
      <c r="AG1407" s="727"/>
    </row>
    <row r="1408" spans="4:41" ht="14.25" hidden="1" customHeight="1"/>
    <row r="1409" spans="4:33" ht="14.25" hidden="1" customHeight="1">
      <c r="D1409" s="906" t="s">
        <v>881</v>
      </c>
      <c r="E1409" s="906"/>
      <c r="F1409" s="906"/>
      <c r="G1409" s="906"/>
      <c r="H1409" s="906"/>
      <c r="I1409" s="906"/>
      <c r="J1409" s="906"/>
      <c r="K1409" s="906"/>
      <c r="L1409" s="906"/>
      <c r="M1409" s="906"/>
      <c r="N1409" s="906"/>
      <c r="O1409" s="906"/>
      <c r="P1409" s="906"/>
      <c r="Q1409" s="906"/>
      <c r="R1409" s="906"/>
      <c r="S1409" s="906"/>
      <c r="T1409" s="906"/>
      <c r="U1409" s="906"/>
      <c r="V1409" s="906"/>
      <c r="W1409" s="906"/>
      <c r="X1409" s="906"/>
      <c r="Y1409" s="906"/>
      <c r="Z1409" s="906"/>
      <c r="AA1409" s="906"/>
      <c r="AB1409" s="906"/>
      <c r="AC1409" s="906"/>
      <c r="AD1409" s="906"/>
      <c r="AE1409" s="906"/>
      <c r="AF1409" s="906"/>
      <c r="AG1409" s="906"/>
    </row>
    <row r="1410" spans="4:33" ht="14.25" hidden="1" customHeight="1">
      <c r="D1410" s="906"/>
      <c r="E1410" s="906"/>
      <c r="F1410" s="906"/>
      <c r="G1410" s="906"/>
      <c r="H1410" s="906"/>
      <c r="I1410" s="906"/>
      <c r="J1410" s="906"/>
      <c r="K1410" s="906"/>
      <c r="L1410" s="906"/>
      <c r="M1410" s="906"/>
      <c r="N1410" s="906"/>
      <c r="O1410" s="906"/>
      <c r="P1410" s="906"/>
      <c r="Q1410" s="906"/>
      <c r="R1410" s="906"/>
      <c r="S1410" s="906"/>
      <c r="T1410" s="906"/>
      <c r="U1410" s="906"/>
      <c r="V1410" s="906"/>
      <c r="W1410" s="906"/>
      <c r="X1410" s="906"/>
      <c r="Y1410" s="906"/>
      <c r="Z1410" s="906"/>
      <c r="AA1410" s="906"/>
      <c r="AB1410" s="906"/>
      <c r="AC1410" s="906"/>
      <c r="AD1410" s="906"/>
      <c r="AE1410" s="906"/>
      <c r="AF1410" s="906"/>
      <c r="AG1410" s="906"/>
    </row>
    <row r="1411" spans="4:33" ht="14.25" hidden="1" customHeight="1">
      <c r="D1411" s="906"/>
      <c r="E1411" s="906"/>
      <c r="F1411" s="906"/>
      <c r="G1411" s="906"/>
      <c r="H1411" s="906"/>
      <c r="I1411" s="906"/>
      <c r="J1411" s="906"/>
      <c r="K1411" s="906"/>
      <c r="L1411" s="906"/>
      <c r="M1411" s="906"/>
      <c r="N1411" s="906"/>
      <c r="O1411" s="906"/>
      <c r="P1411" s="906"/>
      <c r="Q1411" s="906"/>
      <c r="R1411" s="906"/>
      <c r="S1411" s="906"/>
      <c r="T1411" s="906"/>
      <c r="U1411" s="906"/>
      <c r="V1411" s="906"/>
      <c r="W1411" s="906"/>
      <c r="X1411" s="906"/>
      <c r="Y1411" s="906"/>
      <c r="Z1411" s="906"/>
      <c r="AA1411" s="906"/>
      <c r="AB1411" s="906"/>
      <c r="AC1411" s="906"/>
      <c r="AD1411" s="906"/>
      <c r="AE1411" s="906"/>
      <c r="AF1411" s="906"/>
      <c r="AG1411" s="906"/>
    </row>
    <row r="1412" spans="4:33" ht="6" hidden="1" customHeight="1"/>
    <row r="1413" spans="4:33" ht="14.25" hidden="1" customHeight="1">
      <c r="D1413" s="907" t="s">
        <v>882</v>
      </c>
      <c r="E1413" s="907"/>
      <c r="F1413" s="907"/>
      <c r="G1413" s="907"/>
      <c r="H1413" s="907"/>
      <c r="I1413" s="907"/>
      <c r="J1413" s="907"/>
      <c r="K1413" s="907"/>
      <c r="L1413" s="907"/>
      <c r="M1413" s="907"/>
      <c r="N1413" s="907"/>
      <c r="O1413" s="907"/>
      <c r="P1413" s="907"/>
      <c r="Q1413" s="907"/>
      <c r="R1413" s="907"/>
      <c r="S1413" s="907"/>
      <c r="T1413" s="907"/>
      <c r="U1413" s="907"/>
      <c r="V1413" s="907"/>
      <c r="W1413" s="907"/>
      <c r="X1413" s="907"/>
      <c r="Y1413" s="907"/>
      <c r="Z1413" s="907"/>
      <c r="AA1413" s="907"/>
      <c r="AB1413" s="907"/>
      <c r="AC1413" s="907"/>
      <c r="AD1413" s="907"/>
      <c r="AE1413" s="907"/>
      <c r="AF1413" s="907"/>
      <c r="AG1413" s="907"/>
    </row>
    <row r="1414" spans="4:33" ht="14.25" hidden="1" customHeight="1"/>
    <row r="1415" spans="4:33" ht="14.25" hidden="1" customHeight="1">
      <c r="D1415" s="907" t="s">
        <v>883</v>
      </c>
      <c r="E1415" s="907"/>
      <c r="F1415" s="907"/>
      <c r="G1415" s="907"/>
      <c r="H1415" s="907"/>
      <c r="I1415" s="907"/>
      <c r="J1415" s="907"/>
      <c r="K1415" s="907"/>
      <c r="L1415" s="907"/>
      <c r="M1415" s="907"/>
      <c r="N1415" s="907"/>
      <c r="O1415" s="907"/>
      <c r="P1415" s="907"/>
      <c r="Q1415" s="907"/>
      <c r="R1415" s="907"/>
      <c r="S1415" s="907"/>
      <c r="T1415" s="907"/>
      <c r="U1415" s="907"/>
      <c r="V1415" s="907"/>
      <c r="W1415" s="907"/>
      <c r="X1415" s="907"/>
      <c r="Y1415" s="907"/>
      <c r="Z1415" s="907"/>
      <c r="AA1415" s="907"/>
      <c r="AB1415" s="907"/>
      <c r="AC1415" s="907"/>
      <c r="AD1415" s="907"/>
      <c r="AE1415" s="907"/>
      <c r="AF1415" s="907"/>
      <c r="AG1415" s="907"/>
    </row>
    <row r="1416" spans="4:33" ht="14.25" hidden="1" customHeight="1"/>
    <row r="1417" spans="4:33" ht="14.25" hidden="1" customHeight="1">
      <c r="D1417" s="907" t="s">
        <v>884</v>
      </c>
      <c r="E1417" s="907"/>
      <c r="F1417" s="907"/>
      <c r="G1417" s="907"/>
      <c r="H1417" s="907"/>
      <c r="I1417" s="907"/>
      <c r="J1417" s="907"/>
      <c r="K1417" s="907"/>
      <c r="L1417" s="907"/>
      <c r="M1417" s="907"/>
      <c r="N1417" s="907"/>
      <c r="O1417" s="907"/>
      <c r="P1417" s="907"/>
      <c r="Q1417" s="907"/>
      <c r="R1417" s="907"/>
      <c r="S1417" s="907"/>
      <c r="T1417" s="907"/>
      <c r="U1417" s="907"/>
      <c r="V1417" s="907"/>
      <c r="W1417" s="907"/>
      <c r="X1417" s="907"/>
      <c r="Y1417" s="907"/>
      <c r="Z1417" s="907"/>
      <c r="AA1417" s="907"/>
      <c r="AB1417" s="907"/>
      <c r="AC1417" s="907"/>
      <c r="AD1417" s="907"/>
      <c r="AE1417" s="907"/>
      <c r="AF1417" s="907"/>
      <c r="AG1417" s="907"/>
    </row>
    <row r="1418" spans="4:33" ht="14.25" hidden="1" customHeight="1"/>
    <row r="1419" spans="4:33" ht="14.25" hidden="1" customHeight="1">
      <c r="D1419" s="907" t="s">
        <v>885</v>
      </c>
      <c r="E1419" s="907"/>
      <c r="F1419" s="907"/>
      <c r="G1419" s="907"/>
      <c r="H1419" s="907"/>
      <c r="I1419" s="907"/>
      <c r="J1419" s="907"/>
      <c r="K1419" s="907"/>
      <c r="L1419" s="907"/>
      <c r="M1419" s="907"/>
      <c r="N1419" s="907"/>
      <c r="O1419" s="907"/>
      <c r="P1419" s="907"/>
      <c r="Q1419" s="907"/>
      <c r="R1419" s="907"/>
      <c r="S1419" s="907"/>
      <c r="T1419" s="907"/>
      <c r="U1419" s="907"/>
      <c r="V1419" s="907"/>
      <c r="W1419" s="907"/>
      <c r="X1419" s="907"/>
      <c r="Y1419" s="907"/>
      <c r="Z1419" s="907"/>
      <c r="AA1419" s="907"/>
      <c r="AB1419" s="907"/>
      <c r="AC1419" s="907"/>
      <c r="AD1419" s="907"/>
      <c r="AE1419" s="907"/>
      <c r="AF1419" s="907"/>
      <c r="AG1419" s="907"/>
    </row>
    <row r="1420" spans="4:33" ht="14.25" hidden="1" customHeight="1"/>
    <row r="1421" spans="4:33" ht="14.25" hidden="1" customHeight="1">
      <c r="D1421" s="907" t="s">
        <v>886</v>
      </c>
      <c r="E1421" s="907"/>
      <c r="F1421" s="907"/>
      <c r="G1421" s="907"/>
      <c r="H1421" s="907"/>
      <c r="I1421" s="907"/>
      <c r="J1421" s="907"/>
      <c r="K1421" s="907"/>
      <c r="L1421" s="907"/>
      <c r="M1421" s="907"/>
      <c r="N1421" s="907"/>
      <c r="O1421" s="907"/>
      <c r="P1421" s="907"/>
      <c r="Q1421" s="907"/>
      <c r="R1421" s="907"/>
      <c r="S1421" s="907"/>
      <c r="T1421" s="907"/>
      <c r="U1421" s="907"/>
      <c r="V1421" s="907"/>
      <c r="W1421" s="907"/>
      <c r="X1421" s="907"/>
      <c r="Y1421" s="907"/>
      <c r="Z1421" s="907"/>
      <c r="AA1421" s="907"/>
      <c r="AB1421" s="907"/>
      <c r="AC1421" s="907"/>
      <c r="AD1421" s="907"/>
      <c r="AE1421" s="907"/>
      <c r="AF1421" s="907"/>
      <c r="AG1421" s="907"/>
    </row>
    <row r="1422" spans="4:33" ht="14.25" hidden="1" customHeight="1"/>
    <row r="1423" spans="4:33" ht="14.25" hidden="1" customHeight="1">
      <c r="D1423" s="906" t="s">
        <v>887</v>
      </c>
      <c r="E1423" s="906"/>
      <c r="F1423" s="906"/>
      <c r="G1423" s="906"/>
      <c r="H1423" s="906"/>
      <c r="I1423" s="906"/>
      <c r="J1423" s="906"/>
      <c r="K1423" s="906"/>
      <c r="L1423" s="906"/>
      <c r="M1423" s="906"/>
      <c r="N1423" s="906"/>
      <c r="O1423" s="906"/>
      <c r="P1423" s="906"/>
      <c r="Q1423" s="906"/>
      <c r="R1423" s="906"/>
      <c r="S1423" s="906"/>
      <c r="T1423" s="906"/>
      <c r="U1423" s="906"/>
      <c r="V1423" s="906"/>
      <c r="W1423" s="906"/>
      <c r="X1423" s="906"/>
      <c r="Y1423" s="906"/>
      <c r="Z1423" s="906"/>
      <c r="AA1423" s="906"/>
      <c r="AB1423" s="906"/>
      <c r="AC1423" s="906"/>
      <c r="AD1423" s="906"/>
      <c r="AE1423" s="906"/>
      <c r="AF1423" s="906"/>
      <c r="AG1423" s="906"/>
    </row>
    <row r="1424" spans="4:33" ht="14.25" hidden="1" customHeight="1">
      <c r="D1424" s="906"/>
      <c r="E1424" s="906"/>
      <c r="F1424" s="906"/>
      <c r="G1424" s="906"/>
      <c r="H1424" s="906"/>
      <c r="I1424" s="906"/>
      <c r="J1424" s="906"/>
      <c r="K1424" s="906"/>
      <c r="L1424" s="906"/>
      <c r="M1424" s="906"/>
      <c r="N1424" s="906"/>
      <c r="O1424" s="906"/>
      <c r="P1424" s="906"/>
      <c r="Q1424" s="906"/>
      <c r="R1424" s="906"/>
      <c r="S1424" s="906"/>
      <c r="T1424" s="906"/>
      <c r="U1424" s="906"/>
      <c r="V1424" s="906"/>
      <c r="W1424" s="906"/>
      <c r="X1424" s="906"/>
      <c r="Y1424" s="906"/>
      <c r="Z1424" s="906"/>
      <c r="AA1424" s="906"/>
      <c r="AB1424" s="906"/>
      <c r="AC1424" s="906"/>
      <c r="AD1424" s="906"/>
      <c r="AE1424" s="906"/>
      <c r="AF1424" s="906"/>
      <c r="AG1424" s="906"/>
    </row>
    <row r="1425" spans="4:33" ht="14.25" hidden="1" customHeight="1"/>
    <row r="1426" spans="4:33" ht="14.25" hidden="1" customHeight="1">
      <c r="D1426" s="906" t="s">
        <v>888</v>
      </c>
      <c r="E1426" s="906"/>
      <c r="F1426" s="906"/>
      <c r="G1426" s="906"/>
      <c r="H1426" s="906"/>
      <c r="I1426" s="906"/>
      <c r="J1426" s="906"/>
      <c r="K1426" s="906"/>
      <c r="L1426" s="906"/>
      <c r="M1426" s="906"/>
      <c r="N1426" s="906"/>
      <c r="O1426" s="906"/>
      <c r="P1426" s="906"/>
      <c r="Q1426" s="906"/>
      <c r="R1426" s="906"/>
      <c r="S1426" s="906"/>
      <c r="T1426" s="906"/>
      <c r="U1426" s="906"/>
      <c r="V1426" s="906"/>
      <c r="W1426" s="906"/>
      <c r="X1426" s="906"/>
      <c r="Y1426" s="906"/>
      <c r="Z1426" s="906"/>
      <c r="AA1426" s="906"/>
      <c r="AB1426" s="906"/>
      <c r="AC1426" s="906"/>
      <c r="AD1426" s="906"/>
      <c r="AE1426" s="906"/>
      <c r="AF1426" s="906"/>
      <c r="AG1426" s="906"/>
    </row>
    <row r="1427" spans="4:33" ht="14.25" hidden="1" customHeight="1">
      <c r="D1427" s="906"/>
      <c r="E1427" s="906"/>
      <c r="F1427" s="906"/>
      <c r="G1427" s="906"/>
      <c r="H1427" s="906"/>
      <c r="I1427" s="906"/>
      <c r="J1427" s="906"/>
      <c r="K1427" s="906"/>
      <c r="L1427" s="906"/>
      <c r="M1427" s="906"/>
      <c r="N1427" s="906"/>
      <c r="O1427" s="906"/>
      <c r="P1427" s="906"/>
      <c r="Q1427" s="906"/>
      <c r="R1427" s="906"/>
      <c r="S1427" s="906"/>
      <c r="T1427" s="906"/>
      <c r="U1427" s="906"/>
      <c r="V1427" s="906"/>
      <c r="W1427" s="906"/>
      <c r="X1427" s="906"/>
      <c r="Y1427" s="906"/>
      <c r="Z1427" s="906"/>
      <c r="AA1427" s="906"/>
      <c r="AB1427" s="906"/>
      <c r="AC1427" s="906"/>
      <c r="AD1427" s="906"/>
      <c r="AE1427" s="906"/>
      <c r="AF1427" s="906"/>
      <c r="AG1427" s="906"/>
    </row>
    <row r="1428" spans="4:33" ht="14.25" hidden="1" customHeight="1">
      <c r="D1428" s="906"/>
      <c r="E1428" s="906"/>
      <c r="F1428" s="906"/>
      <c r="G1428" s="906"/>
      <c r="H1428" s="906"/>
      <c r="I1428" s="906"/>
      <c r="J1428" s="906"/>
      <c r="K1428" s="906"/>
      <c r="L1428" s="906"/>
      <c r="M1428" s="906"/>
      <c r="N1428" s="906"/>
      <c r="O1428" s="906"/>
      <c r="P1428" s="906"/>
      <c r="Q1428" s="906"/>
      <c r="R1428" s="906"/>
      <c r="S1428" s="906"/>
      <c r="T1428" s="906"/>
      <c r="U1428" s="906"/>
      <c r="V1428" s="906"/>
      <c r="W1428" s="906"/>
      <c r="X1428" s="906"/>
      <c r="Y1428" s="906"/>
      <c r="Z1428" s="906"/>
      <c r="AA1428" s="906"/>
      <c r="AB1428" s="906"/>
      <c r="AC1428" s="906"/>
      <c r="AD1428" s="906"/>
      <c r="AE1428" s="906"/>
      <c r="AF1428" s="906"/>
      <c r="AG1428" s="906"/>
    </row>
    <row r="1429" spans="4:33" ht="2.25" customHeight="1">
      <c r="D1429" s="906"/>
      <c r="E1429" s="906"/>
      <c r="F1429" s="906"/>
      <c r="G1429" s="906"/>
      <c r="H1429" s="906"/>
      <c r="I1429" s="906"/>
      <c r="J1429" s="906"/>
      <c r="K1429" s="906"/>
      <c r="L1429" s="906"/>
      <c r="M1429" s="906"/>
      <c r="N1429" s="906"/>
      <c r="O1429" s="906"/>
      <c r="P1429" s="906"/>
      <c r="Q1429" s="906"/>
      <c r="R1429" s="906"/>
      <c r="S1429" s="906"/>
      <c r="T1429" s="906"/>
      <c r="U1429" s="906"/>
      <c r="V1429" s="906"/>
      <c r="W1429" s="906"/>
      <c r="X1429" s="906"/>
      <c r="Y1429" s="906"/>
      <c r="Z1429" s="906"/>
      <c r="AA1429" s="906"/>
      <c r="AB1429" s="906"/>
      <c r="AC1429" s="906"/>
      <c r="AD1429" s="906"/>
      <c r="AE1429" s="906"/>
      <c r="AF1429" s="906"/>
      <c r="AG1429" s="906"/>
    </row>
    <row r="1430" spans="4:33" ht="12" hidden="1" customHeight="1">
      <c r="D1430" s="906"/>
      <c r="E1430" s="906"/>
      <c r="F1430" s="906"/>
      <c r="G1430" s="906"/>
      <c r="H1430" s="906"/>
      <c r="I1430" s="906"/>
      <c r="J1430" s="906"/>
      <c r="K1430" s="906"/>
      <c r="L1430" s="906"/>
      <c r="M1430" s="906"/>
      <c r="N1430" s="906"/>
      <c r="O1430" s="906"/>
      <c r="P1430" s="906"/>
      <c r="Q1430" s="906"/>
      <c r="R1430" s="906"/>
      <c r="S1430" s="906"/>
      <c r="T1430" s="906"/>
      <c r="U1430" s="906"/>
      <c r="V1430" s="906"/>
      <c r="W1430" s="906"/>
      <c r="X1430" s="906"/>
      <c r="Y1430" s="906"/>
      <c r="Z1430" s="906"/>
      <c r="AA1430" s="906"/>
      <c r="AB1430" s="906"/>
      <c r="AC1430" s="906"/>
      <c r="AD1430" s="906"/>
      <c r="AE1430" s="906"/>
      <c r="AF1430" s="906"/>
      <c r="AG1430" s="906"/>
    </row>
    <row r="1432" spans="4:33" ht="14.25" customHeight="1">
      <c r="D1432" s="870" t="s">
        <v>1114</v>
      </c>
      <c r="E1432" s="870"/>
      <c r="F1432" s="870"/>
      <c r="G1432" s="870"/>
      <c r="H1432" s="870"/>
      <c r="I1432" s="870"/>
      <c r="J1432" s="870"/>
      <c r="K1432" s="870"/>
      <c r="L1432" s="870"/>
      <c r="M1432" s="870"/>
      <c r="N1432" s="870"/>
      <c r="O1432" s="870"/>
      <c r="P1432" s="870"/>
      <c r="Q1432" s="870"/>
      <c r="R1432" s="870"/>
      <c r="S1432" s="870"/>
      <c r="T1432" s="870"/>
      <c r="U1432" s="870"/>
      <c r="V1432" s="870"/>
      <c r="W1432" s="870"/>
      <c r="X1432" s="870"/>
      <c r="Y1432" s="870"/>
      <c r="Z1432" s="870"/>
      <c r="AA1432" s="870"/>
      <c r="AB1432" s="870"/>
      <c r="AC1432" s="870"/>
      <c r="AD1432" s="870"/>
      <c r="AE1432" s="870"/>
      <c r="AF1432" s="870"/>
      <c r="AG1432" s="870"/>
    </row>
    <row r="1434" spans="4:33" ht="14.25" customHeight="1">
      <c r="D1434" s="870" t="s">
        <v>1108</v>
      </c>
      <c r="E1434" s="870"/>
      <c r="F1434" s="870"/>
      <c r="G1434" s="870"/>
      <c r="H1434" s="870"/>
      <c r="I1434" s="870"/>
      <c r="J1434" s="870"/>
      <c r="K1434" s="870"/>
      <c r="L1434" s="870"/>
      <c r="M1434" s="870"/>
      <c r="N1434" s="870"/>
      <c r="O1434" s="870"/>
      <c r="P1434" s="870"/>
      <c r="Q1434" s="870"/>
      <c r="R1434" s="870"/>
      <c r="S1434" s="870"/>
      <c r="T1434" s="870"/>
      <c r="U1434" s="870"/>
      <c r="V1434" s="870"/>
      <c r="W1434" s="870"/>
      <c r="X1434" s="870"/>
      <c r="Y1434" s="870"/>
      <c r="Z1434" s="870"/>
      <c r="AA1434" s="870"/>
      <c r="AB1434" s="870"/>
      <c r="AC1434" s="870"/>
      <c r="AD1434" s="870"/>
      <c r="AE1434" s="870"/>
      <c r="AF1434" s="870"/>
      <c r="AG1434" s="870"/>
    </row>
    <row r="1437" spans="4:33" ht="14.25" customHeight="1">
      <c r="D1437" s="422" t="s">
        <v>956</v>
      </c>
    </row>
    <row r="1439" spans="4:33" ht="14.25" customHeight="1">
      <c r="D1439" s="776" t="s">
        <v>1113</v>
      </c>
      <c r="E1439" s="776"/>
      <c r="F1439" s="776"/>
      <c r="G1439" s="776"/>
      <c r="H1439" s="776"/>
      <c r="I1439" s="776"/>
      <c r="J1439" s="776"/>
      <c r="K1439" s="776"/>
      <c r="L1439" s="776"/>
      <c r="M1439" s="776"/>
      <c r="N1439" s="776"/>
      <c r="O1439" s="776"/>
      <c r="P1439" s="776"/>
      <c r="Q1439" s="776"/>
      <c r="R1439" s="776"/>
      <c r="S1439" s="776"/>
      <c r="T1439" s="776"/>
      <c r="U1439" s="776"/>
      <c r="V1439" s="776"/>
      <c r="W1439" s="776"/>
      <c r="X1439" s="776"/>
      <c r="Y1439" s="776"/>
      <c r="Z1439" s="776"/>
      <c r="AA1439" s="776"/>
      <c r="AB1439" s="776"/>
      <c r="AC1439" s="776"/>
      <c r="AD1439" s="776"/>
      <c r="AE1439" s="776"/>
      <c r="AF1439" s="776"/>
      <c r="AG1439" s="776"/>
    </row>
    <row r="1442" spans="4:33" ht="14.25" customHeight="1">
      <c r="D1442" s="422" t="s">
        <v>957</v>
      </c>
    </row>
    <row r="1444" spans="4:33" ht="14.25" customHeight="1">
      <c r="D1444" s="863" t="s">
        <v>1129</v>
      </c>
      <c r="E1444" s="863"/>
      <c r="F1444" s="863"/>
      <c r="G1444" s="863"/>
      <c r="H1444" s="863"/>
      <c r="I1444" s="863"/>
      <c r="J1444" s="863"/>
      <c r="K1444" s="863"/>
      <c r="L1444" s="863"/>
      <c r="M1444" s="863"/>
      <c r="N1444" s="863"/>
      <c r="O1444" s="863"/>
      <c r="P1444" s="863"/>
      <c r="Q1444" s="863"/>
      <c r="R1444" s="863"/>
      <c r="S1444" s="863"/>
      <c r="T1444" s="863"/>
      <c r="U1444" s="863"/>
      <c r="V1444" s="863"/>
      <c r="W1444" s="863"/>
      <c r="X1444" s="863"/>
      <c r="Y1444" s="863"/>
      <c r="Z1444" s="863"/>
      <c r="AA1444" s="863"/>
      <c r="AB1444" s="863"/>
      <c r="AC1444" s="863"/>
      <c r="AD1444" s="863"/>
      <c r="AE1444" s="863"/>
      <c r="AF1444" s="863"/>
      <c r="AG1444" s="863"/>
    </row>
    <row r="1445" spans="4:33" ht="14.25" customHeight="1">
      <c r="D1445" s="863"/>
      <c r="E1445" s="863"/>
      <c r="F1445" s="863"/>
      <c r="G1445" s="863"/>
      <c r="H1445" s="863"/>
      <c r="I1445" s="863"/>
      <c r="J1445" s="863"/>
      <c r="K1445" s="863"/>
      <c r="L1445" s="863"/>
      <c r="M1445" s="863"/>
      <c r="N1445" s="863"/>
      <c r="O1445" s="863"/>
      <c r="P1445" s="863"/>
      <c r="Q1445" s="863"/>
      <c r="R1445" s="863"/>
      <c r="S1445" s="863"/>
      <c r="T1445" s="863"/>
      <c r="U1445" s="863"/>
      <c r="V1445" s="863"/>
      <c r="W1445" s="863"/>
      <c r="X1445" s="863"/>
      <c r="Y1445" s="863"/>
      <c r="Z1445" s="863"/>
      <c r="AA1445" s="863"/>
      <c r="AB1445" s="863"/>
      <c r="AC1445" s="863"/>
      <c r="AD1445" s="863"/>
      <c r="AE1445" s="863"/>
      <c r="AF1445" s="863"/>
      <c r="AG1445" s="863"/>
    </row>
    <row r="1447" spans="4:33" ht="14.25" customHeight="1">
      <c r="D1447" s="1136"/>
      <c r="E1447" s="1136"/>
      <c r="F1447" s="1136"/>
      <c r="G1447" s="1136"/>
      <c r="H1447" s="1136"/>
      <c r="I1447" s="1136"/>
      <c r="J1447" s="1136"/>
      <c r="K1447" s="1136"/>
      <c r="L1447" s="1136"/>
      <c r="M1447" s="1136"/>
      <c r="N1447" s="1136"/>
      <c r="O1447" s="1136"/>
      <c r="P1447" s="1136"/>
      <c r="Q1447" s="1136"/>
      <c r="R1447" s="1136"/>
      <c r="S1447" s="1136"/>
      <c r="T1447" s="1136"/>
      <c r="U1447" s="1136"/>
      <c r="V1447" s="1136"/>
      <c r="W1447" s="1136"/>
      <c r="X1447" s="1136"/>
      <c r="Y1447" s="1136"/>
      <c r="Z1447" s="1136"/>
      <c r="AA1447" s="1136"/>
      <c r="AB1447" s="1136"/>
      <c r="AC1447" s="1136"/>
      <c r="AD1447" s="1136"/>
      <c r="AE1447" s="1136"/>
      <c r="AF1447" s="1136"/>
      <c r="AG1447" s="1136"/>
    </row>
  </sheetData>
  <mergeCells count="3343">
    <mergeCell ref="D1426:AG1430"/>
    <mergeCell ref="D1423:AG1424"/>
    <mergeCell ref="D1421:AG1421"/>
    <mergeCell ref="D1419:AG1419"/>
    <mergeCell ref="D1417:AG1417"/>
    <mergeCell ref="D1350:L1350"/>
    <mergeCell ref="M1350:Q1350"/>
    <mergeCell ref="R1350:Y1350"/>
    <mergeCell ref="Z1350:AG1350"/>
    <mergeCell ref="D1359:L1359"/>
    <mergeCell ref="M1359:Q1359"/>
    <mergeCell ref="R1359:Y1359"/>
    <mergeCell ref="Z1359:AG1359"/>
    <mergeCell ref="D989:AF990"/>
    <mergeCell ref="D1269:M1269"/>
    <mergeCell ref="N1269:W1269"/>
    <mergeCell ref="X1269:AG1269"/>
    <mergeCell ref="D1270:M1270"/>
    <mergeCell ref="N1270:W1270"/>
    <mergeCell ref="X1270:AG1270"/>
    <mergeCell ref="D1266:M1266"/>
    <mergeCell ref="N1266:W1266"/>
    <mergeCell ref="X1266:AG1266"/>
    <mergeCell ref="D1267:M1267"/>
    <mergeCell ref="N1267:W1267"/>
    <mergeCell ref="X1267:AG1267"/>
    <mergeCell ref="D1268:M1268"/>
    <mergeCell ref="N1268:W1268"/>
    <mergeCell ref="X1268:AG1268"/>
    <mergeCell ref="N1205:W1205"/>
    <mergeCell ref="X1205:AG1205"/>
    <mergeCell ref="D1214:M1214"/>
    <mergeCell ref="D45:K45"/>
    <mergeCell ref="L45:O45"/>
    <mergeCell ref="P45:T45"/>
    <mergeCell ref="U45:X45"/>
    <mergeCell ref="Y45:AB45"/>
    <mergeCell ref="AC45:AG45"/>
    <mergeCell ref="D46:K46"/>
    <mergeCell ref="L46:O46"/>
    <mergeCell ref="P46:T46"/>
    <mergeCell ref="U46:X46"/>
    <mergeCell ref="Y46:AB46"/>
    <mergeCell ref="AC46:AG46"/>
    <mergeCell ref="D1263:M1264"/>
    <mergeCell ref="N1263:W1264"/>
    <mergeCell ref="X1263:AG1264"/>
    <mergeCell ref="D1265:M1265"/>
    <mergeCell ref="N1265:W1265"/>
    <mergeCell ref="D581:G581"/>
    <mergeCell ref="H581:J581"/>
    <mergeCell ref="K581:M581"/>
    <mergeCell ref="N581:P581"/>
    <mergeCell ref="Q581:S581"/>
    <mergeCell ref="T581:V581"/>
    <mergeCell ref="W581:Y581"/>
    <mergeCell ref="Z581:AB581"/>
    <mergeCell ref="AC581:AE581"/>
    <mergeCell ref="AF577:AH577"/>
    <mergeCell ref="AF581:AH581"/>
    <mergeCell ref="E230:AG230"/>
    <mergeCell ref="Z547:AB547"/>
    <mergeCell ref="AC547:AE547"/>
    <mergeCell ref="AF547:AH547"/>
    <mergeCell ref="AC36:AG36"/>
    <mergeCell ref="D40:O40"/>
    <mergeCell ref="P40:X40"/>
    <mergeCell ref="Y40:AB41"/>
    <mergeCell ref="AC40:AG41"/>
    <mergeCell ref="D41:K41"/>
    <mergeCell ref="L41:O41"/>
    <mergeCell ref="P41:T41"/>
    <mergeCell ref="U41:X41"/>
    <mergeCell ref="X1265:AG1265"/>
    <mergeCell ref="X1242:AG1242"/>
    <mergeCell ref="D42:K42"/>
    <mergeCell ref="L42:O42"/>
    <mergeCell ref="P42:T42"/>
    <mergeCell ref="U42:X42"/>
    <mergeCell ref="Y42:AB42"/>
    <mergeCell ref="AC42:AG42"/>
    <mergeCell ref="D43:K43"/>
    <mergeCell ref="L43:O43"/>
    <mergeCell ref="P43:T43"/>
    <mergeCell ref="U43:X43"/>
    <mergeCell ref="Y43:AB43"/>
    <mergeCell ref="AC43:AG43"/>
    <mergeCell ref="D44:K44"/>
    <mergeCell ref="L44:O44"/>
    <mergeCell ref="P44:T44"/>
    <mergeCell ref="U44:X44"/>
    <mergeCell ref="Y44:AB44"/>
    <mergeCell ref="AC44:AG44"/>
    <mergeCell ref="Z516:AB516"/>
    <mergeCell ref="AC516:AE516"/>
    <mergeCell ref="AF516:AH516"/>
    <mergeCell ref="AI472:AQ472"/>
    <mergeCell ref="AS472:BA472"/>
    <mergeCell ref="BC472:BK472"/>
    <mergeCell ref="D513:G513"/>
    <mergeCell ref="H513:J513"/>
    <mergeCell ref="K513:M513"/>
    <mergeCell ref="N513:P513"/>
    <mergeCell ref="D577:G577"/>
    <mergeCell ref="D572:G572"/>
    <mergeCell ref="H572:J572"/>
    <mergeCell ref="K572:M572"/>
    <mergeCell ref="N572:P572"/>
    <mergeCell ref="Q572:S572"/>
    <mergeCell ref="T572:V572"/>
    <mergeCell ref="W572:Y572"/>
    <mergeCell ref="Z572:AB572"/>
    <mergeCell ref="AC572:AE572"/>
    <mergeCell ref="AF572:AH572"/>
    <mergeCell ref="D575:G575"/>
    <mergeCell ref="H575:J575"/>
    <mergeCell ref="K575:M575"/>
    <mergeCell ref="AI545:AQ545"/>
    <mergeCell ref="AS545:BA545"/>
    <mergeCell ref="BC545:BK545"/>
    <mergeCell ref="D546:G547"/>
    <mergeCell ref="H546:AH546"/>
    <mergeCell ref="H547:J547"/>
    <mergeCell ref="K547:M547"/>
    <mergeCell ref="N547:P547"/>
    <mergeCell ref="Q547:S547"/>
    <mergeCell ref="T547:V547"/>
    <mergeCell ref="W547:Y547"/>
    <mergeCell ref="D29:AG30"/>
    <mergeCell ref="D32:M33"/>
    <mergeCell ref="N32:W32"/>
    <mergeCell ref="X32:AB33"/>
    <mergeCell ref="AC32:AG33"/>
    <mergeCell ref="N33:R33"/>
    <mergeCell ref="S33:W33"/>
    <mergeCell ref="D34:M34"/>
    <mergeCell ref="N34:R34"/>
    <mergeCell ref="S34:W34"/>
    <mergeCell ref="X34:AB34"/>
    <mergeCell ref="AC34:AG34"/>
    <mergeCell ref="Q513:S513"/>
    <mergeCell ref="T513:V513"/>
    <mergeCell ref="W513:Y513"/>
    <mergeCell ref="D35:M35"/>
    <mergeCell ref="N35:R35"/>
    <mergeCell ref="S35:W35"/>
    <mergeCell ref="X35:AB35"/>
    <mergeCell ref="AC35:AG35"/>
    <mergeCell ref="D36:M36"/>
    <mergeCell ref="N36:R36"/>
    <mergeCell ref="S36:W36"/>
    <mergeCell ref="X36:AB36"/>
    <mergeCell ref="Z512:AB512"/>
    <mergeCell ref="AF510:AH510"/>
    <mergeCell ref="Z513:AB513"/>
    <mergeCell ref="AC513:AE513"/>
    <mergeCell ref="AF513:AH513"/>
    <mergeCell ref="D507:G507"/>
    <mergeCell ref="H507:J507"/>
    <mergeCell ref="K507:M507"/>
    <mergeCell ref="D516:G516"/>
    <mergeCell ref="H516:J516"/>
    <mergeCell ref="K516:M516"/>
    <mergeCell ref="N516:P516"/>
    <mergeCell ref="Q516:S516"/>
    <mergeCell ref="T516:V516"/>
    <mergeCell ref="W516:Y516"/>
    <mergeCell ref="H577:J577"/>
    <mergeCell ref="K577:M577"/>
    <mergeCell ref="N577:P577"/>
    <mergeCell ref="Q577:S577"/>
    <mergeCell ref="T577:V577"/>
    <mergeCell ref="W577:Y577"/>
    <mergeCell ref="Z577:AB577"/>
    <mergeCell ref="AC577:AE577"/>
    <mergeCell ref="D579:AH579"/>
    <mergeCell ref="D580:G580"/>
    <mergeCell ref="H580:J580"/>
    <mergeCell ref="K580:M580"/>
    <mergeCell ref="N580:P580"/>
    <mergeCell ref="Q580:S580"/>
    <mergeCell ref="T580:V580"/>
    <mergeCell ref="W580:Y580"/>
    <mergeCell ref="Z580:AB580"/>
    <mergeCell ref="AC580:AE580"/>
    <mergeCell ref="AF580:AH580"/>
    <mergeCell ref="D578:G578"/>
    <mergeCell ref="H578:J578"/>
    <mergeCell ref="K578:M578"/>
    <mergeCell ref="N578:P578"/>
    <mergeCell ref="Q578:S578"/>
    <mergeCell ref="T578:V578"/>
    <mergeCell ref="W578:Y578"/>
    <mergeCell ref="Z578:AB578"/>
    <mergeCell ref="AC578:AE578"/>
    <mergeCell ref="AF578:AH578"/>
    <mergeCell ref="N575:P575"/>
    <mergeCell ref="Q575:S575"/>
    <mergeCell ref="T575:V575"/>
    <mergeCell ref="W575:Y575"/>
    <mergeCell ref="Z575:AB575"/>
    <mergeCell ref="AC575:AE575"/>
    <mergeCell ref="AF575:AH575"/>
    <mergeCell ref="D570:G570"/>
    <mergeCell ref="H570:J570"/>
    <mergeCell ref="K570:M570"/>
    <mergeCell ref="N570:P570"/>
    <mergeCell ref="Q570:S570"/>
    <mergeCell ref="T570:V570"/>
    <mergeCell ref="W570:Y570"/>
    <mergeCell ref="Z570:AB570"/>
    <mergeCell ref="AC570:AE570"/>
    <mergeCell ref="AF570:AH570"/>
    <mergeCell ref="D571:G571"/>
    <mergeCell ref="H571:J571"/>
    <mergeCell ref="K571:M571"/>
    <mergeCell ref="N571:P571"/>
    <mergeCell ref="Q571:S571"/>
    <mergeCell ref="T571:V571"/>
    <mergeCell ref="W571:Y571"/>
    <mergeCell ref="Z571:AB571"/>
    <mergeCell ref="AC571:AE571"/>
    <mergeCell ref="AF571:AH571"/>
    <mergeCell ref="H576:J576"/>
    <mergeCell ref="D567:AH567"/>
    <mergeCell ref="D568:G568"/>
    <mergeCell ref="H568:J568"/>
    <mergeCell ref="K568:M568"/>
    <mergeCell ref="N568:P568"/>
    <mergeCell ref="Q568:S568"/>
    <mergeCell ref="T568:V568"/>
    <mergeCell ref="W568:Y568"/>
    <mergeCell ref="Z568:AB568"/>
    <mergeCell ref="AC568:AE568"/>
    <mergeCell ref="AF568:AH568"/>
    <mergeCell ref="D573:AH573"/>
    <mergeCell ref="D574:G574"/>
    <mergeCell ref="H574:J574"/>
    <mergeCell ref="K574:M574"/>
    <mergeCell ref="N574:P574"/>
    <mergeCell ref="Q574:S574"/>
    <mergeCell ref="T574:V574"/>
    <mergeCell ref="W574:Y574"/>
    <mergeCell ref="Z574:AB574"/>
    <mergeCell ref="AC574:AE574"/>
    <mergeCell ref="AF574:AH574"/>
    <mergeCell ref="D569:G569"/>
    <mergeCell ref="H569:J569"/>
    <mergeCell ref="K569:M569"/>
    <mergeCell ref="N569:P569"/>
    <mergeCell ref="Q569:S569"/>
    <mergeCell ref="T569:V569"/>
    <mergeCell ref="W569:Y569"/>
    <mergeCell ref="Z569:AB569"/>
    <mergeCell ref="AC569:AE569"/>
    <mergeCell ref="AF569:AH569"/>
    <mergeCell ref="D562:G562"/>
    <mergeCell ref="H562:J562"/>
    <mergeCell ref="K562:M562"/>
    <mergeCell ref="N562:P562"/>
    <mergeCell ref="Q562:S562"/>
    <mergeCell ref="T562:V562"/>
    <mergeCell ref="W562:Y562"/>
    <mergeCell ref="Z562:AB562"/>
    <mergeCell ref="AC562:AE562"/>
    <mergeCell ref="AF562:AH562"/>
    <mergeCell ref="D565:G566"/>
    <mergeCell ref="H565:AH565"/>
    <mergeCell ref="H566:J566"/>
    <mergeCell ref="K566:M566"/>
    <mergeCell ref="N566:P566"/>
    <mergeCell ref="Q566:S566"/>
    <mergeCell ref="T566:V566"/>
    <mergeCell ref="W566:Y566"/>
    <mergeCell ref="Z566:AB566"/>
    <mergeCell ref="AC566:AE566"/>
    <mergeCell ref="AF566:AH566"/>
    <mergeCell ref="D559:G559"/>
    <mergeCell ref="H559:J559"/>
    <mergeCell ref="K559:M559"/>
    <mergeCell ref="N559:P559"/>
    <mergeCell ref="Q559:S559"/>
    <mergeCell ref="T559:V559"/>
    <mergeCell ref="W559:Y559"/>
    <mergeCell ref="Z559:AB559"/>
    <mergeCell ref="AC559:AE559"/>
    <mergeCell ref="AF559:AH559"/>
    <mergeCell ref="D560:AH560"/>
    <mergeCell ref="D561:G561"/>
    <mergeCell ref="H561:J561"/>
    <mergeCell ref="K561:M561"/>
    <mergeCell ref="N561:P561"/>
    <mergeCell ref="Q561:S561"/>
    <mergeCell ref="T561:V561"/>
    <mergeCell ref="W561:Y561"/>
    <mergeCell ref="Z561:AB561"/>
    <mergeCell ref="AC561:AE561"/>
    <mergeCell ref="AF561:AH561"/>
    <mergeCell ref="D558:G558"/>
    <mergeCell ref="D554:AH554"/>
    <mergeCell ref="D555:G555"/>
    <mergeCell ref="H555:J555"/>
    <mergeCell ref="K555:M555"/>
    <mergeCell ref="N555:P555"/>
    <mergeCell ref="Q555:S555"/>
    <mergeCell ref="T555:V555"/>
    <mergeCell ref="W555:Y555"/>
    <mergeCell ref="Z555:AB555"/>
    <mergeCell ref="AC555:AE555"/>
    <mergeCell ref="AF555:AH555"/>
    <mergeCell ref="H556:J556"/>
    <mergeCell ref="K556:M556"/>
    <mergeCell ref="N556:P556"/>
    <mergeCell ref="Q556:S556"/>
    <mergeCell ref="T556:V556"/>
    <mergeCell ref="W556:Y556"/>
    <mergeCell ref="Z556:AB556"/>
    <mergeCell ref="AC556:AE556"/>
    <mergeCell ref="AF556:AH556"/>
    <mergeCell ref="H558:J558"/>
    <mergeCell ref="K558:M558"/>
    <mergeCell ref="N558:P558"/>
    <mergeCell ref="Q558:S558"/>
    <mergeCell ref="T558:V558"/>
    <mergeCell ref="W558:Y558"/>
    <mergeCell ref="Z558:AB558"/>
    <mergeCell ref="AC558:AE558"/>
    <mergeCell ref="AF558:AH558"/>
    <mergeCell ref="AC552:AE552"/>
    <mergeCell ref="AF552:AH552"/>
    <mergeCell ref="D553:G553"/>
    <mergeCell ref="H553:J553"/>
    <mergeCell ref="K553:M553"/>
    <mergeCell ref="N553:P553"/>
    <mergeCell ref="Q553:S553"/>
    <mergeCell ref="T553:V553"/>
    <mergeCell ref="W553:Y553"/>
    <mergeCell ref="Z553:AB553"/>
    <mergeCell ref="AC553:AE553"/>
    <mergeCell ref="AF553:AH553"/>
    <mergeCell ref="D556:G556"/>
    <mergeCell ref="D557:G557"/>
    <mergeCell ref="H557:J557"/>
    <mergeCell ref="K557:M557"/>
    <mergeCell ref="N557:P557"/>
    <mergeCell ref="Q557:S557"/>
    <mergeCell ref="T557:V557"/>
    <mergeCell ref="W557:Y557"/>
    <mergeCell ref="Z557:AB557"/>
    <mergeCell ref="AC557:AE557"/>
    <mergeCell ref="AF557:AH557"/>
    <mergeCell ref="N550:P550"/>
    <mergeCell ref="Q550:S550"/>
    <mergeCell ref="T550:V550"/>
    <mergeCell ref="W550:Y550"/>
    <mergeCell ref="Z550:AB550"/>
    <mergeCell ref="AC550:AE550"/>
    <mergeCell ref="AF550:AH550"/>
    <mergeCell ref="D551:G551"/>
    <mergeCell ref="H551:J551"/>
    <mergeCell ref="K551:M551"/>
    <mergeCell ref="N551:P551"/>
    <mergeCell ref="Q551:S551"/>
    <mergeCell ref="T551:V551"/>
    <mergeCell ref="W551:Y551"/>
    <mergeCell ref="Z551:AB551"/>
    <mergeCell ref="AC551:AE551"/>
    <mergeCell ref="AF551:AH551"/>
    <mergeCell ref="D514:AH514"/>
    <mergeCell ref="D515:G515"/>
    <mergeCell ref="H515:J515"/>
    <mergeCell ref="K515:M515"/>
    <mergeCell ref="N515:P515"/>
    <mergeCell ref="Q515:S515"/>
    <mergeCell ref="T515:V515"/>
    <mergeCell ref="W515:Y515"/>
    <mergeCell ref="Z515:AB515"/>
    <mergeCell ref="AC515:AE515"/>
    <mergeCell ref="AF515:AH515"/>
    <mergeCell ref="D511:G511"/>
    <mergeCell ref="H511:J511"/>
    <mergeCell ref="K511:M511"/>
    <mergeCell ref="N511:P511"/>
    <mergeCell ref="Q511:S511"/>
    <mergeCell ref="T511:V511"/>
    <mergeCell ref="W511:Y511"/>
    <mergeCell ref="Z511:AB511"/>
    <mergeCell ref="AC511:AE511"/>
    <mergeCell ref="AF511:AH511"/>
    <mergeCell ref="D512:G512"/>
    <mergeCell ref="H512:J512"/>
    <mergeCell ref="K512:M512"/>
    <mergeCell ref="N512:P512"/>
    <mergeCell ref="Q512:S512"/>
    <mergeCell ref="T512:V512"/>
    <mergeCell ref="W512:Y512"/>
    <mergeCell ref="N507:P507"/>
    <mergeCell ref="Q507:S507"/>
    <mergeCell ref="T507:V507"/>
    <mergeCell ref="W507:Y507"/>
    <mergeCell ref="Z507:AB507"/>
    <mergeCell ref="AC507:AE507"/>
    <mergeCell ref="AF507:AH507"/>
    <mergeCell ref="AC512:AE512"/>
    <mergeCell ref="AF512:AH512"/>
    <mergeCell ref="D508:G508"/>
    <mergeCell ref="H508:J508"/>
    <mergeCell ref="K508:M508"/>
    <mergeCell ref="N508:P508"/>
    <mergeCell ref="Q508:S508"/>
    <mergeCell ref="T508:V508"/>
    <mergeCell ref="W508:Y508"/>
    <mergeCell ref="Z508:AB508"/>
    <mergeCell ref="AC508:AE508"/>
    <mergeCell ref="AF508:AH508"/>
    <mergeCell ref="D509:AH509"/>
    <mergeCell ref="D510:G510"/>
    <mergeCell ref="H510:J510"/>
    <mergeCell ref="K510:M510"/>
    <mergeCell ref="N510:P510"/>
    <mergeCell ref="Q510:S510"/>
    <mergeCell ref="T510:V510"/>
    <mergeCell ref="W510:Y510"/>
    <mergeCell ref="Z510:AB510"/>
    <mergeCell ref="AC510:AE510"/>
    <mergeCell ref="D504:AH504"/>
    <mergeCell ref="D505:G505"/>
    <mergeCell ref="H505:J505"/>
    <mergeCell ref="K505:M505"/>
    <mergeCell ref="N505:P505"/>
    <mergeCell ref="Q505:S505"/>
    <mergeCell ref="T505:V505"/>
    <mergeCell ref="W505:Y505"/>
    <mergeCell ref="Z505:AB505"/>
    <mergeCell ref="AC505:AE505"/>
    <mergeCell ref="AF505:AH505"/>
    <mergeCell ref="D506:G506"/>
    <mergeCell ref="H506:J506"/>
    <mergeCell ref="K506:M506"/>
    <mergeCell ref="N506:P506"/>
    <mergeCell ref="Q506:S506"/>
    <mergeCell ref="T506:V506"/>
    <mergeCell ref="W506:Y506"/>
    <mergeCell ref="Z506:AB506"/>
    <mergeCell ref="AC506:AE506"/>
    <mergeCell ref="AF506:AH506"/>
    <mergeCell ref="D502:G502"/>
    <mergeCell ref="H502:J502"/>
    <mergeCell ref="K502:M502"/>
    <mergeCell ref="N502:P502"/>
    <mergeCell ref="Q502:S502"/>
    <mergeCell ref="T502:V502"/>
    <mergeCell ref="W502:Y502"/>
    <mergeCell ref="Z502:AB502"/>
    <mergeCell ref="AC502:AE502"/>
    <mergeCell ref="AF502:AH502"/>
    <mergeCell ref="D503:G503"/>
    <mergeCell ref="H503:J503"/>
    <mergeCell ref="K503:M503"/>
    <mergeCell ref="N503:P503"/>
    <mergeCell ref="Q503:S503"/>
    <mergeCell ref="T503:V503"/>
    <mergeCell ref="W503:Y503"/>
    <mergeCell ref="Z503:AB503"/>
    <mergeCell ref="AC503:AE503"/>
    <mergeCell ref="AF503:AH503"/>
    <mergeCell ref="D500:G500"/>
    <mergeCell ref="H500:J500"/>
    <mergeCell ref="K500:M500"/>
    <mergeCell ref="N500:P500"/>
    <mergeCell ref="Q500:S500"/>
    <mergeCell ref="T500:V500"/>
    <mergeCell ref="W500:Y500"/>
    <mergeCell ref="Z500:AB500"/>
    <mergeCell ref="AC500:AE500"/>
    <mergeCell ref="AF500:AH500"/>
    <mergeCell ref="D501:G501"/>
    <mergeCell ref="H501:J501"/>
    <mergeCell ref="K501:M501"/>
    <mergeCell ref="N501:P501"/>
    <mergeCell ref="Q501:S501"/>
    <mergeCell ref="T501:V501"/>
    <mergeCell ref="W501:Y501"/>
    <mergeCell ref="Z501:AB501"/>
    <mergeCell ref="AC501:AE501"/>
    <mergeCell ref="AF501:AH501"/>
    <mergeCell ref="D498:AH498"/>
    <mergeCell ref="H490:J490"/>
    <mergeCell ref="K490:M490"/>
    <mergeCell ref="N490:P490"/>
    <mergeCell ref="Q490:S490"/>
    <mergeCell ref="T490:V490"/>
    <mergeCell ref="W490:Y490"/>
    <mergeCell ref="Z490:AB490"/>
    <mergeCell ref="AC490:AE490"/>
    <mergeCell ref="AF490:AH490"/>
    <mergeCell ref="H492:J492"/>
    <mergeCell ref="K492:M492"/>
    <mergeCell ref="N492:P492"/>
    <mergeCell ref="Q492:S492"/>
    <mergeCell ref="T492:V492"/>
    <mergeCell ref="W492:Y492"/>
    <mergeCell ref="D499:G499"/>
    <mergeCell ref="H499:J499"/>
    <mergeCell ref="K499:M499"/>
    <mergeCell ref="N499:P499"/>
    <mergeCell ref="Q499:S499"/>
    <mergeCell ref="T499:V499"/>
    <mergeCell ref="W499:Y499"/>
    <mergeCell ref="Z499:AB499"/>
    <mergeCell ref="AC499:AE499"/>
    <mergeCell ref="AF499:AH499"/>
    <mergeCell ref="AF483:AH483"/>
    <mergeCell ref="H482:J482"/>
    <mergeCell ref="K482:M482"/>
    <mergeCell ref="D473:G474"/>
    <mergeCell ref="D491:AH491"/>
    <mergeCell ref="D486:AH486"/>
    <mergeCell ref="D481:AH481"/>
    <mergeCell ref="D475:AH475"/>
    <mergeCell ref="D496:G497"/>
    <mergeCell ref="H496:AH496"/>
    <mergeCell ref="H497:J497"/>
    <mergeCell ref="K497:M497"/>
    <mergeCell ref="N497:P497"/>
    <mergeCell ref="Q497:S497"/>
    <mergeCell ref="T497:V497"/>
    <mergeCell ref="W497:Y497"/>
    <mergeCell ref="Z497:AB497"/>
    <mergeCell ref="AC497:AE497"/>
    <mergeCell ref="AF497:AH497"/>
    <mergeCell ref="AC492:AE492"/>
    <mergeCell ref="AF492:AH492"/>
    <mergeCell ref="Q485:S485"/>
    <mergeCell ref="T485:V485"/>
    <mergeCell ref="W485:Y485"/>
    <mergeCell ref="Z485:AB485"/>
    <mergeCell ref="AC485:AE485"/>
    <mergeCell ref="AF485:AH485"/>
    <mergeCell ref="H487:J487"/>
    <mergeCell ref="K487:M487"/>
    <mergeCell ref="N487:P487"/>
    <mergeCell ref="Q487:S487"/>
    <mergeCell ref="T487:V487"/>
    <mergeCell ref="W487:Y487"/>
    <mergeCell ref="Z487:AB487"/>
    <mergeCell ref="AC487:AE487"/>
    <mergeCell ref="AF487:AH487"/>
    <mergeCell ref="H488:J488"/>
    <mergeCell ref="K488:M488"/>
    <mergeCell ref="N488:P488"/>
    <mergeCell ref="Q488:S488"/>
    <mergeCell ref="T488:V488"/>
    <mergeCell ref="W488:Y488"/>
    <mergeCell ref="Z488:AB488"/>
    <mergeCell ref="AC488:AE488"/>
    <mergeCell ref="AF488:AH488"/>
    <mergeCell ref="Z474:AB474"/>
    <mergeCell ref="W474:Y474"/>
    <mergeCell ref="T474:V474"/>
    <mergeCell ref="H473:AH473"/>
    <mergeCell ref="AF476:AH476"/>
    <mergeCell ref="AC476:AE476"/>
    <mergeCell ref="Z476:AB476"/>
    <mergeCell ref="W476:Y476"/>
    <mergeCell ref="T476:V476"/>
    <mergeCell ref="Q476:S476"/>
    <mergeCell ref="N476:P476"/>
    <mergeCell ref="K476:M476"/>
    <mergeCell ref="H476:J476"/>
    <mergeCell ref="H477:J477"/>
    <mergeCell ref="K477:M477"/>
    <mergeCell ref="N477:P477"/>
    <mergeCell ref="Q477:S477"/>
    <mergeCell ref="T477:V477"/>
    <mergeCell ref="W477:Y477"/>
    <mergeCell ref="Z477:AB477"/>
    <mergeCell ref="AC477:AE477"/>
    <mergeCell ref="AF477:AH477"/>
    <mergeCell ref="N482:P482"/>
    <mergeCell ref="Q482:S482"/>
    <mergeCell ref="T482:V482"/>
    <mergeCell ref="W482:Y482"/>
    <mergeCell ref="Z482:AB482"/>
    <mergeCell ref="D493:G493"/>
    <mergeCell ref="D492:G492"/>
    <mergeCell ref="H493:J493"/>
    <mergeCell ref="K493:M493"/>
    <mergeCell ref="N493:P493"/>
    <mergeCell ref="Q493:S493"/>
    <mergeCell ref="T493:V493"/>
    <mergeCell ref="W493:Y493"/>
    <mergeCell ref="Z493:AB493"/>
    <mergeCell ref="AC493:AE493"/>
    <mergeCell ref="AF493:AH493"/>
    <mergeCell ref="D489:G489"/>
    <mergeCell ref="D488:G488"/>
    <mergeCell ref="D487:G487"/>
    <mergeCell ref="D490:G490"/>
    <mergeCell ref="H489:J489"/>
    <mergeCell ref="K489:M489"/>
    <mergeCell ref="N489:P489"/>
    <mergeCell ref="Q489:S489"/>
    <mergeCell ref="T489:V489"/>
    <mergeCell ref="W489:Y489"/>
    <mergeCell ref="Z489:AB489"/>
    <mergeCell ref="AC489:AE489"/>
    <mergeCell ref="AF489:AH489"/>
    <mergeCell ref="AC482:AE482"/>
    <mergeCell ref="AF482:AH482"/>
    <mergeCell ref="Z492:AB492"/>
    <mergeCell ref="K480:M480"/>
    <mergeCell ref="N480:P480"/>
    <mergeCell ref="Q480:S480"/>
    <mergeCell ref="T480:V480"/>
    <mergeCell ref="W480:Y480"/>
    <mergeCell ref="Z480:AB480"/>
    <mergeCell ref="AC480:AE480"/>
    <mergeCell ref="AF480:AH480"/>
    <mergeCell ref="D485:G485"/>
    <mergeCell ref="D484:G484"/>
    <mergeCell ref="H484:J484"/>
    <mergeCell ref="K484:M484"/>
    <mergeCell ref="N484:P484"/>
    <mergeCell ref="Q484:S484"/>
    <mergeCell ref="T484:V484"/>
    <mergeCell ref="W484:Y484"/>
    <mergeCell ref="Z484:AB484"/>
    <mergeCell ref="AC484:AE484"/>
    <mergeCell ref="AF484:AH484"/>
    <mergeCell ref="H485:J485"/>
    <mergeCell ref="K485:M485"/>
    <mergeCell ref="N485:P485"/>
    <mergeCell ref="D483:G483"/>
    <mergeCell ref="D482:G482"/>
    <mergeCell ref="H483:J483"/>
    <mergeCell ref="K483:M483"/>
    <mergeCell ref="N483:P483"/>
    <mergeCell ref="Q483:S483"/>
    <mergeCell ref="T483:V483"/>
    <mergeCell ref="W483:Y483"/>
    <mergeCell ref="Z483:AB483"/>
    <mergeCell ref="AC483:AE483"/>
    <mergeCell ref="M441:O441"/>
    <mergeCell ref="P441:R441"/>
    <mergeCell ref="S441:U441"/>
    <mergeCell ref="V441:X441"/>
    <mergeCell ref="Y441:AA441"/>
    <mergeCell ref="AB441:AD441"/>
    <mergeCell ref="AE441:AG441"/>
    <mergeCell ref="E452:AG452"/>
    <mergeCell ref="E454:AG454"/>
    <mergeCell ref="D480:G480"/>
    <mergeCell ref="D479:G479"/>
    <mergeCell ref="H479:J479"/>
    <mergeCell ref="K479:M479"/>
    <mergeCell ref="N479:P479"/>
    <mergeCell ref="Q479:S479"/>
    <mergeCell ref="T479:V479"/>
    <mergeCell ref="W479:Y479"/>
    <mergeCell ref="Z479:AB479"/>
    <mergeCell ref="AC479:AE479"/>
    <mergeCell ref="AF479:AH479"/>
    <mergeCell ref="H480:J480"/>
    <mergeCell ref="D478:G478"/>
    <mergeCell ref="D477:G477"/>
    <mergeCell ref="H478:J478"/>
    <mergeCell ref="K478:M478"/>
    <mergeCell ref="N478:P478"/>
    <mergeCell ref="Q478:S478"/>
    <mergeCell ref="T478:V478"/>
    <mergeCell ref="W478:Y478"/>
    <mergeCell ref="Z478:AB478"/>
    <mergeCell ref="AC478:AE478"/>
    <mergeCell ref="AF478:AH478"/>
    <mergeCell ref="D438:I438"/>
    <mergeCell ref="J438:L438"/>
    <mergeCell ref="M438:O438"/>
    <mergeCell ref="P438:R438"/>
    <mergeCell ref="S438:U438"/>
    <mergeCell ref="V438:X438"/>
    <mergeCell ref="Y438:AA438"/>
    <mergeCell ref="AB438:AD438"/>
    <mergeCell ref="AE438:AG438"/>
    <mergeCell ref="D458:AG461"/>
    <mergeCell ref="D462:AG463"/>
    <mergeCell ref="D464:AG464"/>
    <mergeCell ref="D466:AG466"/>
    <mergeCell ref="D476:G476"/>
    <mergeCell ref="H474:J474"/>
    <mergeCell ref="K474:M474"/>
    <mergeCell ref="N474:P474"/>
    <mergeCell ref="Q474:S474"/>
    <mergeCell ref="AF474:AH474"/>
    <mergeCell ref="AC474:AE474"/>
    <mergeCell ref="D439:AG439"/>
    <mergeCell ref="D440:I440"/>
    <mergeCell ref="J440:L440"/>
    <mergeCell ref="M440:O440"/>
    <mergeCell ref="P440:R440"/>
    <mergeCell ref="S440:U440"/>
    <mergeCell ref="V440:X440"/>
    <mergeCell ref="Y440:AA440"/>
    <mergeCell ref="AB440:AD440"/>
    <mergeCell ref="AE440:AG440"/>
    <mergeCell ref="D441:I441"/>
    <mergeCell ref="J441:L441"/>
    <mergeCell ref="D436:I436"/>
    <mergeCell ref="J436:L436"/>
    <mergeCell ref="M436:O436"/>
    <mergeCell ref="P436:R436"/>
    <mergeCell ref="S436:U436"/>
    <mergeCell ref="V436:X436"/>
    <mergeCell ref="Y436:AA436"/>
    <mergeCell ref="AB436:AD436"/>
    <mergeCell ref="AE436:AG436"/>
    <mergeCell ref="D437:I437"/>
    <mergeCell ref="J437:L437"/>
    <mergeCell ref="M437:O437"/>
    <mergeCell ref="P437:R437"/>
    <mergeCell ref="S437:U437"/>
    <mergeCell ref="V437:X437"/>
    <mergeCell ref="Y437:AA437"/>
    <mergeCell ref="AB437:AD437"/>
    <mergeCell ref="AE437:AG437"/>
    <mergeCell ref="D433:I433"/>
    <mergeCell ref="J433:L433"/>
    <mergeCell ref="M433:O433"/>
    <mergeCell ref="P433:R433"/>
    <mergeCell ref="S433:U433"/>
    <mergeCell ref="V433:X433"/>
    <mergeCell ref="Y433:AA433"/>
    <mergeCell ref="AB433:AD433"/>
    <mergeCell ref="AE433:AG433"/>
    <mergeCell ref="D434:AG434"/>
    <mergeCell ref="D435:I435"/>
    <mergeCell ref="J435:L435"/>
    <mergeCell ref="M435:O435"/>
    <mergeCell ref="P435:R435"/>
    <mergeCell ref="S435:U435"/>
    <mergeCell ref="V435:X435"/>
    <mergeCell ref="Y435:AA435"/>
    <mergeCell ref="AB435:AD435"/>
    <mergeCell ref="AE435:AG435"/>
    <mergeCell ref="D431:I431"/>
    <mergeCell ref="J431:L431"/>
    <mergeCell ref="M431:O431"/>
    <mergeCell ref="P431:R431"/>
    <mergeCell ref="S431:U431"/>
    <mergeCell ref="V431:X431"/>
    <mergeCell ref="Y431:AA431"/>
    <mergeCell ref="AB431:AD431"/>
    <mergeCell ref="AE431:AG431"/>
    <mergeCell ref="D432:I432"/>
    <mergeCell ref="J432:L432"/>
    <mergeCell ref="M432:O432"/>
    <mergeCell ref="P432:R432"/>
    <mergeCell ref="S432:U432"/>
    <mergeCell ref="V432:X432"/>
    <mergeCell ref="Y432:AA432"/>
    <mergeCell ref="AB432:AD432"/>
    <mergeCell ref="AE432:AG432"/>
    <mergeCell ref="D428:I428"/>
    <mergeCell ref="J428:L428"/>
    <mergeCell ref="M428:O428"/>
    <mergeCell ref="P428:R428"/>
    <mergeCell ref="S428:U428"/>
    <mergeCell ref="V428:X428"/>
    <mergeCell ref="Y428:AA428"/>
    <mergeCell ref="AB428:AD428"/>
    <mergeCell ref="AE428:AG428"/>
    <mergeCell ref="D429:AG429"/>
    <mergeCell ref="D430:I430"/>
    <mergeCell ref="J430:L430"/>
    <mergeCell ref="M430:O430"/>
    <mergeCell ref="P430:R430"/>
    <mergeCell ref="S430:U430"/>
    <mergeCell ref="V430:X430"/>
    <mergeCell ref="Y430:AA430"/>
    <mergeCell ref="AB430:AD430"/>
    <mergeCell ref="AE430:AG430"/>
    <mergeCell ref="D426:I426"/>
    <mergeCell ref="J426:L426"/>
    <mergeCell ref="M426:O426"/>
    <mergeCell ref="P426:R426"/>
    <mergeCell ref="S426:U426"/>
    <mergeCell ref="V426:X426"/>
    <mergeCell ref="Y426:AA426"/>
    <mergeCell ref="AB426:AD426"/>
    <mergeCell ref="AE426:AG426"/>
    <mergeCell ref="D427:I427"/>
    <mergeCell ref="J427:L427"/>
    <mergeCell ref="M427:O427"/>
    <mergeCell ref="P427:R427"/>
    <mergeCell ref="S427:U427"/>
    <mergeCell ref="V427:X427"/>
    <mergeCell ref="Y427:AA427"/>
    <mergeCell ref="AB427:AD427"/>
    <mergeCell ref="AE427:AG427"/>
    <mergeCell ref="AB415:AD415"/>
    <mergeCell ref="AE412:AG412"/>
    <mergeCell ref="AE413:AG413"/>
    <mergeCell ref="AE414:AG414"/>
    <mergeCell ref="AE415:AG415"/>
    <mergeCell ref="AB417:AD417"/>
    <mergeCell ref="AB418:AD418"/>
    <mergeCell ref="AE417:AG417"/>
    <mergeCell ref="AE418:AG418"/>
    <mergeCell ref="V418:X418"/>
    <mergeCell ref="Y417:AA417"/>
    <mergeCell ref="Y418:AA418"/>
    <mergeCell ref="D412:I412"/>
    <mergeCell ref="D415:I415"/>
    <mergeCell ref="D425:I425"/>
    <mergeCell ref="J425:L425"/>
    <mergeCell ref="M425:O425"/>
    <mergeCell ref="P425:R425"/>
    <mergeCell ref="S425:U425"/>
    <mergeCell ref="V425:X425"/>
    <mergeCell ref="Y425:AA425"/>
    <mergeCell ref="AB425:AD425"/>
    <mergeCell ref="AE425:AG425"/>
    <mergeCell ref="P415:R415"/>
    <mergeCell ref="S412:U412"/>
    <mergeCell ref="S413:U413"/>
    <mergeCell ref="Y415:AA415"/>
    <mergeCell ref="AB412:AD412"/>
    <mergeCell ref="AB413:AD413"/>
    <mergeCell ref="P413:R413"/>
    <mergeCell ref="P414:R414"/>
    <mergeCell ref="AI397:AP397"/>
    <mergeCell ref="AR397:AY397"/>
    <mergeCell ref="BA397:BH397"/>
    <mergeCell ref="D421:I422"/>
    <mergeCell ref="J421:AG421"/>
    <mergeCell ref="J422:L422"/>
    <mergeCell ref="M422:O422"/>
    <mergeCell ref="P422:R422"/>
    <mergeCell ref="S422:U422"/>
    <mergeCell ref="V422:X422"/>
    <mergeCell ref="Y422:AA422"/>
    <mergeCell ref="AB422:AD422"/>
    <mergeCell ref="AE422:AG422"/>
    <mergeCell ref="S414:U414"/>
    <mergeCell ref="S415:U415"/>
    <mergeCell ref="V412:X412"/>
    <mergeCell ref="V413:X413"/>
    <mergeCell ref="V414:X414"/>
    <mergeCell ref="V415:X415"/>
    <mergeCell ref="Y412:AA412"/>
    <mergeCell ref="Y413:AA413"/>
    <mergeCell ref="Y414:AA414"/>
    <mergeCell ref="J417:L417"/>
    <mergeCell ref="J418:L418"/>
    <mergeCell ref="M417:O417"/>
    <mergeCell ref="M418:O418"/>
    <mergeCell ref="P417:R417"/>
    <mergeCell ref="P418:R418"/>
    <mergeCell ref="S417:U417"/>
    <mergeCell ref="S418:U418"/>
    <mergeCell ref="V417:X417"/>
    <mergeCell ref="AB414:AD414"/>
    <mergeCell ref="D400:AG400"/>
    <mergeCell ref="D416:AG416"/>
    <mergeCell ref="J407:L407"/>
    <mergeCell ref="J408:L408"/>
    <mergeCell ref="J409:L409"/>
    <mergeCell ref="J410:L410"/>
    <mergeCell ref="M407:O407"/>
    <mergeCell ref="M408:O408"/>
    <mergeCell ref="M409:O409"/>
    <mergeCell ref="M410:O410"/>
    <mergeCell ref="P407:R407"/>
    <mergeCell ref="P408:R408"/>
    <mergeCell ref="P409:R409"/>
    <mergeCell ref="P410:R410"/>
    <mergeCell ref="S407:U407"/>
    <mergeCell ref="S408:U408"/>
    <mergeCell ref="S409:U409"/>
    <mergeCell ref="S410:U410"/>
    <mergeCell ref="V407:X407"/>
    <mergeCell ref="V408:X408"/>
    <mergeCell ref="V409:X409"/>
    <mergeCell ref="V410:X410"/>
    <mergeCell ref="Y407:AA407"/>
    <mergeCell ref="Y408:AA408"/>
    <mergeCell ref="Y409:AA409"/>
    <mergeCell ref="AB407:AD407"/>
    <mergeCell ref="AB408:AD408"/>
    <mergeCell ref="AB409:AD409"/>
    <mergeCell ref="AB410:AD410"/>
    <mergeCell ref="AE407:AG407"/>
    <mergeCell ref="AE408:AG408"/>
    <mergeCell ref="AE409:AG409"/>
    <mergeCell ref="Y402:AA402"/>
    <mergeCell ref="Y403:AA403"/>
    <mergeCell ref="Y404:AA404"/>
    <mergeCell ref="Y405:AA405"/>
    <mergeCell ref="AB401:AD401"/>
    <mergeCell ref="AB402:AD402"/>
    <mergeCell ref="AB403:AD403"/>
    <mergeCell ref="AB404:AD404"/>
    <mergeCell ref="AB405:AD405"/>
    <mergeCell ref="AE401:AG401"/>
    <mergeCell ref="AE402:AG402"/>
    <mergeCell ref="AE403:AG403"/>
    <mergeCell ref="AE404:AG404"/>
    <mergeCell ref="AE405:AG405"/>
    <mergeCell ref="D411:AG411"/>
    <mergeCell ref="D406:AG406"/>
    <mergeCell ref="AE410:AG410"/>
    <mergeCell ref="P401:R401"/>
    <mergeCell ref="P402:R402"/>
    <mergeCell ref="P403:R403"/>
    <mergeCell ref="P404:R404"/>
    <mergeCell ref="P405:R405"/>
    <mergeCell ref="D407:I407"/>
    <mergeCell ref="S401:U401"/>
    <mergeCell ref="S402:U402"/>
    <mergeCell ref="S403:U403"/>
    <mergeCell ref="S404:U404"/>
    <mergeCell ref="S405:U405"/>
    <mergeCell ref="V401:X401"/>
    <mergeCell ref="V402:X402"/>
    <mergeCell ref="V403:X403"/>
    <mergeCell ref="Y410:AA410"/>
    <mergeCell ref="D1439:AG1439"/>
    <mergeCell ref="N1224:W1224"/>
    <mergeCell ref="X1224:AG1224"/>
    <mergeCell ref="D1225:M1225"/>
    <mergeCell ref="N1225:W1225"/>
    <mergeCell ref="X1225:AG1225"/>
    <mergeCell ref="N1226:W1226"/>
    <mergeCell ref="X1226:AG1226"/>
    <mergeCell ref="D1229:AG1229"/>
    <mergeCell ref="D1201:M1201"/>
    <mergeCell ref="N1201:W1201"/>
    <mergeCell ref="X1201:AG1201"/>
    <mergeCell ref="D1202:M1202"/>
    <mergeCell ref="N1202:W1202"/>
    <mergeCell ref="X1202:AG1202"/>
    <mergeCell ref="D1203:M1203"/>
    <mergeCell ref="D423:AG423"/>
    <mergeCell ref="D424:I424"/>
    <mergeCell ref="J424:L424"/>
    <mergeCell ref="M424:O424"/>
    <mergeCell ref="P424:R424"/>
    <mergeCell ref="S424:U424"/>
    <mergeCell ref="V424:X424"/>
    <mergeCell ref="Y424:AA424"/>
    <mergeCell ref="AB424:AD424"/>
    <mergeCell ref="AE424:AG424"/>
    <mergeCell ref="N1203:W1203"/>
    <mergeCell ref="X1203:AG1203"/>
    <mergeCell ref="D1204:M1204"/>
    <mergeCell ref="N1204:W1204"/>
    <mergeCell ref="X1204:AG1204"/>
    <mergeCell ref="D1205:M1205"/>
    <mergeCell ref="D1444:AG1445"/>
    <mergeCell ref="D1447:AG1447"/>
    <mergeCell ref="B1:AH1"/>
    <mergeCell ref="D1231:AG1231"/>
    <mergeCell ref="N1214:W1214"/>
    <mergeCell ref="X1214:AG1214"/>
    <mergeCell ref="D1216:AG1216"/>
    <mergeCell ref="D1218:M1219"/>
    <mergeCell ref="N1218:W1219"/>
    <mergeCell ref="X1218:AG1219"/>
    <mergeCell ref="D1220:M1220"/>
    <mergeCell ref="N1220:W1220"/>
    <mergeCell ref="X1220:AG1220"/>
    <mergeCell ref="D1221:M1221"/>
    <mergeCell ref="N1221:W1221"/>
    <mergeCell ref="X1221:AG1221"/>
    <mergeCell ref="D1222:M1222"/>
    <mergeCell ref="N1222:W1222"/>
    <mergeCell ref="X1222:AG1222"/>
    <mergeCell ref="D1223:M1223"/>
    <mergeCell ref="N1223:W1223"/>
    <mergeCell ref="X1223:AG1223"/>
    <mergeCell ref="D1226:M1226"/>
    <mergeCell ref="N1210:W1210"/>
    <mergeCell ref="X1210:AG1210"/>
    <mergeCell ref="N1211:W1211"/>
    <mergeCell ref="X1211:AG1211"/>
    <mergeCell ref="N1212:W1212"/>
    <mergeCell ref="X1212:AG1212"/>
    <mergeCell ref="N1213:W1213"/>
    <mergeCell ref="X1213:AG1213"/>
    <mergeCell ref="D1224:M1224"/>
    <mergeCell ref="D1213:M1213"/>
    <mergeCell ref="D1212:M1212"/>
    <mergeCell ref="D1211:M1211"/>
    <mergeCell ref="D1210:M1210"/>
    <mergeCell ref="D1209:M1209"/>
    <mergeCell ref="D1208:M1208"/>
    <mergeCell ref="D1207:M1207"/>
    <mergeCell ref="D1206:M1206"/>
    <mergeCell ref="N1206:W1206"/>
    <mergeCell ref="X1206:AG1206"/>
    <mergeCell ref="N1207:W1207"/>
    <mergeCell ref="X1207:AG1207"/>
    <mergeCell ref="N1208:W1208"/>
    <mergeCell ref="X1208:AG1208"/>
    <mergeCell ref="N1209:W1209"/>
    <mergeCell ref="X1209:AG1209"/>
    <mergeCell ref="AJ1178:AK1178"/>
    <mergeCell ref="R1181:U1181"/>
    <mergeCell ref="R1182:U1182"/>
    <mergeCell ref="R1183:U1183"/>
    <mergeCell ref="R1184:U1184"/>
    <mergeCell ref="R1185:U1185"/>
    <mergeCell ref="R1186:U1186"/>
    <mergeCell ref="R1187:U1187"/>
    <mergeCell ref="R1188:U1188"/>
    <mergeCell ref="V1180:Y1180"/>
    <mergeCell ref="V1181:Y1181"/>
    <mergeCell ref="V1182:Y1182"/>
    <mergeCell ref="V1183:Y1183"/>
    <mergeCell ref="V1184:Y1184"/>
    <mergeCell ref="V1185:Y1185"/>
    <mergeCell ref="V1186:Y1186"/>
    <mergeCell ref="AL1178:AM1178"/>
    <mergeCell ref="AP1178:AQ1178"/>
    <mergeCell ref="AR1178:AS1178"/>
    <mergeCell ref="D1174:AG1174"/>
    <mergeCell ref="D1191:AG1191"/>
    <mergeCell ref="D1193:AG1194"/>
    <mergeCell ref="D1196:M1197"/>
    <mergeCell ref="N1196:W1197"/>
    <mergeCell ref="X1196:AG1197"/>
    <mergeCell ref="D1198:M1198"/>
    <mergeCell ref="N1198:W1198"/>
    <mergeCell ref="X1198:AG1198"/>
    <mergeCell ref="D1199:M1199"/>
    <mergeCell ref="N1199:W1199"/>
    <mergeCell ref="X1199:AG1199"/>
    <mergeCell ref="D1200:M1200"/>
    <mergeCell ref="N1200:W1200"/>
    <mergeCell ref="X1200:AG1200"/>
    <mergeCell ref="Z1180:AC1180"/>
    <mergeCell ref="Z1181:AC1181"/>
    <mergeCell ref="Z1182:AC1182"/>
    <mergeCell ref="Z1183:AC1183"/>
    <mergeCell ref="Z1184:AC1184"/>
    <mergeCell ref="Z1185:AC1185"/>
    <mergeCell ref="Z1186:AC1186"/>
    <mergeCell ref="Z1187:AC1187"/>
    <mergeCell ref="Z1188:AC1188"/>
    <mergeCell ref="AD1180:AG1180"/>
    <mergeCell ref="AD1181:AG1181"/>
    <mergeCell ref="AD1182:AG1182"/>
    <mergeCell ref="AD1183:AG1183"/>
    <mergeCell ref="AD1188:AG1188"/>
    <mergeCell ref="V1187:Y1187"/>
    <mergeCell ref="V1188:Y1188"/>
    <mergeCell ref="D1178:M1179"/>
    <mergeCell ref="AD1179:AG1179"/>
    <mergeCell ref="Z1179:AC1179"/>
    <mergeCell ref="V1179:Y1179"/>
    <mergeCell ref="R1179:U1179"/>
    <mergeCell ref="N1179:Q1179"/>
    <mergeCell ref="N1178:Q1178"/>
    <mergeCell ref="R1178:Y1178"/>
    <mergeCell ref="Z1178:AG1178"/>
    <mergeCell ref="D1188:M1188"/>
    <mergeCell ref="D1187:M1187"/>
    <mergeCell ref="D1186:M1186"/>
    <mergeCell ref="D1185:M1185"/>
    <mergeCell ref="D1184:M1184"/>
    <mergeCell ref="D1183:M1183"/>
    <mergeCell ref="D1182:M1182"/>
    <mergeCell ref="D1181:M1181"/>
    <mergeCell ref="D1180:M1180"/>
    <mergeCell ref="N1182:Q1182"/>
    <mergeCell ref="N1181:Q1181"/>
    <mergeCell ref="N1180:Q1180"/>
    <mergeCell ref="N1183:Q1183"/>
    <mergeCell ref="N1184:Q1184"/>
    <mergeCell ref="N1185:Q1185"/>
    <mergeCell ref="N1186:Q1186"/>
    <mergeCell ref="N1187:Q1187"/>
    <mergeCell ref="N1188:Q1188"/>
    <mergeCell ref="R1180:U1180"/>
    <mergeCell ref="AD1184:AG1184"/>
    <mergeCell ref="AD1185:AG1185"/>
    <mergeCell ref="AD1186:AG1186"/>
    <mergeCell ref="AD1187:AG1187"/>
    <mergeCell ref="V1169:Y1169"/>
    <mergeCell ref="Z1165:AC1165"/>
    <mergeCell ref="Z1166:AC1166"/>
    <mergeCell ref="Z1167:AC1167"/>
    <mergeCell ref="Z1168:AC1168"/>
    <mergeCell ref="Z1169:AC1169"/>
    <mergeCell ref="AD1165:AG1165"/>
    <mergeCell ref="AD1166:AG1166"/>
    <mergeCell ref="AD1167:AG1167"/>
    <mergeCell ref="AD1168:AG1168"/>
    <mergeCell ref="AD1169:AG1169"/>
    <mergeCell ref="D1171:AG1172"/>
    <mergeCell ref="D1169:I1169"/>
    <mergeCell ref="D1168:I1168"/>
    <mergeCell ref="D1167:I1167"/>
    <mergeCell ref="D1166:I1166"/>
    <mergeCell ref="D1165:I1165"/>
    <mergeCell ref="J1169:M1169"/>
    <mergeCell ref="J1168:M1168"/>
    <mergeCell ref="J1167:M1167"/>
    <mergeCell ref="J1166:M1166"/>
    <mergeCell ref="J1165:M1165"/>
    <mergeCell ref="N1165:Q1165"/>
    <mergeCell ref="N1166:Q1166"/>
    <mergeCell ref="N1167:Q1167"/>
    <mergeCell ref="N1168:Q1168"/>
    <mergeCell ref="N1169:Q1169"/>
    <mergeCell ref="R1165:U1165"/>
    <mergeCell ref="R1166:U1166"/>
    <mergeCell ref="R1167:U1167"/>
    <mergeCell ref="R1168:U1168"/>
    <mergeCell ref="R1169:U1169"/>
    <mergeCell ref="AD1164:AG1164"/>
    <mergeCell ref="J1163:Q1163"/>
    <mergeCell ref="R1163:Y1163"/>
    <mergeCell ref="Z1163:AG1163"/>
    <mergeCell ref="D1151:M1151"/>
    <mergeCell ref="N1150:W1150"/>
    <mergeCell ref="X1150:AG1150"/>
    <mergeCell ref="D1152:M1152"/>
    <mergeCell ref="N1151:W1151"/>
    <mergeCell ref="X1151:AG1151"/>
    <mergeCell ref="D1153:M1153"/>
    <mergeCell ref="N1152:W1152"/>
    <mergeCell ref="X1152:AG1152"/>
    <mergeCell ref="D1154:M1154"/>
    <mergeCell ref="N1153:W1153"/>
    <mergeCell ref="X1153:AG1153"/>
    <mergeCell ref="N1154:W1154"/>
    <mergeCell ref="X1154:AG1154"/>
    <mergeCell ref="V1165:Y1165"/>
    <mergeCell ref="V1166:Y1166"/>
    <mergeCell ref="V1167:Y1167"/>
    <mergeCell ref="V1168:Y1168"/>
    <mergeCell ref="D1159:AG1159"/>
    <mergeCell ref="D1161:AG1161"/>
    <mergeCell ref="D1163:I1164"/>
    <mergeCell ref="N1164:Q1164"/>
    <mergeCell ref="J1164:M1164"/>
    <mergeCell ref="R1164:U1164"/>
    <mergeCell ref="V1164:Y1164"/>
    <mergeCell ref="Z1164:AC1164"/>
    <mergeCell ref="D1140:M1140"/>
    <mergeCell ref="N1140:W1140"/>
    <mergeCell ref="X1140:AG1140"/>
    <mergeCell ref="D1141:M1141"/>
    <mergeCell ref="N1141:W1141"/>
    <mergeCell ref="X1141:AG1141"/>
    <mergeCell ref="D1143:AG1143"/>
    <mergeCell ref="D1145:M1146"/>
    <mergeCell ref="N1145:W1146"/>
    <mergeCell ref="X1145:AG1146"/>
    <mergeCell ref="D1148:M1148"/>
    <mergeCell ref="N1147:W1147"/>
    <mergeCell ref="X1147:AG1147"/>
    <mergeCell ref="D1149:M1149"/>
    <mergeCell ref="N1148:W1148"/>
    <mergeCell ref="X1148:AG1148"/>
    <mergeCell ref="D1150:M1150"/>
    <mergeCell ref="N1149:W1149"/>
    <mergeCell ref="X1149:AG1149"/>
    <mergeCell ref="D1147:M1147"/>
    <mergeCell ref="D1138:M1138"/>
    <mergeCell ref="D1137:M1137"/>
    <mergeCell ref="D1136:M1136"/>
    <mergeCell ref="D1134:M1135"/>
    <mergeCell ref="N1134:AG1134"/>
    <mergeCell ref="N1135:W1135"/>
    <mergeCell ref="X1135:AG1135"/>
    <mergeCell ref="N1136:W1136"/>
    <mergeCell ref="X1136:AG1136"/>
    <mergeCell ref="N1137:W1137"/>
    <mergeCell ref="X1137:AG1137"/>
    <mergeCell ref="N1138:W1138"/>
    <mergeCell ref="X1138:AG1138"/>
    <mergeCell ref="D1139:M1139"/>
    <mergeCell ref="N1139:W1139"/>
    <mergeCell ref="X1139:AG1139"/>
    <mergeCell ref="D1124:M1125"/>
    <mergeCell ref="N1124:AG1124"/>
    <mergeCell ref="N1125:W1125"/>
    <mergeCell ref="X1125:AG1125"/>
    <mergeCell ref="D1126:M1126"/>
    <mergeCell ref="N1126:W1126"/>
    <mergeCell ref="X1126:AG1126"/>
    <mergeCell ref="D1127:M1127"/>
    <mergeCell ref="N1127:W1127"/>
    <mergeCell ref="X1127:AG1127"/>
    <mergeCell ref="D1128:M1128"/>
    <mergeCell ref="N1128:W1128"/>
    <mergeCell ref="X1128:AG1128"/>
    <mergeCell ref="D1130:M1130"/>
    <mergeCell ref="N1130:W1130"/>
    <mergeCell ref="X1130:AG1130"/>
    <mergeCell ref="D1131:M1131"/>
    <mergeCell ref="N1131:W1131"/>
    <mergeCell ref="X1131:AG1131"/>
    <mergeCell ref="D1129:M1129"/>
    <mergeCell ref="N1129:W1129"/>
    <mergeCell ref="X1129:AG1129"/>
    <mergeCell ref="X1113:AG1113"/>
    <mergeCell ref="X1114:AG1114"/>
    <mergeCell ref="X1115:AG1115"/>
    <mergeCell ref="X1116:AG1116"/>
    <mergeCell ref="X1117:AG1117"/>
    <mergeCell ref="X1118:AG1118"/>
    <mergeCell ref="D1122:AG1122"/>
    <mergeCell ref="D1113:M1113"/>
    <mergeCell ref="D1114:M1114"/>
    <mergeCell ref="D1115:M1115"/>
    <mergeCell ref="D1116:M1116"/>
    <mergeCell ref="D1117:M1117"/>
    <mergeCell ref="D1118:M1118"/>
    <mergeCell ref="N1113:W1113"/>
    <mergeCell ref="N1114:W1114"/>
    <mergeCell ref="N1115:W1115"/>
    <mergeCell ref="N1116:W1116"/>
    <mergeCell ref="N1117:W1117"/>
    <mergeCell ref="N1118:W1118"/>
    <mergeCell ref="D1119:M1119"/>
    <mergeCell ref="N1119:W1119"/>
    <mergeCell ref="X1119:AG1119"/>
    <mergeCell ref="D1109:M1110"/>
    <mergeCell ref="D1111:M1111"/>
    <mergeCell ref="N1111:W1111"/>
    <mergeCell ref="X1111:AG1111"/>
    <mergeCell ref="D1112:M1112"/>
    <mergeCell ref="N1112:W1112"/>
    <mergeCell ref="X1112:AG1112"/>
    <mergeCell ref="N1109:W1110"/>
    <mergeCell ref="X1109:AG1110"/>
    <mergeCell ref="D1092:AG1092"/>
    <mergeCell ref="D1094:AG1094"/>
    <mergeCell ref="D1096:AG1097"/>
    <mergeCell ref="D1099:AG1100"/>
    <mergeCell ref="D1102:AG1102"/>
    <mergeCell ref="D1104:AG1105"/>
    <mergeCell ref="D1107:AG1107"/>
    <mergeCell ref="D1082:I1082"/>
    <mergeCell ref="J1082:M1082"/>
    <mergeCell ref="N1082:Q1082"/>
    <mergeCell ref="R1082:U1082"/>
    <mergeCell ref="V1082:Y1082"/>
    <mergeCell ref="Z1082:AC1082"/>
    <mergeCell ref="AD1082:AG1082"/>
    <mergeCell ref="D1084:AG1085"/>
    <mergeCell ref="D1087:AG1087"/>
    <mergeCell ref="N1066:W1066"/>
    <mergeCell ref="X1066:AG1066"/>
    <mergeCell ref="D1067:M1067"/>
    <mergeCell ref="N1067:W1067"/>
    <mergeCell ref="X1067:AG1067"/>
    <mergeCell ref="D1080:I1080"/>
    <mergeCell ref="J1080:M1080"/>
    <mergeCell ref="N1080:Q1080"/>
    <mergeCell ref="R1080:U1080"/>
    <mergeCell ref="V1080:Y1080"/>
    <mergeCell ref="Z1080:AC1080"/>
    <mergeCell ref="AD1080:AG1080"/>
    <mergeCell ref="D1081:I1081"/>
    <mergeCell ref="J1081:M1081"/>
    <mergeCell ref="N1081:Q1081"/>
    <mergeCell ref="R1081:U1081"/>
    <mergeCell ref="V1081:Y1081"/>
    <mergeCell ref="Z1081:AC1081"/>
    <mergeCell ref="AD1081:AG1081"/>
    <mergeCell ref="D1077:I1079"/>
    <mergeCell ref="J1077:U1077"/>
    <mergeCell ref="V1077:AG1077"/>
    <mergeCell ref="AB1055:AG1055"/>
    <mergeCell ref="J1056:O1056"/>
    <mergeCell ref="P1056:U1056"/>
    <mergeCell ref="V1056:AA1056"/>
    <mergeCell ref="AB1056:AG1056"/>
    <mergeCell ref="AI1077:AK1077"/>
    <mergeCell ref="AL1077:AN1077"/>
    <mergeCell ref="J1078:U1078"/>
    <mergeCell ref="V1078:AG1078"/>
    <mergeCell ref="AI1078:AK1078"/>
    <mergeCell ref="AL1078:AN1078"/>
    <mergeCell ref="J1079:M1079"/>
    <mergeCell ref="N1079:Q1079"/>
    <mergeCell ref="R1079:U1079"/>
    <mergeCell ref="V1079:Y1079"/>
    <mergeCell ref="Z1079:AC1079"/>
    <mergeCell ref="AD1079:AG1079"/>
    <mergeCell ref="D1064:M1065"/>
    <mergeCell ref="N1064:AG1064"/>
    <mergeCell ref="D1075:AG1075"/>
    <mergeCell ref="D1068:M1068"/>
    <mergeCell ref="N1068:W1068"/>
    <mergeCell ref="X1068:AG1068"/>
    <mergeCell ref="D1069:M1069"/>
    <mergeCell ref="N1069:W1069"/>
    <mergeCell ref="X1069:AG1069"/>
    <mergeCell ref="D1070:M1070"/>
    <mergeCell ref="N1070:W1070"/>
    <mergeCell ref="X1070:AG1070"/>
    <mergeCell ref="N1065:W1065"/>
    <mergeCell ref="X1065:AG1065"/>
    <mergeCell ref="D1066:M1066"/>
    <mergeCell ref="D1052:I1052"/>
    <mergeCell ref="J1052:O1052"/>
    <mergeCell ref="P1052:U1052"/>
    <mergeCell ref="V1052:AA1052"/>
    <mergeCell ref="AB1052:AG1052"/>
    <mergeCell ref="D1049:I1049"/>
    <mergeCell ref="J1049:O1049"/>
    <mergeCell ref="P1049:U1049"/>
    <mergeCell ref="V1049:AA1049"/>
    <mergeCell ref="AB1049:AG1049"/>
    <mergeCell ref="D1050:I1050"/>
    <mergeCell ref="J1050:O1050"/>
    <mergeCell ref="P1050:U1050"/>
    <mergeCell ref="V1050:AA1050"/>
    <mergeCell ref="AB1050:AG1050"/>
    <mergeCell ref="D1059:AG1060"/>
    <mergeCell ref="D1062:AG1062"/>
    <mergeCell ref="D1053:I1053"/>
    <mergeCell ref="D1055:I1055"/>
    <mergeCell ref="D1056:I1056"/>
    <mergeCell ref="D1054:I1054"/>
    <mergeCell ref="J1054:O1054"/>
    <mergeCell ref="P1054:U1054"/>
    <mergeCell ref="V1054:AA1054"/>
    <mergeCell ref="AB1054:AG1054"/>
    <mergeCell ref="J1053:O1053"/>
    <mergeCell ref="P1053:U1053"/>
    <mergeCell ref="V1053:AA1053"/>
    <mergeCell ref="AB1053:AG1053"/>
    <mergeCell ref="J1055:O1055"/>
    <mergeCell ref="P1055:U1055"/>
    <mergeCell ref="V1055:AA1055"/>
    <mergeCell ref="AB1048:AG1048"/>
    <mergeCell ref="V1048:AA1048"/>
    <mergeCell ref="P1048:U1048"/>
    <mergeCell ref="J1048:O1048"/>
    <mergeCell ref="D1048:I1048"/>
    <mergeCell ref="D1044:I1046"/>
    <mergeCell ref="J1044:U1044"/>
    <mergeCell ref="V1044:AG1044"/>
    <mergeCell ref="J1045:U1045"/>
    <mergeCell ref="V1045:AG1045"/>
    <mergeCell ref="J1046:O1046"/>
    <mergeCell ref="P1046:U1046"/>
    <mergeCell ref="V1046:AA1046"/>
    <mergeCell ref="AB1046:AG1046"/>
    <mergeCell ref="D1051:I1051"/>
    <mergeCell ref="J1051:O1051"/>
    <mergeCell ref="P1051:U1051"/>
    <mergeCell ref="V1051:AA1051"/>
    <mergeCell ref="AB1051:AG1051"/>
    <mergeCell ref="T1038:Z1038"/>
    <mergeCell ref="T1040:Z1040"/>
    <mergeCell ref="T1041:Z1041"/>
    <mergeCell ref="M1039:S1039"/>
    <mergeCell ref="T1039:Z1039"/>
    <mergeCell ref="D1047:I1047"/>
    <mergeCell ref="AB1047:AG1047"/>
    <mergeCell ref="V1047:AA1047"/>
    <mergeCell ref="P1047:U1047"/>
    <mergeCell ref="J1047:O1047"/>
    <mergeCell ref="D1032:L1032"/>
    <mergeCell ref="D1041:L1041"/>
    <mergeCell ref="D1038:L1038"/>
    <mergeCell ref="D1037:L1037"/>
    <mergeCell ref="D1036:L1036"/>
    <mergeCell ref="D1035:L1035"/>
    <mergeCell ref="D1034:L1034"/>
    <mergeCell ref="D1033:L1033"/>
    <mergeCell ref="D1040:L1040"/>
    <mergeCell ref="D1039:L1039"/>
    <mergeCell ref="D1024:AG1026"/>
    <mergeCell ref="D1028:AG1028"/>
    <mergeCell ref="D1030:L1031"/>
    <mergeCell ref="M1030:Z1030"/>
    <mergeCell ref="M1031:S1031"/>
    <mergeCell ref="T1031:Z1031"/>
    <mergeCell ref="AA1030:AG1031"/>
    <mergeCell ref="AA1032:AG1032"/>
    <mergeCell ref="AA1033:AG1033"/>
    <mergeCell ref="AA1034:AG1034"/>
    <mergeCell ref="AA1035:AG1035"/>
    <mergeCell ref="AA1036:AG1036"/>
    <mergeCell ref="AA1037:AG1037"/>
    <mergeCell ref="AA1038:AG1038"/>
    <mergeCell ref="AA1040:AG1040"/>
    <mergeCell ref="AA1041:AG1041"/>
    <mergeCell ref="AA1039:AG1039"/>
    <mergeCell ref="M1041:S1041"/>
    <mergeCell ref="M1038:S1038"/>
    <mergeCell ref="M1037:S1037"/>
    <mergeCell ref="M1036:S1036"/>
    <mergeCell ref="M1035:S1035"/>
    <mergeCell ref="M1034:S1034"/>
    <mergeCell ref="M1033:S1033"/>
    <mergeCell ref="M1032:S1032"/>
    <mergeCell ref="M1040:S1040"/>
    <mergeCell ref="T1032:Z1032"/>
    <mergeCell ref="T1033:Z1033"/>
    <mergeCell ref="T1034:Z1034"/>
    <mergeCell ref="T1035:Z1035"/>
    <mergeCell ref="T1036:Z1036"/>
    <mergeCell ref="T1037:Z1037"/>
    <mergeCell ref="D1018:M1018"/>
    <mergeCell ref="N1018:W1018"/>
    <mergeCell ref="X1018:AG1018"/>
    <mergeCell ref="D1019:M1019"/>
    <mergeCell ref="N1019:W1019"/>
    <mergeCell ref="X1019:AG1019"/>
    <mergeCell ref="D1017:M1017"/>
    <mergeCell ref="N1017:W1017"/>
    <mergeCell ref="X1017:AG1017"/>
    <mergeCell ref="D1013:M1013"/>
    <mergeCell ref="N1013:W1013"/>
    <mergeCell ref="X1013:AG1013"/>
    <mergeCell ref="D1015:M1015"/>
    <mergeCell ref="N1015:W1015"/>
    <mergeCell ref="X1015:AG1015"/>
    <mergeCell ref="D1016:M1016"/>
    <mergeCell ref="N1016:W1016"/>
    <mergeCell ref="X1016:AG1016"/>
    <mergeCell ref="D1014:M1014"/>
    <mergeCell ref="N1014:W1014"/>
    <mergeCell ref="X1014:AG1014"/>
    <mergeCell ref="D1010:M1010"/>
    <mergeCell ref="N1010:W1010"/>
    <mergeCell ref="X1010:AG1010"/>
    <mergeCell ref="D1011:M1011"/>
    <mergeCell ref="N1011:W1011"/>
    <mergeCell ref="X1011:AG1011"/>
    <mergeCell ref="D1012:M1012"/>
    <mergeCell ref="N1012:W1012"/>
    <mergeCell ref="X1012:AG1012"/>
    <mergeCell ref="D1007:M1007"/>
    <mergeCell ref="N1007:W1007"/>
    <mergeCell ref="X1007:AG1007"/>
    <mergeCell ref="D1008:M1008"/>
    <mergeCell ref="N1008:W1008"/>
    <mergeCell ref="X1008:AG1008"/>
    <mergeCell ref="D1009:M1009"/>
    <mergeCell ref="N1009:W1009"/>
    <mergeCell ref="X1009:AG1009"/>
    <mergeCell ref="X927:AG927"/>
    <mergeCell ref="D929:AG931"/>
    <mergeCell ref="D1003:AG1003"/>
    <mergeCell ref="D1005:M1005"/>
    <mergeCell ref="N1005:W1005"/>
    <mergeCell ref="X1005:AG1005"/>
    <mergeCell ref="D1006:M1006"/>
    <mergeCell ref="N1006:W1006"/>
    <mergeCell ref="X1006:AG1006"/>
    <mergeCell ref="N920:W920"/>
    <mergeCell ref="N921:W921"/>
    <mergeCell ref="N922:W922"/>
    <mergeCell ref="N923:W923"/>
    <mergeCell ref="N924:W924"/>
    <mergeCell ref="N925:W925"/>
    <mergeCell ref="N926:W926"/>
    <mergeCell ref="N927:W927"/>
    <mergeCell ref="Z995:AG995"/>
    <mergeCell ref="Z996:AG996"/>
    <mergeCell ref="Z997:AG997"/>
    <mergeCell ref="Z998:AG998"/>
    <mergeCell ref="Z999:AG999"/>
    <mergeCell ref="Z994:AG994"/>
    <mergeCell ref="R994:Y994"/>
    <mergeCell ref="D980:J980"/>
    <mergeCell ref="K980:M980"/>
    <mergeCell ref="N980:R980"/>
    <mergeCell ref="S980:W980"/>
    <mergeCell ref="AC980:AG980"/>
    <mergeCell ref="D977:J977"/>
    <mergeCell ref="K977:M977"/>
    <mergeCell ref="N977:R977"/>
    <mergeCell ref="D919:M919"/>
    <mergeCell ref="X911:AG911"/>
    <mergeCell ref="X912:AG912"/>
    <mergeCell ref="X913:AG913"/>
    <mergeCell ref="X914:AG914"/>
    <mergeCell ref="X915:AG915"/>
    <mergeCell ref="X916:AG916"/>
    <mergeCell ref="X917:AG917"/>
    <mergeCell ref="X918:AG918"/>
    <mergeCell ref="X919:AG919"/>
    <mergeCell ref="X920:AG920"/>
    <mergeCell ref="X921:AG921"/>
    <mergeCell ref="X922:AG922"/>
    <mergeCell ref="X923:AG923"/>
    <mergeCell ref="X924:AG924"/>
    <mergeCell ref="X925:AG925"/>
    <mergeCell ref="X926:AG926"/>
    <mergeCell ref="N911:W911"/>
    <mergeCell ref="N912:W912"/>
    <mergeCell ref="N913:W913"/>
    <mergeCell ref="N914:W914"/>
    <mergeCell ref="N915:W915"/>
    <mergeCell ref="N916:W916"/>
    <mergeCell ref="N917:W917"/>
    <mergeCell ref="N918:W918"/>
    <mergeCell ref="N919:W919"/>
    <mergeCell ref="D904:AG906"/>
    <mergeCell ref="D908:AG908"/>
    <mergeCell ref="D910:M910"/>
    <mergeCell ref="N910:W910"/>
    <mergeCell ref="X910:AG910"/>
    <mergeCell ref="R999:Y999"/>
    <mergeCell ref="R998:Y998"/>
    <mergeCell ref="R997:Y997"/>
    <mergeCell ref="R996:Y996"/>
    <mergeCell ref="R995:Y995"/>
    <mergeCell ref="D997:J997"/>
    <mergeCell ref="D996:J996"/>
    <mergeCell ref="D995:J995"/>
    <mergeCell ref="D998:J998"/>
    <mergeCell ref="D999:J999"/>
    <mergeCell ref="K999:Q999"/>
    <mergeCell ref="K998:Q998"/>
    <mergeCell ref="K997:Q997"/>
    <mergeCell ref="K996:Q996"/>
    <mergeCell ref="K995:Q995"/>
    <mergeCell ref="AA976:AB976"/>
    <mergeCell ref="D918:M918"/>
    <mergeCell ref="D917:M917"/>
    <mergeCell ref="D916:M916"/>
    <mergeCell ref="D915:M915"/>
    <mergeCell ref="D914:M914"/>
    <mergeCell ref="D913:M913"/>
    <mergeCell ref="D983:AG983"/>
    <mergeCell ref="D992:AG992"/>
    <mergeCell ref="D994:J994"/>
    <mergeCell ref="K994:Q994"/>
    <mergeCell ref="S977:W977"/>
    <mergeCell ref="AC977:AG977"/>
    <mergeCell ref="D978:AG978"/>
    <mergeCell ref="D979:J979"/>
    <mergeCell ref="K979:M979"/>
    <mergeCell ref="N979:R979"/>
    <mergeCell ref="S979:W979"/>
    <mergeCell ref="AC979:AG979"/>
    <mergeCell ref="X977:Z977"/>
    <mergeCell ref="AA977:AB977"/>
    <mergeCell ref="X979:Z979"/>
    <mergeCell ref="AA979:AB979"/>
    <mergeCell ref="X980:Z980"/>
    <mergeCell ref="AA980:AB980"/>
    <mergeCell ref="D974:AG974"/>
    <mergeCell ref="D975:J975"/>
    <mergeCell ref="K975:M975"/>
    <mergeCell ref="N975:R975"/>
    <mergeCell ref="S975:W975"/>
    <mergeCell ref="AC975:AG975"/>
    <mergeCell ref="D976:J976"/>
    <mergeCell ref="K976:M976"/>
    <mergeCell ref="N976:R976"/>
    <mergeCell ref="S976:W976"/>
    <mergeCell ref="AC976:AG976"/>
    <mergeCell ref="D972:J972"/>
    <mergeCell ref="K972:M972"/>
    <mergeCell ref="N972:R972"/>
    <mergeCell ref="S972:W972"/>
    <mergeCell ref="AC972:AG972"/>
    <mergeCell ref="D973:J973"/>
    <mergeCell ref="K973:M973"/>
    <mergeCell ref="N973:R973"/>
    <mergeCell ref="S973:W973"/>
    <mergeCell ref="AC973:AG973"/>
    <mergeCell ref="X972:Z972"/>
    <mergeCell ref="AA972:AB972"/>
    <mergeCell ref="X973:Z973"/>
    <mergeCell ref="AA973:AB973"/>
    <mergeCell ref="X975:Z975"/>
    <mergeCell ref="AA975:AB975"/>
    <mergeCell ref="X976:Z976"/>
    <mergeCell ref="D969:J969"/>
    <mergeCell ref="K969:M969"/>
    <mergeCell ref="N969:R969"/>
    <mergeCell ref="S969:W969"/>
    <mergeCell ref="AC969:AG969"/>
    <mergeCell ref="D970:AG970"/>
    <mergeCell ref="D971:J971"/>
    <mergeCell ref="K971:M971"/>
    <mergeCell ref="N971:R971"/>
    <mergeCell ref="S971:W971"/>
    <mergeCell ref="AC971:AG971"/>
    <mergeCell ref="D965:J965"/>
    <mergeCell ref="K965:M965"/>
    <mergeCell ref="D966:J966"/>
    <mergeCell ref="K966:M966"/>
    <mergeCell ref="AC966:AG966"/>
    <mergeCell ref="AC965:AG965"/>
    <mergeCell ref="S965:W965"/>
    <mergeCell ref="S966:W966"/>
    <mergeCell ref="N966:R966"/>
    <mergeCell ref="N965:R965"/>
    <mergeCell ref="X969:Z969"/>
    <mergeCell ref="AA969:AB969"/>
    <mergeCell ref="X971:Z971"/>
    <mergeCell ref="AA971:AB971"/>
    <mergeCell ref="D962:J962"/>
    <mergeCell ref="D961:J961"/>
    <mergeCell ref="D960:J960"/>
    <mergeCell ref="D963:AG963"/>
    <mergeCell ref="D964:J964"/>
    <mergeCell ref="K964:M964"/>
    <mergeCell ref="AC962:AG962"/>
    <mergeCell ref="AC961:AG961"/>
    <mergeCell ref="AC960:AG960"/>
    <mergeCell ref="AC964:AG964"/>
    <mergeCell ref="S960:W960"/>
    <mergeCell ref="S961:W961"/>
    <mergeCell ref="S962:W962"/>
    <mergeCell ref="S964:W964"/>
    <mergeCell ref="N964:R964"/>
    <mergeCell ref="K962:M962"/>
    <mergeCell ref="K961:M961"/>
    <mergeCell ref="K960:M960"/>
    <mergeCell ref="N962:R962"/>
    <mergeCell ref="N961:R961"/>
    <mergeCell ref="N960:R960"/>
    <mergeCell ref="X964:Z964"/>
    <mergeCell ref="D956:AG956"/>
    <mergeCell ref="D958:J958"/>
    <mergeCell ref="K958:M958"/>
    <mergeCell ref="D959:AG959"/>
    <mergeCell ref="AC958:AG958"/>
    <mergeCell ref="S958:W958"/>
    <mergeCell ref="N958:R958"/>
    <mergeCell ref="X950:AB950"/>
    <mergeCell ref="X951:AB951"/>
    <mergeCell ref="X952:AB952"/>
    <mergeCell ref="X953:AB953"/>
    <mergeCell ref="AC950:AG950"/>
    <mergeCell ref="AC951:AG951"/>
    <mergeCell ref="AC952:AG952"/>
    <mergeCell ref="AC953:AG953"/>
    <mergeCell ref="D947:AG947"/>
    <mergeCell ref="AC949:AG949"/>
    <mergeCell ref="X949:AB949"/>
    <mergeCell ref="S949:W949"/>
    <mergeCell ref="N949:R949"/>
    <mergeCell ref="I949:M949"/>
    <mergeCell ref="D949:H949"/>
    <mergeCell ref="D953:H953"/>
    <mergeCell ref="D952:H952"/>
    <mergeCell ref="D951:H951"/>
    <mergeCell ref="D950:H950"/>
    <mergeCell ref="I950:M950"/>
    <mergeCell ref="I951:M951"/>
    <mergeCell ref="I952:M952"/>
    <mergeCell ref="I953:M953"/>
    <mergeCell ref="N950:R950"/>
    <mergeCell ref="N951:R951"/>
    <mergeCell ref="N952:R952"/>
    <mergeCell ref="N953:R953"/>
    <mergeCell ref="S950:W950"/>
    <mergeCell ref="S951:W951"/>
    <mergeCell ref="S952:W952"/>
    <mergeCell ref="S953:W953"/>
    <mergeCell ref="D937:M937"/>
    <mergeCell ref="N937:W937"/>
    <mergeCell ref="X937:AG937"/>
    <mergeCell ref="D940:M940"/>
    <mergeCell ref="N940:W940"/>
    <mergeCell ref="X940:AG940"/>
    <mergeCell ref="D939:M939"/>
    <mergeCell ref="N939:W939"/>
    <mergeCell ref="X939:AG939"/>
    <mergeCell ref="D938:M938"/>
    <mergeCell ref="N938:W938"/>
    <mergeCell ref="X938:AG938"/>
    <mergeCell ref="D941:M941"/>
    <mergeCell ref="N941:W941"/>
    <mergeCell ref="X941:AG941"/>
    <mergeCell ref="D942:M942"/>
    <mergeCell ref="N942:W942"/>
    <mergeCell ref="X942:AG942"/>
    <mergeCell ref="D898:AG898"/>
    <mergeCell ref="D900:AG900"/>
    <mergeCell ref="D933:AG933"/>
    <mergeCell ref="D935:M935"/>
    <mergeCell ref="N935:W935"/>
    <mergeCell ref="X935:AG935"/>
    <mergeCell ref="D936:M936"/>
    <mergeCell ref="N936:W936"/>
    <mergeCell ref="X936:AG936"/>
    <mergeCell ref="D892:AG892"/>
    <mergeCell ref="D894:Q894"/>
    <mergeCell ref="R894:Y894"/>
    <mergeCell ref="Z894:AG894"/>
    <mergeCell ref="D888:M888"/>
    <mergeCell ref="N888:W888"/>
    <mergeCell ref="X888:AG888"/>
    <mergeCell ref="D886:M886"/>
    <mergeCell ref="N886:W886"/>
    <mergeCell ref="X886:AG886"/>
    <mergeCell ref="D887:M887"/>
    <mergeCell ref="N887:W887"/>
    <mergeCell ref="X887:AG887"/>
    <mergeCell ref="D912:M912"/>
    <mergeCell ref="D911:M911"/>
    <mergeCell ref="D926:M926"/>
    <mergeCell ref="D927:M927"/>
    <mergeCell ref="D925:M925"/>
    <mergeCell ref="D924:M924"/>
    <mergeCell ref="D923:M923"/>
    <mergeCell ref="D922:M922"/>
    <mergeCell ref="D921:M921"/>
    <mergeCell ref="D920:M920"/>
    <mergeCell ref="D877:AG877"/>
    <mergeCell ref="D882:AG882"/>
    <mergeCell ref="D884:M884"/>
    <mergeCell ref="N884:W884"/>
    <mergeCell ref="X884:AG884"/>
    <mergeCell ref="D890:M890"/>
    <mergeCell ref="N890:W890"/>
    <mergeCell ref="X890:AG890"/>
    <mergeCell ref="D889:M889"/>
    <mergeCell ref="N889:W889"/>
    <mergeCell ref="X889:AG889"/>
    <mergeCell ref="D874:H874"/>
    <mergeCell ref="I874:M874"/>
    <mergeCell ref="N874:R874"/>
    <mergeCell ref="S874:W874"/>
    <mergeCell ref="X874:AB874"/>
    <mergeCell ref="AC874:AG874"/>
    <mergeCell ref="D875:H875"/>
    <mergeCell ref="I875:M875"/>
    <mergeCell ref="N875:R875"/>
    <mergeCell ref="S875:W875"/>
    <mergeCell ref="X875:AB875"/>
    <mergeCell ref="AC875:AG875"/>
    <mergeCell ref="D885:M885"/>
    <mergeCell ref="N885:W885"/>
    <mergeCell ref="X885:AG885"/>
    <mergeCell ref="D871:H871"/>
    <mergeCell ref="I871:M871"/>
    <mergeCell ref="N871:R871"/>
    <mergeCell ref="S871:W871"/>
    <mergeCell ref="X871:AB871"/>
    <mergeCell ref="AC871:AG871"/>
    <mergeCell ref="D873:H873"/>
    <mergeCell ref="I873:M873"/>
    <mergeCell ref="N873:R873"/>
    <mergeCell ref="S873:W873"/>
    <mergeCell ref="X873:AB873"/>
    <mergeCell ref="AC873:AG873"/>
    <mergeCell ref="D872:H872"/>
    <mergeCell ref="I872:M872"/>
    <mergeCell ref="N872:R872"/>
    <mergeCell ref="S872:W872"/>
    <mergeCell ref="X872:AB872"/>
    <mergeCell ref="AC872:AG872"/>
    <mergeCell ref="D869:H869"/>
    <mergeCell ref="I869:M869"/>
    <mergeCell ref="N869:R869"/>
    <mergeCell ref="S869:W869"/>
    <mergeCell ref="X869:AB869"/>
    <mergeCell ref="AC869:AG869"/>
    <mergeCell ref="D870:H870"/>
    <mergeCell ref="I870:M870"/>
    <mergeCell ref="N870:R870"/>
    <mergeCell ref="S870:W870"/>
    <mergeCell ref="X870:AB870"/>
    <mergeCell ref="AC870:AG870"/>
    <mergeCell ref="D867:H867"/>
    <mergeCell ref="I867:M867"/>
    <mergeCell ref="N867:R867"/>
    <mergeCell ref="S867:W867"/>
    <mergeCell ref="X867:AB867"/>
    <mergeCell ref="AC867:AG867"/>
    <mergeCell ref="D868:H868"/>
    <mergeCell ref="I868:M868"/>
    <mergeCell ref="N868:R868"/>
    <mergeCell ref="S868:W868"/>
    <mergeCell ref="X868:AB868"/>
    <mergeCell ref="AC868:AG868"/>
    <mergeCell ref="D865:H865"/>
    <mergeCell ref="I865:M865"/>
    <mergeCell ref="N865:R865"/>
    <mergeCell ref="S865:W865"/>
    <mergeCell ref="X865:AB865"/>
    <mergeCell ref="AC865:AG865"/>
    <mergeCell ref="D866:H866"/>
    <mergeCell ref="I866:M866"/>
    <mergeCell ref="N866:R866"/>
    <mergeCell ref="S866:W866"/>
    <mergeCell ref="X866:AB866"/>
    <mergeCell ref="AC866:AG866"/>
    <mergeCell ref="D863:H863"/>
    <mergeCell ref="I863:M863"/>
    <mergeCell ref="N863:R863"/>
    <mergeCell ref="S863:W863"/>
    <mergeCell ref="X863:AB863"/>
    <mergeCell ref="AC863:AG863"/>
    <mergeCell ref="D864:H864"/>
    <mergeCell ref="I864:M864"/>
    <mergeCell ref="N864:R864"/>
    <mergeCell ref="S864:W864"/>
    <mergeCell ref="X864:AB864"/>
    <mergeCell ref="AC864:AG864"/>
    <mergeCell ref="D852:H852"/>
    <mergeCell ref="I852:M852"/>
    <mergeCell ref="N852:R852"/>
    <mergeCell ref="S852:W852"/>
    <mergeCell ref="X852:AB852"/>
    <mergeCell ref="AC852:AG852"/>
    <mergeCell ref="D861:H862"/>
    <mergeCell ref="I861:AG861"/>
    <mergeCell ref="I862:M862"/>
    <mergeCell ref="N862:R862"/>
    <mergeCell ref="S862:W862"/>
    <mergeCell ref="X862:AB862"/>
    <mergeCell ref="AC862:AG862"/>
    <mergeCell ref="D855:H855"/>
    <mergeCell ref="I855:M855"/>
    <mergeCell ref="N855:R855"/>
    <mergeCell ref="S855:W855"/>
    <mergeCell ref="X855:AB855"/>
    <mergeCell ref="AC855:AG855"/>
    <mergeCell ref="D857:H857"/>
    <mergeCell ref="I857:M857"/>
    <mergeCell ref="N857:R857"/>
    <mergeCell ref="S857:W857"/>
    <mergeCell ref="X857:AB857"/>
    <mergeCell ref="AC857:AG857"/>
    <mergeCell ref="D858:H858"/>
    <mergeCell ref="I858:M858"/>
    <mergeCell ref="N858:R858"/>
    <mergeCell ref="S858:W858"/>
    <mergeCell ref="X858:AB858"/>
    <mergeCell ref="AC858:AG858"/>
    <mergeCell ref="D853:H853"/>
    <mergeCell ref="D1432:AG1432"/>
    <mergeCell ref="D1434:AG1434"/>
    <mergeCell ref="D842:AG842"/>
    <mergeCell ref="D844:H845"/>
    <mergeCell ref="I844:AG844"/>
    <mergeCell ref="I845:M845"/>
    <mergeCell ref="N845:R845"/>
    <mergeCell ref="S845:W845"/>
    <mergeCell ref="X845:AB845"/>
    <mergeCell ref="AC845:AG845"/>
    <mergeCell ref="X965:Z965"/>
    <mergeCell ref="X966:Z966"/>
    <mergeCell ref="AA964:AB964"/>
    <mergeCell ref="AA965:AB965"/>
    <mergeCell ref="AA966:AB966"/>
    <mergeCell ref="I853:M853"/>
    <mergeCell ref="N853:R853"/>
    <mergeCell ref="S853:W853"/>
    <mergeCell ref="X853:AB853"/>
    <mergeCell ref="AC853:AG853"/>
    <mergeCell ref="D856:H856"/>
    <mergeCell ref="I856:M856"/>
    <mergeCell ref="N856:R856"/>
    <mergeCell ref="S856:W856"/>
    <mergeCell ref="X856:AB856"/>
    <mergeCell ref="AC856:AG856"/>
    <mergeCell ref="D854:H854"/>
    <mergeCell ref="I854:M854"/>
    <mergeCell ref="N854:R854"/>
    <mergeCell ref="S854:W854"/>
    <mergeCell ref="X854:AB854"/>
    <mergeCell ref="AC854:AG854"/>
    <mergeCell ref="D846:H846"/>
    <mergeCell ref="I846:M846"/>
    <mergeCell ref="N846:R846"/>
    <mergeCell ref="S846:W846"/>
    <mergeCell ref="X846:AB846"/>
    <mergeCell ref="AC846:AG846"/>
    <mergeCell ref="D847:H847"/>
    <mergeCell ref="I847:M847"/>
    <mergeCell ref="N847:R847"/>
    <mergeCell ref="S847:W847"/>
    <mergeCell ref="X847:AB847"/>
    <mergeCell ref="AC847:AG847"/>
    <mergeCell ref="D850:H850"/>
    <mergeCell ref="I850:M850"/>
    <mergeCell ref="N850:R850"/>
    <mergeCell ref="S850:W850"/>
    <mergeCell ref="X850:AB850"/>
    <mergeCell ref="AC850:AG850"/>
    <mergeCell ref="S848:W848"/>
    <mergeCell ref="X848:AB848"/>
    <mergeCell ref="AC848:AG848"/>
    <mergeCell ref="D849:H849"/>
    <mergeCell ref="I849:M849"/>
    <mergeCell ref="N849:R849"/>
    <mergeCell ref="S849:W849"/>
    <mergeCell ref="X849:AB849"/>
    <mergeCell ref="AC849:AG849"/>
    <mergeCell ref="D851:H851"/>
    <mergeCell ref="I851:M851"/>
    <mergeCell ref="N851:R851"/>
    <mergeCell ref="S851:W851"/>
    <mergeCell ref="X851:AB851"/>
    <mergeCell ref="AC851:AG851"/>
    <mergeCell ref="D848:H848"/>
    <mergeCell ref="I848:M848"/>
    <mergeCell ref="N848:R848"/>
    <mergeCell ref="D1407:M1407"/>
    <mergeCell ref="N1407:Q1407"/>
    <mergeCell ref="R1407:U1407"/>
    <mergeCell ref="V1407:Y1407"/>
    <mergeCell ref="Z1407:AC1407"/>
    <mergeCell ref="AD1407:AG1407"/>
    <mergeCell ref="D1409:AG1411"/>
    <mergeCell ref="D1413:AG1413"/>
    <mergeCell ref="D1401:M1401"/>
    <mergeCell ref="N1401:Q1401"/>
    <mergeCell ref="R1401:U1401"/>
    <mergeCell ref="V1401:Y1401"/>
    <mergeCell ref="Z1401:AC1401"/>
    <mergeCell ref="AD1401:AG1401"/>
    <mergeCell ref="D1402:M1402"/>
    <mergeCell ref="N1402:Q1402"/>
    <mergeCell ref="R1402:U1402"/>
    <mergeCell ref="V1402:Y1402"/>
    <mergeCell ref="Z1402:AC1402"/>
    <mergeCell ref="AD1402:AG1402"/>
    <mergeCell ref="D1399:M1399"/>
    <mergeCell ref="N1399:Q1399"/>
    <mergeCell ref="R1399:U1399"/>
    <mergeCell ref="D1415:AG1415"/>
    <mergeCell ref="D1405:M1405"/>
    <mergeCell ref="N1405:Q1405"/>
    <mergeCell ref="R1405:U1405"/>
    <mergeCell ref="V1405:Y1405"/>
    <mergeCell ref="Z1405:AC1405"/>
    <mergeCell ref="AD1405:AG1405"/>
    <mergeCell ref="D1406:M1406"/>
    <mergeCell ref="N1406:Q1406"/>
    <mergeCell ref="R1406:U1406"/>
    <mergeCell ref="V1406:Y1406"/>
    <mergeCell ref="Z1406:AC1406"/>
    <mergeCell ref="AD1406:AG1406"/>
    <mergeCell ref="D1403:M1403"/>
    <mergeCell ref="N1403:Q1403"/>
    <mergeCell ref="R1403:U1403"/>
    <mergeCell ref="V1403:Y1403"/>
    <mergeCell ref="Z1403:AC1403"/>
    <mergeCell ref="AD1403:AG1403"/>
    <mergeCell ref="D1404:M1404"/>
    <mergeCell ref="N1404:Q1404"/>
    <mergeCell ref="R1404:U1404"/>
    <mergeCell ref="V1404:Y1404"/>
    <mergeCell ref="Z1404:AC1404"/>
    <mergeCell ref="AD1404:AG1404"/>
    <mergeCell ref="V1399:Y1399"/>
    <mergeCell ref="Z1399:AC1399"/>
    <mergeCell ref="AD1399:AG1399"/>
    <mergeCell ref="D1400:M1400"/>
    <mergeCell ref="N1400:Q1400"/>
    <mergeCell ref="R1400:U1400"/>
    <mergeCell ref="V1400:Y1400"/>
    <mergeCell ref="Z1400:AC1400"/>
    <mergeCell ref="AD1400:AG1400"/>
    <mergeCell ref="D1397:M1397"/>
    <mergeCell ref="N1397:Q1397"/>
    <mergeCell ref="R1397:U1397"/>
    <mergeCell ref="V1397:Y1397"/>
    <mergeCell ref="Z1397:AC1397"/>
    <mergeCell ref="AD1397:AG1397"/>
    <mergeCell ref="D1398:M1398"/>
    <mergeCell ref="N1398:Q1398"/>
    <mergeCell ref="R1398:U1398"/>
    <mergeCell ref="V1398:Y1398"/>
    <mergeCell ref="Z1398:AC1398"/>
    <mergeCell ref="AD1398:AG1398"/>
    <mergeCell ref="D1395:M1395"/>
    <mergeCell ref="N1395:Q1395"/>
    <mergeCell ref="R1395:U1395"/>
    <mergeCell ref="V1395:Y1395"/>
    <mergeCell ref="Z1395:AC1395"/>
    <mergeCell ref="AD1395:AG1395"/>
    <mergeCell ref="D1396:M1396"/>
    <mergeCell ref="N1396:Q1396"/>
    <mergeCell ref="R1396:U1396"/>
    <mergeCell ref="V1396:Y1396"/>
    <mergeCell ref="Z1396:AC1396"/>
    <mergeCell ref="AD1396:AG1396"/>
    <mergeCell ref="D1393:M1393"/>
    <mergeCell ref="N1393:Q1393"/>
    <mergeCell ref="R1393:U1393"/>
    <mergeCell ref="V1393:Y1393"/>
    <mergeCell ref="Z1393:AC1393"/>
    <mergeCell ref="AD1393:AG1393"/>
    <mergeCell ref="D1394:M1394"/>
    <mergeCell ref="N1394:Q1394"/>
    <mergeCell ref="R1394:U1394"/>
    <mergeCell ref="V1394:Y1394"/>
    <mergeCell ref="Z1394:AC1394"/>
    <mergeCell ref="AD1394:AG1394"/>
    <mergeCell ref="D1391:M1391"/>
    <mergeCell ref="N1391:Q1391"/>
    <mergeCell ref="R1391:U1391"/>
    <mergeCell ref="V1391:Y1391"/>
    <mergeCell ref="Z1391:AC1391"/>
    <mergeCell ref="AD1391:AG1391"/>
    <mergeCell ref="D1392:M1392"/>
    <mergeCell ref="N1392:Q1392"/>
    <mergeCell ref="R1392:U1392"/>
    <mergeCell ref="V1392:Y1392"/>
    <mergeCell ref="Z1392:AC1392"/>
    <mergeCell ref="AD1392:AG1392"/>
    <mergeCell ref="D1388:M1389"/>
    <mergeCell ref="N1388:AG1388"/>
    <mergeCell ref="N1389:Q1389"/>
    <mergeCell ref="R1389:U1389"/>
    <mergeCell ref="V1389:Y1389"/>
    <mergeCell ref="Z1389:AC1389"/>
    <mergeCell ref="AD1389:AG1389"/>
    <mergeCell ref="D1390:M1390"/>
    <mergeCell ref="N1390:Q1390"/>
    <mergeCell ref="R1390:U1390"/>
    <mergeCell ref="V1390:Y1390"/>
    <mergeCell ref="Z1390:AC1390"/>
    <mergeCell ref="AD1390:AG1390"/>
    <mergeCell ref="V1377:Y1377"/>
    <mergeCell ref="V1378:Y1378"/>
    <mergeCell ref="AD1377:AG1377"/>
    <mergeCell ref="AD1378:AG1378"/>
    <mergeCell ref="AD1379:AG1379"/>
    <mergeCell ref="AD1380:AG1380"/>
    <mergeCell ref="AD1381:AG1381"/>
    <mergeCell ref="AD1382:AG1382"/>
    <mergeCell ref="AD1383:AG1383"/>
    <mergeCell ref="AD1384:AG1384"/>
    <mergeCell ref="AD1385:AG1385"/>
    <mergeCell ref="AD1368:AG1368"/>
    <mergeCell ref="AD1369:AG1369"/>
    <mergeCell ref="AD1370:AG1370"/>
    <mergeCell ref="AD1371:AG1371"/>
    <mergeCell ref="AD1372:AG1372"/>
    <mergeCell ref="AD1373:AG1373"/>
    <mergeCell ref="AD1374:AG1374"/>
    <mergeCell ref="AD1375:AG1375"/>
    <mergeCell ref="AD1376:AG1376"/>
    <mergeCell ref="R1384:U1384"/>
    <mergeCell ref="R1385:U1385"/>
    <mergeCell ref="V1380:Y1380"/>
    <mergeCell ref="V1381:Y1381"/>
    <mergeCell ref="V1382:Y1382"/>
    <mergeCell ref="V1383:Y1383"/>
    <mergeCell ref="V1384:Y1384"/>
    <mergeCell ref="V1385:Y1385"/>
    <mergeCell ref="Z1368:AC1368"/>
    <mergeCell ref="Z1369:AC1369"/>
    <mergeCell ref="Z1370:AC1370"/>
    <mergeCell ref="Z1371:AC1371"/>
    <mergeCell ref="Z1372:AC1372"/>
    <mergeCell ref="Z1373:AC1373"/>
    <mergeCell ref="Z1374:AC1374"/>
    <mergeCell ref="Z1375:AC1375"/>
    <mergeCell ref="Z1376:AC1376"/>
    <mergeCell ref="Z1377:AC1377"/>
    <mergeCell ref="Z1378:AC1378"/>
    <mergeCell ref="Z1379:AC1379"/>
    <mergeCell ref="Z1380:AC1380"/>
    <mergeCell ref="Z1381:AC1381"/>
    <mergeCell ref="Z1382:AC1382"/>
    <mergeCell ref="Z1383:AC1383"/>
    <mergeCell ref="Z1384:AC1384"/>
    <mergeCell ref="Z1385:AC1385"/>
    <mergeCell ref="V1371:Y1371"/>
    <mergeCell ref="V1372:Y1372"/>
    <mergeCell ref="V1373:Y1373"/>
    <mergeCell ref="V1374:Y1374"/>
    <mergeCell ref="V1375:Y1375"/>
    <mergeCell ref="V1376:Y1376"/>
    <mergeCell ref="N1375:Q1375"/>
    <mergeCell ref="N1374:Q1374"/>
    <mergeCell ref="N1373:Q1373"/>
    <mergeCell ref="N1372:Q1372"/>
    <mergeCell ref="N1371:Q1371"/>
    <mergeCell ref="N1370:Q1370"/>
    <mergeCell ref="N1369:Q1369"/>
    <mergeCell ref="N1368:Q1368"/>
    <mergeCell ref="V1368:Y1368"/>
    <mergeCell ref="V1369:Y1369"/>
    <mergeCell ref="V1370:Y1370"/>
    <mergeCell ref="V1379:Y1379"/>
    <mergeCell ref="N1385:Q1385"/>
    <mergeCell ref="N1384:Q1384"/>
    <mergeCell ref="N1383:Q1383"/>
    <mergeCell ref="N1382:Q1382"/>
    <mergeCell ref="R1368:U1368"/>
    <mergeCell ref="R1369:U1369"/>
    <mergeCell ref="R1370:U1370"/>
    <mergeCell ref="R1371:U1371"/>
    <mergeCell ref="R1372:U1372"/>
    <mergeCell ref="R1373:U1373"/>
    <mergeCell ref="R1374:U1374"/>
    <mergeCell ref="R1375:U1375"/>
    <mergeCell ref="R1376:U1376"/>
    <mergeCell ref="R1377:U1377"/>
    <mergeCell ref="R1378:U1378"/>
    <mergeCell ref="R1379:U1379"/>
    <mergeCell ref="R1380:U1380"/>
    <mergeCell ref="R1381:U1381"/>
    <mergeCell ref="R1382:U1382"/>
    <mergeCell ref="R1383:U1383"/>
    <mergeCell ref="D1364:AG1364"/>
    <mergeCell ref="D1369:M1369"/>
    <mergeCell ref="D1368:M1368"/>
    <mergeCell ref="D1366:M1367"/>
    <mergeCell ref="D1385:M1385"/>
    <mergeCell ref="D1384:M1384"/>
    <mergeCell ref="D1383:M1383"/>
    <mergeCell ref="D1382:M1382"/>
    <mergeCell ref="D1381:M1381"/>
    <mergeCell ref="D1380:M1380"/>
    <mergeCell ref="D1379:M1379"/>
    <mergeCell ref="D1378:M1378"/>
    <mergeCell ref="D1377:M1377"/>
    <mergeCell ref="D1376:M1376"/>
    <mergeCell ref="D1375:M1375"/>
    <mergeCell ref="D1374:M1374"/>
    <mergeCell ref="D1373:M1373"/>
    <mergeCell ref="D1372:M1372"/>
    <mergeCell ref="D1371:M1371"/>
    <mergeCell ref="D1370:M1370"/>
    <mergeCell ref="N1366:AG1366"/>
    <mergeCell ref="N1367:Q1367"/>
    <mergeCell ref="R1367:U1367"/>
    <mergeCell ref="V1367:Y1367"/>
    <mergeCell ref="Z1367:AC1367"/>
    <mergeCell ref="AD1367:AG1367"/>
    <mergeCell ref="N1381:Q1381"/>
    <mergeCell ref="N1380:Q1380"/>
    <mergeCell ref="N1379:Q1379"/>
    <mergeCell ref="N1378:Q1378"/>
    <mergeCell ref="N1377:Q1377"/>
    <mergeCell ref="N1376:Q1376"/>
    <mergeCell ref="D838:Q838"/>
    <mergeCell ref="D837:Q837"/>
    <mergeCell ref="D836:Q836"/>
    <mergeCell ref="D835:Q835"/>
    <mergeCell ref="D834:Q834"/>
    <mergeCell ref="D833:Q833"/>
    <mergeCell ref="D832:Q832"/>
    <mergeCell ref="D831:Q831"/>
    <mergeCell ref="D830:Q830"/>
    <mergeCell ref="D829:Q829"/>
    <mergeCell ref="R838:AG838"/>
    <mergeCell ref="R829:AG829"/>
    <mergeCell ref="R830:AG830"/>
    <mergeCell ref="R831:AG831"/>
    <mergeCell ref="R832:AG832"/>
    <mergeCell ref="R833:AG833"/>
    <mergeCell ref="R834:AG834"/>
    <mergeCell ref="R835:AG835"/>
    <mergeCell ref="R836:AG836"/>
    <mergeCell ref="R837:AG837"/>
    <mergeCell ref="D814:AG814"/>
    <mergeCell ref="D827:Q827"/>
    <mergeCell ref="D826:Q826"/>
    <mergeCell ref="D825:Q825"/>
    <mergeCell ref="D824:Q824"/>
    <mergeCell ref="D823:Q823"/>
    <mergeCell ref="D822:Q822"/>
    <mergeCell ref="D821:Q821"/>
    <mergeCell ref="D820:Q820"/>
    <mergeCell ref="D819:Q819"/>
    <mergeCell ref="D818:Q818"/>
    <mergeCell ref="D817:Q817"/>
    <mergeCell ref="D816:Q816"/>
    <mergeCell ref="R826:AG826"/>
    <mergeCell ref="R825:AG825"/>
    <mergeCell ref="R823:AG823"/>
    <mergeCell ref="R822:AG822"/>
    <mergeCell ref="R821:AG821"/>
    <mergeCell ref="R820:AG820"/>
    <mergeCell ref="R819:AG819"/>
    <mergeCell ref="R818:AG818"/>
    <mergeCell ref="R817:AG817"/>
    <mergeCell ref="R816:AG816"/>
    <mergeCell ref="R827:AG827"/>
    <mergeCell ref="R824:AG824"/>
    <mergeCell ref="AD801:AG801"/>
    <mergeCell ref="AD802:AG802"/>
    <mergeCell ref="AD803:AG803"/>
    <mergeCell ref="AI798:AK798"/>
    <mergeCell ref="AL798:AN798"/>
    <mergeCell ref="AI799:AK799"/>
    <mergeCell ref="AL799:AN799"/>
    <mergeCell ref="D808:AG809"/>
    <mergeCell ref="D811:AG812"/>
    <mergeCell ref="R801:U801"/>
    <mergeCell ref="R802:U802"/>
    <mergeCell ref="R803:U803"/>
    <mergeCell ref="V801:Y801"/>
    <mergeCell ref="V802:Y802"/>
    <mergeCell ref="V803:Y803"/>
    <mergeCell ref="Z801:AC801"/>
    <mergeCell ref="Z802:AC802"/>
    <mergeCell ref="Z803:AC803"/>
    <mergeCell ref="D803:I803"/>
    <mergeCell ref="D802:I802"/>
    <mergeCell ref="D801:I801"/>
    <mergeCell ref="J803:M803"/>
    <mergeCell ref="J802:M802"/>
    <mergeCell ref="J801:M801"/>
    <mergeCell ref="N801:Q801"/>
    <mergeCell ref="N802:Q802"/>
    <mergeCell ref="N803:Q803"/>
    <mergeCell ref="D790:O790"/>
    <mergeCell ref="P790:X790"/>
    <mergeCell ref="Y790:AG790"/>
    <mergeCell ref="D791:O791"/>
    <mergeCell ref="P791:X791"/>
    <mergeCell ref="Y791:AG791"/>
    <mergeCell ref="D796:AG796"/>
    <mergeCell ref="J798:U798"/>
    <mergeCell ref="V798:AG798"/>
    <mergeCell ref="D798:I800"/>
    <mergeCell ref="J799:U799"/>
    <mergeCell ref="V799:AG799"/>
    <mergeCell ref="J800:M800"/>
    <mergeCell ref="N800:Q800"/>
    <mergeCell ref="R800:U800"/>
    <mergeCell ref="V800:Y800"/>
    <mergeCell ref="Z800:AC800"/>
    <mergeCell ref="AD800:AG800"/>
    <mergeCell ref="D787:O787"/>
    <mergeCell ref="P787:X787"/>
    <mergeCell ref="Y787:AG787"/>
    <mergeCell ref="D788:O788"/>
    <mergeCell ref="P788:X788"/>
    <mergeCell ref="Y788:AG788"/>
    <mergeCell ref="D789:O789"/>
    <mergeCell ref="P789:X789"/>
    <mergeCell ref="Y789:AG789"/>
    <mergeCell ref="D784:O784"/>
    <mergeCell ref="P784:X784"/>
    <mergeCell ref="Y784:AG784"/>
    <mergeCell ref="D785:O785"/>
    <mergeCell ref="P785:X785"/>
    <mergeCell ref="Y785:AG785"/>
    <mergeCell ref="D786:O786"/>
    <mergeCell ref="P786:X786"/>
    <mergeCell ref="Y786:AG786"/>
    <mergeCell ref="D772:K772"/>
    <mergeCell ref="L772:R772"/>
    <mergeCell ref="S772:Y772"/>
    <mergeCell ref="Z772:AG772"/>
    <mergeCell ref="D769:K769"/>
    <mergeCell ref="L769:R769"/>
    <mergeCell ref="S769:Y769"/>
    <mergeCell ref="Z769:AG769"/>
    <mergeCell ref="D781:O781"/>
    <mergeCell ref="P781:X781"/>
    <mergeCell ref="Y781:AG781"/>
    <mergeCell ref="D782:O782"/>
    <mergeCell ref="P782:X782"/>
    <mergeCell ref="Y782:AG782"/>
    <mergeCell ref="D783:O783"/>
    <mergeCell ref="P783:X783"/>
    <mergeCell ref="Y783:AG783"/>
    <mergeCell ref="D780:O780"/>
    <mergeCell ref="P780:X780"/>
    <mergeCell ref="Y780:AG780"/>
    <mergeCell ref="D777:AG777"/>
    <mergeCell ref="D779:O779"/>
    <mergeCell ref="P779:X779"/>
    <mergeCell ref="Y779:AG779"/>
    <mergeCell ref="D771:K771"/>
    <mergeCell ref="L771:R771"/>
    <mergeCell ref="S771:Y771"/>
    <mergeCell ref="Z771:AG771"/>
    <mergeCell ref="D764:AG765"/>
    <mergeCell ref="Z753:AC753"/>
    <mergeCell ref="Z754:AC754"/>
    <mergeCell ref="AD752:AG752"/>
    <mergeCell ref="AD753:AG753"/>
    <mergeCell ref="AD754:AG754"/>
    <mergeCell ref="D756:AG757"/>
    <mergeCell ref="D759:R759"/>
    <mergeCell ref="S759:AG759"/>
    <mergeCell ref="D761:R761"/>
    <mergeCell ref="D760:R760"/>
    <mergeCell ref="S761:AG761"/>
    <mergeCell ref="S760:AG760"/>
    <mergeCell ref="S740:W740"/>
    <mergeCell ref="D770:K770"/>
    <mergeCell ref="L770:R770"/>
    <mergeCell ref="S770:Y770"/>
    <mergeCell ref="Z770:AG770"/>
    <mergeCell ref="D767:K767"/>
    <mergeCell ref="L767:R767"/>
    <mergeCell ref="S767:Y767"/>
    <mergeCell ref="Z767:AG767"/>
    <mergeCell ref="D768:K768"/>
    <mergeCell ref="L768:R768"/>
    <mergeCell ref="S768:Y768"/>
    <mergeCell ref="Z768:AG768"/>
    <mergeCell ref="S741:W741"/>
    <mergeCell ref="S742:W742"/>
    <mergeCell ref="S743:W743"/>
    <mergeCell ref="S744:W744"/>
    <mergeCell ref="S745:W745"/>
    <mergeCell ref="S746:W746"/>
    <mergeCell ref="AK738:AK739"/>
    <mergeCell ref="AL738:AL739"/>
    <mergeCell ref="AM738:AM739"/>
    <mergeCell ref="AO738:AO739"/>
    <mergeCell ref="D749:AG749"/>
    <mergeCell ref="D754:M754"/>
    <mergeCell ref="D753:M753"/>
    <mergeCell ref="D752:M752"/>
    <mergeCell ref="D751:M751"/>
    <mergeCell ref="N751:Q751"/>
    <mergeCell ref="R751:U751"/>
    <mergeCell ref="V751:Y751"/>
    <mergeCell ref="Z751:AC751"/>
    <mergeCell ref="AD751:AG751"/>
    <mergeCell ref="N754:Q754"/>
    <mergeCell ref="N753:Q753"/>
    <mergeCell ref="N752:Q752"/>
    <mergeCell ref="R752:U752"/>
    <mergeCell ref="R753:U753"/>
    <mergeCell ref="R754:U754"/>
    <mergeCell ref="V752:Y752"/>
    <mergeCell ref="V753:Y753"/>
    <mergeCell ref="V754:Y754"/>
    <mergeCell ref="Z752:AC752"/>
    <mergeCell ref="AC740:AG740"/>
    <mergeCell ref="AC741:AG741"/>
    <mergeCell ref="AC742:AG742"/>
    <mergeCell ref="AC743:AG743"/>
    <mergeCell ref="AC744:AG744"/>
    <mergeCell ref="AC745:AG745"/>
    <mergeCell ref="AC746:AG746"/>
    <mergeCell ref="AJ738:AJ739"/>
    <mergeCell ref="X740:AB740"/>
    <mergeCell ref="X741:AB741"/>
    <mergeCell ref="X742:AB742"/>
    <mergeCell ref="X743:AB743"/>
    <mergeCell ref="X744:AB744"/>
    <mergeCell ref="X745:AB745"/>
    <mergeCell ref="X746:AB746"/>
    <mergeCell ref="D746:M746"/>
    <mergeCell ref="D745:M745"/>
    <mergeCell ref="D744:M744"/>
    <mergeCell ref="D743:M743"/>
    <mergeCell ref="D742:M742"/>
    <mergeCell ref="D741:M741"/>
    <mergeCell ref="D740:M740"/>
    <mergeCell ref="N746:R746"/>
    <mergeCell ref="N745:R745"/>
    <mergeCell ref="N744:R744"/>
    <mergeCell ref="N743:R743"/>
    <mergeCell ref="N742:R742"/>
    <mergeCell ref="N741:R741"/>
    <mergeCell ref="N740:R740"/>
    <mergeCell ref="D738:M739"/>
    <mergeCell ref="N739:R739"/>
    <mergeCell ref="S739:W739"/>
    <mergeCell ref="X739:AB739"/>
    <mergeCell ref="AC739:AG739"/>
    <mergeCell ref="N738:AG738"/>
    <mergeCell ref="D719:M719"/>
    <mergeCell ref="N719:W719"/>
    <mergeCell ref="X719:AG719"/>
    <mergeCell ref="D715:M716"/>
    <mergeCell ref="N715:AG715"/>
    <mergeCell ref="D734:AG736"/>
    <mergeCell ref="D724:AG724"/>
    <mergeCell ref="D726:M726"/>
    <mergeCell ref="N726:W726"/>
    <mergeCell ref="X726:AG726"/>
    <mergeCell ref="D730:M730"/>
    <mergeCell ref="N730:W730"/>
    <mergeCell ref="X730:AG730"/>
    <mergeCell ref="D731:M731"/>
    <mergeCell ref="N731:W731"/>
    <mergeCell ref="X731:AG731"/>
    <mergeCell ref="D727:M727"/>
    <mergeCell ref="N727:W727"/>
    <mergeCell ref="X727:AG727"/>
    <mergeCell ref="D729:M729"/>
    <mergeCell ref="N729:W729"/>
    <mergeCell ref="X729:AG729"/>
    <mergeCell ref="D728:M728"/>
    <mergeCell ref="D717:M717"/>
    <mergeCell ref="T706:Z706"/>
    <mergeCell ref="AA706:AG706"/>
    <mergeCell ref="M707:S707"/>
    <mergeCell ref="T707:Z707"/>
    <mergeCell ref="AA707:AG707"/>
    <mergeCell ref="N717:W717"/>
    <mergeCell ref="X717:AG717"/>
    <mergeCell ref="D718:M718"/>
    <mergeCell ref="N718:W718"/>
    <mergeCell ref="X718:AG718"/>
    <mergeCell ref="D713:AG713"/>
    <mergeCell ref="N716:W716"/>
    <mergeCell ref="X716:AG716"/>
    <mergeCell ref="M711:S711"/>
    <mergeCell ref="T711:Z711"/>
    <mergeCell ref="AA711:AG711"/>
    <mergeCell ref="N728:W728"/>
    <mergeCell ref="X728:AG728"/>
    <mergeCell ref="D705:L705"/>
    <mergeCell ref="D706:L706"/>
    <mergeCell ref="D707:L707"/>
    <mergeCell ref="D708:L708"/>
    <mergeCell ref="D709:L709"/>
    <mergeCell ref="D710:L710"/>
    <mergeCell ref="D711:L711"/>
    <mergeCell ref="M697:S697"/>
    <mergeCell ref="AA702:AG702"/>
    <mergeCell ref="AA701:AG701"/>
    <mergeCell ref="AA700:AG700"/>
    <mergeCell ref="AA699:AG699"/>
    <mergeCell ref="AA698:AG698"/>
    <mergeCell ref="AA697:AG697"/>
    <mergeCell ref="D703:AG703"/>
    <mergeCell ref="D704:L704"/>
    <mergeCell ref="M704:S704"/>
    <mergeCell ref="T704:Z704"/>
    <mergeCell ref="AA704:AG704"/>
    <mergeCell ref="M708:S708"/>
    <mergeCell ref="T708:Z708"/>
    <mergeCell ref="AA708:AG708"/>
    <mergeCell ref="M709:S709"/>
    <mergeCell ref="T709:Z709"/>
    <mergeCell ref="AA709:AG709"/>
    <mergeCell ref="M710:S710"/>
    <mergeCell ref="T710:Z710"/>
    <mergeCell ref="AA710:AG710"/>
    <mergeCell ref="M705:S705"/>
    <mergeCell ref="T705:Z705"/>
    <mergeCell ref="AA705:AG705"/>
    <mergeCell ref="M706:S706"/>
    <mergeCell ref="D690:AG690"/>
    <mergeCell ref="D693:AG693"/>
    <mergeCell ref="AA695:AG695"/>
    <mergeCell ref="T695:Z695"/>
    <mergeCell ref="M695:S695"/>
    <mergeCell ref="D695:L695"/>
    <mergeCell ref="D696:AG696"/>
    <mergeCell ref="D702:L702"/>
    <mergeCell ref="D701:L701"/>
    <mergeCell ref="D700:L700"/>
    <mergeCell ref="D699:L699"/>
    <mergeCell ref="D698:L698"/>
    <mergeCell ref="D697:L697"/>
    <mergeCell ref="T702:Z702"/>
    <mergeCell ref="T701:Z701"/>
    <mergeCell ref="T700:Z700"/>
    <mergeCell ref="T699:Z699"/>
    <mergeCell ref="T698:Z698"/>
    <mergeCell ref="T697:Z697"/>
    <mergeCell ref="M702:S702"/>
    <mergeCell ref="M701:S701"/>
    <mergeCell ref="M700:S700"/>
    <mergeCell ref="M699:S699"/>
    <mergeCell ref="M698:S698"/>
    <mergeCell ref="D680:H680"/>
    <mergeCell ref="I680:M680"/>
    <mergeCell ref="N680:R680"/>
    <mergeCell ref="S680:W680"/>
    <mergeCell ref="X680:AB680"/>
    <mergeCell ref="AC680:AG680"/>
    <mergeCell ref="D682:AG682"/>
    <mergeCell ref="D684:AG686"/>
    <mergeCell ref="D688:AG688"/>
    <mergeCell ref="D678:H678"/>
    <mergeCell ref="I678:M678"/>
    <mergeCell ref="N678:R678"/>
    <mergeCell ref="S678:W678"/>
    <mergeCell ref="X678:AB678"/>
    <mergeCell ref="AC678:AG678"/>
    <mergeCell ref="D679:H679"/>
    <mergeCell ref="I679:M679"/>
    <mergeCell ref="N679:R679"/>
    <mergeCell ref="S679:W679"/>
    <mergeCell ref="X679:AB679"/>
    <mergeCell ref="AC679:AG679"/>
    <mergeCell ref="D676:H676"/>
    <mergeCell ref="I676:M676"/>
    <mergeCell ref="N676:R676"/>
    <mergeCell ref="S676:W676"/>
    <mergeCell ref="X676:AB676"/>
    <mergeCell ref="AC676:AG676"/>
    <mergeCell ref="D677:H677"/>
    <mergeCell ref="I677:M677"/>
    <mergeCell ref="N677:R677"/>
    <mergeCell ref="S677:W677"/>
    <mergeCell ref="X677:AB677"/>
    <mergeCell ref="AC677:AG677"/>
    <mergeCell ref="D671:AG671"/>
    <mergeCell ref="D673:H674"/>
    <mergeCell ref="I673:AG673"/>
    <mergeCell ref="I674:M674"/>
    <mergeCell ref="N674:R674"/>
    <mergeCell ref="S674:W674"/>
    <mergeCell ref="X674:AB674"/>
    <mergeCell ref="AC674:AG674"/>
    <mergeCell ref="D675:H675"/>
    <mergeCell ref="I675:M675"/>
    <mergeCell ref="N675:R675"/>
    <mergeCell ref="S675:W675"/>
    <mergeCell ref="X675:AB675"/>
    <mergeCell ref="AC675:AG675"/>
    <mergeCell ref="D660:K660"/>
    <mergeCell ref="L660:R660"/>
    <mergeCell ref="S660:Y660"/>
    <mergeCell ref="Z660:AG660"/>
    <mergeCell ref="D666:M666"/>
    <mergeCell ref="D665:M665"/>
    <mergeCell ref="D664:M664"/>
    <mergeCell ref="D663:M663"/>
    <mergeCell ref="D662:M662"/>
    <mergeCell ref="N662:W662"/>
    <mergeCell ref="X662:AG662"/>
    <mergeCell ref="N663:W663"/>
    <mergeCell ref="X663:AG663"/>
    <mergeCell ref="N664:W664"/>
    <mergeCell ref="X664:AG664"/>
    <mergeCell ref="N665:W665"/>
    <mergeCell ref="X665:AG665"/>
    <mergeCell ref="N666:W666"/>
    <mergeCell ref="X666:AG666"/>
    <mergeCell ref="D657:K657"/>
    <mergeCell ref="L657:R657"/>
    <mergeCell ref="S657:Y657"/>
    <mergeCell ref="Z657:AG657"/>
    <mergeCell ref="D658:K658"/>
    <mergeCell ref="L658:R658"/>
    <mergeCell ref="S658:Y658"/>
    <mergeCell ref="Z658:AG658"/>
    <mergeCell ref="D659:K659"/>
    <mergeCell ref="L659:R659"/>
    <mergeCell ref="S659:Y659"/>
    <mergeCell ref="Z659:AG659"/>
    <mergeCell ref="D651:M651"/>
    <mergeCell ref="N651:W651"/>
    <mergeCell ref="X651:AG651"/>
    <mergeCell ref="D655:M655"/>
    <mergeCell ref="D654:M654"/>
    <mergeCell ref="D653:M653"/>
    <mergeCell ref="D652:M652"/>
    <mergeCell ref="X655:AG655"/>
    <mergeCell ref="X654:AG654"/>
    <mergeCell ref="X653:AG653"/>
    <mergeCell ref="X652:AG652"/>
    <mergeCell ref="N655:W655"/>
    <mergeCell ref="N654:W654"/>
    <mergeCell ref="N653:W653"/>
    <mergeCell ref="N652:W652"/>
    <mergeCell ref="D649:K649"/>
    <mergeCell ref="D648:K648"/>
    <mergeCell ref="D647:K647"/>
    <mergeCell ref="L649:R649"/>
    <mergeCell ref="L648:R648"/>
    <mergeCell ref="L647:R647"/>
    <mergeCell ref="S649:Y649"/>
    <mergeCell ref="S648:Y648"/>
    <mergeCell ref="S647:Y647"/>
    <mergeCell ref="Z649:AG649"/>
    <mergeCell ref="Z648:AG648"/>
    <mergeCell ref="Z647:AG647"/>
    <mergeCell ref="D638:S638"/>
    <mergeCell ref="T638:AG638"/>
    <mergeCell ref="D639:S639"/>
    <mergeCell ref="T639:AG639"/>
    <mergeCell ref="D644:AG644"/>
    <mergeCell ref="D646:K646"/>
    <mergeCell ref="L646:R646"/>
    <mergeCell ref="S646:Y646"/>
    <mergeCell ref="Z646:AG646"/>
    <mergeCell ref="D637:S637"/>
    <mergeCell ref="T637:AG637"/>
    <mergeCell ref="X624:AB624"/>
    <mergeCell ref="X623:AB623"/>
    <mergeCell ref="X622:AB622"/>
    <mergeCell ref="X621:AB621"/>
    <mergeCell ref="X620:AB620"/>
    <mergeCell ref="X619:AB619"/>
    <mergeCell ref="X618:AB618"/>
    <mergeCell ref="D624:H624"/>
    <mergeCell ref="D623:H623"/>
    <mergeCell ref="D622:H622"/>
    <mergeCell ref="D621:H621"/>
    <mergeCell ref="D620:H620"/>
    <mergeCell ref="D619:H619"/>
    <mergeCell ref="D618:H618"/>
    <mergeCell ref="N620:R620"/>
    <mergeCell ref="N619:R619"/>
    <mergeCell ref="N618:R618"/>
    <mergeCell ref="D627:AG627"/>
    <mergeCell ref="D629:S629"/>
    <mergeCell ref="T629:AG629"/>
    <mergeCell ref="D631:S631"/>
    <mergeCell ref="T631:AG631"/>
    <mergeCell ref="T630:AG630"/>
    <mergeCell ref="D630:S630"/>
    <mergeCell ref="N621:R621"/>
    <mergeCell ref="D634:AG635"/>
    <mergeCell ref="D604:AG605"/>
    <mergeCell ref="D610:AG611"/>
    <mergeCell ref="D613:AG613"/>
    <mergeCell ref="D615:H616"/>
    <mergeCell ref="I615:AG615"/>
    <mergeCell ref="I616:M616"/>
    <mergeCell ref="N616:R616"/>
    <mergeCell ref="S616:W616"/>
    <mergeCell ref="X616:AB616"/>
    <mergeCell ref="AC616:AG616"/>
    <mergeCell ref="X617:AB617"/>
    <mergeCell ref="AC624:AG624"/>
    <mergeCell ref="AC623:AG623"/>
    <mergeCell ref="AC622:AG622"/>
    <mergeCell ref="AC621:AG621"/>
    <mergeCell ref="AC620:AG620"/>
    <mergeCell ref="AC619:AG619"/>
    <mergeCell ref="AC618:AG618"/>
    <mergeCell ref="AC617:AG617"/>
    <mergeCell ref="N624:R624"/>
    <mergeCell ref="N623:R623"/>
    <mergeCell ref="N622:R622"/>
    <mergeCell ref="S623:W623"/>
    <mergeCell ref="S622:W622"/>
    <mergeCell ref="S621:W621"/>
    <mergeCell ref="S620:W620"/>
    <mergeCell ref="S619:W619"/>
    <mergeCell ref="S618:W618"/>
    <mergeCell ref="S617:W617"/>
    <mergeCell ref="Y602:AB602"/>
    <mergeCell ref="Y601:AB601"/>
    <mergeCell ref="Y600:AB600"/>
    <mergeCell ref="Y599:AB599"/>
    <mergeCell ref="Y598:AB598"/>
    <mergeCell ref="AC602:AG602"/>
    <mergeCell ref="AC601:AG601"/>
    <mergeCell ref="AC600:AG600"/>
    <mergeCell ref="AC599:AG599"/>
    <mergeCell ref="AC598:AG598"/>
    <mergeCell ref="D617:H617"/>
    <mergeCell ref="I624:M624"/>
    <mergeCell ref="I623:M623"/>
    <mergeCell ref="I622:M622"/>
    <mergeCell ref="I621:M621"/>
    <mergeCell ref="I620:M620"/>
    <mergeCell ref="I619:M619"/>
    <mergeCell ref="I618:M618"/>
    <mergeCell ref="I617:M617"/>
    <mergeCell ref="L600:P600"/>
    <mergeCell ref="L599:P599"/>
    <mergeCell ref="L598:P598"/>
    <mergeCell ref="Q602:T602"/>
    <mergeCell ref="Q601:T601"/>
    <mergeCell ref="Q600:T600"/>
    <mergeCell ref="Q599:T599"/>
    <mergeCell ref="Q598:T598"/>
    <mergeCell ref="U602:X602"/>
    <mergeCell ref="U601:X601"/>
    <mergeCell ref="U600:X600"/>
    <mergeCell ref="N617:R617"/>
    <mergeCell ref="S624:W624"/>
    <mergeCell ref="U598:X598"/>
    <mergeCell ref="D82:AG83"/>
    <mergeCell ref="D85:AG86"/>
    <mergeCell ref="D88:AG91"/>
    <mergeCell ref="D5:AG8"/>
    <mergeCell ref="D10:AG11"/>
    <mergeCell ref="AI1:AM1"/>
    <mergeCell ref="D595:AG595"/>
    <mergeCell ref="Y26:AG26"/>
    <mergeCell ref="Y25:AG25"/>
    <mergeCell ref="Y24:AG24"/>
    <mergeCell ref="Y23:AG23"/>
    <mergeCell ref="P23:X23"/>
    <mergeCell ref="P26:X26"/>
    <mergeCell ref="P25:X25"/>
    <mergeCell ref="P24:X24"/>
    <mergeCell ref="D23:O23"/>
    <mergeCell ref="D26:O26"/>
    <mergeCell ref="D25:O25"/>
    <mergeCell ref="D24:O24"/>
    <mergeCell ref="V404:X404"/>
    <mergeCell ref="V405:X405"/>
    <mergeCell ref="J412:L412"/>
    <mergeCell ref="J413:L413"/>
    <mergeCell ref="J414:L414"/>
    <mergeCell ref="J415:L415"/>
    <mergeCell ref="M412:O412"/>
    <mergeCell ref="M413:O413"/>
    <mergeCell ref="M414:O414"/>
    <mergeCell ref="M415:O415"/>
    <mergeCell ref="P412:R412"/>
    <mergeCell ref="Y401:AA401"/>
    <mergeCell ref="D95:AG96"/>
    <mergeCell ref="D64:O64"/>
    <mergeCell ref="D70:O70"/>
    <mergeCell ref="D49:AG53"/>
    <mergeCell ref="D54:AG57"/>
    <mergeCell ref="D59:AG60"/>
    <mergeCell ref="D76:AG77"/>
    <mergeCell ref="D122:N122"/>
    <mergeCell ref="D121:N121"/>
    <mergeCell ref="D120:N120"/>
    <mergeCell ref="D119:N119"/>
    <mergeCell ref="D118:N118"/>
    <mergeCell ref="O117:S117"/>
    <mergeCell ref="D100:AG101"/>
    <mergeCell ref="D103:AG104"/>
    <mergeCell ref="D106:AG106"/>
    <mergeCell ref="D108:AG109"/>
    <mergeCell ref="D113:AG115"/>
    <mergeCell ref="T119:X119"/>
    <mergeCell ref="T118:X118"/>
    <mergeCell ref="O122:S122"/>
    <mergeCell ref="O121:S121"/>
    <mergeCell ref="O120:S120"/>
    <mergeCell ref="O119:S119"/>
    <mergeCell ref="O118:S118"/>
    <mergeCell ref="T117:X117"/>
    <mergeCell ref="Y117:AC117"/>
    <mergeCell ref="Y122:AC122"/>
    <mergeCell ref="Y121:AC121"/>
    <mergeCell ref="Y120:AC120"/>
    <mergeCell ref="Y119:AC119"/>
    <mergeCell ref="Y118:AC118"/>
    <mergeCell ref="T122:X122"/>
    <mergeCell ref="T121:X121"/>
    <mergeCell ref="T120:X120"/>
    <mergeCell ref="D144:AG147"/>
    <mergeCell ref="D149:AG149"/>
    <mergeCell ref="D151:AG155"/>
    <mergeCell ref="O163:S163"/>
    <mergeCell ref="T163:X163"/>
    <mergeCell ref="Y163:AC163"/>
    <mergeCell ref="D124:AG125"/>
    <mergeCell ref="D129:AG130"/>
    <mergeCell ref="D132:AG133"/>
    <mergeCell ref="D135:AG137"/>
    <mergeCell ref="D139:AG139"/>
    <mergeCell ref="D141:AG142"/>
    <mergeCell ref="D168:N168"/>
    <mergeCell ref="O168:S168"/>
    <mergeCell ref="T168:X168"/>
    <mergeCell ref="Y168:AC168"/>
    <mergeCell ref="D159:AG161"/>
    <mergeCell ref="D170:AG171"/>
    <mergeCell ref="D166:N166"/>
    <mergeCell ref="O166:S166"/>
    <mergeCell ref="T166:X166"/>
    <mergeCell ref="Y166:AC166"/>
    <mergeCell ref="D167:N167"/>
    <mergeCell ref="O167:S167"/>
    <mergeCell ref="T167:X167"/>
    <mergeCell ref="Y167:AC167"/>
    <mergeCell ref="D164:N164"/>
    <mergeCell ref="O164:S164"/>
    <mergeCell ref="T164:X164"/>
    <mergeCell ref="Y164:AC164"/>
    <mergeCell ref="D165:N165"/>
    <mergeCell ref="O165:S165"/>
    <mergeCell ref="T165:X165"/>
    <mergeCell ref="Y165:AC165"/>
    <mergeCell ref="E197:AG199"/>
    <mergeCell ref="D201:AG202"/>
    <mergeCell ref="D204:AG205"/>
    <mergeCell ref="D209:AG213"/>
    <mergeCell ref="D215:AG216"/>
    <mergeCell ref="D218:AG218"/>
    <mergeCell ref="D176:AG178"/>
    <mergeCell ref="D180:AG181"/>
    <mergeCell ref="D183:AG187"/>
    <mergeCell ref="D189:AG190"/>
    <mergeCell ref="E192:AG193"/>
    <mergeCell ref="E194:AG196"/>
    <mergeCell ref="D232:AG235"/>
    <mergeCell ref="D239:AG241"/>
    <mergeCell ref="D243:AG244"/>
    <mergeCell ref="D248:AG250"/>
    <mergeCell ref="D220:AG220"/>
    <mergeCell ref="D225:AG226"/>
    <mergeCell ref="E228:AG228"/>
    <mergeCell ref="E229:AG229"/>
    <mergeCell ref="D278:AG279"/>
    <mergeCell ref="D283:AG284"/>
    <mergeCell ref="D286:AG290"/>
    <mergeCell ref="D292:AG292"/>
    <mergeCell ref="D296:AG297"/>
    <mergeCell ref="D299:AG300"/>
    <mergeCell ref="D252:AG253"/>
    <mergeCell ref="D257:AG258"/>
    <mergeCell ref="D262:AG263"/>
    <mergeCell ref="D265:AG266"/>
    <mergeCell ref="D270:AG271"/>
    <mergeCell ref="D273:AG274"/>
    <mergeCell ref="E318:AG323"/>
    <mergeCell ref="D325:AG325"/>
    <mergeCell ref="D327:AG328"/>
    <mergeCell ref="D330:AG335"/>
    <mergeCell ref="D337:AG340"/>
    <mergeCell ref="D342:AG347"/>
    <mergeCell ref="D302:AG302"/>
    <mergeCell ref="D306:AG307"/>
    <mergeCell ref="D309:AG309"/>
    <mergeCell ref="D313:AG314"/>
    <mergeCell ref="E316:AG316"/>
    <mergeCell ref="E317:AG317"/>
    <mergeCell ref="D359:AG361"/>
    <mergeCell ref="D365:AG367"/>
    <mergeCell ref="E369:AG370"/>
    <mergeCell ref="E372:AG373"/>
    <mergeCell ref="E375:AG375"/>
    <mergeCell ref="D377:AG377"/>
    <mergeCell ref="D351:AG351"/>
    <mergeCell ref="E353:AG354"/>
    <mergeCell ref="E356:AG357"/>
    <mergeCell ref="D450:AG450"/>
    <mergeCell ref="D398:I399"/>
    <mergeCell ref="J399:L399"/>
    <mergeCell ref="AE399:AG399"/>
    <mergeCell ref="AB399:AD399"/>
    <mergeCell ref="Y399:AA399"/>
    <mergeCell ref="V399:X399"/>
    <mergeCell ref="S399:U399"/>
    <mergeCell ref="P399:R399"/>
    <mergeCell ref="M399:O399"/>
    <mergeCell ref="J398:AG398"/>
    <mergeCell ref="D408:I408"/>
    <mergeCell ref="D414:I414"/>
    <mergeCell ref="D413:I413"/>
    <mergeCell ref="D418:I418"/>
    <mergeCell ref="D417:I417"/>
    <mergeCell ref="E456:AG456"/>
    <mergeCell ref="D519:R519"/>
    <mergeCell ref="S519:AG519"/>
    <mergeCell ref="D381:AG381"/>
    <mergeCell ref="D446:R446"/>
    <mergeCell ref="S446:AG446"/>
    <mergeCell ref="D448:R448"/>
    <mergeCell ref="S448:AG448"/>
    <mergeCell ref="S447:AG447"/>
    <mergeCell ref="D447:R447"/>
    <mergeCell ref="D529:AG532"/>
    <mergeCell ref="D533:AG533"/>
    <mergeCell ref="D537:AG539"/>
    <mergeCell ref="D585:R585"/>
    <mergeCell ref="S585:AG585"/>
    <mergeCell ref="D405:I405"/>
    <mergeCell ref="D404:I404"/>
    <mergeCell ref="D403:I403"/>
    <mergeCell ref="D402:I402"/>
    <mergeCell ref="D401:I401"/>
    <mergeCell ref="D410:I410"/>
    <mergeCell ref="D409:I409"/>
    <mergeCell ref="J405:L405"/>
    <mergeCell ref="J404:L404"/>
    <mergeCell ref="J403:L403"/>
    <mergeCell ref="J402:L402"/>
    <mergeCell ref="J401:L401"/>
    <mergeCell ref="M401:O401"/>
    <mergeCell ref="M402:O402"/>
    <mergeCell ref="M403:O403"/>
    <mergeCell ref="M404:O404"/>
    <mergeCell ref="M405:O405"/>
    <mergeCell ref="D520:R520"/>
    <mergeCell ref="S520:AG520"/>
    <mergeCell ref="D521:R521"/>
    <mergeCell ref="S521:AG521"/>
    <mergeCell ref="D523:AG525"/>
    <mergeCell ref="D527:AG527"/>
    <mergeCell ref="D587:R587"/>
    <mergeCell ref="S587:AG587"/>
    <mergeCell ref="D589:AG590"/>
    <mergeCell ref="D592:AG592"/>
    <mergeCell ref="D548:AH548"/>
    <mergeCell ref="D549:G549"/>
    <mergeCell ref="H549:J549"/>
    <mergeCell ref="K549:M549"/>
    <mergeCell ref="N549:P549"/>
    <mergeCell ref="Q549:S549"/>
    <mergeCell ref="T549:V549"/>
    <mergeCell ref="W549:Y549"/>
    <mergeCell ref="Z549:AB549"/>
    <mergeCell ref="AC549:AE549"/>
    <mergeCell ref="AF549:AH549"/>
    <mergeCell ref="D550:G550"/>
    <mergeCell ref="D552:G552"/>
    <mergeCell ref="H552:J552"/>
    <mergeCell ref="K552:M552"/>
    <mergeCell ref="N552:P552"/>
    <mergeCell ref="Q552:S552"/>
    <mergeCell ref="T552:V552"/>
    <mergeCell ref="W552:Y552"/>
    <mergeCell ref="Z552:AB552"/>
    <mergeCell ref="H550:J550"/>
    <mergeCell ref="K550:M550"/>
    <mergeCell ref="D1233:M1234"/>
    <mergeCell ref="N1233:W1234"/>
    <mergeCell ref="X1233:AG1234"/>
    <mergeCell ref="D1235:M1235"/>
    <mergeCell ref="N1235:W1235"/>
    <mergeCell ref="X1235:AG1235"/>
    <mergeCell ref="D1236:M1236"/>
    <mergeCell ref="N1236:W1236"/>
    <mergeCell ref="X1236:AG1236"/>
    <mergeCell ref="D1237:M1237"/>
    <mergeCell ref="N1237:W1237"/>
    <mergeCell ref="X1237:AG1237"/>
    <mergeCell ref="D1251:M1251"/>
    <mergeCell ref="N1251:W1251"/>
    <mergeCell ref="X1251:AG1251"/>
    <mergeCell ref="D1238:M1238"/>
    <mergeCell ref="N1238:W1238"/>
    <mergeCell ref="X1238:AG1238"/>
    <mergeCell ref="D1239:M1239"/>
    <mergeCell ref="N1239:W1239"/>
    <mergeCell ref="X1239:AG1239"/>
    <mergeCell ref="D1240:M1240"/>
    <mergeCell ref="N1240:W1240"/>
    <mergeCell ref="X1240:AG1240"/>
    <mergeCell ref="D1241:M1241"/>
    <mergeCell ref="N1241:W1241"/>
    <mergeCell ref="X1241:AG1241"/>
    <mergeCell ref="D1242:M1242"/>
    <mergeCell ref="N1242:W1242"/>
    <mergeCell ref="D1249:M1249"/>
    <mergeCell ref="N1249:V1249"/>
    <mergeCell ref="X1249:AG1249"/>
    <mergeCell ref="X1259:AG1259"/>
    <mergeCell ref="D1260:M1260"/>
    <mergeCell ref="N1260:W1260"/>
    <mergeCell ref="X1260:AG1260"/>
    <mergeCell ref="D1252:M1252"/>
    <mergeCell ref="N1252:W1252"/>
    <mergeCell ref="X1252:AG1252"/>
    <mergeCell ref="D1253:M1253"/>
    <mergeCell ref="N1253:W1253"/>
    <mergeCell ref="X1253:AG1253"/>
    <mergeCell ref="D1254:M1254"/>
    <mergeCell ref="N1254:W1254"/>
    <mergeCell ref="X1254:AG1254"/>
    <mergeCell ref="D1255:M1255"/>
    <mergeCell ref="N1255:W1255"/>
    <mergeCell ref="X1255:AG1255"/>
    <mergeCell ref="D1256:M1256"/>
    <mergeCell ref="N1256:W1256"/>
    <mergeCell ref="X1256:AG1256"/>
    <mergeCell ref="D1257:M1257"/>
    <mergeCell ref="N1257:W1257"/>
    <mergeCell ref="X1257:AG1257"/>
    <mergeCell ref="Y1279:AG1279"/>
    <mergeCell ref="Y1280:AG1280"/>
    <mergeCell ref="Y1281:AG1281"/>
    <mergeCell ref="Y1282:AG1282"/>
    <mergeCell ref="Y1283:AG1283"/>
    <mergeCell ref="Y1284:AG1284"/>
    <mergeCell ref="D1250:M1250"/>
    <mergeCell ref="N1250:W1250"/>
    <mergeCell ref="X1250:AG1250"/>
    <mergeCell ref="D1243:M1243"/>
    <mergeCell ref="N1243:W1243"/>
    <mergeCell ref="X1243:AG1243"/>
    <mergeCell ref="D1244:M1244"/>
    <mergeCell ref="N1244:W1244"/>
    <mergeCell ref="X1244:AG1244"/>
    <mergeCell ref="D1245:M1245"/>
    <mergeCell ref="N1245:W1245"/>
    <mergeCell ref="X1245:AG1245"/>
    <mergeCell ref="D1246:M1246"/>
    <mergeCell ref="N1246:W1246"/>
    <mergeCell ref="X1246:AG1246"/>
    <mergeCell ref="D1247:M1247"/>
    <mergeCell ref="N1247:W1247"/>
    <mergeCell ref="X1247:AG1247"/>
    <mergeCell ref="D1248:M1248"/>
    <mergeCell ref="N1248:W1248"/>
    <mergeCell ref="X1248:AG1248"/>
    <mergeCell ref="D1258:M1258"/>
    <mergeCell ref="N1258:W1258"/>
    <mergeCell ref="X1258:AG1258"/>
    <mergeCell ref="D1259:M1259"/>
    <mergeCell ref="N1259:W1259"/>
    <mergeCell ref="D1287:AG1287"/>
    <mergeCell ref="D1289:I1291"/>
    <mergeCell ref="J1291:M1291"/>
    <mergeCell ref="N1291:Q1291"/>
    <mergeCell ref="R1291:U1291"/>
    <mergeCell ref="V1291:Y1291"/>
    <mergeCell ref="Z1291:AC1291"/>
    <mergeCell ref="AD1291:AG1291"/>
    <mergeCell ref="D1292:I1292"/>
    <mergeCell ref="J1292:M1292"/>
    <mergeCell ref="N1292:Q1292"/>
    <mergeCell ref="R1292:U1292"/>
    <mergeCell ref="V1292:Y1292"/>
    <mergeCell ref="Z1292:AC1292"/>
    <mergeCell ref="AD1292:AG1292"/>
    <mergeCell ref="D1274:AG1274"/>
    <mergeCell ref="D1276:AG1276"/>
    <mergeCell ref="D1278:O1278"/>
    <mergeCell ref="P1278:X1278"/>
    <mergeCell ref="Y1278:AG1278"/>
    <mergeCell ref="D1284:O1284"/>
    <mergeCell ref="D1283:O1283"/>
    <mergeCell ref="D1282:O1282"/>
    <mergeCell ref="D1281:O1281"/>
    <mergeCell ref="D1280:O1280"/>
    <mergeCell ref="D1279:O1279"/>
    <mergeCell ref="P1281:X1281"/>
    <mergeCell ref="P1280:X1280"/>
    <mergeCell ref="P1279:X1279"/>
    <mergeCell ref="P1282:X1282"/>
    <mergeCell ref="P1283:X1283"/>
    <mergeCell ref="P1284:X1284"/>
    <mergeCell ref="D1293:I1293"/>
    <mergeCell ref="J1293:M1293"/>
    <mergeCell ref="N1293:Q1293"/>
    <mergeCell ref="R1293:U1293"/>
    <mergeCell ref="V1293:Y1293"/>
    <mergeCell ref="Z1293:AC1293"/>
    <mergeCell ref="AD1293:AG1293"/>
    <mergeCell ref="V1289:AG1290"/>
    <mergeCell ref="J1289:U1290"/>
    <mergeCell ref="D1294:I1294"/>
    <mergeCell ref="D1295:I1295"/>
    <mergeCell ref="D1297:I1297"/>
    <mergeCell ref="D1300:I1300"/>
    <mergeCell ref="D1301:I1301"/>
    <mergeCell ref="D1302:I1302"/>
    <mergeCell ref="D1303:I1303"/>
    <mergeCell ref="J1294:M1294"/>
    <mergeCell ref="N1294:Q1294"/>
    <mergeCell ref="R1294:U1294"/>
    <mergeCell ref="V1294:Y1294"/>
    <mergeCell ref="Z1294:AC1294"/>
    <mergeCell ref="AD1294:AG1294"/>
    <mergeCell ref="J1295:M1295"/>
    <mergeCell ref="N1295:Q1295"/>
    <mergeCell ref="R1295:U1295"/>
    <mergeCell ref="V1295:Y1295"/>
    <mergeCell ref="Z1295:AC1295"/>
    <mergeCell ref="AD1295:AG1295"/>
    <mergeCell ref="J1297:M1297"/>
    <mergeCell ref="N1297:Q1297"/>
    <mergeCell ref="R1297:U1297"/>
    <mergeCell ref="V1297:Y1297"/>
    <mergeCell ref="J1300:M1300"/>
    <mergeCell ref="N1300:Q1300"/>
    <mergeCell ref="R1300:U1300"/>
    <mergeCell ref="V1300:Y1300"/>
    <mergeCell ref="Z1300:AC1300"/>
    <mergeCell ref="AD1300:AG1300"/>
    <mergeCell ref="J1301:M1301"/>
    <mergeCell ref="N1301:Q1301"/>
    <mergeCell ref="R1301:U1301"/>
    <mergeCell ref="V1301:Y1301"/>
    <mergeCell ref="Z1301:AC1301"/>
    <mergeCell ref="AD1301:AG1301"/>
    <mergeCell ref="J1302:M1302"/>
    <mergeCell ref="N1302:Q1302"/>
    <mergeCell ref="R1302:U1302"/>
    <mergeCell ref="V1302:Y1302"/>
    <mergeCell ref="Z1302:AC1302"/>
    <mergeCell ref="AD1302:AG1302"/>
    <mergeCell ref="R1312:U1312"/>
    <mergeCell ref="V1312:Y1312"/>
    <mergeCell ref="Z1312:AC1312"/>
    <mergeCell ref="AD1312:AG1312"/>
    <mergeCell ref="J1314:U1314"/>
    <mergeCell ref="J1325:M1325"/>
    <mergeCell ref="J1326:M1326"/>
    <mergeCell ref="N1321:Q1321"/>
    <mergeCell ref="N1322:Q1322"/>
    <mergeCell ref="N1325:Q1325"/>
    <mergeCell ref="N1326:Q1326"/>
    <mergeCell ref="D1306:AG1306"/>
    <mergeCell ref="D1308:AG1308"/>
    <mergeCell ref="J1310:U1311"/>
    <mergeCell ref="V1310:AG1311"/>
    <mergeCell ref="J1312:M1312"/>
    <mergeCell ref="N1312:Q1312"/>
    <mergeCell ref="D1323:I1324"/>
    <mergeCell ref="J1313:U1313"/>
    <mergeCell ref="V1313:AG1313"/>
    <mergeCell ref="V1314:AG1314"/>
    <mergeCell ref="R1315:U1315"/>
    <mergeCell ref="D1319:I1320"/>
    <mergeCell ref="D1317:I1318"/>
    <mergeCell ref="V1315:Y1315"/>
    <mergeCell ref="V1316:Y1316"/>
    <mergeCell ref="J1318:M1318"/>
    <mergeCell ref="J1317:M1317"/>
    <mergeCell ref="J1316:M1316"/>
    <mergeCell ref="J1315:M1315"/>
    <mergeCell ref="J1321:M1321"/>
    <mergeCell ref="J1322:M1322"/>
    <mergeCell ref="N1315:Q1315"/>
    <mergeCell ref="N1316:Q1316"/>
    <mergeCell ref="R1320:U1320"/>
    <mergeCell ref="AD1315:AG1315"/>
    <mergeCell ref="AD1316:AG1316"/>
    <mergeCell ref="AD1317:AG1317"/>
    <mergeCell ref="AD1318:AG1318"/>
    <mergeCell ref="AD1319:AG1319"/>
    <mergeCell ref="AD1320:AG1320"/>
    <mergeCell ref="N1335:Q1335"/>
    <mergeCell ref="Z1320:AC1320"/>
    <mergeCell ref="Z1321:AC1321"/>
    <mergeCell ref="Z1322:AC1322"/>
    <mergeCell ref="Z1325:AC1325"/>
    <mergeCell ref="Z1333:AC1333"/>
    <mergeCell ref="Z1334:AC1334"/>
    <mergeCell ref="Z1335:AC1335"/>
    <mergeCell ref="AD1321:AG1321"/>
    <mergeCell ref="AD1322:AG1322"/>
    <mergeCell ref="AD1324:AG1324"/>
    <mergeCell ref="R1316:U1316"/>
    <mergeCell ref="Z1329:AC1329"/>
    <mergeCell ref="AD1329:AG1329"/>
    <mergeCell ref="V1317:Y1317"/>
    <mergeCell ref="V1318:Y1318"/>
    <mergeCell ref="V1319:Y1319"/>
    <mergeCell ref="V1320:Y1320"/>
    <mergeCell ref="V1321:Y1321"/>
    <mergeCell ref="V1322:Y1322"/>
    <mergeCell ref="V1333:Y1333"/>
    <mergeCell ref="R1321:U1321"/>
    <mergeCell ref="R1322:U1322"/>
    <mergeCell ref="J1329:M1329"/>
    <mergeCell ref="D1353:L1353"/>
    <mergeCell ref="M1353:Q1353"/>
    <mergeCell ref="R1353:Y1353"/>
    <mergeCell ref="Z1353:AG1353"/>
    <mergeCell ref="R1325:U1325"/>
    <mergeCell ref="R1326:U1326"/>
    <mergeCell ref="N1336:Q1336"/>
    <mergeCell ref="V1331:Y1331"/>
    <mergeCell ref="V1324:Y1324"/>
    <mergeCell ref="Z1326:AC1326"/>
    <mergeCell ref="Z1317:AC1317"/>
    <mergeCell ref="Z1318:AC1318"/>
    <mergeCell ref="Z1319:AC1319"/>
    <mergeCell ref="N1317:Q1317"/>
    <mergeCell ref="N1318:Q1318"/>
    <mergeCell ref="N1319:Q1319"/>
    <mergeCell ref="N1320:Q1320"/>
    <mergeCell ref="R1317:U1317"/>
    <mergeCell ref="R1319:U1319"/>
    <mergeCell ref="N1329:Q1329"/>
    <mergeCell ref="R1329:U1329"/>
    <mergeCell ref="V1329:Y1329"/>
    <mergeCell ref="R1333:U1333"/>
    <mergeCell ref="R1334:U1334"/>
    <mergeCell ref="R1335:U1335"/>
    <mergeCell ref="R1336:U1336"/>
    <mergeCell ref="D1338:AG1338"/>
    <mergeCell ref="D1349:L1349"/>
    <mergeCell ref="M1349:Q1349"/>
    <mergeCell ref="R1349:Y1349"/>
    <mergeCell ref="Z1349:AG1349"/>
    <mergeCell ref="AD1335:AG1335"/>
    <mergeCell ref="AD1336:AG1336"/>
    <mergeCell ref="D1333:I1334"/>
    <mergeCell ref="D1325:I1326"/>
    <mergeCell ref="AD1326:AG1326"/>
    <mergeCell ref="M1357:Q1357"/>
    <mergeCell ref="R1357:Y1357"/>
    <mergeCell ref="Z1357:AG1357"/>
    <mergeCell ref="V1326:Y1326"/>
    <mergeCell ref="AD1325:AG1325"/>
    <mergeCell ref="Z1331:AC1331"/>
    <mergeCell ref="AD1331:AG1331"/>
    <mergeCell ref="J1332:M1332"/>
    <mergeCell ref="N1332:Q1332"/>
    <mergeCell ref="R1332:U1332"/>
    <mergeCell ref="V1332:Y1332"/>
    <mergeCell ref="Z1332:AC1332"/>
    <mergeCell ref="AD1332:AG1332"/>
    <mergeCell ref="D1331:I1332"/>
    <mergeCell ref="J1331:M1331"/>
    <mergeCell ref="N1331:Q1331"/>
    <mergeCell ref="R1331:U1331"/>
    <mergeCell ref="V1335:Y1335"/>
    <mergeCell ref="V1336:Y1336"/>
    <mergeCell ref="N1334:Q1334"/>
    <mergeCell ref="D1329:I1330"/>
    <mergeCell ref="Z1336:AC1336"/>
    <mergeCell ref="D1360:L1360"/>
    <mergeCell ref="M1360:Q1360"/>
    <mergeCell ref="R1360:Y1360"/>
    <mergeCell ref="Z1360:AG1360"/>
    <mergeCell ref="D1354:L1354"/>
    <mergeCell ref="M1354:Q1354"/>
    <mergeCell ref="R1354:Y1354"/>
    <mergeCell ref="Z1354:AG1354"/>
    <mergeCell ref="D1355:L1355"/>
    <mergeCell ref="M1355:Q1355"/>
    <mergeCell ref="R1355:Y1355"/>
    <mergeCell ref="Z1355:AG1355"/>
    <mergeCell ref="D1356:L1356"/>
    <mergeCell ref="M1356:Q1356"/>
    <mergeCell ref="R1356:Y1356"/>
    <mergeCell ref="Z1356:AG1356"/>
    <mergeCell ref="D1357:L1357"/>
    <mergeCell ref="D1358:L1358"/>
    <mergeCell ref="M1358:Q1358"/>
    <mergeCell ref="Q597:T597"/>
    <mergeCell ref="U597:X597"/>
    <mergeCell ref="Y597:AB597"/>
    <mergeCell ref="AC597:AG597"/>
    <mergeCell ref="D602:K602"/>
    <mergeCell ref="D601:K601"/>
    <mergeCell ref="D1351:L1351"/>
    <mergeCell ref="M1351:Q1351"/>
    <mergeCell ref="R1351:Y1351"/>
    <mergeCell ref="Z1351:AG1351"/>
    <mergeCell ref="AD1333:AG1333"/>
    <mergeCell ref="AD1334:AG1334"/>
    <mergeCell ref="J1330:M1330"/>
    <mergeCell ref="N1330:Q1330"/>
    <mergeCell ref="R1330:U1330"/>
    <mergeCell ref="V1330:Y1330"/>
    <mergeCell ref="Z1330:AC1330"/>
    <mergeCell ref="AD1330:AG1330"/>
    <mergeCell ref="D1342:AG1342"/>
    <mergeCell ref="D1335:I1336"/>
    <mergeCell ref="N1333:Q1333"/>
    <mergeCell ref="J1333:M1333"/>
    <mergeCell ref="J1334:M1334"/>
    <mergeCell ref="J1335:M1335"/>
    <mergeCell ref="J1336:M1336"/>
    <mergeCell ref="D1345:AG1345"/>
    <mergeCell ref="D1347:L1348"/>
    <mergeCell ref="M1347:Q1348"/>
    <mergeCell ref="R1347:AG1347"/>
    <mergeCell ref="R1348:Y1348"/>
    <mergeCell ref="Z1348:AG1348"/>
    <mergeCell ref="V1334:Y1334"/>
    <mergeCell ref="AD1297:AG1297"/>
    <mergeCell ref="D1310:I1314"/>
    <mergeCell ref="R1318:U1318"/>
    <mergeCell ref="J1303:M1303"/>
    <mergeCell ref="N1303:Q1303"/>
    <mergeCell ref="R1303:U1303"/>
    <mergeCell ref="R1358:Y1358"/>
    <mergeCell ref="Z1358:AG1358"/>
    <mergeCell ref="D1352:L1352"/>
    <mergeCell ref="M1352:Q1352"/>
    <mergeCell ref="R1352:Y1352"/>
    <mergeCell ref="Z1352:AG1352"/>
    <mergeCell ref="K576:M576"/>
    <mergeCell ref="N576:P576"/>
    <mergeCell ref="Q576:S576"/>
    <mergeCell ref="T576:V576"/>
    <mergeCell ref="W576:Y576"/>
    <mergeCell ref="Z576:AB576"/>
    <mergeCell ref="AC576:AE576"/>
    <mergeCell ref="AF576:AH576"/>
    <mergeCell ref="X958:Z958"/>
    <mergeCell ref="AA958:AB958"/>
    <mergeCell ref="X960:Z960"/>
    <mergeCell ref="X961:Z961"/>
    <mergeCell ref="X962:Z962"/>
    <mergeCell ref="AA960:AB960"/>
    <mergeCell ref="AA961:AB961"/>
    <mergeCell ref="AA962:AB962"/>
    <mergeCell ref="D586:R586"/>
    <mergeCell ref="S586:AG586"/>
    <mergeCell ref="D597:K597"/>
    <mergeCell ref="L597:P597"/>
    <mergeCell ref="AD1327:AG1327"/>
    <mergeCell ref="J1328:M1328"/>
    <mergeCell ref="N1328:Q1328"/>
    <mergeCell ref="R1328:U1328"/>
    <mergeCell ref="V1328:Y1328"/>
    <mergeCell ref="Z1328:AC1328"/>
    <mergeCell ref="D600:K600"/>
    <mergeCell ref="D599:K599"/>
    <mergeCell ref="D598:K598"/>
    <mergeCell ref="L602:P602"/>
    <mergeCell ref="L601:P601"/>
    <mergeCell ref="U599:X599"/>
    <mergeCell ref="J1319:M1319"/>
    <mergeCell ref="R1299:U1299"/>
    <mergeCell ref="V1299:Y1299"/>
    <mergeCell ref="Z1299:AC1299"/>
    <mergeCell ref="AD1299:AG1299"/>
    <mergeCell ref="D1296:I1296"/>
    <mergeCell ref="J1296:M1296"/>
    <mergeCell ref="N1296:Q1296"/>
    <mergeCell ref="R1296:U1296"/>
    <mergeCell ref="V1296:Y1296"/>
    <mergeCell ref="Z1296:AC1296"/>
    <mergeCell ref="AD1296:AG1296"/>
    <mergeCell ref="D1298:I1298"/>
    <mergeCell ref="J1298:M1298"/>
    <mergeCell ref="N1298:Q1298"/>
    <mergeCell ref="R1298:U1298"/>
    <mergeCell ref="V1298:Y1298"/>
    <mergeCell ref="Z1298:AC1298"/>
    <mergeCell ref="AD1298:AG1298"/>
    <mergeCell ref="Z1297:AC1297"/>
    <mergeCell ref="AD1328:AG1328"/>
    <mergeCell ref="D1321:I1322"/>
    <mergeCell ref="D1299:I1299"/>
    <mergeCell ref="J1299:M1299"/>
    <mergeCell ref="N1299:Q1299"/>
    <mergeCell ref="J1320:M1320"/>
    <mergeCell ref="V1303:Y1303"/>
    <mergeCell ref="Z1303:AC1303"/>
    <mergeCell ref="AD1303:AG1303"/>
    <mergeCell ref="D1315:I1316"/>
    <mergeCell ref="Z1315:AC1315"/>
    <mergeCell ref="Z1316:AC1316"/>
    <mergeCell ref="O62:Q62"/>
    <mergeCell ref="D385:AD385"/>
    <mergeCell ref="D1327:I1328"/>
    <mergeCell ref="J1327:M1327"/>
    <mergeCell ref="N1327:Q1327"/>
    <mergeCell ref="R1327:U1327"/>
    <mergeCell ref="V1327:Y1327"/>
    <mergeCell ref="Z1327:AC1327"/>
    <mergeCell ref="V1325:Y1325"/>
    <mergeCell ref="R1324:U1324"/>
    <mergeCell ref="D576:G576"/>
    <mergeCell ref="J1323:M1323"/>
    <mergeCell ref="N1323:Q1323"/>
    <mergeCell ref="R1323:U1323"/>
    <mergeCell ref="V1323:Y1323"/>
    <mergeCell ref="Z1323:AC1323"/>
    <mergeCell ref="AD1323:AG1323"/>
    <mergeCell ref="J1324:M1324"/>
    <mergeCell ref="N1324:Q1324"/>
    <mergeCell ref="Z1324:AC1324"/>
  </mergeCells>
  <conditionalFormatting sqref="AI598:AM602 AI617:AM620 AM618:AM623 AM675:AM680 AI680:AM680 AI624:AM624">
    <cfRule type="cellIs" dxfId="275" priority="357" operator="lessThan">
      <formula>0</formula>
    </cfRule>
    <cfRule type="cellIs" dxfId="274" priority="358" operator="greaterThan">
      <formula>0</formula>
    </cfRule>
    <cfRule type="cellIs" dxfId="273" priority="359" operator="lessThan">
      <formula>0</formula>
    </cfRule>
    <cfRule type="cellIs" dxfId="272" priority="360" operator="greaterThan">
      <formula>0</formula>
    </cfRule>
  </conditionalFormatting>
  <conditionalFormatting sqref="AO617:AO624 AI647:AK649 AI658:AK660 AO696:AO702 AO704:AO711 AJ740:AM746 AO740:AO746 AI752:AK754 AJ754:AM754 AM752:AM754 AO752:AO754 AL1235:AM1259 BC581:BK581 AI401:AP418 BA405:BH418 AI424:AP441 BA428:BH441 AR401:AY417 AI476:AQ493 AI499:AQ516 AS476:BA492 BC480:BK493 BC516:BK516 AI568:AQ581 AS549:BA561 BC553:BK562 AI549:AQ562 AL1264:AM1269">
    <cfRule type="cellIs" dxfId="271" priority="343" operator="lessThan">
      <formula>0</formula>
    </cfRule>
    <cfRule type="cellIs" dxfId="270" priority="344" operator="greaterThan">
      <formula>0</formula>
    </cfRule>
  </conditionalFormatting>
  <conditionalFormatting sqref="AK697:AM702 AM704:AM705 AK706:AM711 AL729:AM731 AO731:AP731 AL780:AM789 AO780:AP789 AI801:AN803 AM827:AM838 AO1365:AO1379 AL1365:AM1382 AM1387:AM1404 AO1387:AO1401 AL846:AL864 AM846:AM858 AO846:AO853 AM863:AM875 AO863:AO870 AL940:AM942 AO942:AP942 AO959:AP963 AO974:AP974 AL1006:AM1016 AO1006:AP1016 AI1080:AN1082 AI1180:AM1188 AO1180:AS1188 AO1205:AP1212 AL1226:AM1226 AO1220:AP1226 AO1235:AP1242 AL1241:AM1241 AM1235:AM1259 AO1291:AP1302 AL885:AM890 AO885:AP890 AO1264:AP1269 AM1264:AM1268 AL1269:AM1269">
    <cfRule type="cellIs" dxfId="269" priority="280" operator="lessThan">
      <formula>0</formula>
    </cfRule>
    <cfRule type="cellIs" dxfId="268" priority="281" operator="greaterThan">
      <formula>0</formula>
    </cfRule>
  </conditionalFormatting>
  <conditionalFormatting sqref="AL1235:AM1258 AL1264:AM1269">
    <cfRule type="cellIs" priority="362" stopIfTrue="1" operator="greaterThan">
      <formula>0</formula>
    </cfRule>
  </conditionalFormatting>
  <conditionalFormatting sqref="AO727:AP731 AM846:AM859 AM863:AM875">
    <cfRule type="cellIs" dxfId="267" priority="271" operator="lessThan">
      <formula>0</formula>
    </cfRule>
    <cfRule type="cellIs" dxfId="266" priority="272" operator="greaterThan">
      <formula>0</formula>
    </cfRule>
    <cfRule type="cellIs" priority="273" stopIfTrue="1" operator="greaterThan">
      <formula>0</formula>
    </cfRule>
    <cfRule type="cellIs" priority="274" stopIfTrue="1" operator="greaterThan">
      <formula>0</formula>
    </cfRule>
    <cfRule type="cellIs" priority="275" stopIfTrue="1" operator="greaterThan">
      <formula>0</formula>
    </cfRule>
  </conditionalFormatting>
  <conditionalFormatting sqref="AI803:AN803 AI1082:AN1082">
    <cfRule type="cellIs" dxfId="265" priority="249" operator="lessThan">
      <formula>0</formula>
    </cfRule>
    <cfRule type="cellIs" dxfId="264" priority="250" operator="greaterThan">
      <formula>0</formula>
    </cfRule>
  </conditionalFormatting>
  <conditionalFormatting sqref="AO1235:AP1257 AO1264:AP1269">
    <cfRule type="cellIs" dxfId="263" priority="162" operator="lessThan">
      <formula>0</formula>
    </cfRule>
    <cfRule type="cellIs" dxfId="262" priority="163" operator="greaterThan">
      <formula>0</formula>
    </cfRule>
    <cfRule type="cellIs" priority="164" stopIfTrue="1" operator="greaterThan">
      <formula>0</formula>
    </cfRule>
  </conditionalFormatting>
  <pageMargins left="0.70866141732283472" right="0.23622047244094491" top="0.70866141732283472" bottom="0.70866141732283472" header="0.31496062992125984" footer="0.35433070866141736"/>
  <pageSetup paperSize="9" scale="81" orientation="portrait" blackAndWhite="1" r:id="rId1"/>
  <headerFooter>
    <oddHeader xml:space="preserve">&amp;L&amp;"Arial,Tučné"&amp;10Účtovná jednotka 
Poznámky individuálnej účtovnej závierky zostavenej k 31. decembru 2012&amp;C
</oddHeader>
    <oddFooter>&amp;C&amp;P
Neoddeliteľnou súčasťou účtovnej závierky je súvaha, výkaz ziskov a strát a poznámky.</oddFooter>
  </headerFooter>
  <legacyDrawing r:id="rId2"/>
</worksheet>
</file>

<file path=xl/worksheets/sheet40.xml><?xml version="1.0" encoding="utf-8"?>
<worksheet xmlns="http://schemas.openxmlformats.org/spreadsheetml/2006/main" xmlns:r="http://schemas.openxmlformats.org/officeDocument/2006/relationships">
  <sheetPr codeName="Sheet37">
    <tabColor rgb="FFFFFF00"/>
  </sheetPr>
  <dimension ref="A1:I26"/>
  <sheetViews>
    <sheetView showGridLines="0" topLeftCell="A10" zoomScaleNormal="100" workbookViewId="0">
      <selection activeCell="H19" sqref="H19:I19"/>
    </sheetView>
  </sheetViews>
  <sheetFormatPr defaultRowHeight="11.25"/>
  <cols>
    <col min="1" max="1" width="23" style="20" customWidth="1"/>
    <col min="2" max="2" width="8.28515625" style="20" customWidth="1"/>
    <col min="3" max="6" width="13.85546875" style="20" customWidth="1"/>
    <col min="7" max="7" width="23.28515625" style="20" customWidth="1"/>
    <col min="8" max="8" width="18.28515625" style="285" customWidth="1"/>
    <col min="9" max="9" width="18.28515625" style="284" customWidth="1"/>
    <col min="10" max="16384" width="9.140625" style="20"/>
  </cols>
  <sheetData>
    <row r="1" spans="1:9" ht="15">
      <c r="A1" s="99" t="s">
        <v>480</v>
      </c>
      <c r="H1" s="1193" t="s">
        <v>674</v>
      </c>
      <c r="I1" s="1195"/>
    </row>
    <row r="2" spans="1:9" ht="12"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295" t="e">
        <f>SUM(E5:E7)-#REF!</f>
        <v>#REF!</v>
      </c>
      <c r="I4" s="293" t="e">
        <f>SUM(F5:F7)-#REF!</f>
        <v>#REF!</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295" t="e">
        <f>SUM(E9:E11)-#REF!</f>
        <v>#REF!</v>
      </c>
      <c r="I8" s="293" t="e">
        <f>SUM(F9:F11)-#REF!</f>
        <v>#REF!</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2" thickTop="1">
      <c r="A12" s="99"/>
    </row>
    <row r="13" spans="1:9" ht="12"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296"/>
      <c r="I15" s="294"/>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295" t="e">
        <f>SUM(E20:E22,E24:E25)-#REF!</f>
        <v>#REF!</v>
      </c>
      <c r="I19" s="293" t="e">
        <f>SUM(F20:F22,F24:F25)-#REF!</f>
        <v>#REF!</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2" thickTop="1"/>
  </sheetData>
  <mergeCells count="1">
    <mergeCell ref="H1:I1"/>
  </mergeCells>
  <conditionalFormatting sqref="H1">
    <cfRule type="cellIs" priority="5" stopIfTrue="1" operator="greaterThan">
      <formula>0</formula>
    </cfRule>
  </conditionalFormatting>
  <conditionalFormatting sqref="H19:I19">
    <cfRule type="cellIs" dxfId="37" priority="3" operator="lessThan">
      <formula>0</formula>
    </cfRule>
    <cfRule type="cellIs" dxfId="36" priority="4" operator="greaterThan">
      <formula>0</formula>
    </cfRule>
  </conditionalFormatting>
  <conditionalFormatting sqref="H4:I8">
    <cfRule type="cellIs" dxfId="35" priority="1" operator="lessThan">
      <formula>0</formula>
    </cfRule>
    <cfRule type="cellIs" dxfId="34"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sheetPr codeName="Sheet38"/>
  <dimension ref="A1:C20"/>
  <sheetViews>
    <sheetView showGridLines="0" zoomScaleNormal="100" workbookViewId="0">
      <selection activeCell="A3" sqref="A3:A19"/>
    </sheetView>
  </sheetViews>
  <sheetFormatPr defaultRowHeight="15"/>
  <cols>
    <col min="1" max="1" width="27.7109375" customWidth="1"/>
    <col min="2" max="3" width="29.28515625" customWidth="1"/>
    <col min="4" max="4" width="14.140625" customWidth="1"/>
    <col min="5" max="5" width="14.42578125" customWidth="1"/>
    <col min="6" max="7" width="23.28515625" customWidth="1"/>
  </cols>
  <sheetData>
    <row r="1" spans="1:3" ht="17.25" thickBot="1">
      <c r="A1" s="1" t="s">
        <v>481</v>
      </c>
    </row>
    <row r="2" spans="1:3" ht="24"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75" thickTop="1"/>
  </sheetData>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sheetPr codeName="Sheet39"/>
  <dimension ref="A1:I17"/>
  <sheetViews>
    <sheetView showGridLines="0" zoomScaleNormal="100" workbookViewId="0">
      <selection activeCell="H2" sqref="H2:I13"/>
    </sheetView>
  </sheetViews>
  <sheetFormatPr defaultRowHeight="15"/>
  <cols>
    <col min="1" max="1" width="32.7109375" customWidth="1"/>
    <col min="2" max="3" width="26.85546875" customWidth="1"/>
    <col min="4" max="4" width="22.28515625" customWidth="1"/>
    <col min="5" max="5" width="26" style="263" customWidth="1"/>
    <col min="6" max="6" width="26" style="268" customWidth="1"/>
    <col min="7" max="7" width="5.140625" customWidth="1"/>
    <col min="8" max="8" width="22.5703125" style="299" customWidth="1"/>
    <col min="9" max="9" width="22.5703125" style="298" customWidth="1"/>
  </cols>
  <sheetData>
    <row r="1" spans="1:9" ht="17.25" thickBot="1">
      <c r="A1" s="297" t="s">
        <v>252</v>
      </c>
      <c r="E1" s="1199" t="s">
        <v>672</v>
      </c>
      <c r="F1" s="1201"/>
      <c r="G1" s="273"/>
      <c r="H1" s="1212" t="s">
        <v>674</v>
      </c>
      <c r="I1" s="1213"/>
    </row>
    <row r="2" spans="1:9" ht="23.25" customHeight="1" thickTop="1" thickBot="1">
      <c r="A2" s="84" t="s">
        <v>1</v>
      </c>
      <c r="B2" s="38" t="s">
        <v>2</v>
      </c>
      <c r="C2" s="38" t="s">
        <v>3</v>
      </c>
      <c r="E2" s="59" t="s">
        <v>2</v>
      </c>
      <c r="F2" s="59" t="s">
        <v>3</v>
      </c>
      <c r="H2" s="300" t="s">
        <v>2</v>
      </c>
      <c r="I2" s="300" t="s">
        <v>3</v>
      </c>
    </row>
    <row r="3" spans="1:9" ht="23.25" customHeight="1" thickTop="1" thickBot="1">
      <c r="A3" s="73" t="s">
        <v>253</v>
      </c>
      <c r="B3" s="85">
        <f>SUM(B4:B5)</f>
        <v>0</v>
      </c>
      <c r="C3" s="78">
        <f>SUM(C4:C5)</f>
        <v>0</v>
      </c>
      <c r="E3" s="266">
        <f>SUM(B4:B5)-B3</f>
        <v>0</v>
      </c>
      <c r="F3" s="269">
        <f>SUM(C4:C5)-C3</f>
        <v>0</v>
      </c>
      <c r="H3" s="498" t="e">
        <f>B3-#REF!</f>
        <v>#REF!</v>
      </c>
      <c r="I3" s="499" t="e">
        <f>C3-#REF!</f>
        <v>#REF!</v>
      </c>
    </row>
    <row r="4" spans="1:9" ht="23.25" customHeight="1" thickTop="1" thickBot="1">
      <c r="A4" s="14"/>
      <c r="B4" s="79"/>
      <c r="C4" s="80"/>
      <c r="H4" s="301"/>
      <c r="I4" s="302"/>
    </row>
    <row r="5" spans="1:9" ht="23.25" customHeight="1" thickBot="1">
      <c r="A5" s="16"/>
      <c r="B5" s="85"/>
      <c r="C5" s="78"/>
      <c r="H5" s="301"/>
      <c r="I5" s="302"/>
    </row>
    <row r="6" spans="1:9" ht="23.25" customHeight="1" thickTop="1" thickBot="1">
      <c r="A6" s="25" t="s">
        <v>254</v>
      </c>
      <c r="B6" s="85">
        <f>SUM(B7:B8)</f>
        <v>0</v>
      </c>
      <c r="C6" s="78">
        <f>SUM(C7:C8)</f>
        <v>0</v>
      </c>
      <c r="E6" s="266">
        <f>SUM(B7:B8)-B6</f>
        <v>0</v>
      </c>
      <c r="F6" s="269">
        <f>SUM(C7:C8)-C6</f>
        <v>0</v>
      </c>
      <c r="H6" s="498" t="e">
        <f>B6-#REF!</f>
        <v>#REF!</v>
      </c>
      <c r="I6" s="499" t="e">
        <f>C6-#REF!</f>
        <v>#REF!</v>
      </c>
    </row>
    <row r="7" spans="1:9" ht="23.25" customHeight="1" thickTop="1" thickBot="1">
      <c r="A7" s="14"/>
      <c r="B7" s="79"/>
      <c r="C7" s="80"/>
      <c r="H7" s="301"/>
      <c r="I7" s="302"/>
    </row>
    <row r="8" spans="1:9" ht="23.25" customHeight="1" thickBot="1">
      <c r="A8" s="16"/>
      <c r="B8" s="85"/>
      <c r="C8" s="78"/>
      <c r="H8" s="301"/>
      <c r="I8" s="302"/>
    </row>
    <row r="9" spans="1:9" ht="23.25" customHeight="1" thickTop="1" thickBot="1">
      <c r="A9" s="25" t="s">
        <v>482</v>
      </c>
      <c r="B9" s="85">
        <f>SUM(B10:B12)</f>
        <v>0</v>
      </c>
      <c r="C9" s="78">
        <f>SUM(C10:C12)</f>
        <v>0</v>
      </c>
      <c r="E9" s="266">
        <f>SUM(B10:B12)-B9</f>
        <v>0</v>
      </c>
      <c r="F9" s="269">
        <f>SUM(C10:C12)-C9</f>
        <v>0</v>
      </c>
      <c r="H9" s="498" t="e">
        <f>B9-#REF!</f>
        <v>#REF!</v>
      </c>
      <c r="I9" s="499" t="e">
        <f>C9-#REF!</f>
        <v>#REF!</v>
      </c>
    </row>
    <row r="10" spans="1:9" ht="23.25" customHeight="1" thickTop="1" thickBot="1">
      <c r="A10" s="14"/>
      <c r="B10" s="79"/>
      <c r="C10" s="80"/>
      <c r="H10" s="301"/>
      <c r="I10" s="302"/>
    </row>
    <row r="11" spans="1:9" ht="23.25" customHeight="1" thickBot="1">
      <c r="A11" s="14"/>
      <c r="B11" s="79"/>
      <c r="C11" s="80"/>
      <c r="H11" s="301"/>
      <c r="I11" s="302"/>
    </row>
    <row r="12" spans="1:9" ht="23.25" customHeight="1" thickBot="1">
      <c r="A12" s="16"/>
      <c r="B12" s="85"/>
      <c r="C12" s="78"/>
      <c r="H12" s="301"/>
      <c r="I12" s="302"/>
    </row>
    <row r="13" spans="1:9" ht="23.25" customHeight="1" thickTop="1" thickBot="1">
      <c r="A13" s="25" t="s">
        <v>483</v>
      </c>
      <c r="B13" s="85">
        <f>SUM(B14:B16)</f>
        <v>0</v>
      </c>
      <c r="C13" s="78">
        <f>SUM(C14:C16)</f>
        <v>0</v>
      </c>
      <c r="E13" s="266">
        <f>SUM(B14:B16)-B13</f>
        <v>0</v>
      </c>
      <c r="F13" s="269">
        <f>SUM(C14:C16)-C13</f>
        <v>0</v>
      </c>
      <c r="H13" s="498" t="e">
        <f>B13-#REF!</f>
        <v>#REF!</v>
      </c>
      <c r="I13" s="499" t="e">
        <f>C13-#REF!</f>
        <v>#REF!</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75" thickTop="1"/>
  </sheetData>
  <mergeCells count="2">
    <mergeCell ref="E1:F1"/>
    <mergeCell ref="H1:I1"/>
  </mergeCells>
  <conditionalFormatting sqref="E3:F13">
    <cfRule type="cellIs" dxfId="33" priority="4" operator="lessThan">
      <formula>0</formula>
    </cfRule>
    <cfRule type="cellIs" dxfId="32" priority="5" operator="greaterThan">
      <formula>0</formula>
    </cfRule>
  </conditionalFormatting>
  <conditionalFormatting sqref="H3:I13">
    <cfRule type="cellIs" dxfId="31" priority="1" operator="lessThan">
      <formula>0</formula>
    </cfRule>
    <cfRule type="cellIs" dxfId="30" priority="2" operator="greaterThan">
      <formula>0</formula>
    </cfRule>
  </conditionalFormatting>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sheetPr codeName="Sheet40"/>
  <dimension ref="A1:E15"/>
  <sheetViews>
    <sheetView showGridLines="0" zoomScaleNormal="100" workbookViewId="0">
      <selection activeCell="A11" sqref="A11"/>
    </sheetView>
  </sheetViews>
  <sheetFormatPr defaultRowHeight="15"/>
  <cols>
    <col min="1" max="1" width="27.5703125" customWidth="1"/>
    <col min="2" max="5" width="19.5703125" customWidth="1"/>
  </cols>
  <sheetData>
    <row r="1" spans="1:5" ht="16.5">
      <c r="A1" s="1" t="s">
        <v>255</v>
      </c>
    </row>
    <row r="2" spans="1:5" ht="15.75" thickBot="1">
      <c r="A2" s="20" t="s">
        <v>8</v>
      </c>
      <c r="B2" s="20"/>
      <c r="C2" s="20"/>
      <c r="D2" s="20"/>
      <c r="E2" s="20"/>
    </row>
    <row r="3" spans="1:5" ht="16.5" thickTop="1" thickBot="1">
      <c r="A3" s="1204" t="s">
        <v>131</v>
      </c>
      <c r="B3" s="979" t="s">
        <v>256</v>
      </c>
      <c r="C3" s="980"/>
      <c r="D3" s="947" t="s">
        <v>257</v>
      </c>
      <c r="E3" s="20"/>
    </row>
    <row r="4" spans="1:5" ht="16.5" thickTop="1" thickBot="1">
      <c r="A4" s="1206"/>
      <c r="B4" s="21" t="s">
        <v>258</v>
      </c>
      <c r="C4" s="69" t="s">
        <v>259</v>
      </c>
      <c r="D4" s="949"/>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7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sheetPr codeName="Sheet41"/>
  <dimension ref="A1:E17"/>
  <sheetViews>
    <sheetView showGridLines="0" zoomScaleNormal="100" workbookViewId="0">
      <selection activeCell="A13" sqref="A13"/>
    </sheetView>
  </sheetViews>
  <sheetFormatPr defaultRowHeight="15"/>
  <cols>
    <col min="1" max="1" width="18.5703125" customWidth="1"/>
    <col min="2" max="5" width="17" customWidth="1"/>
  </cols>
  <sheetData>
    <row r="1" spans="1:5" ht="16.5">
      <c r="A1" s="1" t="s">
        <v>255</v>
      </c>
    </row>
    <row r="2" spans="1:5">
      <c r="A2" s="20"/>
      <c r="B2" s="20"/>
      <c r="C2" s="20"/>
      <c r="D2" s="20"/>
      <c r="E2" s="20"/>
    </row>
    <row r="3" spans="1:5" ht="15.75" thickBot="1">
      <c r="A3" s="20" t="s">
        <v>15</v>
      </c>
      <c r="B3" s="20"/>
      <c r="C3" s="20"/>
      <c r="D3" s="20"/>
      <c r="E3" s="20"/>
    </row>
    <row r="4" spans="1:5" ht="28.5" customHeight="1" thickTop="1" thickBot="1">
      <c r="A4" s="1204" t="s">
        <v>131</v>
      </c>
      <c r="B4" s="979" t="s">
        <v>2</v>
      </c>
      <c r="C4" s="981"/>
      <c r="D4" s="979" t="s">
        <v>3</v>
      </c>
      <c r="E4" s="981"/>
    </row>
    <row r="5" spans="1:5" ht="17.25" customHeight="1" thickTop="1" thickBot="1">
      <c r="A5" s="1205"/>
      <c r="B5" s="979" t="s">
        <v>262</v>
      </c>
      <c r="C5" s="981"/>
      <c r="D5" s="979" t="s">
        <v>262</v>
      </c>
      <c r="E5" s="981"/>
    </row>
    <row r="6" spans="1:5" ht="24" thickTop="1" thickBot="1">
      <c r="A6" s="1206"/>
      <c r="B6" s="21" t="s">
        <v>263</v>
      </c>
      <c r="C6" s="21" t="s">
        <v>264</v>
      </c>
      <c r="D6" s="21" t="s">
        <v>263</v>
      </c>
      <c r="E6" s="21" t="s">
        <v>264</v>
      </c>
    </row>
    <row r="7" spans="1:5" ht="35.25"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4"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7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sheetPr codeName="Sheet42"/>
  <dimension ref="A1:C9"/>
  <sheetViews>
    <sheetView showGridLines="0" zoomScaleNormal="100" workbookViewId="0">
      <selection activeCell="B2" sqref="B2:C2"/>
    </sheetView>
  </sheetViews>
  <sheetFormatPr defaultRowHeight="15"/>
  <cols>
    <col min="1" max="1" width="31.7109375" customWidth="1"/>
    <col min="2" max="3" width="27.28515625" customWidth="1"/>
    <col min="4" max="4" width="21.85546875" customWidth="1"/>
    <col min="5" max="5" width="19.5703125" customWidth="1"/>
  </cols>
  <sheetData>
    <row r="1" spans="1:3" ht="17.25" thickBot="1">
      <c r="A1" s="1" t="s">
        <v>265</v>
      </c>
    </row>
    <row r="2" spans="1:3" ht="16.5" thickTop="1" thickBot="1">
      <c r="A2" s="1204" t="s">
        <v>266</v>
      </c>
      <c r="B2" s="979" t="s">
        <v>267</v>
      </c>
      <c r="C2" s="981"/>
    </row>
    <row r="3" spans="1:3" ht="24" thickTop="1" thickBot="1">
      <c r="A3" s="1206"/>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7.2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sheetPr codeName="Sheet43"/>
  <dimension ref="A1:O8"/>
  <sheetViews>
    <sheetView showGridLines="0" zoomScaleNormal="100" workbookViewId="0">
      <selection activeCell="H11" sqref="H11"/>
    </sheetView>
  </sheetViews>
  <sheetFormatPr defaultRowHeight="15"/>
  <cols>
    <col min="1" max="1" width="18.85546875" customWidth="1"/>
    <col min="2" max="7" width="11.28515625" customWidth="1"/>
    <col min="10" max="10" width="9.140625" style="263"/>
    <col min="11" max="14" width="9.140625" style="264"/>
    <col min="15" max="15" width="9.140625" style="268"/>
  </cols>
  <sheetData>
    <row r="1" spans="1:15" ht="17.25" thickBot="1">
      <c r="A1" s="1" t="s">
        <v>272</v>
      </c>
      <c r="J1" s="1199" t="s">
        <v>672</v>
      </c>
      <c r="K1" s="1200"/>
      <c r="L1" s="1200"/>
      <c r="M1" s="1200"/>
      <c r="N1" s="1200"/>
      <c r="O1" s="1201"/>
    </row>
    <row r="2" spans="1:15" ht="24.75" customHeight="1" thickTop="1" thickBot="1">
      <c r="A2" s="1204" t="s">
        <v>1</v>
      </c>
      <c r="B2" s="976" t="s">
        <v>2</v>
      </c>
      <c r="C2" s="977"/>
      <c r="D2" s="978"/>
      <c r="E2" s="979" t="s">
        <v>3</v>
      </c>
      <c r="F2" s="980"/>
      <c r="G2" s="981"/>
      <c r="J2" s="976" t="s">
        <v>2</v>
      </c>
      <c r="K2" s="977"/>
      <c r="L2" s="978"/>
      <c r="M2" s="979" t="s">
        <v>492</v>
      </c>
      <c r="N2" s="980"/>
      <c r="O2" s="981"/>
    </row>
    <row r="3" spans="1:15" ht="16.5" customHeight="1" thickTop="1" thickBot="1">
      <c r="A3" s="1205"/>
      <c r="B3" s="976" t="s">
        <v>184</v>
      </c>
      <c r="C3" s="977"/>
      <c r="D3" s="978"/>
      <c r="E3" s="976" t="s">
        <v>184</v>
      </c>
      <c r="F3" s="977"/>
      <c r="G3" s="978"/>
      <c r="J3" s="976" t="s">
        <v>184</v>
      </c>
      <c r="K3" s="977"/>
      <c r="L3" s="978"/>
      <c r="M3" s="976" t="s">
        <v>184</v>
      </c>
      <c r="N3" s="977"/>
      <c r="O3" s="978"/>
    </row>
    <row r="4" spans="1:15" s="4" customFormat="1" ht="45" customHeight="1" thickTop="1" thickBot="1">
      <c r="A4" s="1206"/>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266">
        <f>SUM(B5:B6)-B7</f>
        <v>0</v>
      </c>
      <c r="K7" s="265">
        <f t="shared" ref="K7:O7" si="1">SUM(C5:C6)-C7</f>
        <v>0</v>
      </c>
      <c r="L7" s="265">
        <f t="shared" si="1"/>
        <v>0</v>
      </c>
      <c r="M7" s="265">
        <f t="shared" si="1"/>
        <v>0</v>
      </c>
      <c r="N7" s="265">
        <f t="shared" si="1"/>
        <v>0</v>
      </c>
      <c r="O7" s="269">
        <f t="shared" si="1"/>
        <v>0</v>
      </c>
    </row>
    <row r="8" spans="1:15" ht="15.75" thickTop="1"/>
  </sheetData>
  <mergeCells count="10">
    <mergeCell ref="J1:O1"/>
    <mergeCell ref="J2:L2"/>
    <mergeCell ref="M2:O2"/>
    <mergeCell ref="J3:L3"/>
    <mergeCell ref="M3:O3"/>
    <mergeCell ref="B2:D2"/>
    <mergeCell ref="E2:G2"/>
    <mergeCell ref="B3:D3"/>
    <mergeCell ref="E3:G3"/>
    <mergeCell ref="A2:A4"/>
  </mergeCells>
  <conditionalFormatting sqref="J5:O7">
    <cfRule type="cellIs" dxfId="29" priority="3" operator="lessThan">
      <formula>0</formula>
    </cfRule>
    <cfRule type="cellIs" dxfId="28" priority="4" operator="greaterThan">
      <formula>0</formula>
    </cfRule>
  </conditionalFormatting>
  <conditionalFormatting sqref="J7:O7">
    <cfRule type="cellIs" dxfId="27" priority="1" operator="lessThan">
      <formula>0</formula>
    </cfRule>
    <cfRule type="cellIs" dxfId="26" priority="2" operator="greaterThan">
      <formula>0</formula>
    </cfRule>
  </conditionalFormatting>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sheetPr codeName="Sheet44"/>
  <dimension ref="A1:C12"/>
  <sheetViews>
    <sheetView showGridLines="0" zoomScaleNormal="100" workbookViewId="0">
      <selection activeCell="B14" sqref="B14"/>
    </sheetView>
  </sheetViews>
  <sheetFormatPr defaultRowHeight="15"/>
  <cols>
    <col min="1" max="3" width="28.85546875" customWidth="1"/>
    <col min="4" max="4" width="17.42578125" customWidth="1"/>
    <col min="5" max="5" width="19.5703125" customWidth="1"/>
    <col min="6" max="6" width="19.28515625" customWidth="1"/>
    <col min="7" max="7" width="13" customWidth="1"/>
  </cols>
  <sheetData>
    <row r="1" spans="1:3" ht="17.2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7.25" thickTop="1">
      <c r="A12" s="1"/>
    </row>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sheetPr codeName="Sheet45"/>
  <dimension ref="A1:D20"/>
  <sheetViews>
    <sheetView showGridLines="0" zoomScaleNormal="100" workbookViewId="0">
      <selection activeCell="A5" sqref="A5: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c r="A1" s="1" t="s">
        <v>348</v>
      </c>
    </row>
    <row r="2" spans="1:4" ht="15.75" thickBot="1">
      <c r="A2" s="49" t="s">
        <v>8</v>
      </c>
      <c r="B2" s="20"/>
      <c r="C2" s="20"/>
      <c r="D2" s="20"/>
    </row>
    <row r="3" spans="1:4" ht="16.5" thickTop="1" thickBot="1">
      <c r="A3" s="1204" t="s">
        <v>349</v>
      </c>
      <c r="B3" s="979" t="s">
        <v>350</v>
      </c>
      <c r="C3" s="981"/>
      <c r="D3" s="20"/>
    </row>
    <row r="4" spans="1:4" ht="16.5" thickTop="1" thickBot="1">
      <c r="A4" s="1206"/>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6.5" thickTop="1" thickBot="1">
      <c r="A11" s="160" t="s">
        <v>15</v>
      </c>
      <c r="B11" s="20"/>
      <c r="C11" s="20"/>
      <c r="D11" s="20"/>
    </row>
    <row r="12" spans="1:4" ht="16.5" thickTop="1" thickBot="1">
      <c r="A12" s="947" t="s">
        <v>349</v>
      </c>
      <c r="B12" s="979" t="s">
        <v>359</v>
      </c>
      <c r="C12" s="981"/>
      <c r="D12" s="20"/>
    </row>
    <row r="13" spans="1:4" ht="16.5" thickTop="1" thickBot="1">
      <c r="A13" s="949"/>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7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sheetPr codeName="Sheet46"/>
  <dimension ref="A1:C11"/>
  <sheetViews>
    <sheetView showGridLines="0" zoomScaleNormal="100" workbookViewId="0">
      <selection activeCell="A2" sqref="A2: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c r="A1" s="1" t="s">
        <v>360</v>
      </c>
    </row>
    <row r="2" spans="1:3" ht="24"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75" thickTop="1"/>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sheetPr codeName="Sheet12">
    <tabColor rgb="FF92D050"/>
    <pageSetUpPr fitToPage="1"/>
  </sheetPr>
  <dimension ref="A2:I201"/>
  <sheetViews>
    <sheetView showGridLines="0" topLeftCell="A76" zoomScale="60" zoomScaleNormal="60" zoomScaleSheetLayoutView="55" workbookViewId="0">
      <selection activeCell="D26" sqref="D26"/>
    </sheetView>
  </sheetViews>
  <sheetFormatPr defaultColWidth="10.28515625" defaultRowHeight="18"/>
  <cols>
    <col min="1" max="1" width="10.42578125" style="178" customWidth="1"/>
    <col min="2" max="2" width="140.42578125" style="180" customWidth="1"/>
    <col min="3" max="3" width="4.28515625" style="180" customWidth="1"/>
    <col min="4" max="4" width="19.42578125" style="181" customWidth="1"/>
    <col min="5" max="5" width="19.7109375" style="181" customWidth="1"/>
    <col min="6" max="6" width="3" style="178" customWidth="1"/>
    <col min="7" max="7" width="57.140625" style="178" hidden="1" customWidth="1"/>
    <col min="8" max="8" width="11.5703125" style="182" bestFit="1" customWidth="1"/>
    <col min="9" max="9" width="11.5703125" style="184" bestFit="1" customWidth="1"/>
    <col min="10" max="16384" width="10.28515625" style="184"/>
  </cols>
  <sheetData>
    <row r="2" spans="1:9" ht="33.75">
      <c r="B2" s="179" t="s">
        <v>514</v>
      </c>
      <c r="I2" s="183"/>
    </row>
    <row r="3" spans="1:9" ht="24" customHeight="1">
      <c r="B3" s="185" t="s">
        <v>1142</v>
      </c>
      <c r="C3" s="185"/>
      <c r="D3" s="186"/>
      <c r="F3" s="187"/>
      <c r="G3" s="188"/>
    </row>
    <row r="4" spans="1:9" ht="24" customHeight="1">
      <c r="B4" s="189" t="s">
        <v>515</v>
      </c>
      <c r="C4" s="185"/>
      <c r="D4" s="186"/>
      <c r="F4" s="187"/>
      <c r="G4" s="188"/>
      <c r="H4" s="183"/>
      <c r="I4" s="183"/>
    </row>
    <row r="5" spans="1:9" ht="24" customHeight="1">
      <c r="B5" s="189"/>
      <c r="C5" s="185"/>
      <c r="D5" s="186"/>
      <c r="F5" s="187"/>
      <c r="G5" s="188"/>
      <c r="H5" s="183"/>
      <c r="I5" s="183"/>
    </row>
    <row r="6" spans="1:9" ht="24" customHeight="1">
      <c r="B6" s="190">
        <f>'[2]Import - Prelim'!B1</f>
        <v>0</v>
      </c>
      <c r="C6" s="185"/>
      <c r="D6" s="186"/>
      <c r="F6" s="187"/>
      <c r="G6" s="188"/>
      <c r="H6" s="183"/>
      <c r="I6" s="183"/>
    </row>
    <row r="7" spans="1:9" ht="20.100000000000001" customHeight="1" thickBot="1">
      <c r="A7" s="191"/>
      <c r="B7" s="192"/>
      <c r="F7" s="193"/>
      <c r="G7" s="192"/>
    </row>
    <row r="8" spans="1:9" s="199" customFormat="1" ht="40.5" customHeight="1">
      <c r="A8" s="194" t="s">
        <v>516</v>
      </c>
      <c r="B8" s="195" t="s">
        <v>517</v>
      </c>
      <c r="C8" s="196"/>
      <c r="D8" s="1186" t="s">
        <v>518</v>
      </c>
      <c r="E8" s="1187"/>
      <c r="F8" s="197"/>
      <c r="G8" s="198"/>
      <c r="H8" s="182"/>
    </row>
    <row r="9" spans="1:9" s="199" customFormat="1">
      <c r="A9" s="200"/>
      <c r="B9" s="201"/>
      <c r="C9" s="201"/>
      <c r="D9" s="1188" t="s">
        <v>519</v>
      </c>
      <c r="E9" s="1189" t="s">
        <v>520</v>
      </c>
      <c r="F9" s="197"/>
      <c r="G9" s="198"/>
      <c r="H9" s="182"/>
    </row>
    <row r="10" spans="1:9" s="199" customFormat="1">
      <c r="A10" s="200" t="s">
        <v>496</v>
      </c>
      <c r="B10" s="201" t="s">
        <v>497</v>
      </c>
      <c r="C10" s="201" t="s">
        <v>498</v>
      </c>
      <c r="D10" s="1188"/>
      <c r="E10" s="1189"/>
      <c r="F10" s="197"/>
      <c r="G10" s="198"/>
      <c r="H10" s="182"/>
    </row>
    <row r="11" spans="1:9" s="199" customFormat="1" ht="23.25" customHeight="1" thickBot="1">
      <c r="A11" s="202"/>
      <c r="B11" s="203"/>
      <c r="C11" s="203"/>
      <c r="D11" s="204"/>
      <c r="E11" s="205"/>
      <c r="F11" s="197"/>
      <c r="G11" s="206"/>
      <c r="H11" s="182"/>
    </row>
    <row r="12" spans="1:9" s="199" customFormat="1" ht="20.25" customHeight="1">
      <c r="A12" s="207"/>
      <c r="B12" s="208"/>
      <c r="C12" s="209"/>
      <c r="D12" s="210"/>
      <c r="E12" s="211"/>
      <c r="F12" s="212"/>
      <c r="G12" s="213"/>
      <c r="H12" s="182"/>
    </row>
    <row r="13" spans="1:9" s="199" customFormat="1" ht="27.95" customHeight="1">
      <c r="A13" s="214" t="s">
        <v>521</v>
      </c>
      <c r="B13" s="215" t="s">
        <v>522</v>
      </c>
      <c r="C13" s="216"/>
      <c r="D13" s="217">
        <v>-27813</v>
      </c>
      <c r="E13" s="217">
        <v>-49968</v>
      </c>
      <c r="F13" s="212"/>
      <c r="G13" s="213"/>
      <c r="H13" s="182"/>
    </row>
    <row r="14" spans="1:9" s="199" customFormat="1" ht="21.95" customHeight="1">
      <c r="A14" s="218"/>
      <c r="B14" s="219"/>
      <c r="C14" s="220"/>
      <c r="D14" s="221"/>
      <c r="E14" s="222"/>
      <c r="F14" s="212"/>
      <c r="G14" s="213"/>
      <c r="H14" s="182"/>
    </row>
    <row r="15" spans="1:9" s="199" customFormat="1" ht="21.95" customHeight="1">
      <c r="A15" s="223" t="s">
        <v>523</v>
      </c>
      <c r="B15" s="224" t="s">
        <v>524</v>
      </c>
      <c r="C15" s="225"/>
      <c r="D15" s="667">
        <v>78192</v>
      </c>
      <c r="E15" s="668">
        <f>SUM(E16:E28)</f>
        <v>-95419</v>
      </c>
      <c r="F15" s="228"/>
      <c r="G15" s="229"/>
      <c r="H15" s="182"/>
    </row>
    <row r="16" spans="1:9" s="199" customFormat="1" ht="21.95" customHeight="1">
      <c r="A16" s="223" t="s">
        <v>525</v>
      </c>
      <c r="B16" s="224" t="s">
        <v>526</v>
      </c>
      <c r="C16" s="225"/>
      <c r="D16" s="230">
        <v>29909</v>
      </c>
      <c r="E16" s="231">
        <v>37173</v>
      </c>
      <c r="F16" s="228"/>
      <c r="G16" s="229"/>
      <c r="H16" s="182"/>
    </row>
    <row r="17" spans="1:9" s="199" customFormat="1" ht="21.95" customHeight="1">
      <c r="A17" s="223" t="s">
        <v>527</v>
      </c>
      <c r="B17" s="224" t="s">
        <v>528</v>
      </c>
      <c r="C17" s="225"/>
      <c r="D17" s="230">
        <v>399</v>
      </c>
      <c r="E17" s="231"/>
      <c r="F17" s="228"/>
      <c r="G17" s="229"/>
      <c r="H17" s="182"/>
    </row>
    <row r="18" spans="1:9" s="199" customFormat="1" ht="21.95" customHeight="1">
      <c r="A18" s="223" t="s">
        <v>529</v>
      </c>
      <c r="B18" s="224" t="s">
        <v>530</v>
      </c>
      <c r="C18" s="225"/>
      <c r="D18" s="230"/>
      <c r="E18" s="231"/>
      <c r="F18" s="228"/>
      <c r="G18" s="229"/>
      <c r="H18" s="182"/>
      <c r="I18" s="232"/>
    </row>
    <row r="19" spans="1:9" s="199" customFormat="1" ht="21.95" customHeight="1">
      <c r="A19" s="223" t="s">
        <v>531</v>
      </c>
      <c r="B19" s="224" t="s">
        <v>532</v>
      </c>
      <c r="C19" s="225"/>
      <c r="D19" s="230"/>
      <c r="E19" s="231">
        <v>-19064</v>
      </c>
      <c r="F19" s="228"/>
      <c r="G19" s="229"/>
      <c r="H19" s="182"/>
      <c r="I19" s="232"/>
    </row>
    <row r="20" spans="1:9" s="199" customFormat="1" ht="21.95" customHeight="1">
      <c r="A20" s="223" t="s">
        <v>533</v>
      </c>
      <c r="B20" s="224" t="s">
        <v>534</v>
      </c>
      <c r="C20" s="225"/>
      <c r="D20" s="230">
        <v>16621</v>
      </c>
      <c r="E20" s="231">
        <v>-121262</v>
      </c>
      <c r="F20" s="228"/>
      <c r="G20" s="229"/>
      <c r="H20" s="182"/>
      <c r="I20" s="232"/>
    </row>
    <row r="21" spans="1:9" s="199" customFormat="1" ht="21.95" customHeight="1">
      <c r="A21" s="223" t="s">
        <v>535</v>
      </c>
      <c r="B21" s="224" t="s">
        <v>536</v>
      </c>
      <c r="C21" s="225"/>
      <c r="D21" s="230">
        <v>29</v>
      </c>
      <c r="E21" s="231">
        <v>4266</v>
      </c>
      <c r="F21" s="228"/>
      <c r="G21" s="229"/>
      <c r="H21" s="182"/>
      <c r="I21" s="232"/>
    </row>
    <row r="22" spans="1:9" s="199" customFormat="1" ht="21.95" customHeight="1">
      <c r="A22" s="223" t="s">
        <v>537</v>
      </c>
      <c r="B22" s="224" t="s">
        <v>538</v>
      </c>
      <c r="C22" s="225"/>
      <c r="D22" s="230"/>
      <c r="E22" s="231"/>
      <c r="F22" s="228"/>
      <c r="G22" s="229"/>
      <c r="H22" s="182"/>
      <c r="I22" s="232"/>
    </row>
    <row r="23" spans="1:9" s="199" customFormat="1" ht="21.95" customHeight="1">
      <c r="A23" s="223" t="s">
        <v>539</v>
      </c>
      <c r="B23" s="224" t="s">
        <v>540</v>
      </c>
      <c r="C23" s="225"/>
      <c r="D23" s="230">
        <v>17692</v>
      </c>
      <c r="E23" s="231">
        <v>21049</v>
      </c>
      <c r="F23" s="228"/>
      <c r="G23" s="229"/>
      <c r="H23" s="182"/>
      <c r="I23" s="232"/>
    </row>
    <row r="24" spans="1:9" s="199" customFormat="1" ht="21.95" customHeight="1">
      <c r="A24" s="223" t="s">
        <v>541</v>
      </c>
      <c r="B24" s="224" t="s">
        <v>542</v>
      </c>
      <c r="C24" s="225"/>
      <c r="D24" s="230"/>
      <c r="E24" s="231">
        <v>-1</v>
      </c>
      <c r="F24" s="228"/>
      <c r="G24" s="229"/>
      <c r="H24" s="182"/>
      <c r="I24" s="232"/>
    </row>
    <row r="25" spans="1:9" s="199" customFormat="1" ht="21.95" customHeight="1">
      <c r="A25" s="223" t="s">
        <v>543</v>
      </c>
      <c r="B25" s="224" t="s">
        <v>544</v>
      </c>
      <c r="C25" s="225"/>
      <c r="D25" s="230"/>
      <c r="E25" s="231">
        <v>-897</v>
      </c>
      <c r="F25" s="228"/>
      <c r="G25" s="229"/>
      <c r="H25" s="182"/>
      <c r="I25" s="232"/>
    </row>
    <row r="26" spans="1:9" s="199" customFormat="1" ht="21.95" customHeight="1">
      <c r="A26" s="223" t="s">
        <v>545</v>
      </c>
      <c r="B26" s="224" t="s">
        <v>546</v>
      </c>
      <c r="C26" s="225"/>
      <c r="D26" s="230"/>
      <c r="E26" s="231">
        <v>6</v>
      </c>
      <c r="F26" s="228"/>
      <c r="G26" s="229"/>
      <c r="H26" s="182"/>
      <c r="I26" s="232"/>
    </row>
    <row r="27" spans="1:9" s="199" customFormat="1" ht="21.95" customHeight="1">
      <c r="A27" s="223" t="s">
        <v>547</v>
      </c>
      <c r="B27" s="224" t="s">
        <v>548</v>
      </c>
      <c r="C27" s="225"/>
      <c r="D27" s="230">
        <v>13542</v>
      </c>
      <c r="E27" s="231">
        <v>-16689</v>
      </c>
      <c r="F27" s="228"/>
      <c r="G27" s="229"/>
      <c r="H27" s="182"/>
      <c r="I27" s="232"/>
    </row>
    <row r="28" spans="1:9" s="199" customFormat="1" ht="21.95" customHeight="1">
      <c r="A28" s="223" t="s">
        <v>549</v>
      </c>
      <c r="B28" s="224" t="s">
        <v>550</v>
      </c>
      <c r="C28" s="225"/>
      <c r="D28" s="230"/>
      <c r="E28" s="231">
        <v>0</v>
      </c>
      <c r="F28" s="228"/>
      <c r="G28" s="229"/>
      <c r="H28" s="182"/>
      <c r="I28" s="232"/>
    </row>
    <row r="29" spans="1:9" s="199" customFormat="1" ht="21.95" customHeight="1">
      <c r="A29" s="223" t="s">
        <v>551</v>
      </c>
      <c r="B29" s="224" t="s">
        <v>552</v>
      </c>
      <c r="C29" s="225"/>
      <c r="D29" s="668">
        <v>39018</v>
      </c>
      <c r="E29" s="668">
        <f>SUM(E30:E33)</f>
        <v>185602</v>
      </c>
      <c r="F29" s="212"/>
      <c r="G29" s="213"/>
      <c r="H29" s="233"/>
    </row>
    <row r="30" spans="1:9" s="199" customFormat="1" ht="21.95" customHeight="1">
      <c r="A30" s="223" t="s">
        <v>553</v>
      </c>
      <c r="B30" s="224" t="s">
        <v>554</v>
      </c>
      <c r="C30" s="225"/>
      <c r="D30" s="230">
        <v>5386</v>
      </c>
      <c r="E30" s="231">
        <v>68841</v>
      </c>
      <c r="F30" s="212"/>
      <c r="G30" s="213"/>
      <c r="H30" s="233"/>
      <c r="I30" s="234"/>
    </row>
    <row r="31" spans="1:9" s="199" customFormat="1" ht="21.95" customHeight="1">
      <c r="A31" s="223" t="s">
        <v>555</v>
      </c>
      <c r="B31" s="224" t="s">
        <v>556</v>
      </c>
      <c r="C31" s="225"/>
      <c r="D31" s="230">
        <v>32468</v>
      </c>
      <c r="E31" s="231">
        <v>62901</v>
      </c>
      <c r="F31" s="212"/>
      <c r="G31" s="213"/>
      <c r="H31" s="233"/>
    </row>
    <row r="32" spans="1:9" s="199" customFormat="1" ht="21.95" customHeight="1">
      <c r="A32" s="223" t="s">
        <v>557</v>
      </c>
      <c r="B32" s="224" t="s">
        <v>558</v>
      </c>
      <c r="C32" s="225"/>
      <c r="D32" s="230">
        <v>1164</v>
      </c>
      <c r="E32" s="231">
        <v>53860</v>
      </c>
      <c r="F32" s="212"/>
      <c r="G32" s="213"/>
      <c r="H32" s="233"/>
    </row>
    <row r="33" spans="1:9" s="199" customFormat="1" ht="21.95" customHeight="1">
      <c r="A33" s="223" t="s">
        <v>559</v>
      </c>
      <c r="B33" s="224" t="s">
        <v>560</v>
      </c>
      <c r="C33" s="225"/>
      <c r="D33" s="230"/>
      <c r="E33" s="231"/>
      <c r="F33" s="212"/>
      <c r="G33" s="213"/>
      <c r="H33" s="233"/>
    </row>
    <row r="34" spans="1:9" s="199" customFormat="1" ht="21.95" customHeight="1">
      <c r="A34" s="223" t="s">
        <v>561</v>
      </c>
      <c r="B34" s="224" t="s">
        <v>562</v>
      </c>
      <c r="C34" s="225"/>
      <c r="D34" s="230"/>
      <c r="E34" s="231">
        <v>1</v>
      </c>
      <c r="F34" s="212"/>
      <c r="G34" s="213"/>
      <c r="H34" s="233"/>
    </row>
    <row r="35" spans="1:9" s="199" customFormat="1" ht="21.95" customHeight="1">
      <c r="A35" s="223" t="s">
        <v>563</v>
      </c>
      <c r="B35" s="224" t="s">
        <v>564</v>
      </c>
      <c r="C35" s="225"/>
      <c r="D35" s="230">
        <v>-17692</v>
      </c>
      <c r="E35" s="231">
        <v>-21049</v>
      </c>
      <c r="F35" s="212"/>
      <c r="G35" s="213"/>
      <c r="H35" s="233"/>
    </row>
    <row r="36" spans="1:9" s="199" customFormat="1" ht="21.95" customHeight="1">
      <c r="A36" s="223" t="s">
        <v>565</v>
      </c>
      <c r="B36" s="224" t="s">
        <v>566</v>
      </c>
      <c r="C36" s="225"/>
      <c r="D36" s="230"/>
      <c r="E36" s="231"/>
      <c r="F36" s="212"/>
      <c r="G36" s="213"/>
      <c r="H36" s="233"/>
    </row>
    <row r="37" spans="1:9" s="199" customFormat="1" ht="21.95" customHeight="1">
      <c r="A37" s="223" t="s">
        <v>567</v>
      </c>
      <c r="B37" s="224" t="s">
        <v>568</v>
      </c>
      <c r="C37" s="225"/>
      <c r="D37" s="230"/>
      <c r="E37" s="231"/>
      <c r="F37" s="212"/>
      <c r="G37" s="213"/>
      <c r="H37" s="233"/>
    </row>
    <row r="38" spans="1:9" s="199" customFormat="1" ht="21.95" customHeight="1">
      <c r="A38" s="223" t="s">
        <v>569</v>
      </c>
      <c r="B38" s="219" t="s">
        <v>570</v>
      </c>
      <c r="C38" s="225"/>
      <c r="D38" s="230"/>
      <c r="E38" s="231"/>
      <c r="F38" s="212"/>
      <c r="G38" s="213"/>
      <c r="H38" s="233"/>
    </row>
    <row r="39" spans="1:9" s="199" customFormat="1" ht="21.95" customHeight="1">
      <c r="A39" s="223" t="s">
        <v>571</v>
      </c>
      <c r="B39" s="219" t="s">
        <v>572</v>
      </c>
      <c r="C39" s="225"/>
      <c r="D39" s="230"/>
      <c r="E39" s="231"/>
      <c r="F39" s="212"/>
      <c r="G39" s="213"/>
      <c r="H39" s="233"/>
    </row>
    <row r="40" spans="1:9" s="199" customFormat="1" ht="21.95" customHeight="1">
      <c r="A40" s="223" t="s">
        <v>573</v>
      </c>
      <c r="B40" s="219" t="s">
        <v>574</v>
      </c>
      <c r="C40" s="225"/>
      <c r="D40" s="230"/>
      <c r="E40" s="231"/>
      <c r="F40" s="212"/>
      <c r="G40" s="213"/>
      <c r="H40" s="233"/>
    </row>
    <row r="41" spans="1:9" s="238" customFormat="1" ht="27.95" customHeight="1">
      <c r="A41" s="214" t="s">
        <v>499</v>
      </c>
      <c r="B41" s="215" t="s">
        <v>575</v>
      </c>
      <c r="C41" s="216"/>
      <c r="D41" s="669">
        <f>D13+D15+D29+SUM(D34:D40)</f>
        <v>71705</v>
      </c>
      <c r="E41" s="670">
        <f>E13+E15+E29+SUM(E34:E40)</f>
        <v>19167</v>
      </c>
      <c r="F41" s="235"/>
      <c r="G41" s="236"/>
      <c r="H41" s="237"/>
    </row>
    <row r="42" spans="1:9" s="199" customFormat="1" ht="21.95" customHeight="1">
      <c r="A42" s="218" t="s">
        <v>508</v>
      </c>
      <c r="B42" s="219" t="s">
        <v>576</v>
      </c>
      <c r="C42" s="220"/>
      <c r="D42" s="221"/>
      <c r="E42" s="222"/>
      <c r="F42" s="212"/>
      <c r="G42" s="236"/>
      <c r="H42" s="233"/>
    </row>
    <row r="43" spans="1:9" s="199" customFormat="1" ht="21.95" customHeight="1">
      <c r="A43" s="218" t="s">
        <v>577</v>
      </c>
      <c r="B43" s="219" t="s">
        <v>578</v>
      </c>
      <c r="C43" s="220"/>
      <c r="D43" s="221">
        <v>-23270</v>
      </c>
      <c r="E43" s="222"/>
      <c r="F43" s="212"/>
      <c r="G43" s="236"/>
      <c r="H43" s="233"/>
    </row>
    <row r="44" spans="1:9" s="199" customFormat="1" ht="21.95" customHeight="1">
      <c r="A44" s="218" t="s">
        <v>579</v>
      </c>
      <c r="B44" s="219" t="s">
        <v>580</v>
      </c>
      <c r="C44" s="220"/>
      <c r="D44" s="221"/>
      <c r="E44" s="222"/>
      <c r="F44" s="212"/>
      <c r="G44" s="236"/>
      <c r="H44" s="233"/>
    </row>
    <row r="45" spans="1:9" s="199" customFormat="1" ht="21.95" customHeight="1">
      <c r="A45" s="218" t="s">
        <v>581</v>
      </c>
      <c r="B45" s="219" t="s">
        <v>582</v>
      </c>
      <c r="C45" s="220"/>
      <c r="D45" s="221"/>
      <c r="E45" s="222"/>
      <c r="F45" s="212"/>
      <c r="G45" s="236"/>
      <c r="H45" s="233"/>
    </row>
    <row r="46" spans="1:9" s="199" customFormat="1" ht="21.95" customHeight="1">
      <c r="A46" s="218" t="s">
        <v>583</v>
      </c>
      <c r="B46" s="219" t="s">
        <v>584</v>
      </c>
      <c r="C46" s="220"/>
      <c r="D46" s="221">
        <v>-13941</v>
      </c>
      <c r="E46" s="222">
        <v>47350</v>
      </c>
      <c r="F46" s="212"/>
      <c r="G46" s="236"/>
      <c r="H46" s="233"/>
    </row>
    <row r="47" spans="1:9" s="199" customFormat="1" ht="21.95" customHeight="1">
      <c r="A47" s="218" t="s">
        <v>585</v>
      </c>
      <c r="B47" s="219" t="s">
        <v>586</v>
      </c>
      <c r="C47" s="220"/>
      <c r="D47" s="221"/>
      <c r="E47" s="222"/>
      <c r="F47" s="212"/>
      <c r="G47" s="236"/>
      <c r="H47" s="233"/>
    </row>
    <row r="48" spans="1:9" s="199" customFormat="1" ht="21.95" customHeight="1">
      <c r="A48" s="218" t="s">
        <v>587</v>
      </c>
      <c r="B48" s="219" t="s">
        <v>588</v>
      </c>
      <c r="C48" s="220"/>
      <c r="D48" s="221"/>
      <c r="E48" s="222"/>
      <c r="F48" s="212"/>
      <c r="G48" s="213"/>
      <c r="H48" s="233"/>
      <c r="I48" s="234"/>
    </row>
    <row r="49" spans="1:8" s="199" customFormat="1" ht="21.95" customHeight="1">
      <c r="A49" s="218" t="s">
        <v>589</v>
      </c>
      <c r="B49" s="219" t="s">
        <v>590</v>
      </c>
      <c r="C49" s="220"/>
      <c r="D49" s="221"/>
      <c r="E49" s="222"/>
      <c r="F49" s="212"/>
      <c r="G49" s="213"/>
      <c r="H49" s="233"/>
    </row>
    <row r="50" spans="1:8" s="199" customFormat="1" ht="21.95" customHeight="1">
      <c r="A50" s="218" t="s">
        <v>591</v>
      </c>
      <c r="B50" s="219" t="s">
        <v>592</v>
      </c>
      <c r="C50" s="220"/>
      <c r="D50" s="221"/>
      <c r="E50" s="222"/>
      <c r="F50" s="212"/>
      <c r="G50" s="213"/>
      <c r="H50" s="233"/>
    </row>
    <row r="51" spans="1:8" s="199" customFormat="1" ht="21.95" customHeight="1">
      <c r="A51" s="218" t="s">
        <v>593</v>
      </c>
      <c r="B51" s="219" t="s">
        <v>594</v>
      </c>
      <c r="C51" s="220"/>
      <c r="D51" s="221"/>
      <c r="E51" s="222"/>
      <c r="F51" s="212"/>
      <c r="G51" s="213"/>
      <c r="H51" s="233"/>
    </row>
    <row r="52" spans="1:8" s="199" customFormat="1" ht="21.95" customHeight="1">
      <c r="A52" s="218" t="s">
        <v>595</v>
      </c>
      <c r="B52" s="219" t="s">
        <v>596</v>
      </c>
      <c r="C52" s="220"/>
      <c r="D52" s="221"/>
      <c r="E52" s="222"/>
      <c r="F52" s="212"/>
      <c r="G52" s="213"/>
      <c r="H52" s="233"/>
    </row>
    <row r="53" spans="1:8" s="199" customFormat="1" ht="21.95" customHeight="1">
      <c r="A53" s="218" t="s">
        <v>597</v>
      </c>
      <c r="B53" s="219" t="s">
        <v>598</v>
      </c>
      <c r="C53" s="220"/>
      <c r="D53" s="221"/>
      <c r="E53" s="222"/>
      <c r="F53" s="212"/>
      <c r="G53" s="213"/>
      <c r="H53" s="233"/>
    </row>
    <row r="54" spans="1:8" s="199" customFormat="1" ht="21.95" customHeight="1">
      <c r="A54" s="218" t="s">
        <v>599</v>
      </c>
      <c r="B54" s="219" t="s">
        <v>600</v>
      </c>
      <c r="C54" s="220"/>
      <c r="D54" s="221"/>
      <c r="E54" s="222"/>
      <c r="F54" s="212"/>
      <c r="G54" s="213"/>
      <c r="H54" s="233"/>
    </row>
    <row r="55" spans="1:8" s="199" customFormat="1" ht="21.95" customHeight="1">
      <c r="A55" s="218" t="s">
        <v>601</v>
      </c>
      <c r="B55" s="219" t="s">
        <v>602</v>
      </c>
      <c r="C55" s="220"/>
      <c r="D55" s="221"/>
      <c r="E55" s="222"/>
      <c r="F55" s="212"/>
      <c r="G55" s="213"/>
      <c r="H55" s="233"/>
    </row>
    <row r="56" spans="1:8" s="199" customFormat="1" ht="21.95" customHeight="1">
      <c r="A56" s="218" t="s">
        <v>603</v>
      </c>
      <c r="B56" s="219" t="s">
        <v>604</v>
      </c>
      <c r="C56" s="220"/>
      <c r="D56" s="221"/>
      <c r="E56" s="222"/>
      <c r="F56" s="212"/>
      <c r="G56" s="213"/>
      <c r="H56" s="233"/>
    </row>
    <row r="57" spans="1:8" s="199" customFormat="1" ht="21.95" customHeight="1">
      <c r="A57" s="218" t="s">
        <v>605</v>
      </c>
      <c r="B57" s="219" t="s">
        <v>606</v>
      </c>
      <c r="C57" s="220"/>
      <c r="D57" s="221"/>
      <c r="E57" s="222"/>
      <c r="F57" s="212"/>
      <c r="G57" s="213"/>
      <c r="H57" s="233"/>
    </row>
    <row r="58" spans="1:8" s="199" customFormat="1" ht="21.95" customHeight="1">
      <c r="A58" s="218" t="s">
        <v>607</v>
      </c>
      <c r="B58" s="219" t="s">
        <v>608</v>
      </c>
      <c r="C58" s="220"/>
      <c r="D58" s="221"/>
      <c r="E58" s="222"/>
      <c r="F58" s="212"/>
      <c r="G58" s="213"/>
      <c r="H58" s="233"/>
    </row>
    <row r="59" spans="1:8" s="199" customFormat="1" ht="21.95" customHeight="1">
      <c r="A59" s="218" t="s">
        <v>609</v>
      </c>
      <c r="B59" s="219" t="s">
        <v>610</v>
      </c>
      <c r="C59" s="220"/>
      <c r="D59" s="221"/>
      <c r="E59" s="222"/>
      <c r="F59" s="212"/>
      <c r="G59" s="213"/>
      <c r="H59" s="233"/>
    </row>
    <row r="60" spans="1:8" s="199" customFormat="1" ht="21.95" customHeight="1">
      <c r="A60" s="218" t="s">
        <v>611</v>
      </c>
      <c r="B60" s="219" t="s">
        <v>612</v>
      </c>
      <c r="C60" s="220"/>
      <c r="D60" s="221"/>
      <c r="E60" s="222"/>
      <c r="F60" s="212"/>
      <c r="G60" s="213"/>
      <c r="H60" s="233"/>
    </row>
    <row r="61" spans="1:8" s="238" customFormat="1" ht="27.95" customHeight="1">
      <c r="A61" s="214" t="s">
        <v>505</v>
      </c>
      <c r="B61" s="215" t="s">
        <v>613</v>
      </c>
      <c r="C61" s="216"/>
      <c r="D61" s="669">
        <f>SUM(D42:D60)</f>
        <v>-37211</v>
      </c>
      <c r="E61" s="670">
        <f>SUM(E42:E60)</f>
        <v>47350</v>
      </c>
      <c r="F61" s="235"/>
      <c r="G61" s="236"/>
      <c r="H61" s="237"/>
    </row>
    <row r="62" spans="1:8" s="238" customFormat="1" ht="22.5" customHeight="1">
      <c r="A62" s="218" t="s">
        <v>507</v>
      </c>
      <c r="B62" s="219" t="s">
        <v>614</v>
      </c>
      <c r="C62" s="220"/>
      <c r="D62" s="226"/>
      <c r="E62" s="227"/>
      <c r="F62" s="235"/>
      <c r="G62" s="236"/>
      <c r="H62" s="237"/>
    </row>
    <row r="63" spans="1:8" s="238" customFormat="1" ht="22.5" customHeight="1">
      <c r="A63" s="218" t="s">
        <v>615</v>
      </c>
      <c r="B63" s="219" t="s">
        <v>616</v>
      </c>
      <c r="C63" s="220"/>
      <c r="D63" s="239"/>
      <c r="E63" s="240"/>
      <c r="F63" s="235"/>
      <c r="G63" s="236"/>
      <c r="H63" s="237"/>
    </row>
    <row r="64" spans="1:8" s="238" customFormat="1" ht="22.5" customHeight="1">
      <c r="A64" s="218" t="s">
        <v>617</v>
      </c>
      <c r="B64" s="219" t="s">
        <v>618</v>
      </c>
      <c r="C64" s="220"/>
      <c r="D64" s="239"/>
      <c r="E64" s="240"/>
      <c r="F64" s="235"/>
      <c r="G64" s="236"/>
      <c r="H64" s="237"/>
    </row>
    <row r="65" spans="1:8" s="238" customFormat="1" ht="22.5" customHeight="1">
      <c r="A65" s="218" t="s">
        <v>619</v>
      </c>
      <c r="B65" s="219" t="s">
        <v>620</v>
      </c>
      <c r="C65" s="220"/>
      <c r="D65" s="239"/>
      <c r="E65" s="240"/>
      <c r="F65" s="235"/>
      <c r="G65" s="236"/>
      <c r="H65" s="237"/>
    </row>
    <row r="66" spans="1:8" s="238" customFormat="1" ht="22.5" customHeight="1">
      <c r="A66" s="218" t="s">
        <v>621</v>
      </c>
      <c r="B66" s="219" t="s">
        <v>622</v>
      </c>
      <c r="C66" s="220"/>
      <c r="D66" s="239"/>
      <c r="E66" s="240"/>
      <c r="F66" s="235"/>
      <c r="G66" s="236"/>
      <c r="H66" s="237"/>
    </row>
    <row r="67" spans="1:8" s="238" customFormat="1" ht="22.5" customHeight="1">
      <c r="A67" s="218" t="s">
        <v>623</v>
      </c>
      <c r="B67" s="219" t="s">
        <v>624</v>
      </c>
      <c r="C67" s="220"/>
      <c r="D67" s="239"/>
      <c r="E67" s="240"/>
      <c r="F67" s="235"/>
      <c r="G67" s="236"/>
      <c r="H67" s="237"/>
    </row>
    <row r="68" spans="1:8" s="238" customFormat="1" ht="22.5" customHeight="1">
      <c r="A68" s="218" t="s">
        <v>625</v>
      </c>
      <c r="B68" s="219" t="s">
        <v>626</v>
      </c>
      <c r="C68" s="220"/>
      <c r="D68" s="239"/>
      <c r="E68" s="240"/>
      <c r="F68" s="235"/>
      <c r="G68" s="236"/>
      <c r="H68" s="237"/>
    </row>
    <row r="69" spans="1:8" s="238" customFormat="1" ht="22.5" customHeight="1">
      <c r="A69" s="218" t="s">
        <v>627</v>
      </c>
      <c r="B69" s="219" t="s">
        <v>628</v>
      </c>
      <c r="C69" s="220"/>
      <c r="D69" s="239"/>
      <c r="E69" s="240"/>
      <c r="F69" s="235"/>
      <c r="G69" s="236"/>
      <c r="H69" s="237"/>
    </row>
    <row r="70" spans="1:8" s="238" customFormat="1" ht="22.5" customHeight="1">
      <c r="A70" s="218" t="s">
        <v>629</v>
      </c>
      <c r="B70" s="219" t="s">
        <v>630</v>
      </c>
      <c r="C70" s="220"/>
      <c r="D70" s="239"/>
      <c r="E70" s="240"/>
      <c r="F70" s="235"/>
      <c r="G70" s="236"/>
      <c r="H70" s="237"/>
    </row>
    <row r="71" spans="1:8" s="238" customFormat="1" ht="22.5" customHeight="1">
      <c r="A71" s="218" t="s">
        <v>631</v>
      </c>
      <c r="B71" s="219" t="s">
        <v>632</v>
      </c>
      <c r="C71" s="220"/>
      <c r="D71" s="667">
        <v>-24266</v>
      </c>
      <c r="E71" s="667">
        <f>SUM(E72:E80)</f>
        <v>-92329</v>
      </c>
      <c r="F71" s="235"/>
      <c r="G71" s="236"/>
      <c r="H71" s="237"/>
    </row>
    <row r="72" spans="1:8" s="238" customFormat="1" ht="22.5" customHeight="1">
      <c r="A72" s="218" t="s">
        <v>633</v>
      </c>
      <c r="B72" s="219" t="s">
        <v>634</v>
      </c>
      <c r="C72" s="220"/>
      <c r="D72" s="239"/>
      <c r="E72" s="240">
        <v>0</v>
      </c>
      <c r="F72" s="235"/>
      <c r="G72" s="236"/>
      <c r="H72" s="237"/>
    </row>
    <row r="73" spans="1:8" s="238" customFormat="1" ht="22.5" customHeight="1">
      <c r="A73" s="218" t="s">
        <v>635</v>
      </c>
      <c r="B73" s="219" t="s">
        <v>636</v>
      </c>
      <c r="C73" s="220"/>
      <c r="D73" s="239"/>
      <c r="E73" s="240">
        <v>0</v>
      </c>
      <c r="F73" s="235"/>
      <c r="G73" s="236"/>
      <c r="H73" s="237"/>
    </row>
    <row r="74" spans="1:8" s="238" customFormat="1" ht="22.5" customHeight="1">
      <c r="A74" s="218" t="s">
        <v>637</v>
      </c>
      <c r="B74" s="219" t="s">
        <v>638</v>
      </c>
      <c r="C74" s="220"/>
      <c r="D74" s="239">
        <v>478418</v>
      </c>
      <c r="E74" s="240">
        <v>195624</v>
      </c>
      <c r="F74" s="235"/>
      <c r="G74" s="236"/>
      <c r="H74" s="237"/>
    </row>
    <row r="75" spans="1:8" s="238" customFormat="1" ht="22.5" customHeight="1">
      <c r="A75" s="218" t="s">
        <v>639</v>
      </c>
      <c r="B75" s="219" t="s">
        <v>640</v>
      </c>
      <c r="C75" s="220"/>
      <c r="D75" s="239">
        <v>-230660</v>
      </c>
      <c r="E75" s="240">
        <v>-198953</v>
      </c>
      <c r="F75" s="235"/>
      <c r="G75" s="236"/>
      <c r="H75" s="237"/>
    </row>
    <row r="76" spans="1:8" s="238" customFormat="1" ht="22.5" customHeight="1">
      <c r="A76" s="218" t="s">
        <v>641</v>
      </c>
      <c r="B76" s="219" t="s">
        <v>642</v>
      </c>
      <c r="C76" s="220"/>
      <c r="D76" s="239"/>
      <c r="E76" s="240"/>
      <c r="F76" s="235"/>
      <c r="G76" s="236"/>
      <c r="H76" s="237"/>
    </row>
    <row r="77" spans="1:8" s="238" customFormat="1" ht="22.5" customHeight="1">
      <c r="A77" s="218" t="s">
        <v>643</v>
      </c>
      <c r="B77" s="219" t="s">
        <v>644</v>
      </c>
      <c r="C77" s="220"/>
      <c r="D77" s="239">
        <v>-265000</v>
      </c>
      <c r="E77" s="240">
        <v>-89000</v>
      </c>
      <c r="F77" s="235"/>
      <c r="G77" s="236"/>
      <c r="H77" s="237"/>
    </row>
    <row r="78" spans="1:8" s="238" customFormat="1" ht="22.5" customHeight="1">
      <c r="A78" s="218" t="s">
        <v>645</v>
      </c>
      <c r="B78" s="219" t="s">
        <v>646</v>
      </c>
      <c r="C78" s="220"/>
      <c r="D78" s="239">
        <v>-7024</v>
      </c>
      <c r="E78" s="240">
        <v>0</v>
      </c>
      <c r="F78" s="235"/>
      <c r="G78" s="236"/>
      <c r="H78" s="237"/>
    </row>
    <row r="79" spans="1:8" s="238" customFormat="1" ht="22.5" customHeight="1">
      <c r="A79" s="218" t="s">
        <v>647</v>
      </c>
      <c r="B79" s="219" t="s">
        <v>648</v>
      </c>
      <c r="C79" s="220"/>
      <c r="D79" s="239"/>
      <c r="E79" s="240"/>
      <c r="F79" s="235"/>
      <c r="G79" s="236"/>
      <c r="H79" s="237"/>
    </row>
    <row r="80" spans="1:8" s="238" customFormat="1" ht="22.5" customHeight="1">
      <c r="A80" s="218" t="s">
        <v>649</v>
      </c>
      <c r="B80" s="219" t="s">
        <v>650</v>
      </c>
      <c r="C80" s="220"/>
      <c r="D80" s="239"/>
      <c r="E80" s="240"/>
      <c r="F80" s="235"/>
      <c r="G80" s="236"/>
      <c r="H80" s="237"/>
    </row>
    <row r="81" spans="1:8" s="238" customFormat="1" ht="22.5" customHeight="1">
      <c r="A81" s="218" t="s">
        <v>651</v>
      </c>
      <c r="B81" s="219" t="s">
        <v>652</v>
      </c>
      <c r="C81" s="220"/>
      <c r="D81" s="239"/>
      <c r="E81" s="240"/>
      <c r="F81" s="235"/>
      <c r="G81" s="236"/>
      <c r="H81" s="237"/>
    </row>
    <row r="82" spans="1:8" s="238" customFormat="1" ht="22.5" customHeight="1">
      <c r="A82" s="218" t="s">
        <v>653</v>
      </c>
      <c r="B82" s="219" t="s">
        <v>654</v>
      </c>
      <c r="C82" s="220"/>
      <c r="D82" s="239"/>
      <c r="E82" s="240"/>
      <c r="F82" s="235"/>
      <c r="G82" s="236"/>
      <c r="H82" s="237"/>
    </row>
    <row r="83" spans="1:8" s="238" customFormat="1" ht="22.5" customHeight="1">
      <c r="A83" s="218" t="s">
        <v>655</v>
      </c>
      <c r="B83" s="219" t="s">
        <v>656</v>
      </c>
      <c r="C83" s="220"/>
      <c r="D83" s="239"/>
      <c r="E83" s="240"/>
      <c r="F83" s="235"/>
      <c r="G83" s="236"/>
      <c r="H83" s="237"/>
    </row>
    <row r="84" spans="1:8" s="238" customFormat="1" ht="22.5" customHeight="1">
      <c r="A84" s="218" t="s">
        <v>657</v>
      </c>
      <c r="B84" s="219" t="s">
        <v>658</v>
      </c>
      <c r="C84" s="220"/>
      <c r="D84" s="239"/>
      <c r="E84" s="240"/>
      <c r="F84" s="235"/>
      <c r="G84" s="236"/>
      <c r="H84" s="237"/>
    </row>
    <row r="85" spans="1:8" s="238" customFormat="1" ht="22.5" customHeight="1">
      <c r="A85" s="218" t="s">
        <v>659</v>
      </c>
      <c r="B85" s="219" t="s">
        <v>660</v>
      </c>
      <c r="C85" s="220"/>
      <c r="D85" s="239"/>
      <c r="E85" s="240"/>
      <c r="F85" s="235"/>
      <c r="G85" s="236"/>
      <c r="H85" s="237"/>
    </row>
    <row r="86" spans="1:8" s="238" customFormat="1" ht="22.5" customHeight="1">
      <c r="A86" s="218" t="s">
        <v>661</v>
      </c>
      <c r="B86" s="219" t="s">
        <v>662</v>
      </c>
      <c r="C86" s="220"/>
      <c r="D86" s="239"/>
      <c r="E86" s="240"/>
      <c r="F86" s="235"/>
      <c r="G86" s="236"/>
      <c r="H86" s="237"/>
    </row>
    <row r="87" spans="1:8" s="238" customFormat="1" ht="22.5" customHeight="1">
      <c r="A87" s="218" t="s">
        <v>663</v>
      </c>
      <c r="B87" s="219" t="s">
        <v>664</v>
      </c>
      <c r="C87" s="220"/>
      <c r="D87" s="239"/>
      <c r="E87" s="240"/>
      <c r="F87" s="235"/>
      <c r="G87" s="236"/>
      <c r="H87" s="237"/>
    </row>
    <row r="88" spans="1:8" s="238" customFormat="1" ht="27.95" customHeight="1">
      <c r="A88" s="214" t="s">
        <v>506</v>
      </c>
      <c r="B88" s="215" t="s">
        <v>665</v>
      </c>
      <c r="C88" s="216"/>
      <c r="D88" s="669">
        <v>-24266</v>
      </c>
      <c r="E88" s="670">
        <f>E62+E71+SUM(E81:E87)</f>
        <v>-92329</v>
      </c>
      <c r="F88" s="235"/>
      <c r="G88" s="236"/>
      <c r="H88" s="237"/>
    </row>
    <row r="89" spans="1:8" s="199" customFormat="1" ht="27.95" customHeight="1">
      <c r="A89" s="214" t="s">
        <v>509</v>
      </c>
      <c r="B89" s="215" t="s">
        <v>666</v>
      </c>
      <c r="C89" s="216"/>
      <c r="D89" s="669">
        <v>10228</v>
      </c>
      <c r="E89" s="670">
        <f>E41+E61+E88</f>
        <v>-25812</v>
      </c>
      <c r="F89" s="212"/>
      <c r="G89" s="213"/>
      <c r="H89" s="233"/>
    </row>
    <row r="90" spans="1:8" s="238" customFormat="1" ht="27.95" customHeight="1">
      <c r="A90" s="214" t="s">
        <v>510</v>
      </c>
      <c r="B90" s="215" t="s">
        <v>667</v>
      </c>
      <c r="C90" s="216"/>
      <c r="D90" s="669">
        <v>11702</v>
      </c>
      <c r="E90" s="670">
        <v>37514</v>
      </c>
      <c r="F90" s="235"/>
      <c r="G90" s="236"/>
      <c r="H90" s="237"/>
    </row>
    <row r="91" spans="1:8" s="238" customFormat="1" ht="27.95" customHeight="1">
      <c r="A91" s="214" t="s">
        <v>511</v>
      </c>
      <c r="B91" s="215" t="s">
        <v>668</v>
      </c>
      <c r="C91" s="216"/>
      <c r="D91" s="669">
        <v>21930</v>
      </c>
      <c r="E91" s="669">
        <v>11702</v>
      </c>
      <c r="F91" s="235"/>
      <c r="G91" s="241"/>
      <c r="H91" s="237"/>
    </row>
    <row r="92" spans="1:8" s="199" customFormat="1" ht="27.95" customHeight="1">
      <c r="A92" s="214" t="s">
        <v>512</v>
      </c>
      <c r="B92" s="242" t="s">
        <v>669</v>
      </c>
      <c r="C92" s="216"/>
      <c r="D92" s="243"/>
      <c r="E92" s="244"/>
      <c r="F92" s="212"/>
      <c r="G92" s="213"/>
      <c r="H92" s="233"/>
    </row>
    <row r="93" spans="1:8" s="238" customFormat="1" ht="27.95" customHeight="1" thickBot="1">
      <c r="A93" s="245" t="s">
        <v>513</v>
      </c>
      <c r="B93" s="246" t="s">
        <v>670</v>
      </c>
      <c r="C93" s="247"/>
      <c r="D93" s="671">
        <v>21930</v>
      </c>
      <c r="E93" s="672">
        <f>E89+E90+E92</f>
        <v>11702</v>
      </c>
      <c r="F93" s="235"/>
      <c r="G93" s="248"/>
      <c r="H93" s="237"/>
    </row>
    <row r="94" spans="1:8" s="199" customFormat="1" ht="14.1" customHeight="1">
      <c r="A94" s="212"/>
      <c r="B94" s="249"/>
      <c r="C94" s="250"/>
      <c r="D94" s="251"/>
      <c r="E94" s="252"/>
      <c r="F94" s="212"/>
      <c r="G94" s="253"/>
      <c r="H94" s="233"/>
    </row>
    <row r="95" spans="1:8" s="199" customFormat="1" ht="14.1" customHeight="1">
      <c r="A95" s="212"/>
      <c r="B95" s="212"/>
      <c r="C95" s="250"/>
      <c r="D95" s="251"/>
      <c r="E95" s="252"/>
      <c r="F95" s="212"/>
      <c r="G95" s="253"/>
      <c r="H95" s="233"/>
    </row>
    <row r="96" spans="1:8" s="199" customFormat="1" ht="14.1" customHeight="1">
      <c r="A96" s="253"/>
      <c r="B96" s="254"/>
      <c r="C96" s="254"/>
      <c r="D96" s="255"/>
      <c r="E96" s="256"/>
      <c r="F96" s="212"/>
      <c r="G96" s="253"/>
      <c r="H96" s="233"/>
    </row>
    <row r="97" spans="1:8" s="199" customFormat="1" ht="14.1" customHeight="1">
      <c r="A97" s="253"/>
      <c r="B97" s="254"/>
      <c r="C97" s="254"/>
      <c r="D97" s="255"/>
      <c r="E97" s="256"/>
      <c r="F97" s="212"/>
      <c r="G97" s="253"/>
      <c r="H97" s="233"/>
    </row>
    <row r="98" spans="1:8" s="199" customFormat="1" ht="14.1" customHeight="1">
      <c r="A98" s="253"/>
      <c r="B98" s="254"/>
      <c r="C98" s="254"/>
      <c r="D98" s="255"/>
      <c r="E98" s="256"/>
      <c r="F98" s="212"/>
      <c r="G98" s="253"/>
      <c r="H98" s="233"/>
    </row>
    <row r="99" spans="1:8" s="199" customFormat="1" ht="20.25" customHeight="1">
      <c r="A99" s="253"/>
      <c r="B99" s="257" t="s">
        <v>671</v>
      </c>
      <c r="C99" s="257"/>
      <c r="D99" s="258">
        <f>D91-D93</f>
        <v>0</v>
      </c>
      <c r="E99" s="258">
        <f>E91-E93</f>
        <v>0</v>
      </c>
      <c r="F99" s="212"/>
      <c r="G99" s="253"/>
      <c r="H99" s="233"/>
    </row>
    <row r="100" spans="1:8" s="199" customFormat="1" ht="14.1" customHeight="1">
      <c r="A100" s="253"/>
      <c r="B100" s="254"/>
      <c r="C100" s="254"/>
      <c r="D100" s="255"/>
      <c r="E100" s="256"/>
      <c r="F100" s="212"/>
      <c r="G100" s="253"/>
      <c r="H100" s="233"/>
    </row>
    <row r="101" spans="1:8" s="199" customFormat="1" ht="14.1" customHeight="1">
      <c r="A101" s="253"/>
      <c r="B101" s="254"/>
      <c r="C101" s="254"/>
      <c r="D101" s="255"/>
      <c r="E101" s="256"/>
      <c r="F101" s="212"/>
      <c r="G101" s="253"/>
      <c r="H101" s="233"/>
    </row>
    <row r="102" spans="1:8" s="199" customFormat="1" ht="14.1" customHeight="1">
      <c r="A102" s="253"/>
      <c r="B102" s="254"/>
      <c r="C102" s="254"/>
      <c r="D102" s="255"/>
      <c r="E102" s="256"/>
      <c r="F102" s="212"/>
      <c r="G102" s="253"/>
      <c r="H102" s="233"/>
    </row>
    <row r="103" spans="1:8" s="199" customFormat="1" ht="14.1" customHeight="1">
      <c r="A103" s="253"/>
      <c r="B103" s="254"/>
      <c r="C103" s="254"/>
      <c r="D103" s="255"/>
      <c r="E103" s="256"/>
      <c r="F103" s="212"/>
      <c r="G103" s="253"/>
      <c r="H103" s="233"/>
    </row>
    <row r="104" spans="1:8" s="199" customFormat="1" ht="14.1" customHeight="1">
      <c r="A104" s="253"/>
      <c r="B104" s="254"/>
      <c r="C104" s="254"/>
      <c r="D104" s="255"/>
      <c r="E104" s="256"/>
      <c r="F104" s="212"/>
      <c r="G104" s="253"/>
      <c r="H104" s="233"/>
    </row>
    <row r="105" spans="1:8" s="199" customFormat="1" ht="14.1" customHeight="1">
      <c r="A105" s="253"/>
      <c r="B105" s="254"/>
      <c r="C105" s="254"/>
      <c r="D105" s="255"/>
      <c r="E105" s="256"/>
      <c r="F105" s="212"/>
      <c r="G105" s="253"/>
      <c r="H105" s="233"/>
    </row>
    <row r="106" spans="1:8" s="199" customFormat="1" ht="14.1" customHeight="1">
      <c r="A106" s="253"/>
      <c r="B106" s="254"/>
      <c r="C106" s="254"/>
      <c r="D106" s="255"/>
      <c r="E106" s="256"/>
      <c r="F106" s="212"/>
      <c r="G106" s="253"/>
      <c r="H106" s="233"/>
    </row>
    <row r="107" spans="1:8" s="199" customFormat="1" ht="14.1" customHeight="1">
      <c r="A107" s="253"/>
      <c r="B107" s="254"/>
      <c r="C107" s="254"/>
      <c r="D107" s="255"/>
      <c r="E107" s="256"/>
      <c r="F107" s="212"/>
      <c r="G107" s="253"/>
      <c r="H107" s="233"/>
    </row>
    <row r="108" spans="1:8" s="199" customFormat="1" ht="14.1" customHeight="1">
      <c r="A108" s="253"/>
      <c r="B108" s="254"/>
      <c r="C108" s="254"/>
      <c r="D108" s="255"/>
      <c r="E108" s="256"/>
      <c r="F108" s="212"/>
      <c r="G108" s="253"/>
      <c r="H108" s="233"/>
    </row>
    <row r="109" spans="1:8" s="199" customFormat="1" ht="14.1" customHeight="1">
      <c r="A109" s="253"/>
      <c r="B109" s="254"/>
      <c r="C109" s="254"/>
      <c r="D109" s="255"/>
      <c r="E109" s="256"/>
      <c r="F109" s="212"/>
      <c r="G109" s="253"/>
      <c r="H109" s="233"/>
    </row>
    <row r="110" spans="1:8" s="199" customFormat="1" ht="14.1" customHeight="1">
      <c r="A110" s="253"/>
      <c r="B110" s="254"/>
      <c r="C110" s="254"/>
      <c r="D110" s="255"/>
      <c r="E110" s="256"/>
      <c r="F110" s="212"/>
      <c r="G110" s="253"/>
      <c r="H110" s="233"/>
    </row>
    <row r="111" spans="1:8" s="199" customFormat="1" ht="14.1" customHeight="1">
      <c r="A111" s="253"/>
      <c r="B111" s="254"/>
      <c r="C111" s="254"/>
      <c r="D111" s="255"/>
      <c r="E111" s="256"/>
      <c r="F111" s="212"/>
      <c r="G111" s="253"/>
      <c r="H111" s="233"/>
    </row>
    <row r="112" spans="1:8" s="199" customFormat="1" ht="14.1" customHeight="1">
      <c r="A112" s="253"/>
      <c r="B112" s="254"/>
      <c r="C112" s="254"/>
      <c r="D112" s="255"/>
      <c r="E112" s="256"/>
      <c r="F112" s="212"/>
      <c r="G112" s="253"/>
      <c r="H112" s="233"/>
    </row>
    <row r="113" spans="1:8" s="199" customFormat="1" ht="14.1" customHeight="1">
      <c r="A113" s="253"/>
      <c r="B113" s="254"/>
      <c r="C113" s="254"/>
      <c r="D113" s="255"/>
      <c r="E113" s="256"/>
      <c r="F113" s="212"/>
      <c r="G113" s="253"/>
      <c r="H113" s="233"/>
    </row>
    <row r="114" spans="1:8" s="199" customFormat="1" ht="14.1" customHeight="1">
      <c r="A114" s="253"/>
      <c r="B114" s="254"/>
      <c r="C114" s="254"/>
      <c r="D114" s="255"/>
      <c r="E114" s="256"/>
      <c r="F114" s="212"/>
      <c r="G114" s="253"/>
      <c r="H114" s="233"/>
    </row>
    <row r="115" spans="1:8" s="199" customFormat="1" ht="14.1" customHeight="1">
      <c r="A115" s="253"/>
      <c r="B115" s="254"/>
      <c r="C115" s="254"/>
      <c r="D115" s="255"/>
      <c r="E115" s="256"/>
      <c r="F115" s="212"/>
      <c r="G115" s="253"/>
      <c r="H115" s="233"/>
    </row>
    <row r="116" spans="1:8" s="199" customFormat="1" ht="14.1" customHeight="1">
      <c r="A116" s="1190"/>
      <c r="B116" s="1190"/>
      <c r="C116" s="1190"/>
      <c r="D116" s="1190"/>
      <c r="E116" s="1190"/>
      <c r="F116" s="212"/>
      <c r="G116" s="253"/>
      <c r="H116" s="233"/>
    </row>
    <row r="117" spans="1:8">
      <c r="A117" s="259"/>
      <c r="B117" s="260"/>
      <c r="C117" s="260"/>
      <c r="D117" s="256"/>
      <c r="E117" s="256"/>
      <c r="F117" s="261"/>
      <c r="G117" s="259"/>
      <c r="H117" s="233"/>
    </row>
    <row r="118" spans="1:8">
      <c r="A118" s="259"/>
      <c r="B118" s="260"/>
      <c r="C118" s="260"/>
      <c r="D118" s="256"/>
      <c r="E118" s="256"/>
      <c r="F118" s="261"/>
      <c r="G118" s="259"/>
      <c r="H118" s="233"/>
    </row>
    <row r="119" spans="1:8">
      <c r="A119" s="259"/>
      <c r="B119" s="260"/>
      <c r="C119" s="260"/>
      <c r="D119" s="256"/>
      <c r="E119" s="256"/>
      <c r="F119" s="261"/>
      <c r="G119" s="259"/>
      <c r="H119" s="233"/>
    </row>
    <row r="120" spans="1:8">
      <c r="A120" s="259"/>
      <c r="B120" s="260"/>
      <c r="C120" s="260"/>
      <c r="D120" s="256"/>
      <c r="E120" s="256"/>
      <c r="F120" s="261"/>
      <c r="G120" s="259"/>
      <c r="H120" s="233"/>
    </row>
    <row r="121" spans="1:8">
      <c r="A121" s="259"/>
      <c r="B121" s="260"/>
      <c r="C121" s="260"/>
      <c r="D121" s="256"/>
      <c r="E121" s="256"/>
      <c r="F121" s="261"/>
      <c r="G121" s="259"/>
      <c r="H121" s="233"/>
    </row>
    <row r="122" spans="1:8">
      <c r="A122" s="259"/>
      <c r="B122" s="260"/>
      <c r="C122" s="260"/>
      <c r="D122" s="256"/>
      <c r="E122" s="256"/>
      <c r="F122" s="261"/>
      <c r="G122" s="259"/>
      <c r="H122" s="233"/>
    </row>
    <row r="123" spans="1:8">
      <c r="A123" s="259"/>
      <c r="B123" s="260"/>
      <c r="C123" s="260"/>
      <c r="D123" s="256"/>
      <c r="E123" s="256"/>
      <c r="F123" s="261"/>
      <c r="G123" s="259"/>
      <c r="H123" s="233"/>
    </row>
    <row r="124" spans="1:8">
      <c r="A124" s="259"/>
      <c r="B124" s="260"/>
      <c r="C124" s="260"/>
      <c r="D124" s="256"/>
      <c r="E124" s="256"/>
      <c r="F124" s="261"/>
      <c r="G124" s="259"/>
      <c r="H124" s="233"/>
    </row>
    <row r="125" spans="1:8">
      <c r="A125" s="259"/>
      <c r="B125" s="260"/>
      <c r="C125" s="260"/>
      <c r="D125" s="256"/>
      <c r="E125" s="256"/>
      <c r="F125" s="261"/>
      <c r="G125" s="259"/>
      <c r="H125" s="233"/>
    </row>
    <row r="126" spans="1:8">
      <c r="A126" s="259"/>
      <c r="B126" s="260"/>
      <c r="C126" s="260"/>
      <c r="D126" s="256"/>
      <c r="E126" s="256"/>
      <c r="F126" s="259"/>
      <c r="G126" s="259"/>
      <c r="H126" s="233"/>
    </row>
    <row r="127" spans="1:8">
      <c r="A127" s="259"/>
      <c r="B127" s="260"/>
      <c r="C127" s="260"/>
      <c r="D127" s="256"/>
      <c r="E127" s="256"/>
      <c r="F127" s="259"/>
      <c r="G127" s="259"/>
      <c r="H127" s="233"/>
    </row>
    <row r="128" spans="1:8">
      <c r="A128" s="259"/>
      <c r="B128" s="260"/>
      <c r="C128" s="260"/>
      <c r="D128" s="256"/>
      <c r="E128" s="256"/>
      <c r="F128" s="259"/>
      <c r="G128" s="259"/>
      <c r="H128" s="233"/>
    </row>
    <row r="129" spans="1:8">
      <c r="A129" s="259"/>
      <c r="B129" s="260"/>
      <c r="C129" s="260"/>
      <c r="D129" s="256"/>
      <c r="E129" s="256"/>
      <c r="F129" s="259"/>
      <c r="G129" s="259"/>
      <c r="H129" s="233"/>
    </row>
    <row r="130" spans="1:8">
      <c r="A130" s="259"/>
      <c r="B130" s="260"/>
      <c r="C130" s="260"/>
      <c r="D130" s="256"/>
      <c r="E130" s="256"/>
      <c r="F130" s="259"/>
      <c r="G130" s="259"/>
      <c r="H130" s="233"/>
    </row>
    <row r="131" spans="1:8">
      <c r="A131" s="259"/>
      <c r="B131" s="260"/>
      <c r="C131" s="260"/>
      <c r="D131" s="256"/>
      <c r="E131" s="256"/>
      <c r="F131" s="259"/>
      <c r="G131" s="259"/>
      <c r="H131" s="233"/>
    </row>
    <row r="132" spans="1:8">
      <c r="A132" s="259"/>
      <c r="B132" s="260"/>
      <c r="C132" s="260"/>
      <c r="D132" s="256"/>
      <c r="E132" s="256"/>
      <c r="F132" s="259"/>
      <c r="G132" s="259"/>
      <c r="H132" s="233"/>
    </row>
    <row r="133" spans="1:8">
      <c r="A133" s="259"/>
      <c r="B133" s="260"/>
      <c r="C133" s="260"/>
      <c r="D133" s="256"/>
      <c r="E133" s="256"/>
      <c r="F133" s="259"/>
      <c r="G133" s="259"/>
      <c r="H133" s="233"/>
    </row>
    <row r="134" spans="1:8">
      <c r="A134" s="259"/>
      <c r="B134" s="260"/>
      <c r="C134" s="260"/>
      <c r="D134" s="256"/>
      <c r="E134" s="256"/>
      <c r="F134" s="259"/>
      <c r="G134" s="259"/>
      <c r="H134" s="233"/>
    </row>
    <row r="135" spans="1:8">
      <c r="A135" s="259"/>
      <c r="B135" s="260"/>
      <c r="C135" s="260"/>
      <c r="D135" s="256"/>
      <c r="E135" s="256"/>
      <c r="F135" s="259"/>
      <c r="G135" s="259"/>
      <c r="H135" s="233"/>
    </row>
    <row r="136" spans="1:8">
      <c r="A136" s="259"/>
      <c r="B136" s="260"/>
      <c r="C136" s="260"/>
      <c r="D136" s="256"/>
      <c r="E136" s="256"/>
      <c r="F136" s="259"/>
      <c r="G136" s="259"/>
      <c r="H136" s="233"/>
    </row>
    <row r="137" spans="1:8">
      <c r="A137" s="259"/>
      <c r="B137" s="260"/>
      <c r="C137" s="260"/>
      <c r="D137" s="256"/>
      <c r="E137" s="256"/>
      <c r="F137" s="259"/>
      <c r="G137" s="259"/>
      <c r="H137" s="233"/>
    </row>
    <row r="138" spans="1:8">
      <c r="A138" s="259"/>
      <c r="B138" s="260"/>
      <c r="C138" s="260"/>
      <c r="D138" s="256"/>
      <c r="E138" s="256"/>
      <c r="F138" s="259"/>
      <c r="G138" s="259"/>
      <c r="H138" s="233"/>
    </row>
    <row r="139" spans="1:8">
      <c r="A139" s="259"/>
      <c r="B139" s="260"/>
      <c r="C139" s="260"/>
      <c r="D139" s="256"/>
      <c r="E139" s="256"/>
      <c r="F139" s="259"/>
      <c r="G139" s="259"/>
      <c r="H139" s="233"/>
    </row>
    <row r="140" spans="1:8">
      <c r="A140" s="259"/>
      <c r="B140" s="260"/>
      <c r="C140" s="260"/>
      <c r="D140" s="256"/>
      <c r="E140" s="256"/>
      <c r="F140" s="259"/>
      <c r="G140" s="259"/>
      <c r="H140" s="233"/>
    </row>
    <row r="141" spans="1:8">
      <c r="A141" s="259"/>
      <c r="B141" s="260"/>
      <c r="C141" s="260"/>
      <c r="D141" s="256"/>
      <c r="E141" s="256"/>
      <c r="F141" s="259"/>
      <c r="G141" s="259"/>
      <c r="H141" s="233"/>
    </row>
    <row r="142" spans="1:8">
      <c r="A142" s="259"/>
      <c r="B142" s="260"/>
      <c r="C142" s="260"/>
      <c r="D142" s="256"/>
      <c r="E142" s="256"/>
      <c r="F142" s="259"/>
      <c r="G142" s="259"/>
      <c r="H142" s="233"/>
    </row>
    <row r="143" spans="1:8">
      <c r="A143" s="259"/>
      <c r="B143" s="260"/>
      <c r="C143" s="260"/>
      <c r="D143" s="256"/>
      <c r="E143" s="256"/>
      <c r="F143" s="259"/>
      <c r="G143" s="259"/>
      <c r="H143" s="233"/>
    </row>
    <row r="144" spans="1:8">
      <c r="A144" s="259"/>
      <c r="B144" s="260"/>
      <c r="C144" s="260"/>
      <c r="D144" s="256"/>
      <c r="E144" s="256"/>
      <c r="F144" s="259"/>
      <c r="G144" s="259"/>
      <c r="H144" s="233"/>
    </row>
    <row r="145" spans="1:8">
      <c r="A145" s="259"/>
      <c r="B145" s="260"/>
      <c r="C145" s="260"/>
      <c r="D145" s="256"/>
      <c r="E145" s="256"/>
      <c r="F145" s="259"/>
      <c r="G145" s="259"/>
      <c r="H145" s="233"/>
    </row>
    <row r="146" spans="1:8">
      <c r="A146" s="259"/>
      <c r="B146" s="260"/>
      <c r="C146" s="260"/>
      <c r="D146" s="256"/>
      <c r="E146" s="256"/>
      <c r="F146" s="259"/>
      <c r="G146" s="259"/>
      <c r="H146" s="233"/>
    </row>
    <row r="147" spans="1:8">
      <c r="A147" s="259"/>
      <c r="B147" s="260"/>
      <c r="C147" s="260"/>
      <c r="D147" s="256"/>
      <c r="E147" s="256"/>
      <c r="F147" s="259"/>
      <c r="G147" s="259"/>
      <c r="H147" s="233"/>
    </row>
    <row r="148" spans="1:8">
      <c r="A148" s="259"/>
      <c r="B148" s="260"/>
      <c r="C148" s="260"/>
      <c r="D148" s="256"/>
      <c r="E148" s="256"/>
      <c r="F148" s="259"/>
      <c r="G148" s="259"/>
      <c r="H148" s="233"/>
    </row>
    <row r="149" spans="1:8">
      <c r="A149" s="259"/>
      <c r="B149" s="260"/>
      <c r="C149" s="260"/>
      <c r="D149" s="256"/>
      <c r="E149" s="256"/>
      <c r="F149" s="259"/>
      <c r="G149" s="259"/>
      <c r="H149" s="233"/>
    </row>
    <row r="150" spans="1:8">
      <c r="A150" s="259"/>
      <c r="B150" s="260"/>
      <c r="C150" s="260"/>
      <c r="D150" s="256"/>
      <c r="E150" s="256"/>
      <c r="F150" s="259"/>
      <c r="G150" s="259"/>
      <c r="H150" s="233"/>
    </row>
    <row r="151" spans="1:8">
      <c r="A151" s="259"/>
      <c r="B151" s="260"/>
      <c r="C151" s="260"/>
      <c r="D151" s="256"/>
      <c r="E151" s="256"/>
      <c r="F151" s="259"/>
      <c r="G151" s="259"/>
      <c r="H151" s="233"/>
    </row>
    <row r="152" spans="1:8">
      <c r="A152" s="259"/>
      <c r="B152" s="260"/>
      <c r="C152" s="260"/>
      <c r="D152" s="256"/>
      <c r="E152" s="256"/>
      <c r="F152" s="259"/>
      <c r="G152" s="259"/>
      <c r="H152" s="233"/>
    </row>
    <row r="153" spans="1:8">
      <c r="A153" s="259"/>
      <c r="B153" s="260"/>
      <c r="C153" s="260"/>
      <c r="D153" s="256"/>
      <c r="E153" s="256"/>
      <c r="F153" s="259"/>
      <c r="G153" s="259"/>
      <c r="H153" s="233"/>
    </row>
    <row r="154" spans="1:8">
      <c r="A154" s="259"/>
      <c r="B154" s="260"/>
      <c r="C154" s="260"/>
      <c r="D154" s="256"/>
      <c r="E154" s="256"/>
      <c r="F154" s="259"/>
      <c r="G154" s="259"/>
      <c r="H154" s="233"/>
    </row>
    <row r="155" spans="1:8">
      <c r="A155" s="259"/>
      <c r="B155" s="260"/>
      <c r="C155" s="260"/>
      <c r="D155" s="256"/>
      <c r="E155" s="256"/>
      <c r="F155" s="259"/>
      <c r="G155" s="259"/>
      <c r="H155" s="233"/>
    </row>
    <row r="156" spans="1:8">
      <c r="A156" s="259"/>
      <c r="B156" s="260"/>
      <c r="C156" s="260"/>
      <c r="D156" s="256"/>
      <c r="E156" s="256"/>
      <c r="F156" s="259"/>
      <c r="G156" s="259"/>
      <c r="H156" s="233"/>
    </row>
    <row r="157" spans="1:8">
      <c r="A157" s="259"/>
      <c r="B157" s="260"/>
      <c r="C157" s="260"/>
      <c r="D157" s="256"/>
      <c r="E157" s="256"/>
      <c r="F157" s="259"/>
      <c r="G157" s="259"/>
      <c r="H157" s="233"/>
    </row>
    <row r="158" spans="1:8">
      <c r="A158" s="259"/>
      <c r="B158" s="260"/>
      <c r="C158" s="260"/>
      <c r="D158" s="256"/>
      <c r="E158" s="256"/>
      <c r="F158" s="259"/>
      <c r="G158" s="259"/>
      <c r="H158" s="233"/>
    </row>
    <row r="159" spans="1:8">
      <c r="A159" s="259"/>
      <c r="B159" s="260"/>
      <c r="C159" s="260"/>
      <c r="D159" s="256"/>
      <c r="E159" s="256"/>
      <c r="F159" s="259"/>
      <c r="G159" s="259"/>
      <c r="H159" s="233"/>
    </row>
    <row r="160" spans="1:8">
      <c r="A160" s="259"/>
      <c r="B160" s="260"/>
      <c r="C160" s="260"/>
      <c r="D160" s="256"/>
      <c r="E160" s="256"/>
      <c r="F160" s="259"/>
      <c r="G160" s="259"/>
      <c r="H160" s="233"/>
    </row>
    <row r="161" spans="1:8">
      <c r="A161" s="259"/>
      <c r="B161" s="260"/>
      <c r="C161" s="260"/>
      <c r="D161" s="256"/>
      <c r="E161" s="256"/>
      <c r="F161" s="259"/>
      <c r="G161" s="259"/>
      <c r="H161" s="233"/>
    </row>
    <row r="162" spans="1:8">
      <c r="A162" s="259"/>
      <c r="B162" s="260"/>
      <c r="C162" s="260"/>
      <c r="D162" s="256"/>
      <c r="E162" s="256"/>
      <c r="F162" s="259"/>
      <c r="G162" s="259"/>
      <c r="H162" s="233"/>
    </row>
    <row r="163" spans="1:8">
      <c r="A163" s="259"/>
      <c r="B163" s="260"/>
      <c r="C163" s="260"/>
      <c r="D163" s="256"/>
      <c r="E163" s="256"/>
      <c r="F163" s="259"/>
      <c r="G163" s="259"/>
      <c r="H163" s="233"/>
    </row>
    <row r="164" spans="1:8">
      <c r="A164" s="259"/>
      <c r="B164" s="260"/>
      <c r="C164" s="260"/>
      <c r="D164" s="256"/>
      <c r="E164" s="256"/>
      <c r="F164" s="259"/>
      <c r="G164" s="259"/>
      <c r="H164" s="233"/>
    </row>
    <row r="165" spans="1:8">
      <c r="A165" s="259"/>
      <c r="B165" s="260"/>
      <c r="C165" s="260"/>
      <c r="D165" s="256"/>
      <c r="E165" s="256"/>
      <c r="F165" s="259"/>
      <c r="G165" s="259"/>
      <c r="H165" s="233"/>
    </row>
    <row r="166" spans="1:8">
      <c r="A166" s="259"/>
      <c r="B166" s="260"/>
      <c r="C166" s="260"/>
      <c r="D166" s="256"/>
      <c r="E166" s="256"/>
      <c r="F166" s="259"/>
      <c r="G166" s="259"/>
      <c r="H166" s="233"/>
    </row>
    <row r="167" spans="1:8">
      <c r="A167" s="259"/>
      <c r="B167" s="260"/>
      <c r="C167" s="260"/>
      <c r="D167" s="256"/>
      <c r="E167" s="256"/>
      <c r="F167" s="259"/>
      <c r="G167" s="259"/>
      <c r="H167" s="233"/>
    </row>
    <row r="168" spans="1:8">
      <c r="A168" s="259"/>
      <c r="B168" s="260"/>
      <c r="C168" s="260"/>
      <c r="D168" s="256"/>
      <c r="E168" s="256"/>
      <c r="F168" s="259"/>
      <c r="G168" s="259"/>
      <c r="H168" s="233"/>
    </row>
    <row r="169" spans="1:8">
      <c r="A169" s="259"/>
      <c r="B169" s="260"/>
      <c r="C169" s="260"/>
      <c r="D169" s="256"/>
      <c r="E169" s="256"/>
      <c r="F169" s="259"/>
      <c r="G169" s="259"/>
      <c r="H169" s="233"/>
    </row>
    <row r="170" spans="1:8">
      <c r="A170" s="259"/>
      <c r="B170" s="260"/>
      <c r="C170" s="260"/>
      <c r="D170" s="256"/>
      <c r="E170" s="256"/>
      <c r="F170" s="259"/>
      <c r="G170" s="259"/>
      <c r="H170" s="233"/>
    </row>
    <row r="171" spans="1:8">
      <c r="A171" s="259"/>
      <c r="B171" s="260"/>
      <c r="C171" s="260"/>
      <c r="D171" s="256"/>
      <c r="E171" s="256"/>
      <c r="F171" s="259"/>
      <c r="G171" s="259"/>
      <c r="H171" s="233"/>
    </row>
    <row r="172" spans="1:8">
      <c r="A172" s="259"/>
      <c r="B172" s="260"/>
      <c r="C172" s="260"/>
      <c r="D172" s="256"/>
      <c r="E172" s="256"/>
      <c r="F172" s="259"/>
      <c r="G172" s="259"/>
      <c r="H172" s="233"/>
    </row>
    <row r="173" spans="1:8">
      <c r="A173" s="259"/>
      <c r="B173" s="260"/>
      <c r="C173" s="260"/>
      <c r="D173" s="256"/>
      <c r="E173" s="256"/>
      <c r="F173" s="259"/>
      <c r="G173" s="259"/>
      <c r="H173" s="233"/>
    </row>
    <row r="174" spans="1:8">
      <c r="A174" s="259"/>
      <c r="B174" s="260"/>
      <c r="C174" s="260"/>
      <c r="D174" s="256"/>
      <c r="E174" s="256"/>
      <c r="F174" s="259"/>
      <c r="G174" s="259"/>
      <c r="H174" s="233"/>
    </row>
    <row r="175" spans="1:8">
      <c r="A175" s="259"/>
      <c r="B175" s="260"/>
      <c r="C175" s="260"/>
      <c r="D175" s="256"/>
      <c r="E175" s="256"/>
      <c r="F175" s="259"/>
      <c r="G175" s="259"/>
      <c r="H175" s="233"/>
    </row>
    <row r="176" spans="1:8">
      <c r="A176" s="259"/>
      <c r="B176" s="260"/>
      <c r="C176" s="260"/>
      <c r="D176" s="256"/>
      <c r="E176" s="256"/>
      <c r="F176" s="259"/>
      <c r="G176" s="259"/>
      <c r="H176" s="233"/>
    </row>
    <row r="177" spans="1:8">
      <c r="A177" s="259"/>
      <c r="B177" s="260"/>
      <c r="C177" s="260"/>
      <c r="D177" s="256"/>
      <c r="E177" s="256"/>
      <c r="F177" s="259"/>
      <c r="G177" s="259"/>
      <c r="H177" s="233"/>
    </row>
    <row r="178" spans="1:8">
      <c r="A178" s="259"/>
      <c r="B178" s="260"/>
      <c r="C178" s="260"/>
      <c r="D178" s="256"/>
      <c r="E178" s="256"/>
      <c r="F178" s="259"/>
      <c r="G178" s="259"/>
      <c r="H178" s="233"/>
    </row>
    <row r="179" spans="1:8">
      <c r="A179" s="259"/>
      <c r="B179" s="260"/>
      <c r="C179" s="260"/>
      <c r="D179" s="256"/>
      <c r="E179" s="256"/>
      <c r="F179" s="259"/>
      <c r="G179" s="259"/>
      <c r="H179" s="233"/>
    </row>
    <row r="180" spans="1:8">
      <c r="A180" s="259"/>
      <c r="B180" s="260"/>
      <c r="C180" s="260"/>
      <c r="D180" s="256"/>
      <c r="E180" s="256"/>
      <c r="F180" s="259"/>
      <c r="G180" s="259"/>
      <c r="H180" s="233"/>
    </row>
    <row r="181" spans="1:8">
      <c r="A181" s="259"/>
      <c r="B181" s="260"/>
      <c r="C181" s="260"/>
      <c r="D181" s="256"/>
      <c r="E181" s="256"/>
      <c r="F181" s="259"/>
      <c r="G181" s="259"/>
      <c r="H181" s="233"/>
    </row>
    <row r="182" spans="1:8">
      <c r="A182" s="259"/>
      <c r="B182" s="260"/>
      <c r="C182" s="260"/>
      <c r="D182" s="256"/>
      <c r="E182" s="256"/>
      <c r="F182" s="259"/>
      <c r="G182" s="259"/>
      <c r="H182" s="233"/>
    </row>
    <row r="183" spans="1:8">
      <c r="A183" s="259"/>
      <c r="B183" s="260"/>
      <c r="C183" s="260"/>
      <c r="D183" s="256"/>
      <c r="E183" s="256"/>
      <c r="F183" s="259"/>
      <c r="G183" s="259"/>
      <c r="H183" s="233"/>
    </row>
    <row r="184" spans="1:8">
      <c r="A184" s="259"/>
      <c r="B184" s="260"/>
      <c r="C184" s="260"/>
      <c r="D184" s="256"/>
      <c r="E184" s="256"/>
      <c r="F184" s="259"/>
      <c r="G184" s="259"/>
      <c r="H184" s="233"/>
    </row>
    <row r="185" spans="1:8">
      <c r="A185" s="259"/>
      <c r="B185" s="260"/>
      <c r="C185" s="260"/>
      <c r="D185" s="256"/>
      <c r="E185" s="256"/>
      <c r="F185" s="259"/>
      <c r="G185" s="259"/>
      <c r="H185" s="233"/>
    </row>
    <row r="186" spans="1:8">
      <c r="A186" s="259"/>
      <c r="B186" s="260"/>
      <c r="C186" s="260"/>
      <c r="D186" s="256"/>
      <c r="E186" s="256"/>
      <c r="F186" s="259"/>
      <c r="G186" s="259"/>
      <c r="H186" s="233"/>
    </row>
    <row r="187" spans="1:8">
      <c r="A187" s="259"/>
      <c r="B187" s="260"/>
      <c r="C187" s="260"/>
      <c r="D187" s="256"/>
      <c r="E187" s="256"/>
      <c r="F187" s="259"/>
      <c r="G187" s="259"/>
      <c r="H187" s="233"/>
    </row>
    <row r="188" spans="1:8">
      <c r="A188" s="259"/>
      <c r="B188" s="260"/>
      <c r="C188" s="260"/>
      <c r="D188" s="256"/>
      <c r="E188" s="256"/>
      <c r="F188" s="259"/>
      <c r="G188" s="259"/>
      <c r="H188" s="233"/>
    </row>
    <row r="189" spans="1:8">
      <c r="A189" s="259"/>
      <c r="B189" s="260"/>
      <c r="C189" s="260"/>
      <c r="D189" s="256"/>
      <c r="E189" s="256"/>
      <c r="F189" s="259"/>
      <c r="G189" s="259"/>
      <c r="H189" s="233"/>
    </row>
    <row r="190" spans="1:8">
      <c r="A190" s="259"/>
      <c r="B190" s="260"/>
      <c r="C190" s="260"/>
      <c r="D190" s="256"/>
      <c r="E190" s="256"/>
      <c r="F190" s="259"/>
      <c r="G190" s="259"/>
      <c r="H190" s="233"/>
    </row>
    <row r="191" spans="1:8">
      <c r="A191" s="259"/>
      <c r="B191" s="260"/>
      <c r="C191" s="260"/>
      <c r="D191" s="256"/>
      <c r="E191" s="256"/>
      <c r="F191" s="259"/>
      <c r="G191" s="259"/>
      <c r="H191" s="233"/>
    </row>
    <row r="192" spans="1:8">
      <c r="A192" s="259"/>
      <c r="B192" s="260"/>
      <c r="C192" s="260"/>
      <c r="D192" s="256"/>
      <c r="E192" s="256"/>
      <c r="F192" s="259"/>
      <c r="G192" s="259"/>
      <c r="H192" s="233"/>
    </row>
    <row r="193" spans="1:8">
      <c r="A193" s="259"/>
      <c r="B193" s="260"/>
      <c r="C193" s="260"/>
      <c r="D193" s="256"/>
      <c r="E193" s="256"/>
      <c r="F193" s="259"/>
      <c r="G193" s="259"/>
      <c r="H193" s="233"/>
    </row>
    <row r="194" spans="1:8">
      <c r="A194" s="259"/>
      <c r="B194" s="260"/>
      <c r="C194" s="260"/>
      <c r="D194" s="256"/>
      <c r="E194" s="256"/>
      <c r="F194" s="259"/>
      <c r="G194" s="259"/>
      <c r="H194" s="233"/>
    </row>
    <row r="195" spans="1:8">
      <c r="A195" s="259"/>
      <c r="B195" s="260"/>
      <c r="C195" s="260"/>
      <c r="D195" s="256"/>
      <c r="E195" s="256"/>
      <c r="F195" s="259"/>
      <c r="G195" s="259"/>
      <c r="H195" s="233"/>
    </row>
    <row r="196" spans="1:8">
      <c r="A196" s="259"/>
      <c r="B196" s="260"/>
      <c r="C196" s="260"/>
      <c r="D196" s="256"/>
      <c r="E196" s="256"/>
      <c r="F196" s="259"/>
      <c r="G196" s="259"/>
      <c r="H196" s="233"/>
    </row>
    <row r="197" spans="1:8">
      <c r="A197" s="259"/>
      <c r="B197" s="260"/>
      <c r="C197" s="260"/>
      <c r="D197" s="256"/>
      <c r="E197" s="256"/>
      <c r="F197" s="259"/>
      <c r="G197" s="259"/>
      <c r="H197" s="233"/>
    </row>
    <row r="198" spans="1:8">
      <c r="A198" s="259"/>
      <c r="B198" s="260"/>
      <c r="C198" s="260"/>
      <c r="D198" s="256"/>
      <c r="E198" s="256"/>
      <c r="F198" s="259"/>
      <c r="G198" s="259"/>
      <c r="H198" s="233"/>
    </row>
    <row r="199" spans="1:8">
      <c r="A199" s="259"/>
      <c r="B199" s="260"/>
      <c r="C199" s="260"/>
      <c r="D199" s="256"/>
      <c r="E199" s="256"/>
      <c r="F199" s="259"/>
      <c r="G199" s="259"/>
      <c r="H199" s="233"/>
    </row>
    <row r="200" spans="1:8">
      <c r="A200" s="259"/>
      <c r="B200" s="260"/>
      <c r="C200" s="260"/>
      <c r="D200" s="256"/>
      <c r="E200" s="256"/>
      <c r="F200" s="259"/>
      <c r="G200" s="259"/>
      <c r="H200" s="233"/>
    </row>
    <row r="201" spans="1:8">
      <c r="A201" s="259"/>
      <c r="B201" s="260"/>
      <c r="C201" s="260"/>
      <c r="D201" s="256"/>
      <c r="E201" s="256"/>
      <c r="F201" s="259"/>
      <c r="G201" s="259"/>
      <c r="H201" s="233"/>
    </row>
  </sheetData>
  <mergeCells count="4">
    <mergeCell ref="D8:E8"/>
    <mergeCell ref="D9:D10"/>
    <mergeCell ref="E9:E10"/>
    <mergeCell ref="A116:E116"/>
  </mergeCells>
  <pageMargins left="0.4" right="0.27559055118110237" top="0.74803149606299213" bottom="0.47244094488188981" header="0.11811023622047245" footer="0.51181102362204722"/>
  <pageSetup paperSize="9" scale="51" fitToHeight="2" orientation="portrait" r:id="rId1"/>
  <headerFooter alignWithMargins="0"/>
  <rowBreaks count="1" manualBreakCount="1">
    <brk id="96" max="7" man="1"/>
  </rowBreaks>
</worksheet>
</file>

<file path=xl/worksheets/sheet50.xml><?xml version="1.0" encoding="utf-8"?>
<worksheet xmlns="http://schemas.openxmlformats.org/spreadsheetml/2006/main" xmlns:r="http://schemas.openxmlformats.org/officeDocument/2006/relationships">
  <sheetPr codeName="Sheet47"/>
  <dimension ref="A1:G9"/>
  <sheetViews>
    <sheetView showGridLines="0" zoomScaleNormal="100" workbookViewId="0">
      <selection activeCell="D14" sqref="D14"/>
    </sheetView>
  </sheetViews>
  <sheetFormatPr defaultRowHeight="15"/>
  <cols>
    <col min="1" max="1" width="16.7109375" customWidth="1"/>
    <col min="2" max="7" width="11.5703125" customWidth="1"/>
  </cols>
  <sheetData>
    <row r="1" spans="1:7" ht="17.25" thickBot="1">
      <c r="A1" s="1" t="s">
        <v>274</v>
      </c>
    </row>
    <row r="2" spans="1:7" ht="44.25" customHeight="1" thickTop="1" thickBot="1">
      <c r="A2" s="1204" t="s">
        <v>275</v>
      </c>
      <c r="B2" s="979" t="s">
        <v>276</v>
      </c>
      <c r="C2" s="981"/>
      <c r="D2" s="979" t="s">
        <v>277</v>
      </c>
      <c r="E2" s="981"/>
      <c r="F2" s="979" t="s">
        <v>278</v>
      </c>
      <c r="G2" s="981"/>
    </row>
    <row r="3" spans="1:7" s="264" customFormat="1" ht="57.75" thickTop="1" thickBot="1">
      <c r="A3" s="1206"/>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7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sheetPr codeName="Sheet48"/>
  <dimension ref="A1:R13"/>
  <sheetViews>
    <sheetView showGridLines="0" zoomScaleNormal="100" workbookViewId="0">
      <selection activeCell="N4" sqref="N4:R12"/>
    </sheetView>
  </sheetViews>
  <sheetFormatPr defaultRowHeight="15"/>
  <cols>
    <col min="1" max="1" width="24.5703125" customWidth="1"/>
    <col min="2" max="6" width="12.28515625" customWidth="1"/>
    <col min="7" max="7" width="13" customWidth="1"/>
    <col min="8" max="8" width="15.7109375" style="263" customWidth="1"/>
    <col min="9" max="10" width="15.7109375" style="264" customWidth="1"/>
    <col min="11" max="11" width="14.85546875" style="264" customWidth="1"/>
    <col min="12" max="12" width="14.85546875" style="268" customWidth="1"/>
    <col min="13" max="13" width="6.5703125" customWidth="1"/>
    <col min="14" max="14" width="15.5703125" style="263" customWidth="1"/>
    <col min="15" max="17" width="15.5703125" style="264" customWidth="1"/>
    <col min="18" max="18" width="15.5703125" style="268" customWidth="1"/>
    <col min="19" max="19" width="19.85546875" customWidth="1"/>
  </cols>
  <sheetData>
    <row r="1" spans="1:18" ht="17.25" thickBot="1">
      <c r="A1" s="1" t="s">
        <v>279</v>
      </c>
      <c r="H1" s="1199" t="s">
        <v>672</v>
      </c>
      <c r="I1" s="1200"/>
      <c r="J1" s="1200"/>
      <c r="K1" s="1200"/>
      <c r="L1" s="1201"/>
      <c r="N1" s="1199" t="s">
        <v>674</v>
      </c>
      <c r="O1" s="1200"/>
      <c r="P1" s="1200"/>
      <c r="Q1" s="1200"/>
      <c r="R1" s="1201"/>
    </row>
    <row r="2" spans="1:18" ht="33" customHeight="1" thickTop="1" thickBot="1">
      <c r="A2" s="1204" t="s">
        <v>131</v>
      </c>
      <c r="B2" s="38" t="s">
        <v>2</v>
      </c>
      <c r="C2" s="979" t="s">
        <v>3</v>
      </c>
      <c r="D2" s="981"/>
      <c r="E2" s="979" t="s">
        <v>280</v>
      </c>
      <c r="F2" s="981"/>
      <c r="H2" s="59" t="s">
        <v>2</v>
      </c>
      <c r="I2" s="979" t="s">
        <v>3</v>
      </c>
      <c r="J2" s="981"/>
      <c r="K2" s="979" t="s">
        <v>280</v>
      </c>
      <c r="L2" s="981"/>
      <c r="N2" s="59" t="s">
        <v>2</v>
      </c>
      <c r="O2" s="979" t="s">
        <v>3</v>
      </c>
      <c r="P2" s="981"/>
      <c r="Q2" s="979" t="s">
        <v>280</v>
      </c>
      <c r="R2" s="981"/>
    </row>
    <row r="3" spans="1:18" ht="45" customHeight="1" thickTop="1" thickBot="1">
      <c r="A3" s="1206"/>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265">
        <f>B4-C4-E4</f>
        <v>0</v>
      </c>
      <c r="L4" s="269">
        <f>C4-D4-F4</f>
        <v>0</v>
      </c>
      <c r="N4" s="266" t="e">
        <f>B4-#REF!</f>
        <v>#REF!</v>
      </c>
      <c r="O4" s="265" t="e">
        <f>C4-#REF!</f>
        <v>#REF!</v>
      </c>
    </row>
    <row r="5" spans="1:18" ht="19.5" customHeight="1" thickBot="1">
      <c r="A5" s="119" t="s">
        <v>91</v>
      </c>
      <c r="B5" s="165"/>
      <c r="C5" s="165"/>
      <c r="D5" s="166"/>
      <c r="E5" s="121"/>
      <c r="F5" s="121"/>
      <c r="K5" s="265">
        <f>B5-C5-E5</f>
        <v>0</v>
      </c>
      <c r="L5" s="269">
        <f t="shared" ref="L5:L7" si="0">C5-D5-F5</f>
        <v>0</v>
      </c>
      <c r="N5" s="266" t="e">
        <f>B5-#REF!</f>
        <v>#REF!</v>
      </c>
      <c r="O5" s="265" t="e">
        <f>C5-#REF!</f>
        <v>#REF!</v>
      </c>
    </row>
    <row r="6" spans="1:18" ht="19.5" customHeight="1" thickBot="1">
      <c r="A6" s="14" t="s">
        <v>283</v>
      </c>
      <c r="B6" s="93"/>
      <c r="C6" s="93"/>
      <c r="D6" s="94"/>
      <c r="E6" s="80"/>
      <c r="F6" s="80"/>
      <c r="K6" s="265">
        <f>B6-C6-E6</f>
        <v>0</v>
      </c>
      <c r="L6" s="269">
        <f t="shared" si="0"/>
        <v>0</v>
      </c>
      <c r="N6" s="266" t="e">
        <f>B6-#REF!</f>
        <v>#REF!</v>
      </c>
      <c r="O6" s="265" t="e">
        <f>C6-#REF!</f>
        <v>#REF!</v>
      </c>
    </row>
    <row r="7" spans="1:18" ht="19.5" customHeight="1" thickBot="1">
      <c r="A7" s="14" t="s">
        <v>14</v>
      </c>
      <c r="B7" s="79">
        <f>SUM(B4:B6)</f>
        <v>0</v>
      </c>
      <c r="C7" s="93">
        <f t="shared" ref="C7:F7" si="1">SUM(C4:C6)</f>
        <v>0</v>
      </c>
      <c r="D7" s="94">
        <f t="shared" si="1"/>
        <v>0</v>
      </c>
      <c r="E7" s="80">
        <f t="shared" si="1"/>
        <v>0</v>
      </c>
      <c r="F7" s="80">
        <f t="shared" si="1"/>
        <v>0</v>
      </c>
      <c r="H7" s="266">
        <f>SUM(B4:B6)-B7</f>
        <v>0</v>
      </c>
      <c r="I7" s="265">
        <f t="shared" ref="I7:J7" si="2">SUM(C4:C6)-C7</f>
        <v>0</v>
      </c>
      <c r="J7" s="265">
        <f t="shared" si="2"/>
        <v>0</v>
      </c>
      <c r="K7" s="265">
        <f>B7-C7-E7</f>
        <v>0</v>
      </c>
      <c r="L7" s="269">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265">
        <f>SUM(E7:E11)-E12</f>
        <v>0</v>
      </c>
      <c r="L12" s="269">
        <f>SUM(F7:F11)-F12</f>
        <v>0</v>
      </c>
      <c r="Q12" s="265" t="e">
        <f>E12-#REF!</f>
        <v>#REF!</v>
      </c>
      <c r="R12" s="269" t="e">
        <f>F12-#REF!</f>
        <v>#REF!</v>
      </c>
    </row>
    <row r="13" spans="1:18" ht="15.75" thickTop="1"/>
  </sheetData>
  <mergeCells count="9">
    <mergeCell ref="A2:A3"/>
    <mergeCell ref="C2:D2"/>
    <mergeCell ref="E2:F2"/>
    <mergeCell ref="Q2:R2"/>
    <mergeCell ref="N1:R1"/>
    <mergeCell ref="K2:L2"/>
    <mergeCell ref="I2:J2"/>
    <mergeCell ref="H1:L1"/>
    <mergeCell ref="O2:P2"/>
  </mergeCells>
  <conditionalFormatting sqref="H4:L12">
    <cfRule type="cellIs" dxfId="25" priority="4" operator="lessThan">
      <formula>0</formula>
    </cfRule>
    <cfRule type="cellIs" dxfId="24" priority="5" operator="greaterThan">
      <formula>0</formula>
    </cfRule>
  </conditionalFormatting>
  <conditionalFormatting sqref="N1">
    <cfRule type="cellIs" priority="3" stopIfTrue="1" operator="greaterThan">
      <formula>0</formula>
    </cfRule>
  </conditionalFormatting>
  <conditionalFormatting sqref="N4:R12">
    <cfRule type="cellIs" dxfId="23" priority="1" operator="lessThan">
      <formula>0</formula>
    </cfRule>
    <cfRule type="cellIs" dxfId="22"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2.xml><?xml version="1.0" encoding="utf-8"?>
<worksheet xmlns="http://schemas.openxmlformats.org/spreadsheetml/2006/main" xmlns:r="http://schemas.openxmlformats.org/officeDocument/2006/relationships">
  <sheetPr codeName="Sheet49"/>
  <dimension ref="A1:F20"/>
  <sheetViews>
    <sheetView showGridLines="0" topLeftCell="A2" zoomScaleNormal="100" workbookViewId="0">
      <selection activeCell="E2" sqref="E2:F19"/>
    </sheetView>
  </sheetViews>
  <sheetFormatPr defaultRowHeight="15"/>
  <cols>
    <col min="1" max="1" width="27.85546875" customWidth="1"/>
    <col min="2" max="3" width="29.42578125" customWidth="1"/>
    <col min="4" max="4" width="17.42578125" customWidth="1"/>
    <col min="5" max="5" width="26.5703125" style="263" customWidth="1"/>
    <col min="6" max="6" width="30.28515625" style="268" customWidth="1"/>
  </cols>
  <sheetData>
    <row r="1" spans="1:6" ht="116.25" thickBot="1">
      <c r="A1" s="303" t="s">
        <v>289</v>
      </c>
      <c r="E1" s="1199" t="s">
        <v>674</v>
      </c>
      <c r="F1" s="1201"/>
    </row>
    <row r="2" spans="1:6" ht="21" customHeight="1" thickTop="1" thickBot="1">
      <c r="A2" s="59" t="s">
        <v>131</v>
      </c>
      <c r="B2" s="508" t="s">
        <v>2</v>
      </c>
      <c r="C2" s="508" t="s">
        <v>3</v>
      </c>
      <c r="E2" s="274" t="s">
        <v>2</v>
      </c>
      <c r="F2" s="275" t="s">
        <v>3</v>
      </c>
    </row>
    <row r="3" spans="1:6" ht="18.75" customHeight="1" thickTop="1" thickBot="1">
      <c r="A3" s="44" t="s">
        <v>487</v>
      </c>
      <c r="B3" s="80"/>
      <c r="C3" s="80"/>
      <c r="E3" s="304"/>
      <c r="F3" s="305"/>
    </row>
    <row r="4" spans="1:6" ht="18.75" customHeight="1" thickBot="1">
      <c r="A4" s="14"/>
      <c r="B4" s="80"/>
      <c r="C4" s="80"/>
      <c r="E4" s="304"/>
      <c r="F4" s="305"/>
    </row>
    <row r="5" spans="1:6" ht="18.75" customHeight="1" thickBot="1">
      <c r="A5" s="14"/>
      <c r="B5" s="80"/>
      <c r="C5" s="80"/>
      <c r="E5" s="304"/>
      <c r="F5" s="305"/>
    </row>
    <row r="6" spans="1:6" ht="18.75" customHeight="1" thickBot="1">
      <c r="A6" s="44" t="s">
        <v>290</v>
      </c>
      <c r="B6" s="80"/>
      <c r="C6" s="80"/>
      <c r="E6" s="304"/>
      <c r="F6" s="305"/>
    </row>
    <row r="7" spans="1:6" ht="18.75" customHeight="1" thickBot="1">
      <c r="A7" s="14"/>
      <c r="B7" s="80"/>
      <c r="C7" s="80"/>
      <c r="E7" s="304"/>
      <c r="F7" s="305"/>
    </row>
    <row r="8" spans="1:6" ht="18.75" customHeight="1" thickBot="1">
      <c r="A8" s="14"/>
      <c r="B8" s="80"/>
      <c r="C8" s="80"/>
      <c r="E8" s="304"/>
      <c r="F8" s="305"/>
    </row>
    <row r="9" spans="1:6" ht="18.75" customHeight="1" thickBot="1">
      <c r="A9" s="14"/>
      <c r="B9" s="80"/>
      <c r="C9" s="80"/>
      <c r="E9" s="304"/>
      <c r="F9" s="305"/>
    </row>
    <row r="10" spans="1:6" ht="18.75" customHeight="1" thickBot="1">
      <c r="A10" s="44" t="s">
        <v>291</v>
      </c>
      <c r="B10" s="80"/>
      <c r="C10" s="80"/>
      <c r="E10" s="266" t="e">
        <f>B10-SUM(#REF!,#REF!,#REF!,#REF!,#REF!,#REF!,#REF!,#REF!)</f>
        <v>#REF!</v>
      </c>
      <c r="F10" s="269" t="e">
        <f>C10-SUM(#REF!,#REF!,#REF!,#REF!,#REF!,#REF!,#REF!,#REF!)</f>
        <v>#REF!</v>
      </c>
    </row>
    <row r="11" spans="1:6" ht="18.75" customHeight="1" thickBot="1">
      <c r="A11" s="128" t="s">
        <v>292</v>
      </c>
      <c r="B11" s="125"/>
      <c r="C11" s="125"/>
      <c r="E11" s="266" t="e">
        <f>B11-#REF!</f>
        <v>#REF!</v>
      </c>
      <c r="F11" s="269" t="e">
        <f>C11-#REF!</f>
        <v>#REF!</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266" t="e">
        <f>B17-#REF!</f>
        <v>#REF!</v>
      </c>
      <c r="F17" s="269" t="e">
        <f>C17-#REF!</f>
        <v>#REF!</v>
      </c>
    </row>
    <row r="18" spans="1:6" ht="18.75" customHeight="1" thickBot="1">
      <c r="A18" s="122"/>
      <c r="B18" s="126"/>
      <c r="C18" s="126"/>
    </row>
    <row r="19" spans="1:6" ht="18.75" customHeight="1" thickBot="1">
      <c r="A19" s="101"/>
      <c r="B19" s="127"/>
      <c r="C19" s="127"/>
    </row>
    <row r="20" spans="1:6" ht="15.7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21" priority="1" operator="lessThan">
      <formula>0</formula>
    </cfRule>
    <cfRule type="cellIs" dxfId="20" priority="2"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sheetPr codeName="Sheet50"/>
  <dimension ref="A1:I10"/>
  <sheetViews>
    <sheetView showGridLines="0" topLeftCell="B1" zoomScaleNormal="100" workbookViewId="0">
      <selection activeCell="H2" sqref="H2:I9"/>
    </sheetView>
  </sheetViews>
  <sheetFormatPr defaultRowHeight="15"/>
  <cols>
    <col min="1" max="1" width="27.85546875" customWidth="1"/>
    <col min="2" max="3" width="29.42578125" customWidth="1"/>
    <col min="4" max="4" width="17.42578125" customWidth="1"/>
    <col min="5" max="5" width="29.7109375" style="263" customWidth="1"/>
    <col min="6" max="6" width="29.7109375" style="268" customWidth="1"/>
    <col min="7" max="7" width="4.7109375" customWidth="1"/>
    <col min="8" max="8" width="26.5703125" style="263" customWidth="1"/>
    <col min="9" max="9" width="30.28515625" style="268" customWidth="1"/>
    <col min="10" max="10" width="13" customWidth="1"/>
  </cols>
  <sheetData>
    <row r="1" spans="1:9" ht="17.25" thickBot="1">
      <c r="A1" s="1" t="s">
        <v>296</v>
      </c>
      <c r="E1" s="1214" t="s">
        <v>672</v>
      </c>
      <c r="F1" s="1215"/>
      <c r="G1" s="267"/>
      <c r="H1" s="1199" t="s">
        <v>674</v>
      </c>
      <c r="I1" s="1201"/>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266" t="e">
        <f>B3+B4-#REF!</f>
        <v>#REF!</v>
      </c>
      <c r="I3" s="283" t="e">
        <f>C3+C4-#REF!</f>
        <v>#REF!</v>
      </c>
    </row>
    <row r="4" spans="1:9" ht="18.75" customHeight="1" thickBot="1">
      <c r="A4" s="71" t="s">
        <v>298</v>
      </c>
      <c r="B4" s="80"/>
      <c r="C4" s="80"/>
      <c r="H4" s="266" t="e">
        <f>H3</f>
        <v>#REF!</v>
      </c>
      <c r="I4" s="269" t="e">
        <f>I3</f>
        <v>#REF!</v>
      </c>
    </row>
    <row r="5" spans="1:9" ht="18.75" customHeight="1" thickBot="1">
      <c r="A5" s="71" t="s">
        <v>299</v>
      </c>
      <c r="B5" s="80"/>
      <c r="C5" s="80"/>
      <c r="H5" s="266" t="e">
        <f>B5-#REF!</f>
        <v>#REF!</v>
      </c>
      <c r="I5" s="269" t="e">
        <f>C5-#REF!</f>
        <v>#REF!</v>
      </c>
    </row>
    <row r="6" spans="1:9" ht="18.75" customHeight="1" thickBot="1">
      <c r="A6" s="71" t="s">
        <v>300</v>
      </c>
      <c r="B6" s="80"/>
      <c r="C6" s="80"/>
      <c r="H6" s="304"/>
      <c r="I6" s="305"/>
    </row>
    <row r="7" spans="1:9" ht="18.75" customHeight="1" thickBot="1">
      <c r="A7" s="71" t="s">
        <v>301</v>
      </c>
      <c r="B7" s="80"/>
      <c r="C7" s="80"/>
      <c r="H7" s="266" t="e">
        <f>B7-#REF!</f>
        <v>#REF!</v>
      </c>
      <c r="I7" s="269" t="e">
        <f>C7-#REF!</f>
        <v>#REF!</v>
      </c>
    </row>
    <row r="8" spans="1:9" ht="18.75" customHeight="1" thickBot="1">
      <c r="A8" s="14" t="s">
        <v>302</v>
      </c>
      <c r="B8" s="80"/>
      <c r="C8" s="80"/>
      <c r="H8" s="304"/>
      <c r="I8" s="305"/>
    </row>
    <row r="9" spans="1:9" ht="18.75" customHeight="1" thickBot="1">
      <c r="A9" s="72" t="s">
        <v>303</v>
      </c>
      <c r="B9" s="78">
        <f>SUM(B3:B8)</f>
        <v>0</v>
      </c>
      <c r="C9" s="78">
        <f>SUM(C3:C8)</f>
        <v>0</v>
      </c>
      <c r="E9" s="266">
        <f>SUM(B3:B8)-B9</f>
        <v>0</v>
      </c>
      <c r="F9" s="268">
        <f>SUM(C3:C8)-C9</f>
        <v>0</v>
      </c>
      <c r="H9" s="304"/>
      <c r="I9" s="305"/>
    </row>
    <row r="10" spans="1:9" ht="15.75" thickTop="1">
      <c r="H10" s="266"/>
      <c r="I10" s="269"/>
    </row>
  </sheetData>
  <mergeCells count="2">
    <mergeCell ref="H1:I1"/>
    <mergeCell ref="E1:F1"/>
  </mergeCells>
  <conditionalFormatting sqref="H1">
    <cfRule type="cellIs" priority="5" stopIfTrue="1" operator="greaterThan">
      <formula>0</formula>
    </cfRule>
  </conditionalFormatting>
  <conditionalFormatting sqref="H3:I10">
    <cfRule type="cellIs" dxfId="19" priority="3" operator="lessThan">
      <formula>0</formula>
    </cfRule>
    <cfRule type="cellIs" dxfId="18" priority="4" operator="greaterThan">
      <formula>0</formula>
    </cfRule>
  </conditionalFormatting>
  <conditionalFormatting sqref="E9:F9">
    <cfRule type="cellIs" dxfId="17" priority="1" operator="lessThan">
      <formula>0</formula>
    </cfRule>
    <cfRule type="cellIs" dxfId="16"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sheetPr codeName="Sheet51"/>
  <dimension ref="A1:I28"/>
  <sheetViews>
    <sheetView showGridLines="0" topLeftCell="B1" zoomScaleNormal="100" workbookViewId="0">
      <selection activeCell="E2" sqref="E2:F27"/>
    </sheetView>
  </sheetViews>
  <sheetFormatPr defaultRowHeight="15"/>
  <cols>
    <col min="1" max="1" width="27.85546875" customWidth="1"/>
    <col min="2" max="3" width="29.42578125" customWidth="1"/>
    <col min="4" max="4" width="17.42578125" customWidth="1"/>
    <col min="5" max="5" width="29.7109375" style="263" customWidth="1"/>
    <col min="6" max="6" width="29.7109375" style="268" customWidth="1"/>
    <col min="7" max="7" width="4.7109375" customWidth="1"/>
    <col min="8" max="8" width="26.5703125" style="263" customWidth="1"/>
    <col min="9" max="9" width="30.28515625" style="268" customWidth="1"/>
  </cols>
  <sheetData>
    <row r="1" spans="1:9" ht="17.25" thickBot="1">
      <c r="A1" s="1" t="s">
        <v>304</v>
      </c>
      <c r="E1" s="1214" t="s">
        <v>672</v>
      </c>
      <c r="F1" s="1215"/>
      <c r="G1" s="267"/>
      <c r="H1" s="1199" t="s">
        <v>674</v>
      </c>
      <c r="I1" s="1201"/>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266">
        <f>SUM(B4,B10)-B3</f>
        <v>0</v>
      </c>
      <c r="F3" s="269">
        <f>SUM(C4,C10)-C3</f>
        <v>0</v>
      </c>
      <c r="H3" s="266" t="e">
        <f>B3-#REF!</f>
        <v>#REF!</v>
      </c>
      <c r="I3" s="269" t="e">
        <f>C3-#REF!</f>
        <v>#REF!</v>
      </c>
    </row>
    <row r="4" spans="1:9" ht="20.25" customHeight="1" thickBot="1">
      <c r="A4" s="128" t="s">
        <v>306</v>
      </c>
      <c r="B4" s="125"/>
      <c r="C4" s="125"/>
      <c r="E4" s="266">
        <f>SUM(B5:B9)-B4</f>
        <v>0</v>
      </c>
      <c r="F4" s="269">
        <f>SUM(C5:C9)-C4</f>
        <v>0</v>
      </c>
      <c r="H4" s="266"/>
      <c r="I4" s="269"/>
    </row>
    <row r="5" spans="1:9" ht="20.25" customHeight="1" thickBot="1">
      <c r="A5" s="14" t="s">
        <v>307</v>
      </c>
      <c r="B5" s="80"/>
      <c r="C5" s="80"/>
      <c r="F5" s="269"/>
      <c r="H5" s="306"/>
      <c r="I5" s="307"/>
    </row>
    <row r="6" spans="1:9" ht="20.25" customHeight="1" thickBot="1">
      <c r="A6" s="14" t="s">
        <v>308</v>
      </c>
      <c r="B6" s="80"/>
      <c r="C6" s="80"/>
      <c r="F6" s="269"/>
      <c r="H6" s="308"/>
      <c r="I6" s="309"/>
    </row>
    <row r="7" spans="1:9" ht="20.25" customHeight="1" thickBot="1">
      <c r="A7" s="14" t="s">
        <v>309</v>
      </c>
      <c r="B7" s="80"/>
      <c r="C7" s="80"/>
      <c r="F7" s="269"/>
      <c r="H7" s="306"/>
      <c r="I7" s="307"/>
    </row>
    <row r="8" spans="1:9" ht="20.25" customHeight="1" thickBot="1">
      <c r="A8" s="14" t="s">
        <v>310</v>
      </c>
      <c r="B8" s="80"/>
      <c r="C8" s="80"/>
      <c r="F8" s="269"/>
      <c r="H8" s="308"/>
      <c r="I8" s="309"/>
    </row>
    <row r="9" spans="1:9" ht="20.25" customHeight="1" thickBot="1">
      <c r="A9" s="14" t="s">
        <v>311</v>
      </c>
      <c r="B9" s="80"/>
      <c r="C9" s="80"/>
      <c r="E9" s="266"/>
      <c r="F9" s="269"/>
      <c r="H9" s="308"/>
      <c r="I9" s="309"/>
    </row>
    <row r="10" spans="1:9" ht="20.25" customHeight="1" thickBot="1">
      <c r="A10" s="128" t="s">
        <v>312</v>
      </c>
      <c r="B10" s="125"/>
      <c r="C10" s="125"/>
      <c r="E10" s="266">
        <f>SUM(B11:B13)-B10</f>
        <v>0</v>
      </c>
      <c r="F10" s="269">
        <f>SUM(C11:C13)-C10</f>
        <v>0</v>
      </c>
      <c r="H10" s="306"/>
      <c r="I10" s="307"/>
    </row>
    <row r="11" spans="1:9" ht="20.25" customHeight="1" thickBot="1">
      <c r="A11" s="14"/>
      <c r="B11" s="80"/>
      <c r="C11" s="80"/>
      <c r="F11" s="269"/>
    </row>
    <row r="12" spans="1:9" ht="20.25" customHeight="1" thickBot="1">
      <c r="A12" s="14"/>
      <c r="B12" s="80"/>
      <c r="C12" s="80"/>
      <c r="F12" s="269"/>
    </row>
    <row r="13" spans="1:9" ht="20.25" customHeight="1" thickBot="1">
      <c r="A13" s="14"/>
      <c r="B13" s="80"/>
      <c r="C13" s="80"/>
      <c r="F13" s="269"/>
    </row>
    <row r="14" spans="1:9" ht="20.25" customHeight="1" thickBot="1">
      <c r="A14" s="44" t="s">
        <v>313</v>
      </c>
      <c r="B14" s="80"/>
      <c r="C14" s="80"/>
      <c r="E14" s="266">
        <f>SUM(B15:B18)-B14</f>
        <v>0</v>
      </c>
      <c r="F14" s="269">
        <f>SUM(C15:C18)-C14</f>
        <v>0</v>
      </c>
    </row>
    <row r="15" spans="1:9" ht="20.25" customHeight="1" thickBot="1">
      <c r="A15" s="14"/>
      <c r="B15" s="80"/>
      <c r="C15" s="80"/>
      <c r="F15" s="269"/>
    </row>
    <row r="16" spans="1:9" ht="20.25" customHeight="1" thickBot="1">
      <c r="A16" s="14"/>
      <c r="B16" s="80"/>
      <c r="C16" s="80"/>
      <c r="F16" s="269"/>
    </row>
    <row r="17" spans="1:9" ht="20.25" customHeight="1" thickBot="1">
      <c r="A17" s="14"/>
      <c r="B17" s="80"/>
      <c r="C17" s="80"/>
      <c r="F17" s="269"/>
    </row>
    <row r="18" spans="1:9" ht="20.25" customHeight="1" thickBot="1">
      <c r="A18" s="14"/>
      <c r="B18" s="80"/>
      <c r="C18" s="80"/>
      <c r="F18" s="269"/>
    </row>
    <row r="19" spans="1:9" ht="20.25" customHeight="1" thickBot="1">
      <c r="A19" s="44" t="s">
        <v>314</v>
      </c>
      <c r="B19" s="80"/>
      <c r="C19" s="80"/>
      <c r="E19" s="266">
        <f>SUM(B20,B22)-B19</f>
        <v>0</v>
      </c>
      <c r="F19" s="269">
        <f>SUM(C20,C22)-C19</f>
        <v>0</v>
      </c>
      <c r="H19" s="266" t="e">
        <f>B19-SUM(#REF!,#REF!,#REF!,#REF!,#REF!,#REF!,#REF!,#REF!)</f>
        <v>#REF!</v>
      </c>
      <c r="I19" s="269" t="e">
        <f>C19-SUM(#REF!,#REF!,#REF!,#REF!,#REF!,#REF!,#REF!,#REF!)</f>
        <v>#REF!</v>
      </c>
    </row>
    <row r="20" spans="1:9" ht="20.25" customHeight="1" thickBot="1">
      <c r="A20" s="128" t="s">
        <v>315</v>
      </c>
      <c r="B20" s="125"/>
      <c r="C20" s="125"/>
      <c r="E20" s="266"/>
      <c r="F20" s="269"/>
      <c r="H20" s="266" t="e">
        <f>B20-#REF!</f>
        <v>#REF!</v>
      </c>
      <c r="I20" s="269" t="e">
        <f>C20-#REF!</f>
        <v>#REF!</v>
      </c>
    </row>
    <row r="21" spans="1:9" ht="20.25" customHeight="1" thickBot="1">
      <c r="A21" s="14" t="s">
        <v>316</v>
      </c>
      <c r="B21" s="80"/>
      <c r="C21" s="80"/>
      <c r="F21" s="269"/>
    </row>
    <row r="22" spans="1:9" ht="20.25" customHeight="1" thickBot="1">
      <c r="A22" s="128" t="s">
        <v>317</v>
      </c>
      <c r="B22" s="125"/>
      <c r="C22" s="125"/>
      <c r="E22" s="266">
        <f>SUM(B23:B24)-B22</f>
        <v>0</v>
      </c>
      <c r="F22" s="269">
        <f>SUM(C23:C24)-C22</f>
        <v>0</v>
      </c>
    </row>
    <row r="23" spans="1:9" ht="20.25" customHeight="1" thickBot="1">
      <c r="A23" s="14"/>
      <c r="B23" s="80"/>
      <c r="C23" s="80"/>
      <c r="F23" s="269"/>
    </row>
    <row r="24" spans="1:9" ht="20.25" customHeight="1" thickBot="1">
      <c r="A24" s="14"/>
      <c r="B24" s="80"/>
      <c r="C24" s="80"/>
      <c r="F24" s="269"/>
    </row>
    <row r="25" spans="1:9" ht="20.25" customHeight="1" thickBot="1">
      <c r="A25" s="104" t="s">
        <v>318</v>
      </c>
      <c r="B25" s="126"/>
      <c r="C25" s="126"/>
      <c r="E25" s="266">
        <f>SUM(B26:B27)-B25</f>
        <v>0</v>
      </c>
      <c r="F25" s="269">
        <f>SUM(C26:C27)-C25</f>
        <v>0</v>
      </c>
      <c r="H25" s="266" t="e">
        <f>B25-#REF!</f>
        <v>#REF!</v>
      </c>
      <c r="I25" s="269" t="e">
        <f>C25-#REF!</f>
        <v>#REF!</v>
      </c>
    </row>
    <row r="26" spans="1:9" ht="20.25" customHeight="1" thickBot="1">
      <c r="A26" s="105"/>
      <c r="B26" s="121"/>
      <c r="C26" s="121"/>
      <c r="F26" s="269"/>
    </row>
    <row r="27" spans="1:9" ht="20.25" customHeight="1" thickBot="1">
      <c r="A27" s="25"/>
      <c r="B27" s="78"/>
      <c r="C27" s="78"/>
      <c r="F27" s="269"/>
    </row>
    <row r="28" spans="1:9" ht="17.25" thickTop="1">
      <c r="A28" s="1"/>
      <c r="F28" s="269"/>
    </row>
  </sheetData>
  <mergeCells count="2">
    <mergeCell ref="E1:F1"/>
    <mergeCell ref="H1:I1"/>
  </mergeCells>
  <conditionalFormatting sqref="H1">
    <cfRule type="cellIs" priority="17" stopIfTrue="1" operator="greaterThan">
      <formula>0</formula>
    </cfRule>
  </conditionalFormatting>
  <conditionalFormatting sqref="H3:I10">
    <cfRule type="cellIs" dxfId="15" priority="15" operator="lessThan">
      <formula>0</formula>
    </cfRule>
    <cfRule type="cellIs" dxfId="14" priority="16" operator="greaterThan">
      <formula>0</formula>
    </cfRule>
  </conditionalFormatting>
  <conditionalFormatting sqref="E9:F9">
    <cfRule type="cellIs" dxfId="13" priority="13" operator="lessThan">
      <formula>0</formula>
    </cfRule>
    <cfRule type="cellIs" dxfId="12" priority="14" operator="greaterThan">
      <formula>0</formula>
    </cfRule>
  </conditionalFormatting>
  <conditionalFormatting sqref="F3">
    <cfRule type="cellIs" dxfId="11" priority="11" operator="lessThan">
      <formula>0</formula>
    </cfRule>
    <cfRule type="cellIs" dxfId="10" priority="12" operator="greaterThan">
      <formula>0</formula>
    </cfRule>
  </conditionalFormatting>
  <conditionalFormatting sqref="F4:F28">
    <cfRule type="cellIs" dxfId="9" priority="9" operator="lessThan">
      <formula>0</formula>
    </cfRule>
    <cfRule type="cellIs" dxfId="8" priority="10" operator="greaterThan">
      <formula>0</formula>
    </cfRule>
  </conditionalFormatting>
  <conditionalFormatting sqref="E3:F26">
    <cfRule type="cellIs" priority="8" stopIfTrue="1" operator="greaterThan">
      <formula>0</formula>
    </cfRule>
  </conditionalFormatting>
  <conditionalFormatting sqref="E3:F29">
    <cfRule type="cellIs" dxfId="7" priority="6" operator="lessThan">
      <formula>0</formula>
    </cfRule>
    <cfRule type="cellIs" dxfId="6" priority="7" operator="greaterThan">
      <formula>0</formula>
    </cfRule>
  </conditionalFormatting>
  <conditionalFormatting sqref="F3">
    <cfRule type="cellIs" dxfId="5" priority="4" operator="lessThan">
      <formula>0</formula>
    </cfRule>
    <cfRule type="cellIs" dxfId="4" priority="5" operator="greaterThan">
      <formula>0</formula>
    </cfRule>
  </conditionalFormatting>
  <conditionalFormatting sqref="H3:I29">
    <cfRule type="cellIs" dxfId="3" priority="1" operator="lessThan">
      <formula>0</formula>
    </cfRule>
    <cfRule type="cellIs" dxfId="2"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sheetPr codeName="Sheet52"/>
  <dimension ref="A1:C9"/>
  <sheetViews>
    <sheetView showGridLines="0" zoomScaleNormal="100" workbookViewId="0">
      <selection activeCell="A3" sqref="A3:A8"/>
    </sheetView>
  </sheetViews>
  <sheetFormatPr defaultRowHeight="1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c r="A1" s="1" t="s">
        <v>319</v>
      </c>
    </row>
    <row r="2" spans="1:3" ht="35.25"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7.25" thickTop="1">
      <c r="A9" s="1"/>
    </row>
  </sheetData>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sheetPr codeName="Sheet53"/>
  <dimension ref="A1:K13"/>
  <sheetViews>
    <sheetView showGridLines="0" zoomScaleNormal="100" workbookViewId="0">
      <selection activeCell="J13" sqref="J13"/>
    </sheetView>
  </sheetViews>
  <sheetFormatPr defaultRowHeight="15"/>
  <cols>
    <col min="1" max="1" width="22.28515625" customWidth="1"/>
    <col min="2" max="7" width="10.7109375" customWidth="1"/>
    <col min="10" max="10" width="24.28515625" style="263" customWidth="1"/>
    <col min="11" max="11" width="31.140625" style="268" customWidth="1"/>
  </cols>
  <sheetData>
    <row r="1" spans="1:11" ht="17.25" thickBot="1">
      <c r="A1" s="1" t="s">
        <v>326</v>
      </c>
      <c r="J1" s="1199" t="s">
        <v>674</v>
      </c>
      <c r="K1" s="1201"/>
    </row>
    <row r="2" spans="1:11" ht="35.25" customHeight="1" thickTop="1" thickBot="1">
      <c r="A2" s="947" t="s">
        <v>131</v>
      </c>
      <c r="B2" s="979" t="s">
        <v>2</v>
      </c>
      <c r="C2" s="980"/>
      <c r="D2" s="981"/>
      <c r="E2" s="979" t="s">
        <v>3</v>
      </c>
      <c r="F2" s="980"/>
      <c r="G2" s="981"/>
      <c r="J2" s="176" t="s">
        <v>2</v>
      </c>
      <c r="K2" s="59" t="s">
        <v>3</v>
      </c>
    </row>
    <row r="3" spans="1:11" s="131" customFormat="1" ht="16.5" thickTop="1" thickBot="1">
      <c r="A3" s="949"/>
      <c r="B3" s="21" t="s">
        <v>327</v>
      </c>
      <c r="C3" s="21" t="s">
        <v>328</v>
      </c>
      <c r="D3" s="21" t="s">
        <v>329</v>
      </c>
      <c r="E3" s="21" t="s">
        <v>327</v>
      </c>
      <c r="F3" s="21" t="s">
        <v>328</v>
      </c>
      <c r="G3" s="21" t="s">
        <v>329</v>
      </c>
      <c r="J3" s="310"/>
      <c r="K3" s="292"/>
    </row>
    <row r="4" spans="1:11" ht="20.25" customHeight="1" thickTop="1" thickBot="1">
      <c r="A4" s="14" t="s">
        <v>330</v>
      </c>
      <c r="B4" s="79"/>
      <c r="C4" s="106" t="s">
        <v>18</v>
      </c>
      <c r="D4" s="168" t="s">
        <v>18</v>
      </c>
      <c r="E4" s="79"/>
      <c r="F4" s="106" t="s">
        <v>18</v>
      </c>
      <c r="G4" s="168" t="s">
        <v>18</v>
      </c>
      <c r="J4" s="266" t="e">
        <f>B4-#REF!</f>
        <v>#REF!</v>
      </c>
      <c r="K4" s="269" t="e">
        <f>E4-#REF!</f>
        <v>#REF!</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266" t="e">
        <f>C10-#REF!-#REF!</f>
        <v>#REF!</v>
      </c>
      <c r="K10" s="269" t="e">
        <f>F10-#REF!-#REF!</f>
        <v>#REF!</v>
      </c>
    </row>
    <row r="11" spans="1:11" ht="20.25" customHeight="1" thickBot="1">
      <c r="A11" s="14" t="s">
        <v>336</v>
      </c>
      <c r="B11" s="106" t="s">
        <v>18</v>
      </c>
      <c r="C11" s="79"/>
      <c r="D11" s="118"/>
      <c r="E11" s="106" t="s">
        <v>18</v>
      </c>
      <c r="F11" s="79"/>
      <c r="G11" s="118"/>
      <c r="J11" s="266" t="e">
        <f>C11-#REF!-#REF!</f>
        <v>#REF!</v>
      </c>
      <c r="K11" s="269" t="e">
        <f>F11-#REF!-#REF!</f>
        <v>#REF!</v>
      </c>
    </row>
    <row r="12" spans="1:11" ht="20.25" customHeight="1" thickBot="1">
      <c r="A12" s="16" t="s">
        <v>337</v>
      </c>
      <c r="B12" s="107" t="s">
        <v>18</v>
      </c>
      <c r="C12" s="85">
        <f>C10+C11</f>
        <v>0</v>
      </c>
      <c r="D12" s="167"/>
      <c r="E12" s="107" t="s">
        <v>18</v>
      </c>
      <c r="F12" s="85">
        <f>F10+F11</f>
        <v>0</v>
      </c>
      <c r="G12" s="167"/>
      <c r="J12" s="266" t="e">
        <f>C12-#REF!-#REF!</f>
        <v>#REF!</v>
      </c>
      <c r="K12" s="269" t="e">
        <f>F12-#REF!-#REF!</f>
        <v>#REF!</v>
      </c>
    </row>
    <row r="13" spans="1:11" ht="15.7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 priority="1" operator="lessThan">
      <formula>0</formula>
    </cfRule>
    <cfRule type="cellIs" dxfId="0" priority="2" operator="greaterThan">
      <formula>0</formula>
    </cfRule>
  </conditionalFormatting>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sheetPr codeName="Sheet54"/>
  <dimension ref="A1:I21"/>
  <sheetViews>
    <sheetView showGridLines="0" zoomScaleNormal="100" workbookViewId="0">
      <selection activeCell="A6" sqref="A6:A19"/>
    </sheetView>
  </sheetViews>
  <sheetFormatPr defaultRowHeight="15"/>
  <cols>
    <col min="1" max="1" width="17.7109375" customWidth="1"/>
    <col min="2" max="7" width="11.42578125" customWidth="1"/>
  </cols>
  <sheetData>
    <row r="1" spans="1:9" ht="17.25" thickBot="1">
      <c r="A1" s="1" t="s">
        <v>371</v>
      </c>
    </row>
    <row r="2" spans="1:9" ht="25.5" customHeight="1" thickTop="1" thickBot="1">
      <c r="A2" s="1204" t="s">
        <v>372</v>
      </c>
      <c r="B2" s="1202" t="s">
        <v>373</v>
      </c>
      <c r="C2" s="1220"/>
      <c r="D2" s="1220"/>
      <c r="E2" s="1202" t="s">
        <v>374</v>
      </c>
      <c r="F2" s="1220"/>
      <c r="G2" s="1203"/>
      <c r="H2" s="20"/>
      <c r="I2" s="20"/>
    </row>
    <row r="3" spans="1:9" ht="20.25" customHeight="1" thickTop="1" thickBot="1">
      <c r="A3" s="1205"/>
      <c r="B3" s="59" t="s">
        <v>375</v>
      </c>
      <c r="C3" s="59" t="s">
        <v>376</v>
      </c>
      <c r="D3" s="513" t="s">
        <v>377</v>
      </c>
      <c r="E3" s="59" t="s">
        <v>375</v>
      </c>
      <c r="F3" s="59" t="s">
        <v>376</v>
      </c>
      <c r="G3" s="59" t="s">
        <v>377</v>
      </c>
      <c r="H3" s="20"/>
      <c r="I3" s="20"/>
    </row>
    <row r="4" spans="1:9" ht="20.25" customHeight="1" thickTop="1" thickBot="1">
      <c r="A4" s="1205"/>
      <c r="B4" s="1221" t="s">
        <v>378</v>
      </c>
      <c r="C4" s="1222"/>
      <c r="D4" s="1222"/>
      <c r="E4" s="1221" t="s">
        <v>378</v>
      </c>
      <c r="F4" s="1222"/>
      <c r="G4" s="1223"/>
      <c r="H4" s="20"/>
      <c r="I4" s="20"/>
    </row>
    <row r="5" spans="1:9" ht="24.75" customHeight="1" thickBot="1">
      <c r="A5" s="1206"/>
      <c r="B5" s="1224" t="s">
        <v>379</v>
      </c>
      <c r="C5" s="1225"/>
      <c r="D5" s="1225"/>
      <c r="E5" s="1224" t="s">
        <v>379</v>
      </c>
      <c r="F5" s="1225"/>
      <c r="G5" s="1226"/>
      <c r="H5" s="20"/>
      <c r="I5" s="20"/>
    </row>
    <row r="6" spans="1:9" ht="20.25" customHeight="1" thickTop="1" thickBot="1">
      <c r="A6" s="1216" t="s">
        <v>380</v>
      </c>
      <c r="B6" s="79"/>
      <c r="C6" s="169"/>
      <c r="D6" s="144"/>
      <c r="E6" s="79"/>
      <c r="F6" s="144"/>
      <c r="G6" s="77"/>
      <c r="H6" s="20"/>
      <c r="I6" s="20"/>
    </row>
    <row r="7" spans="1:9" ht="20.25" customHeight="1" thickBot="1">
      <c r="A7" s="1219"/>
      <c r="B7" s="79"/>
      <c r="C7" s="170"/>
      <c r="D7" s="120"/>
      <c r="E7" s="79"/>
      <c r="F7" s="120"/>
      <c r="G7" s="121"/>
      <c r="H7" s="20"/>
      <c r="I7" s="20"/>
    </row>
    <row r="8" spans="1:9" ht="20.25" customHeight="1" thickBot="1">
      <c r="A8" s="1218" t="s">
        <v>381</v>
      </c>
      <c r="B8" s="79"/>
      <c r="C8" s="170"/>
      <c r="D8" s="120"/>
      <c r="E8" s="79"/>
      <c r="F8" s="120"/>
      <c r="G8" s="121"/>
      <c r="H8" s="20"/>
      <c r="I8" s="20"/>
    </row>
    <row r="9" spans="1:9" ht="20.25" customHeight="1" thickBot="1">
      <c r="A9" s="1217"/>
      <c r="B9" s="79"/>
      <c r="C9" s="170"/>
      <c r="D9" s="120"/>
      <c r="E9" s="79"/>
      <c r="F9" s="120"/>
      <c r="G9" s="121"/>
      <c r="H9" s="20"/>
      <c r="I9" s="20"/>
    </row>
    <row r="10" spans="1:9" ht="20.25" customHeight="1" thickTop="1" thickBot="1">
      <c r="A10" s="1216" t="s">
        <v>382</v>
      </c>
      <c r="B10" s="79"/>
      <c r="C10" s="170"/>
      <c r="D10" s="120"/>
      <c r="E10" s="79"/>
      <c r="F10" s="120"/>
      <c r="G10" s="121"/>
      <c r="H10" s="20"/>
      <c r="I10" s="20"/>
    </row>
    <row r="11" spans="1:9" ht="20.25" customHeight="1" thickBot="1">
      <c r="A11" s="1219"/>
      <c r="B11" s="79"/>
      <c r="C11" s="170"/>
      <c r="D11" s="120"/>
      <c r="E11" s="79"/>
      <c r="F11" s="120"/>
      <c r="G11" s="121"/>
      <c r="H11" s="20"/>
      <c r="I11" s="20"/>
    </row>
    <row r="12" spans="1:9" ht="20.25" customHeight="1" thickBot="1">
      <c r="A12" s="1218" t="s">
        <v>383</v>
      </c>
      <c r="B12" s="79"/>
      <c r="C12" s="170"/>
      <c r="D12" s="120"/>
      <c r="E12" s="79"/>
      <c r="F12" s="120"/>
      <c r="G12" s="121"/>
      <c r="H12" s="20"/>
      <c r="I12" s="20"/>
    </row>
    <row r="13" spans="1:9" ht="20.25" customHeight="1" thickBot="1">
      <c r="A13" s="1219"/>
      <c r="B13" s="79"/>
      <c r="C13" s="170"/>
      <c r="D13" s="120"/>
      <c r="E13" s="79"/>
      <c r="F13" s="120"/>
      <c r="G13" s="121"/>
      <c r="H13" s="20"/>
      <c r="I13" s="20"/>
    </row>
    <row r="14" spans="1:9" ht="20.25" customHeight="1" thickBot="1">
      <c r="A14" s="1218" t="s">
        <v>384</v>
      </c>
      <c r="B14" s="79"/>
      <c r="C14" s="170"/>
      <c r="D14" s="120"/>
      <c r="E14" s="79"/>
      <c r="F14" s="120"/>
      <c r="G14" s="121"/>
      <c r="H14" s="20"/>
      <c r="I14" s="20"/>
    </row>
    <row r="15" spans="1:9" ht="20.25" customHeight="1" thickBot="1">
      <c r="A15" s="1217"/>
      <c r="B15" s="79"/>
      <c r="C15" s="170"/>
      <c r="D15" s="120"/>
      <c r="E15" s="79"/>
      <c r="F15" s="120"/>
      <c r="G15" s="121"/>
      <c r="H15" s="20"/>
      <c r="I15" s="20"/>
    </row>
    <row r="16" spans="1:9" ht="20.25" customHeight="1" thickTop="1" thickBot="1">
      <c r="A16" s="1216" t="s">
        <v>385</v>
      </c>
      <c r="B16" s="79"/>
      <c r="C16" s="170"/>
      <c r="D16" s="120"/>
      <c r="E16" s="79"/>
      <c r="F16" s="120"/>
      <c r="G16" s="121"/>
      <c r="H16" s="20"/>
      <c r="I16" s="20"/>
    </row>
    <row r="17" spans="1:9" ht="20.25" customHeight="1" thickBot="1">
      <c r="A17" s="1217"/>
      <c r="B17" s="79"/>
      <c r="C17" s="170"/>
      <c r="D17" s="120"/>
      <c r="E17" s="79"/>
      <c r="F17" s="120"/>
      <c r="G17" s="121"/>
      <c r="H17" s="20"/>
      <c r="I17" s="20"/>
    </row>
    <row r="18" spans="1:9" ht="20.25" customHeight="1" thickTop="1" thickBot="1">
      <c r="A18" s="1216" t="s">
        <v>287</v>
      </c>
      <c r="B18" s="79"/>
      <c r="C18" s="170"/>
      <c r="D18" s="120"/>
      <c r="E18" s="79"/>
      <c r="F18" s="120"/>
      <c r="G18" s="121"/>
      <c r="H18" s="20"/>
      <c r="I18" s="20"/>
    </row>
    <row r="19" spans="1:9" ht="20.25" customHeight="1" thickBot="1">
      <c r="A19" s="1217"/>
      <c r="B19" s="85"/>
      <c r="C19" s="171"/>
      <c r="D19" s="146"/>
      <c r="E19" s="85"/>
      <c r="F19" s="146"/>
      <c r="G19" s="127"/>
      <c r="H19" s="20"/>
      <c r="I19" s="20"/>
    </row>
    <row r="20" spans="1:9" ht="15.75" thickTop="1">
      <c r="A20" s="48"/>
      <c r="B20" s="48"/>
      <c r="C20" s="48"/>
      <c r="D20" s="48"/>
      <c r="E20" s="48"/>
      <c r="F20" s="48"/>
      <c r="G20" s="48"/>
      <c r="H20" s="20"/>
      <c r="I20" s="20"/>
    </row>
    <row r="21" spans="1:9">
      <c r="A21" s="172"/>
      <c r="B21" s="20"/>
      <c r="C21" s="20"/>
      <c r="D21" s="20"/>
      <c r="E21" s="20"/>
      <c r="F21" s="20"/>
      <c r="G21" s="20"/>
      <c r="H21" s="20"/>
      <c r="I21" s="20"/>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sheetPr codeName="Sheet55"/>
  <dimension ref="A1:D29"/>
  <sheetViews>
    <sheetView showGridLines="0" zoomScaleNormal="100" workbookViewId="0">
      <selection activeCell="A19" sqref="A19"/>
    </sheetView>
  </sheetViews>
  <sheetFormatPr defaultRowHeight="1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c r="A1" s="1" t="s">
        <v>386</v>
      </c>
    </row>
    <row r="2" spans="1:4" ht="17.25" thickBot="1">
      <c r="A2" s="5" t="s">
        <v>8</v>
      </c>
    </row>
    <row r="3" spans="1:4" ht="19.5" customHeight="1" thickTop="1" thickBot="1">
      <c r="A3" s="947" t="s">
        <v>387</v>
      </c>
      <c r="B3" s="947" t="s">
        <v>388</v>
      </c>
      <c r="C3" s="979" t="s">
        <v>389</v>
      </c>
      <c r="D3" s="981"/>
    </row>
    <row r="4" spans="1:4" ht="33" customHeight="1" thickTop="1" thickBot="1">
      <c r="A4" s="949"/>
      <c r="B4" s="949"/>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75" thickTop="1">
      <c r="A15" s="20"/>
      <c r="B15" s="20"/>
      <c r="C15" s="20"/>
      <c r="D15" s="20"/>
    </row>
    <row r="16" spans="1:4" ht="15.75" thickBot="1">
      <c r="A16" s="20" t="s">
        <v>391</v>
      </c>
      <c r="B16" s="20"/>
      <c r="C16" s="20"/>
      <c r="D16" s="20"/>
    </row>
    <row r="17" spans="1:4" ht="19.5" customHeight="1" thickTop="1" thickBot="1">
      <c r="A17" s="947" t="s">
        <v>488</v>
      </c>
      <c r="B17" s="947" t="s">
        <v>388</v>
      </c>
      <c r="C17" s="979" t="s">
        <v>389</v>
      </c>
      <c r="D17" s="981"/>
    </row>
    <row r="18" spans="1:4" ht="33" customHeight="1" thickTop="1" thickBot="1">
      <c r="A18" s="949"/>
      <c r="B18" s="949"/>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7.25" thickTop="1">
      <c r="A28" s="2"/>
    </row>
    <row r="29" spans="1:4" ht="16.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sheetPr codeName="Sheet1"/>
  <dimension ref="A1:C6"/>
  <sheetViews>
    <sheetView showGridLines="0" zoomScale="115" zoomScaleNormal="115" workbookViewId="0">
      <selection activeCell="A9" sqref="A9"/>
    </sheetView>
  </sheetViews>
  <sheetFormatPr defaultRowHeight="15"/>
  <cols>
    <col min="1" max="1" width="33.28515625" customWidth="1"/>
    <col min="2" max="3" width="26.140625" customWidth="1"/>
  </cols>
  <sheetData>
    <row r="1" spans="1:3" ht="17.2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75" thickTop="1"/>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sheetPr codeName="Sheet2"/>
  <dimension ref="A1:G12"/>
  <sheetViews>
    <sheetView showGridLines="0" zoomScaleNormal="100" workbookViewId="0">
      <selection activeCell="A2" sqref="A1:A2"/>
    </sheetView>
  </sheetViews>
  <sheetFormatPr defaultRowHeight="15"/>
  <cols>
    <col min="1" max="1" width="29.140625" customWidth="1"/>
    <col min="2" max="3" width="15.42578125" customWidth="1"/>
    <col min="4" max="5" width="12.85546875" customWidth="1"/>
    <col min="6" max="6" width="12.140625" customWidth="1"/>
  </cols>
  <sheetData>
    <row r="1" spans="1:7" ht="16.5">
      <c r="A1" s="1" t="s">
        <v>7</v>
      </c>
    </row>
    <row r="2" spans="1:7" ht="17.25" thickBot="1">
      <c r="A2" s="2" t="s">
        <v>8</v>
      </c>
    </row>
    <row r="3" spans="1:7" ht="43.5" customHeight="1" thickTop="1" thickBot="1">
      <c r="A3" s="947" t="s">
        <v>9</v>
      </c>
      <c r="B3" s="979" t="s">
        <v>10</v>
      </c>
      <c r="C3" s="981"/>
      <c r="D3" s="947" t="s">
        <v>11</v>
      </c>
      <c r="E3" s="947" t="s">
        <v>454</v>
      </c>
      <c r="F3" s="20"/>
      <c r="G3" s="20"/>
    </row>
    <row r="4" spans="1:7" ht="15" customHeight="1" thickTop="1" thickBot="1">
      <c r="A4" s="949"/>
      <c r="B4" s="21" t="s">
        <v>13</v>
      </c>
      <c r="C4" s="21" t="s">
        <v>12</v>
      </c>
      <c r="D4" s="949"/>
      <c r="E4" s="949"/>
      <c r="F4" s="20"/>
      <c r="G4" s="20"/>
    </row>
    <row r="5" spans="1:7" ht="16.5" thickTop="1" thickBot="1">
      <c r="A5" s="14"/>
      <c r="B5" s="22"/>
      <c r="C5" s="23"/>
      <c r="D5" s="23"/>
      <c r="E5" s="24"/>
      <c r="F5" s="20"/>
      <c r="G5" s="20"/>
    </row>
    <row r="6" spans="1:7" ht="15.75" thickBot="1">
      <c r="A6" s="14"/>
      <c r="B6" s="22"/>
      <c r="C6" s="23"/>
      <c r="D6" s="23"/>
      <c r="E6" s="24"/>
      <c r="F6" s="20"/>
      <c r="G6" s="20"/>
    </row>
    <row r="7" spans="1:7" ht="15.75" thickBot="1">
      <c r="A7" s="14"/>
      <c r="B7" s="22"/>
      <c r="C7" s="23"/>
      <c r="D7" s="23"/>
      <c r="E7" s="24"/>
      <c r="F7" s="20"/>
      <c r="G7" s="20"/>
    </row>
    <row r="8" spans="1:7" ht="15.75" thickBot="1">
      <c r="A8" s="14"/>
      <c r="B8" s="22"/>
      <c r="C8" s="23"/>
      <c r="D8" s="23"/>
      <c r="E8" s="24"/>
      <c r="F8" s="20"/>
      <c r="G8" s="20"/>
    </row>
    <row r="9" spans="1:7" ht="15.75" thickBot="1">
      <c r="A9" s="14"/>
      <c r="B9" s="22"/>
      <c r="C9" s="23"/>
      <c r="D9" s="23"/>
      <c r="E9" s="24"/>
      <c r="F9" s="20"/>
      <c r="G9" s="20"/>
    </row>
    <row r="10" spans="1:7" ht="15.75" thickBot="1">
      <c r="A10" s="25" t="s">
        <v>14</v>
      </c>
      <c r="B10" s="26">
        <f>SUM(B5:B9)</f>
        <v>0</v>
      </c>
      <c r="C10" s="27">
        <f>SUM(C5:C9)</f>
        <v>0</v>
      </c>
      <c r="D10" s="28">
        <f t="shared" ref="D10:E10" si="0">SUM(D5:D9)</f>
        <v>0</v>
      </c>
      <c r="E10" s="29">
        <f t="shared" si="0"/>
        <v>0</v>
      </c>
      <c r="F10" s="20"/>
      <c r="G10" s="20"/>
    </row>
    <row r="11" spans="1:7" ht="15.7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sheetPr codeName="Sheet5"/>
  <dimension ref="A1:G10"/>
  <sheetViews>
    <sheetView showGridLines="0" zoomScaleNormal="100" workbookViewId="0">
      <selection activeCell="B15" sqref="B15"/>
    </sheetView>
  </sheetViews>
  <sheetFormatPr defaultRowHeight="15"/>
  <cols>
    <col min="1" max="1" width="24.85546875" customWidth="1"/>
    <col min="2" max="2" width="10.42578125" customWidth="1"/>
    <col min="3" max="4" width="13.42578125" customWidth="1"/>
    <col min="5" max="6" width="11.85546875" customWidth="1"/>
  </cols>
  <sheetData>
    <row r="1" spans="1:7" s="39" customFormat="1" ht="16.5">
      <c r="A1" s="1" t="s">
        <v>7</v>
      </c>
    </row>
    <row r="2" spans="1:7">
      <c r="A2" s="20"/>
      <c r="B2" s="20"/>
      <c r="C2" s="20"/>
      <c r="D2" s="20"/>
      <c r="E2" s="20"/>
      <c r="F2" s="20"/>
      <c r="G2" s="20"/>
    </row>
    <row r="3" spans="1:7" ht="15.75" thickBot="1">
      <c r="A3" s="20" t="s">
        <v>15</v>
      </c>
      <c r="B3" s="20"/>
      <c r="C3" s="20"/>
      <c r="D3" s="20"/>
      <c r="E3" s="20"/>
      <c r="F3" s="20"/>
      <c r="G3" s="20"/>
    </row>
    <row r="4" spans="1:7" ht="44.25" customHeight="1" thickTop="1" thickBot="1">
      <c r="A4" s="979" t="s">
        <v>16</v>
      </c>
      <c r="B4" s="981"/>
      <c r="C4" s="979" t="s">
        <v>10</v>
      </c>
      <c r="D4" s="981"/>
      <c r="E4" s="947" t="s">
        <v>11</v>
      </c>
      <c r="F4" s="947" t="s">
        <v>454</v>
      </c>
      <c r="G4" s="20"/>
    </row>
    <row r="5" spans="1:7" ht="27" customHeight="1" thickTop="1" thickBot="1">
      <c r="A5" s="315" t="s">
        <v>9</v>
      </c>
      <c r="B5" s="21" t="s">
        <v>17</v>
      </c>
      <c r="C5" s="21" t="s">
        <v>13</v>
      </c>
      <c r="D5" s="21" t="s">
        <v>12</v>
      </c>
      <c r="E5" s="949"/>
      <c r="F5" s="949"/>
      <c r="G5" s="20"/>
    </row>
    <row r="6" spans="1:7" ht="16.5" thickTop="1" thickBot="1">
      <c r="A6" s="14"/>
      <c r="B6" s="31"/>
      <c r="C6" s="22"/>
      <c r="D6" s="32"/>
      <c r="E6" s="32"/>
      <c r="F6" s="33"/>
      <c r="G6" s="20"/>
    </row>
    <row r="7" spans="1:7" ht="15.75" thickBot="1">
      <c r="A7" s="14"/>
      <c r="B7" s="31"/>
      <c r="C7" s="22"/>
      <c r="D7" s="32"/>
      <c r="E7" s="32"/>
      <c r="F7" s="33"/>
      <c r="G7" s="20"/>
    </row>
    <row r="8" spans="1:7" ht="15.75" thickBot="1">
      <c r="A8" s="14"/>
      <c r="B8" s="31"/>
      <c r="C8" s="22"/>
      <c r="D8" s="32"/>
      <c r="E8" s="32"/>
      <c r="F8" s="33"/>
      <c r="G8" s="20"/>
    </row>
    <row r="9" spans="1:7" ht="15.75" thickBot="1">
      <c r="A9" s="25" t="s">
        <v>14</v>
      </c>
      <c r="B9" s="34" t="s">
        <v>18</v>
      </c>
      <c r="C9" s="26">
        <f>SUM(C6:C8)</f>
        <v>0</v>
      </c>
      <c r="D9" s="35">
        <f>SUM(D6:D8)</f>
        <v>0</v>
      </c>
      <c r="E9" s="35">
        <f t="shared" ref="E9:F9" si="0">SUM(E6:E8)</f>
        <v>0</v>
      </c>
      <c r="F9" s="36">
        <f t="shared" si="0"/>
        <v>0</v>
      </c>
      <c r="G9" s="20"/>
    </row>
    <row r="10" spans="1:7" ht="15.7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cols>
    <col min="1" max="1" width="29.42578125" customWidth="1"/>
    <col min="2" max="9" width="12.5703125" customWidth="1"/>
    <col min="10" max="10" width="9.140625" style="268"/>
    <col min="11" max="11" width="9.140625" style="450" customWidth="1" outlineLevel="1"/>
    <col min="12" max="17" width="9.140625" style="451" customWidth="1" outlineLevel="1"/>
    <col min="18" max="18" width="18.28515625" style="463" customWidth="1"/>
    <col min="19" max="19" width="9.140625" style="479"/>
    <col min="20" max="20" width="9.140625" style="451" customWidth="1" outlineLevel="1"/>
    <col min="21" max="26" width="9.140625" style="18" customWidth="1" outlineLevel="1"/>
    <col min="27" max="27" width="26.85546875" style="463" customWidth="1"/>
    <col min="28" max="28" width="9.140625" style="463"/>
    <col min="29" max="29" width="9.140625" style="450" customWidth="1" outlineLevel="1"/>
    <col min="30" max="35" width="9.140625" style="18" customWidth="1" outlineLevel="1"/>
    <col min="36" max="36" width="26.7109375" style="463" customWidth="1"/>
  </cols>
  <sheetData>
    <row r="1" spans="1:36" ht="16.5">
      <c r="A1" s="1" t="s">
        <v>19</v>
      </c>
      <c r="K1" s="1191" t="s">
        <v>672</v>
      </c>
      <c r="L1" s="1141"/>
      <c r="M1" s="1141"/>
      <c r="N1" s="1141"/>
      <c r="O1" s="1141"/>
      <c r="P1" s="1141"/>
      <c r="Q1" s="1141"/>
      <c r="R1" s="1192"/>
      <c r="T1" s="1191" t="s">
        <v>673</v>
      </c>
      <c r="U1" s="1141"/>
      <c r="V1" s="1141"/>
      <c r="W1" s="1141"/>
      <c r="X1" s="1141"/>
      <c r="Y1" s="1141"/>
      <c r="Z1" s="1141"/>
      <c r="AA1" s="1192"/>
      <c r="AC1" s="1191" t="s">
        <v>674</v>
      </c>
      <c r="AD1" s="1141"/>
      <c r="AE1" s="1141"/>
      <c r="AF1" s="1141"/>
      <c r="AG1" s="1141"/>
      <c r="AH1" s="1141"/>
      <c r="AI1" s="1141"/>
      <c r="AJ1" s="1192"/>
    </row>
    <row r="2" spans="1:36" ht="17.25" thickBot="1">
      <c r="A2" s="2" t="s">
        <v>8</v>
      </c>
    </row>
    <row r="3" spans="1:36" ht="15" customHeight="1" thickTop="1" thickBot="1">
      <c r="A3" s="947" t="s">
        <v>20</v>
      </c>
      <c r="B3" s="979" t="s">
        <v>2</v>
      </c>
      <c r="C3" s="980"/>
      <c r="D3" s="980"/>
      <c r="E3" s="980"/>
      <c r="F3" s="980"/>
      <c r="G3" s="980"/>
      <c r="H3" s="980"/>
      <c r="I3" s="981"/>
    </row>
    <row r="4" spans="1:36" ht="35.25" customHeight="1" thickTop="1" thickBot="1">
      <c r="A4" s="948"/>
      <c r="B4" s="40" t="s">
        <v>441</v>
      </c>
      <c r="C4" s="11" t="s">
        <v>21</v>
      </c>
      <c r="D4" s="11" t="s">
        <v>442</v>
      </c>
      <c r="E4" s="10" t="s">
        <v>22</v>
      </c>
      <c r="F4" s="40" t="s">
        <v>23</v>
      </c>
      <c r="G4" s="11" t="s">
        <v>443</v>
      </c>
      <c r="H4" s="11" t="s">
        <v>24</v>
      </c>
      <c r="I4" s="11" t="s">
        <v>14</v>
      </c>
      <c r="J4" s="311"/>
      <c r="K4" s="59" t="s">
        <v>441</v>
      </c>
      <c r="L4" s="635" t="s">
        <v>21</v>
      </c>
      <c r="M4" s="635" t="s">
        <v>442</v>
      </c>
      <c r="N4" s="59" t="s">
        <v>22</v>
      </c>
      <c r="O4" s="635" t="s">
        <v>23</v>
      </c>
      <c r="P4" s="635" t="s">
        <v>443</v>
      </c>
      <c r="Q4" s="635" t="s">
        <v>24</v>
      </c>
      <c r="R4" s="635" t="s">
        <v>14</v>
      </c>
      <c r="S4" s="451"/>
      <c r="T4" s="59" t="s">
        <v>441</v>
      </c>
      <c r="U4" s="635" t="s">
        <v>21</v>
      </c>
      <c r="V4" s="635" t="s">
        <v>442</v>
      </c>
      <c r="W4" s="59" t="s">
        <v>22</v>
      </c>
      <c r="X4" s="635" t="s">
        <v>23</v>
      </c>
      <c r="Y4" s="635" t="s">
        <v>443</v>
      </c>
      <c r="Z4" s="635" t="s">
        <v>24</v>
      </c>
      <c r="AA4" s="635" t="s">
        <v>14</v>
      </c>
      <c r="AB4" s="451"/>
      <c r="AC4" s="59" t="s">
        <v>441</v>
      </c>
      <c r="AD4" s="635" t="s">
        <v>21</v>
      </c>
      <c r="AE4" s="635" t="s">
        <v>442</v>
      </c>
      <c r="AF4" s="59" t="s">
        <v>22</v>
      </c>
      <c r="AG4" s="635" t="s">
        <v>23</v>
      </c>
      <c r="AH4" s="635" t="s">
        <v>443</v>
      </c>
      <c r="AI4" s="635" t="s">
        <v>24</v>
      </c>
      <c r="AJ4" s="635"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452">
        <f>SUM(B6:H6)-I6</f>
        <v>0</v>
      </c>
      <c r="T6" s="518">
        <f>B6-B35</f>
        <v>0</v>
      </c>
      <c r="U6" s="536">
        <f t="shared" ref="U6:AA6" si="0">C6-C35</f>
        <v>0</v>
      </c>
      <c r="V6" s="536">
        <f t="shared" si="0"/>
        <v>0</v>
      </c>
      <c r="W6" s="536">
        <f t="shared" si="0"/>
        <v>0</v>
      </c>
      <c r="X6" s="536">
        <f t="shared" si="0"/>
        <v>0</v>
      </c>
      <c r="Y6" s="536">
        <f t="shared" si="0"/>
        <v>0</v>
      </c>
      <c r="Z6" s="536">
        <f t="shared" si="0"/>
        <v>0</v>
      </c>
      <c r="AA6" s="452">
        <f t="shared" si="0"/>
        <v>0</v>
      </c>
    </row>
    <row r="7" spans="1:36" ht="15" customHeight="1" thickBot="1">
      <c r="A7" s="14" t="s">
        <v>27</v>
      </c>
      <c r="B7" s="22"/>
      <c r="C7" s="22"/>
      <c r="D7" s="22"/>
      <c r="E7" s="22"/>
      <c r="F7" s="46"/>
      <c r="G7" s="22"/>
      <c r="H7" s="22"/>
      <c r="I7" s="15">
        <f>SUM(B7:H7)</f>
        <v>0</v>
      </c>
      <c r="R7" s="452">
        <f t="shared" ref="R7:R22" si="1">SUM(B7:H7)-I7</f>
        <v>0</v>
      </c>
    </row>
    <row r="8" spans="1:36" ht="15" customHeight="1" thickBot="1">
      <c r="A8" s="14" t="s">
        <v>28</v>
      </c>
      <c r="B8" s="22"/>
      <c r="C8" s="22"/>
      <c r="D8" s="22"/>
      <c r="E8" s="22"/>
      <c r="F8" s="46"/>
      <c r="G8" s="22"/>
      <c r="H8" s="22"/>
      <c r="I8" s="15">
        <f t="shared" ref="I8:I9" si="2">SUM(B8:H8)</f>
        <v>0</v>
      </c>
      <c r="R8" s="452">
        <f t="shared" si="1"/>
        <v>0</v>
      </c>
    </row>
    <row r="9" spans="1:36" ht="15" customHeight="1" thickBot="1">
      <c r="A9" s="14" t="s">
        <v>29</v>
      </c>
      <c r="B9" s="22"/>
      <c r="C9" s="22"/>
      <c r="D9" s="22"/>
      <c r="E9" s="22"/>
      <c r="F9" s="46"/>
      <c r="G9" s="22"/>
      <c r="H9" s="22"/>
      <c r="I9" s="15">
        <f t="shared" si="2"/>
        <v>0</v>
      </c>
      <c r="R9" s="452">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465">
        <f>B6+B7-B8+B9-B10</f>
        <v>0</v>
      </c>
      <c r="L10" s="518">
        <f t="shared" ref="L10:R10" si="4">C6+C7-C8+C9-C10</f>
        <v>0</v>
      </c>
      <c r="M10" s="518">
        <f t="shared" si="4"/>
        <v>0</v>
      </c>
      <c r="N10" s="518">
        <f t="shared" si="4"/>
        <v>0</v>
      </c>
      <c r="O10" s="518">
        <f t="shared" si="4"/>
        <v>0</v>
      </c>
      <c r="P10" s="518">
        <f t="shared" si="4"/>
        <v>0</v>
      </c>
      <c r="Q10" s="518">
        <f t="shared" si="4"/>
        <v>0</v>
      </c>
      <c r="R10" s="518">
        <f t="shared" si="4"/>
        <v>0</v>
      </c>
      <c r="AC10" s="465" t="e">
        <f>B10-#REF!</f>
        <v>#REF!</v>
      </c>
      <c r="AD10" s="536" t="e">
        <f>C10-#REF!</f>
        <v>#REF!</v>
      </c>
      <c r="AE10" s="536" t="e">
        <f>D10-#REF!</f>
        <v>#REF!</v>
      </c>
      <c r="AF10" s="536" t="e">
        <f>E10-#REF!</f>
        <v>#REF!</v>
      </c>
      <c r="AG10" s="536" t="e">
        <f>F10-#REF!</f>
        <v>#REF!</v>
      </c>
      <c r="AH10" s="536" t="e">
        <f>G10-#REF!</f>
        <v>#REF!</v>
      </c>
      <c r="AI10" s="536" t="e">
        <f>H10-#REF!</f>
        <v>#REF!</v>
      </c>
      <c r="AJ10" s="452" t="e">
        <f>I10-#REF!</f>
        <v>#REF!</v>
      </c>
    </row>
    <row r="11" spans="1:36" ht="15" customHeight="1" thickTop="1" thickBot="1">
      <c r="A11" s="41" t="s">
        <v>31</v>
      </c>
      <c r="B11" s="42"/>
      <c r="C11" s="42"/>
      <c r="D11" s="42"/>
      <c r="E11" s="42"/>
      <c r="F11" s="42"/>
      <c r="G11" s="42"/>
      <c r="H11" s="42"/>
      <c r="I11" s="43"/>
      <c r="R11" s="452"/>
    </row>
    <row r="12" spans="1:36" ht="15" customHeight="1" thickTop="1" thickBot="1">
      <c r="A12" s="44" t="s">
        <v>32</v>
      </c>
      <c r="B12" s="22"/>
      <c r="C12" s="22"/>
      <c r="D12" s="22"/>
      <c r="E12" s="22"/>
      <c r="F12" s="22"/>
      <c r="G12" s="22"/>
      <c r="H12" s="22"/>
      <c r="I12" s="15">
        <f>SUM(B12:H12)</f>
        <v>0</v>
      </c>
      <c r="R12" s="452">
        <f t="shared" si="1"/>
        <v>0</v>
      </c>
      <c r="T12" s="518">
        <f>B12-B40</f>
        <v>0</v>
      </c>
      <c r="U12" s="536">
        <f t="shared" ref="U12:AA12" si="5">C12-C40</f>
        <v>0</v>
      </c>
      <c r="V12" s="536">
        <f t="shared" si="5"/>
        <v>0</v>
      </c>
      <c r="W12" s="536">
        <f t="shared" si="5"/>
        <v>0</v>
      </c>
      <c r="X12" s="536">
        <f t="shared" si="5"/>
        <v>0</v>
      </c>
      <c r="Y12" s="536">
        <f t="shared" si="5"/>
        <v>0</v>
      </c>
      <c r="Z12" s="536">
        <f t="shared" si="5"/>
        <v>0</v>
      </c>
      <c r="AA12" s="452">
        <f t="shared" si="5"/>
        <v>0</v>
      </c>
    </row>
    <row r="13" spans="1:36" ht="15" customHeight="1" thickBot="1">
      <c r="A13" s="14" t="s">
        <v>27</v>
      </c>
      <c r="B13" s="22"/>
      <c r="C13" s="22"/>
      <c r="D13" s="22"/>
      <c r="E13" s="22"/>
      <c r="F13" s="22"/>
      <c r="G13" s="22"/>
      <c r="H13" s="22"/>
      <c r="I13" s="15">
        <f t="shared" ref="I13:I14" si="6">SUM(B13:H13)</f>
        <v>0</v>
      </c>
      <c r="R13" s="452">
        <f t="shared" si="1"/>
        <v>0</v>
      </c>
    </row>
    <row r="14" spans="1:36" ht="15" customHeight="1" thickBot="1">
      <c r="A14" s="14" t="s">
        <v>28</v>
      </c>
      <c r="B14" s="22"/>
      <c r="C14" s="22"/>
      <c r="D14" s="22"/>
      <c r="E14" s="22"/>
      <c r="F14" s="22"/>
      <c r="G14" s="22"/>
      <c r="H14" s="22"/>
      <c r="I14" s="15">
        <f t="shared" si="6"/>
        <v>0</v>
      </c>
      <c r="R14" s="452">
        <f t="shared" si="1"/>
        <v>0</v>
      </c>
      <c r="AC14" s="537" t="s">
        <v>675</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465">
        <f>B12+B13-B14-B15</f>
        <v>0</v>
      </c>
      <c r="L15" s="518">
        <f>C12+C13-C14-C15</f>
        <v>0</v>
      </c>
      <c r="M15" s="518">
        <f t="shared" ref="M15:R15" si="8">D12+D13-D14-D15</f>
        <v>0</v>
      </c>
      <c r="N15" s="518">
        <f t="shared" si="8"/>
        <v>0</v>
      </c>
      <c r="O15" s="518">
        <f t="shared" si="8"/>
        <v>0</v>
      </c>
      <c r="P15" s="518">
        <f t="shared" si="8"/>
        <v>0</v>
      </c>
      <c r="Q15" s="518">
        <f t="shared" si="8"/>
        <v>0</v>
      </c>
      <c r="R15" s="518">
        <f t="shared" si="8"/>
        <v>0</v>
      </c>
      <c r="AC15" s="465" t="e">
        <f>B15+B20-#REF!</f>
        <v>#REF!</v>
      </c>
      <c r="AD15" s="536" t="e">
        <f>C15+C20-#REF!</f>
        <v>#REF!</v>
      </c>
      <c r="AE15" s="536" t="e">
        <f>D15+D20-#REF!</f>
        <v>#REF!</v>
      </c>
      <c r="AF15" s="536" t="e">
        <f>E15+E20-#REF!</f>
        <v>#REF!</v>
      </c>
      <c r="AG15" s="536" t="e">
        <f>F15+F20-#REF!</f>
        <v>#REF!</v>
      </c>
      <c r="AH15" s="536" t="e">
        <f>G15+G20-#REF!</f>
        <v>#REF!</v>
      </c>
      <c r="AI15" s="536" t="e">
        <f>H15+H20-#REF!</f>
        <v>#REF!</v>
      </c>
      <c r="AJ15" s="452" t="e">
        <f>I15+I20-#REF!</f>
        <v>#REF!</v>
      </c>
    </row>
    <row r="16" spans="1:36" ht="15" customHeight="1" thickTop="1" thickBot="1">
      <c r="A16" s="41" t="s">
        <v>33</v>
      </c>
      <c r="B16" s="42"/>
      <c r="C16" s="42"/>
      <c r="D16" s="42"/>
      <c r="E16" s="42"/>
      <c r="F16" s="42"/>
      <c r="G16" s="42"/>
      <c r="H16" s="42"/>
      <c r="I16" s="43"/>
      <c r="R16" s="452"/>
    </row>
    <row r="17" spans="1:36" ht="15" customHeight="1" thickTop="1" thickBot="1">
      <c r="A17" s="44" t="s">
        <v>32</v>
      </c>
      <c r="B17" s="22"/>
      <c r="C17" s="22"/>
      <c r="D17" s="22"/>
      <c r="E17" s="22"/>
      <c r="F17" s="22"/>
      <c r="G17" s="22"/>
      <c r="H17" s="22"/>
      <c r="I17" s="15">
        <f>SUM(B17:H17)</f>
        <v>0</v>
      </c>
      <c r="R17" s="452">
        <f t="shared" si="1"/>
        <v>0</v>
      </c>
      <c r="T17" s="518">
        <f>B17-B45</f>
        <v>0</v>
      </c>
      <c r="U17" s="536">
        <f t="shared" ref="U17:AA17" si="9">C17-C45</f>
        <v>0</v>
      </c>
      <c r="V17" s="536">
        <f t="shared" si="9"/>
        <v>0</v>
      </c>
      <c r="W17" s="536">
        <f t="shared" si="9"/>
        <v>0</v>
      </c>
      <c r="X17" s="536">
        <f t="shared" si="9"/>
        <v>0</v>
      </c>
      <c r="Y17" s="536">
        <f t="shared" si="9"/>
        <v>0</v>
      </c>
      <c r="Z17" s="536">
        <f t="shared" si="9"/>
        <v>0</v>
      </c>
      <c r="AA17" s="452">
        <f t="shared" si="9"/>
        <v>0</v>
      </c>
    </row>
    <row r="18" spans="1:36" ht="15" customHeight="1" thickBot="1">
      <c r="A18" s="14" t="s">
        <v>27</v>
      </c>
      <c r="B18" s="22"/>
      <c r="C18" s="22"/>
      <c r="D18" s="22"/>
      <c r="E18" s="22"/>
      <c r="F18" s="22"/>
      <c r="G18" s="22"/>
      <c r="H18" s="22"/>
      <c r="I18" s="15">
        <f t="shared" ref="I18:I19" si="10">SUM(B18:H18)</f>
        <v>0</v>
      </c>
      <c r="R18" s="452">
        <f t="shared" si="1"/>
        <v>0</v>
      </c>
    </row>
    <row r="19" spans="1:36" ht="15" customHeight="1" thickBot="1">
      <c r="A19" s="14" t="s">
        <v>28</v>
      </c>
      <c r="B19" s="22"/>
      <c r="C19" s="22"/>
      <c r="D19" s="22"/>
      <c r="E19" s="22"/>
      <c r="F19" s="22"/>
      <c r="G19" s="22"/>
      <c r="H19" s="22"/>
      <c r="I19" s="15">
        <f t="shared" si="10"/>
        <v>0</v>
      </c>
      <c r="R19" s="452">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465">
        <f>B17+B18-B19-B20</f>
        <v>0</v>
      </c>
      <c r="L20" s="518">
        <f>C17+C18-C19-C20</f>
        <v>0</v>
      </c>
      <c r="M20" s="518">
        <f t="shared" ref="M20:R20" si="16">D17+D18-D19-D20</f>
        <v>0</v>
      </c>
      <c r="N20" s="518">
        <f t="shared" si="16"/>
        <v>0</v>
      </c>
      <c r="O20" s="518">
        <f t="shared" si="16"/>
        <v>0</v>
      </c>
      <c r="P20" s="518">
        <f t="shared" si="16"/>
        <v>0</v>
      </c>
      <c r="Q20" s="518">
        <f t="shared" si="16"/>
        <v>0</v>
      </c>
      <c r="R20" s="518">
        <f t="shared" si="16"/>
        <v>0</v>
      </c>
    </row>
    <row r="21" spans="1:36" ht="15" customHeight="1" thickTop="1" thickBot="1">
      <c r="A21" s="41" t="s">
        <v>34</v>
      </c>
      <c r="B21" s="42"/>
      <c r="C21" s="42"/>
      <c r="D21" s="42"/>
      <c r="E21" s="42"/>
      <c r="F21" s="42"/>
      <c r="G21" s="42"/>
      <c r="H21" s="42"/>
      <c r="I21" s="43"/>
      <c r="R21" s="452"/>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465">
        <f>B6-B12-B17-B22</f>
        <v>0</v>
      </c>
      <c r="L22" s="518">
        <f t="shared" ref="L22:N22" si="18">C6-C12-C17-C22</f>
        <v>0</v>
      </c>
      <c r="M22" s="518">
        <f t="shared" si="18"/>
        <v>0</v>
      </c>
      <c r="N22" s="518">
        <f t="shared" si="18"/>
        <v>0</v>
      </c>
      <c r="O22" s="518">
        <f>F6-F12-F17-F22</f>
        <v>0</v>
      </c>
      <c r="P22" s="518">
        <f t="shared" ref="P22:Q22" si="19">G6-G12-G17-G22</f>
        <v>0</v>
      </c>
      <c r="Q22" s="518">
        <f t="shared" si="19"/>
        <v>0</v>
      </c>
      <c r="R22" s="452">
        <f t="shared" si="1"/>
        <v>0</v>
      </c>
      <c r="T22" s="518">
        <f>B22-B48</f>
        <v>0</v>
      </c>
      <c r="U22" s="536">
        <f t="shared" ref="U22:AA22" si="20">C22-C48</f>
        <v>0</v>
      </c>
      <c r="V22" s="536">
        <f t="shared" si="20"/>
        <v>0</v>
      </c>
      <c r="W22" s="536">
        <f t="shared" si="20"/>
        <v>0</v>
      </c>
      <c r="X22" s="536">
        <f t="shared" si="20"/>
        <v>0</v>
      </c>
      <c r="Y22" s="536">
        <f t="shared" si="20"/>
        <v>0</v>
      </c>
      <c r="Z22" s="536">
        <f t="shared" si="20"/>
        <v>0</v>
      </c>
      <c r="AA22" s="452">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465">
        <f>B10-B15-B20-B23</f>
        <v>0</v>
      </c>
      <c r="L23" s="518">
        <f t="shared" ref="L23:N23" si="22">C10-C15-C20-C23</f>
        <v>0</v>
      </c>
      <c r="M23" s="518">
        <f t="shared" si="22"/>
        <v>0</v>
      </c>
      <c r="N23" s="518">
        <f t="shared" si="22"/>
        <v>0</v>
      </c>
      <c r="O23" s="518">
        <f>F10-F15-F20-F23</f>
        <v>0</v>
      </c>
      <c r="P23" s="518">
        <f t="shared" ref="P23:Q23" si="23">G10-G15-G20-G23</f>
        <v>0</v>
      </c>
      <c r="Q23" s="518">
        <f t="shared" si="23"/>
        <v>0</v>
      </c>
      <c r="R23" s="452">
        <f>SUM(B23:H23)-I23</f>
        <v>0</v>
      </c>
      <c r="AC23" s="465" t="e">
        <f>B23-#REF!</f>
        <v>#REF!</v>
      </c>
      <c r="AD23" s="536" t="e">
        <f>C23-#REF!</f>
        <v>#REF!</v>
      </c>
      <c r="AE23" s="536" t="e">
        <f>D23-#REF!</f>
        <v>#REF!</v>
      </c>
      <c r="AF23" s="536" t="e">
        <f>E23-#REF!</f>
        <v>#REF!</v>
      </c>
      <c r="AG23" s="536" t="e">
        <f>F23-#REF!</f>
        <v>#REF!</v>
      </c>
      <c r="AH23" s="536" t="e">
        <f>G23-#REF!</f>
        <v>#REF!</v>
      </c>
      <c r="AI23" s="536" t="e">
        <f>H23-#REF!</f>
        <v>#REF!</v>
      </c>
      <c r="AJ23" s="452" t="e">
        <f>I23-#REF!</f>
        <v>#REF!</v>
      </c>
    </row>
    <row r="24" spans="1:36" ht="15.7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75" thickBot="1">
      <c r="A27" s="48"/>
      <c r="B27" s="48"/>
      <c r="C27" s="48"/>
      <c r="D27" s="48"/>
      <c r="E27" s="48"/>
      <c r="F27" s="48"/>
      <c r="G27" s="48"/>
      <c r="H27" s="48"/>
      <c r="I27" s="20"/>
    </row>
    <row r="28" spans="1:36" ht="15" customHeight="1" thickTop="1" thickBot="1">
      <c r="A28" s="947" t="s">
        <v>20</v>
      </c>
      <c r="B28" s="979" t="s">
        <v>3</v>
      </c>
      <c r="C28" s="980"/>
      <c r="D28" s="980"/>
      <c r="E28" s="980"/>
      <c r="F28" s="980"/>
      <c r="G28" s="980"/>
      <c r="H28" s="980"/>
      <c r="I28" s="981"/>
    </row>
    <row r="29" spans="1:36" ht="35.25" thickTop="1" thickBot="1">
      <c r="A29" s="948"/>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452">
        <f>SUM(B31:H31)-I31</f>
        <v>0</v>
      </c>
    </row>
    <row r="32" spans="1:36" ht="15" customHeight="1" thickBot="1">
      <c r="A32" s="14" t="s">
        <v>27</v>
      </c>
      <c r="B32" s="22"/>
      <c r="C32" s="22"/>
      <c r="D32" s="22"/>
      <c r="E32" s="22"/>
      <c r="F32" s="46"/>
      <c r="G32" s="22"/>
      <c r="H32" s="22"/>
      <c r="I32" s="15">
        <f t="shared" ref="I32:I34" si="24">SUM(B32:H32)</f>
        <v>0</v>
      </c>
      <c r="R32" s="452">
        <f t="shared" ref="R32:R34" si="25">SUM(B32:H32)-I32</f>
        <v>0</v>
      </c>
    </row>
    <row r="33" spans="1:37" ht="15" customHeight="1" thickBot="1">
      <c r="A33" s="14" t="s">
        <v>28</v>
      </c>
      <c r="B33" s="22"/>
      <c r="C33" s="22"/>
      <c r="D33" s="22"/>
      <c r="E33" s="22"/>
      <c r="F33" s="46"/>
      <c r="G33" s="22"/>
      <c r="H33" s="22"/>
      <c r="I33" s="15">
        <f t="shared" si="24"/>
        <v>0</v>
      </c>
      <c r="R33" s="452">
        <f t="shared" si="25"/>
        <v>0</v>
      </c>
    </row>
    <row r="34" spans="1:37" ht="15" customHeight="1" thickBot="1">
      <c r="A34" s="14" t="s">
        <v>29</v>
      </c>
      <c r="B34" s="22"/>
      <c r="C34" s="22"/>
      <c r="D34" s="22"/>
      <c r="E34" s="22"/>
      <c r="F34" s="46"/>
      <c r="G34" s="22"/>
      <c r="H34" s="22"/>
      <c r="I34" s="15">
        <f t="shared" si="24"/>
        <v>0</v>
      </c>
      <c r="R34" s="452">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465">
        <f>B31+B32-B33+B34-B35</f>
        <v>0</v>
      </c>
      <c r="L35" s="518">
        <f t="shared" ref="L35:R35" si="27">C31+C32-C33+C34-C35</f>
        <v>0</v>
      </c>
      <c r="M35" s="518">
        <f t="shared" si="27"/>
        <v>0</v>
      </c>
      <c r="N35" s="518">
        <f t="shared" si="27"/>
        <v>0</v>
      </c>
      <c r="O35" s="518">
        <f t="shared" si="27"/>
        <v>0</v>
      </c>
      <c r="P35" s="518">
        <f t="shared" si="27"/>
        <v>0</v>
      </c>
      <c r="Q35" s="518">
        <f t="shared" si="27"/>
        <v>0</v>
      </c>
      <c r="R35" s="518">
        <f t="shared" si="27"/>
        <v>0</v>
      </c>
    </row>
    <row r="36" spans="1:37" ht="15" customHeight="1" thickTop="1" thickBot="1">
      <c r="A36" s="41" t="s">
        <v>31</v>
      </c>
      <c r="B36" s="42"/>
      <c r="C36" s="42"/>
      <c r="D36" s="42"/>
      <c r="E36" s="42"/>
      <c r="F36" s="42"/>
      <c r="G36" s="42"/>
      <c r="H36" s="42"/>
      <c r="I36" s="43"/>
      <c r="R36" s="452"/>
    </row>
    <row r="37" spans="1:37" ht="15" customHeight="1" thickTop="1" thickBot="1">
      <c r="A37" s="44" t="s">
        <v>32</v>
      </c>
      <c r="B37" s="22"/>
      <c r="C37" s="22"/>
      <c r="D37" s="22"/>
      <c r="E37" s="22"/>
      <c r="F37" s="22"/>
      <c r="G37" s="22"/>
      <c r="H37" s="22"/>
      <c r="I37" s="15">
        <f>SUM(B37:H37)</f>
        <v>0</v>
      </c>
      <c r="R37" s="452">
        <f t="shared" ref="R37:R39" si="28">SUM(B37:H37)-I37</f>
        <v>0</v>
      </c>
    </row>
    <row r="38" spans="1:37" ht="15" customHeight="1" thickBot="1">
      <c r="A38" s="14" t="s">
        <v>27</v>
      </c>
      <c r="B38" s="22"/>
      <c r="C38" s="22"/>
      <c r="D38" s="22"/>
      <c r="E38" s="22"/>
      <c r="F38" s="22"/>
      <c r="G38" s="22"/>
      <c r="H38" s="22"/>
      <c r="I38" s="15">
        <f t="shared" ref="I38:I39" si="29">SUM(B38:H38)</f>
        <v>0</v>
      </c>
      <c r="R38" s="452">
        <f t="shared" si="28"/>
        <v>0</v>
      </c>
    </row>
    <row r="39" spans="1:37" ht="15" customHeight="1" thickBot="1">
      <c r="A39" s="14" t="s">
        <v>28</v>
      </c>
      <c r="B39" s="22"/>
      <c r="C39" s="22"/>
      <c r="D39" s="22"/>
      <c r="E39" s="22"/>
      <c r="F39" s="22"/>
      <c r="G39" s="22"/>
      <c r="H39" s="22"/>
      <c r="I39" s="15">
        <f t="shared" si="29"/>
        <v>0</v>
      </c>
      <c r="R39" s="452">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465">
        <f>B37+B38-B39-B40</f>
        <v>0</v>
      </c>
      <c r="L40" s="518">
        <f>C37+C38-C39-C40</f>
        <v>0</v>
      </c>
      <c r="M40" s="518">
        <f t="shared" ref="M40:R40" si="31">D37+D38-D39-D40</f>
        <v>0</v>
      </c>
      <c r="N40" s="518">
        <f t="shared" si="31"/>
        <v>0</v>
      </c>
      <c r="O40" s="518">
        <f t="shared" si="31"/>
        <v>0</v>
      </c>
      <c r="P40" s="518">
        <f t="shared" si="31"/>
        <v>0</v>
      </c>
      <c r="Q40" s="518">
        <f t="shared" si="31"/>
        <v>0</v>
      </c>
      <c r="R40" s="518">
        <f t="shared" si="31"/>
        <v>0</v>
      </c>
    </row>
    <row r="41" spans="1:37" ht="15" customHeight="1" thickTop="1" thickBot="1">
      <c r="A41" s="41" t="s">
        <v>33</v>
      </c>
      <c r="B41" s="42"/>
      <c r="C41" s="42"/>
      <c r="D41" s="42"/>
      <c r="E41" s="42"/>
      <c r="F41" s="42"/>
      <c r="G41" s="42"/>
      <c r="H41" s="42"/>
      <c r="I41" s="43"/>
      <c r="R41" s="452"/>
    </row>
    <row r="42" spans="1:37" ht="15" customHeight="1" thickTop="1" thickBot="1">
      <c r="A42" s="44" t="s">
        <v>32</v>
      </c>
      <c r="B42" s="22"/>
      <c r="C42" s="22"/>
      <c r="D42" s="22"/>
      <c r="E42" s="22"/>
      <c r="F42" s="22"/>
      <c r="G42" s="22"/>
      <c r="H42" s="22"/>
      <c r="I42" s="15">
        <f>SUM(B42:H42)</f>
        <v>0</v>
      </c>
      <c r="R42" s="452">
        <f t="shared" ref="R42:R44" si="32">SUM(B42:H42)-I42</f>
        <v>0</v>
      </c>
    </row>
    <row r="43" spans="1:37" ht="15" customHeight="1" thickBot="1">
      <c r="A43" s="14" t="s">
        <v>27</v>
      </c>
      <c r="B43" s="22"/>
      <c r="C43" s="22"/>
      <c r="D43" s="22"/>
      <c r="E43" s="22"/>
      <c r="F43" s="22"/>
      <c r="G43" s="22"/>
      <c r="H43" s="22"/>
      <c r="I43" s="15">
        <f t="shared" ref="I43:I44" si="33">SUM(B43:H43)</f>
        <v>0</v>
      </c>
      <c r="R43" s="452">
        <f t="shared" si="32"/>
        <v>0</v>
      </c>
    </row>
    <row r="44" spans="1:37" ht="15" customHeight="1" thickBot="1">
      <c r="A44" s="14" t="s">
        <v>28</v>
      </c>
      <c r="B44" s="22"/>
      <c r="C44" s="22"/>
      <c r="D44" s="22"/>
      <c r="E44" s="22"/>
      <c r="F44" s="22"/>
      <c r="G44" s="22"/>
      <c r="H44" s="22"/>
      <c r="I44" s="15">
        <f t="shared" si="33"/>
        <v>0</v>
      </c>
      <c r="R44" s="452">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465">
        <f>B42+B43-B44-B45</f>
        <v>0</v>
      </c>
      <c r="L45" s="518">
        <f>C42+C43-C44-C45</f>
        <v>0</v>
      </c>
      <c r="M45" s="518">
        <f t="shared" ref="M45:R45" si="35">D42+D43-D44-D45</f>
        <v>0</v>
      </c>
      <c r="N45" s="518">
        <f t="shared" si="35"/>
        <v>0</v>
      </c>
      <c r="O45" s="518">
        <f t="shared" si="35"/>
        <v>0</v>
      </c>
      <c r="P45" s="518">
        <f t="shared" si="35"/>
        <v>0</v>
      </c>
      <c r="Q45" s="518">
        <f t="shared" si="35"/>
        <v>0</v>
      </c>
      <c r="R45" s="518">
        <f t="shared" si="35"/>
        <v>0</v>
      </c>
    </row>
    <row r="46" spans="1:37" ht="15" customHeight="1" thickTop="1" thickBot="1">
      <c r="A46" s="41" t="s">
        <v>34</v>
      </c>
      <c r="B46" s="42"/>
      <c r="C46" s="42"/>
      <c r="D46" s="42"/>
      <c r="E46" s="42"/>
      <c r="F46" s="42"/>
      <c r="G46" s="42"/>
      <c r="H46" s="42"/>
      <c r="I46" s="43"/>
      <c r="R46" s="452"/>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465">
        <f>B31-B37-B42-B47</f>
        <v>0</v>
      </c>
      <c r="L47" s="518">
        <f t="shared" ref="L47:N47" si="37">C31-C37-C42-C47</f>
        <v>0</v>
      </c>
      <c r="M47" s="518">
        <f t="shared" si="37"/>
        <v>0</v>
      </c>
      <c r="N47" s="518">
        <f t="shared" si="37"/>
        <v>0</v>
      </c>
      <c r="O47" s="518">
        <f>F31-F37-F42-F47</f>
        <v>0</v>
      </c>
      <c r="P47" s="518">
        <f t="shared" ref="P47:Q47" si="38">G31-G37-G42-G47</f>
        <v>0</v>
      </c>
      <c r="Q47" s="518">
        <f t="shared" si="38"/>
        <v>0</v>
      </c>
      <c r="R47" s="452">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465">
        <f>B35-B40-B45-B48</f>
        <v>0</v>
      </c>
      <c r="L48" s="518">
        <f t="shared" ref="L48:N48" si="41">C35-C40-C45-C48</f>
        <v>0</v>
      </c>
      <c r="M48" s="518">
        <f t="shared" si="41"/>
        <v>0</v>
      </c>
      <c r="N48" s="518">
        <f t="shared" si="41"/>
        <v>0</v>
      </c>
      <c r="O48" s="518">
        <f>F35-F40-F45-F48</f>
        <v>0</v>
      </c>
      <c r="P48" s="518">
        <f t="shared" ref="P48:Q48" si="42">G35-G40-G45-G48</f>
        <v>0</v>
      </c>
      <c r="Q48" s="518">
        <f t="shared" si="42"/>
        <v>0</v>
      </c>
      <c r="R48" s="452">
        <f>SUM(B48:H48)-I48</f>
        <v>0</v>
      </c>
      <c r="AC48" s="465" t="e">
        <f>B48-#REF!</f>
        <v>#REF!</v>
      </c>
      <c r="AD48" s="536" t="e">
        <f>C48-#REF!</f>
        <v>#REF!</v>
      </c>
      <c r="AE48" s="536" t="e">
        <f>D48-#REF!</f>
        <v>#REF!</v>
      </c>
      <c r="AF48" s="536" t="e">
        <f>E48-#REF!</f>
        <v>#REF!</v>
      </c>
      <c r="AG48" s="536" t="e">
        <f>F48-#REF!</f>
        <v>#REF!</v>
      </c>
      <c r="AH48" s="536" t="e">
        <f>G48-#REF!</f>
        <v>#REF!</v>
      </c>
      <c r="AI48" s="536" t="e">
        <f>H48-#REF!</f>
        <v>#REF!</v>
      </c>
      <c r="AJ48" s="452" t="e">
        <f>I48-#REF!</f>
        <v>#REF!</v>
      </c>
      <c r="AK48" s="262"/>
    </row>
    <row r="49" ht="15.75" thickTop="1"/>
  </sheetData>
  <mergeCells count="7">
    <mergeCell ref="T1:AA1"/>
    <mergeCell ref="AC1:AJ1"/>
    <mergeCell ref="A28:A29"/>
    <mergeCell ref="B28:I28"/>
    <mergeCell ref="A3:A4"/>
    <mergeCell ref="B3:I3"/>
    <mergeCell ref="K1:R1"/>
  </mergeCells>
  <conditionalFormatting sqref="K6:R23">
    <cfRule type="cellIs" dxfId="261" priority="13" operator="lessThan">
      <formula>0</formula>
    </cfRule>
    <cfRule type="cellIs" dxfId="260" priority="14" operator="greaterThan">
      <formula>0</formula>
    </cfRule>
  </conditionalFormatting>
  <conditionalFormatting sqref="K31:R48">
    <cfRule type="cellIs" dxfId="259" priority="11" operator="lessThan">
      <formula>0</formula>
    </cfRule>
    <cfRule type="cellIs" dxfId="258" priority="12" operator="greaterThan">
      <formula>0</formula>
    </cfRule>
  </conditionalFormatting>
  <conditionalFormatting sqref="T6:AA22">
    <cfRule type="cellIs" dxfId="257" priority="9" operator="lessThan">
      <formula>0</formula>
    </cfRule>
    <cfRule type="cellIs" dxfId="256" priority="10" operator="greaterThan">
      <formula>0</formula>
    </cfRule>
  </conditionalFormatting>
  <conditionalFormatting sqref="AC10:AJ48">
    <cfRule type="cellIs" dxfId="255" priority="7" operator="lessThan">
      <formula>0</formula>
    </cfRule>
    <cfRule type="cellIs" dxfId="254" priority="8" operator="greaterThan">
      <formula>0</formula>
    </cfRule>
  </conditionalFormatting>
  <conditionalFormatting sqref="K6:R23">
    <cfRule type="cellIs" dxfId="253" priority="5" operator="lessThan">
      <formula>0</formula>
    </cfRule>
    <cfRule type="cellIs" dxfId="252" priority="6" operator="greaterThan">
      <formula>0</formula>
    </cfRule>
  </conditionalFormatting>
  <conditionalFormatting sqref="K31:R48">
    <cfRule type="cellIs" dxfId="251" priority="3" operator="lessThan">
      <formula>0</formula>
    </cfRule>
    <cfRule type="cellIs" dxfId="250" priority="4" operator="greaterThan">
      <formula>0</formula>
    </cfRule>
  </conditionalFormatting>
  <conditionalFormatting sqref="K31:R48">
    <cfRule type="cellIs" dxfId="249" priority="1" operator="lessThan">
      <formula>0</formula>
    </cfRule>
    <cfRule type="cellIs" dxfId="248"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58</vt:i4>
      </vt:variant>
      <vt:variant>
        <vt:lpstr>Pomenované rozsahy</vt:lpstr>
      </vt:variant>
      <vt:variant>
        <vt:i4>4</vt:i4>
      </vt:variant>
    </vt:vector>
  </HeadingPairs>
  <TitlesOfParts>
    <vt:vector size="62" baseType="lpstr">
      <vt:lpstr>Input data</vt:lpstr>
      <vt:lpstr>VYSVETLIVKY</vt:lpstr>
      <vt:lpstr>Notes-SK Cover sheet</vt:lpstr>
      <vt:lpstr>Notes Template</vt:lpstr>
      <vt:lpstr>Cash Flow</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'Notes Template'!_Toc474124192</vt:lpstr>
      <vt:lpstr>'Cash Flow'!Oblasť_tlače</vt:lpstr>
      <vt:lpstr>'Notes Template'!Oblasť_tlače</vt:lpstr>
      <vt:lpstr>'Notes-SK Cover sheet'!Oblasť_tlače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2014-03-20T13:34:30Z</dcterms:modified>
</cp:coreProperties>
</file>