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55" yWindow="-30" windowWidth="12120" windowHeight="9105" tabRatio="783" firstSheet="1" activeTab="2"/>
  </bookViews>
  <sheets>
    <sheet name="TSS" sheetId="21" state="hidden" r:id="rId1"/>
    <sheet name="Vysvetlivky" sheetId="43" r:id="rId2"/>
    <sheet name="Poznámky tabuľ. časť" sheetId="42" r:id="rId3"/>
    <sheet name="Poznámky text časť" sheetId="41" r:id="rId4"/>
    <sheet name="VZAS TS" sheetId="40" r:id="rId5"/>
    <sheet name="A" sheetId="23" r:id="rId6"/>
    <sheet name="P" sheetId="24" r:id="rId7"/>
    <sheet name="TSVZaS" sheetId="22" state="hidden" r:id="rId8"/>
    <sheet name="VZaS" sheetId="25" r:id="rId9"/>
    <sheet name="TSS_de" sheetId="37" state="hidden" r:id="rId10"/>
    <sheet name="A_de" sheetId="4" state="hidden" r:id="rId11"/>
    <sheet name="P_de" sheetId="11" state="hidden" r:id="rId12"/>
    <sheet name="TSVsz_de" sheetId="8" state="hidden" r:id="rId13"/>
    <sheet name="VZaS_de" sheetId="12" state="hidden" r:id="rId14"/>
    <sheet name="TB_BS_en" sheetId="29" state="hidden" r:id="rId15"/>
    <sheet name="A_en" sheetId="33" state="hidden" r:id="rId16"/>
    <sheet name="P_en" sheetId="34" state="hidden" r:id="rId17"/>
    <sheet name="TS_IS_en" sheetId="35" state="hidden" r:id="rId18"/>
    <sheet name="IS_en" sheetId="36" state="hidden" r:id="rId19"/>
    <sheet name="navrh na korekcie" sheetId="38" r:id="rId20"/>
    <sheet name="Súvaha TS" sheetId="39" r:id="rId21"/>
    <sheet name="Hárok1" sheetId="44" r:id="rId22"/>
  </sheets>
  <externalReferences>
    <externalReference r:id="rId23"/>
  </externalReferences>
  <definedNames>
    <definedName name="_GoBack" localSheetId="3">'Poznámky text časť'!$A$4</definedName>
    <definedName name="_Toc474124189" localSheetId="3">'Poznámky text časť'!$B$2</definedName>
    <definedName name="_Toc474124192" localSheetId="3">'Poznámky text časť'!$A$89</definedName>
    <definedName name="_Toc474124195" localSheetId="3">'Poznámky text časť'!$A$153</definedName>
    <definedName name="_Toc474124196" localSheetId="3">'Poznámky text časť'!$A$170</definedName>
    <definedName name="_Toc474124199" localSheetId="3">'Poznámky text časť'!$A$222</definedName>
    <definedName name="_Toc474124202" localSheetId="3">'Poznámky text časť'!$A$228</definedName>
    <definedName name="_xlnm.Print_Area" localSheetId="5">A!$A$1:$I$145</definedName>
    <definedName name="_xlnm.Print_Area" localSheetId="10">A_de!$A$1:$I$145</definedName>
    <definedName name="_xlnm.Print_Area" localSheetId="15">A_en!$A$1:$I$145</definedName>
    <definedName name="_xlnm.Print_Area" localSheetId="18">IS_en!$A$1:$E$67</definedName>
    <definedName name="_xlnm.Print_Area" localSheetId="6">P!$A$1:$E$62</definedName>
    <definedName name="_xlnm.Print_Area" localSheetId="16">P_en!$A$1:$E$62</definedName>
    <definedName name="_xlnm.Print_Area" localSheetId="2">'Poznámky tabuľ. časť'!$A$1:$AH$998</definedName>
    <definedName name="_xlnm.Print_Area" localSheetId="14">TB_BS_en!$A$1:$AJ$37</definedName>
    <definedName name="_xlnm.Print_Area" localSheetId="17">TS_IS_en!$A$1:$AJ$37</definedName>
    <definedName name="_xlnm.Print_Area" localSheetId="0">TSS!#REF!</definedName>
    <definedName name="_xlnm.Print_Area" localSheetId="12">TSVsz_de!$A$1:$AJ$37</definedName>
    <definedName name="_xlnm.Print_Area" localSheetId="7">TSVZaS!$A$1:$AJ$37</definedName>
  </definedNames>
  <calcPr calcId="125725"/>
</workbook>
</file>

<file path=xl/calcChain.xml><?xml version="1.0" encoding="utf-8"?>
<calcChain xmlns="http://schemas.openxmlformats.org/spreadsheetml/2006/main">
  <c r="U884" i="42"/>
  <c r="U883"/>
  <c r="U852"/>
  <c r="Q690"/>
  <c r="AD671"/>
  <c r="Y683"/>
  <c r="Y682"/>
  <c r="Y680"/>
  <c r="Y679"/>
  <c r="Q691" s="1"/>
  <c r="U875" l="1"/>
  <c r="U866"/>
  <c r="S932" l="1"/>
  <c r="V929" l="1"/>
  <c r="T662" l="1"/>
  <c r="T670"/>
  <c r="T669"/>
  <c r="T671" s="1"/>
  <c r="T668"/>
  <c r="T666"/>
  <c r="T665"/>
  <c r="T664"/>
  <c r="Y598" l="1"/>
  <c r="O598"/>
  <c r="Y592"/>
  <c r="O592"/>
  <c r="AF152" l="1"/>
  <c r="AF158"/>
  <c r="Z109"/>
  <c r="AF74"/>
  <c r="AF68"/>
  <c r="AF36" l="1"/>
  <c r="AF30"/>
  <c r="Z840"/>
  <c r="Q840"/>
  <c r="AD662"/>
  <c r="AI660" s="1"/>
  <c r="Y662"/>
  <c r="AI661" l="1"/>
  <c r="I691"/>
  <c r="AI478"/>
  <c r="AI472"/>
  <c r="AI389"/>
  <c r="AI387"/>
  <c r="AI385"/>
  <c r="AC932"/>
  <c r="O927"/>
  <c r="S927" s="1"/>
  <c r="Y927"/>
  <c r="AC927" s="1"/>
  <c r="Z841"/>
  <c r="Q820"/>
  <c r="Q818"/>
  <c r="Z827"/>
  <c r="AI827" s="1"/>
  <c r="Z813"/>
  <c r="AI813" s="1"/>
  <c r="Z809"/>
  <c r="AI809" s="1"/>
  <c r="Y788"/>
  <c r="K774"/>
  <c r="S774"/>
  <c r="K776"/>
  <c r="AF927" l="1"/>
  <c r="AC929" s="1"/>
  <c r="AF929" s="1"/>
  <c r="S959"/>
  <c r="AA954"/>
  <c r="S954"/>
  <c r="S952"/>
  <c r="S967" l="1"/>
  <c r="S968"/>
  <c r="S970"/>
  <c r="AF935" l="1"/>
  <c r="AC930"/>
  <c r="AF930" s="1"/>
  <c r="AC928"/>
  <c r="AF928" s="1"/>
  <c r="Y933"/>
  <c r="AC926"/>
  <c r="AB883"/>
  <c r="AB884"/>
  <c r="U880"/>
  <c r="AB864"/>
  <c r="AB858" s="1"/>
  <c r="AB851" s="1"/>
  <c r="AI850" s="1"/>
  <c r="U864"/>
  <c r="D22" i="44"/>
  <c r="D14"/>
  <c r="D9"/>
  <c r="D10"/>
  <c r="D5"/>
  <c r="D16"/>
  <c r="C10"/>
  <c r="C17"/>
  <c r="C12"/>
  <c r="C14"/>
  <c r="C11"/>
  <c r="C9"/>
  <c r="C5"/>
  <c r="C6"/>
  <c r="C18"/>
  <c r="C8"/>
  <c r="C7"/>
  <c r="C16"/>
  <c r="C13"/>
  <c r="C21"/>
  <c r="C22"/>
  <c r="C15"/>
  <c r="C20"/>
  <c r="AB891" i="42"/>
  <c r="Y359"/>
  <c r="O608"/>
  <c r="O610"/>
  <c r="AK617"/>
  <c r="AK618" s="1"/>
  <c r="AK620" s="1"/>
  <c r="Y618"/>
  <c r="Y612"/>
  <c r="AB880" l="1"/>
  <c r="AI880" s="1"/>
  <c r="AC933"/>
  <c r="AC934" s="1"/>
  <c r="AF932"/>
  <c r="D24" i="44"/>
  <c r="C24"/>
  <c r="C26" s="1"/>
  <c r="AM618" i="42"/>
  <c r="O727"/>
  <c r="AF933" l="1"/>
  <c r="AC936"/>
  <c r="K727"/>
  <c r="Y638"/>
  <c r="Y642" s="1"/>
  <c r="AI642" s="1"/>
  <c r="T556"/>
  <c r="T557"/>
  <c r="O557"/>
  <c r="O556"/>
  <c r="J553"/>
  <c r="AI553" s="1"/>
  <c r="Y577"/>
  <c r="T577"/>
  <c r="O577"/>
  <c r="J577"/>
  <c r="Y571"/>
  <c r="T571"/>
  <c r="O571"/>
  <c r="J571"/>
  <c r="AF936" l="1"/>
  <c r="AF934"/>
  <c r="AD487"/>
  <c r="AD486"/>
  <c r="Y416"/>
  <c r="O385"/>
  <c r="N123"/>
  <c r="N115"/>
  <c r="W115"/>
  <c r="K112"/>
  <c r="K111"/>
  <c r="K105"/>
  <c r="K109" s="1"/>
  <c r="N27"/>
  <c r="N21"/>
  <c r="V935"/>
  <c r="S930"/>
  <c r="V930" s="1"/>
  <c r="S928"/>
  <c r="V928" s="1"/>
  <c r="O933"/>
  <c r="S926"/>
  <c r="U891"/>
  <c r="U858"/>
  <c r="U851" s="1"/>
  <c r="Q841"/>
  <c r="Q827"/>
  <c r="AI828" s="1"/>
  <c r="Q813"/>
  <c r="AI814" s="1"/>
  <c r="Q809"/>
  <c r="AI810" s="1"/>
  <c r="AD791"/>
  <c r="AD796" s="1"/>
  <c r="AI795" s="1"/>
  <c r="Y791"/>
  <c r="Y796" s="1"/>
  <c r="AI796" s="1"/>
  <c r="T791"/>
  <c r="O791"/>
  <c r="J791"/>
  <c r="AE778"/>
  <c r="AA778"/>
  <c r="W778"/>
  <c r="S778"/>
  <c r="O778"/>
  <c r="K778"/>
  <c r="AI778" s="1"/>
  <c r="AE729"/>
  <c r="AA729"/>
  <c r="W729"/>
  <c r="S729"/>
  <c r="O729"/>
  <c r="K729"/>
  <c r="Z710"/>
  <c r="AI710" s="1"/>
  <c r="Q710"/>
  <c r="Z708"/>
  <c r="AI708" s="1"/>
  <c r="Q708"/>
  <c r="AI709" s="1"/>
  <c r="AI666"/>
  <c r="Y671"/>
  <c r="I690" s="1"/>
  <c r="O638"/>
  <c r="O642" s="1"/>
  <c r="AI643" s="1"/>
  <c r="O618"/>
  <c r="O612"/>
  <c r="AD583"/>
  <c r="AD582"/>
  <c r="AD581"/>
  <c r="AD580"/>
  <c r="AD579"/>
  <c r="AD578"/>
  <c r="AD576"/>
  <c r="AD575"/>
  <c r="AD574"/>
  <c r="AD573"/>
  <c r="AD572"/>
  <c r="AD558"/>
  <c r="AD557"/>
  <c r="AD556"/>
  <c r="AD555"/>
  <c r="AD554"/>
  <c r="Y553"/>
  <c r="T553"/>
  <c r="O553"/>
  <c r="AD552"/>
  <c r="AD551"/>
  <c r="AD550"/>
  <c r="AD549"/>
  <c r="AD548"/>
  <c r="Y547"/>
  <c r="T547"/>
  <c r="O547"/>
  <c r="J547"/>
  <c r="AI547" s="1"/>
  <c r="Y524"/>
  <c r="T524"/>
  <c r="O524"/>
  <c r="J524"/>
  <c r="AD523"/>
  <c r="AD522"/>
  <c r="AD521"/>
  <c r="AD520"/>
  <c r="AD519"/>
  <c r="AD518"/>
  <c r="AD517"/>
  <c r="AD516"/>
  <c r="AD515"/>
  <c r="AD514"/>
  <c r="AD513"/>
  <c r="AD512"/>
  <c r="AD511"/>
  <c r="AD510"/>
  <c r="AD509"/>
  <c r="AD508"/>
  <c r="AD507"/>
  <c r="AD506"/>
  <c r="AD505"/>
  <c r="T492"/>
  <c r="J492"/>
  <c r="AD491"/>
  <c r="AD490"/>
  <c r="AD489"/>
  <c r="AD488"/>
  <c r="AD485"/>
  <c r="AD484"/>
  <c r="AD483"/>
  <c r="AD482"/>
  <c r="AD481"/>
  <c r="AD480"/>
  <c r="AD479"/>
  <c r="AI479" s="1"/>
  <c r="AD478"/>
  <c r="AD477"/>
  <c r="AD476"/>
  <c r="AD475"/>
  <c r="AD474"/>
  <c r="AD473"/>
  <c r="AI473" s="1"/>
  <c r="R458"/>
  <c r="Y414"/>
  <c r="AI414" s="1"/>
  <c r="O414"/>
  <c r="Y406"/>
  <c r="AI406" s="1"/>
  <c r="O406"/>
  <c r="Y393"/>
  <c r="Y365"/>
  <c r="O365"/>
  <c r="O355"/>
  <c r="S349"/>
  <c r="AA347"/>
  <c r="AI348" s="1"/>
  <c r="AA345"/>
  <c r="AI346" s="1"/>
  <c r="AA343"/>
  <c r="AI344" s="1"/>
  <c r="AA341"/>
  <c r="AI342" s="1"/>
  <c r="AA339"/>
  <c r="AI340" s="1"/>
  <c r="AA337"/>
  <c r="AI338" s="1"/>
  <c r="O357"/>
  <c r="S332"/>
  <c r="K332"/>
  <c r="AA330"/>
  <c r="AI331" s="1"/>
  <c r="AA328"/>
  <c r="AI329" s="1"/>
  <c r="AA326"/>
  <c r="AI327" s="1"/>
  <c r="AA324"/>
  <c r="AI325" s="1"/>
  <c r="AA322"/>
  <c r="AI323" s="1"/>
  <c r="Y291"/>
  <c r="T291"/>
  <c r="O291"/>
  <c r="J291"/>
  <c r="AD289"/>
  <c r="AI290" s="1"/>
  <c r="AD287"/>
  <c r="AI288" s="1"/>
  <c r="AD285"/>
  <c r="AI286" s="1"/>
  <c r="AD283"/>
  <c r="AI284" s="1"/>
  <c r="AD281"/>
  <c r="AI282" s="1"/>
  <c r="Y235"/>
  <c r="T235"/>
  <c r="O235"/>
  <c r="J235"/>
  <c r="AD233"/>
  <c r="AI234" s="1"/>
  <c r="AD231"/>
  <c r="AD229"/>
  <c r="AI230" s="1"/>
  <c r="AD227"/>
  <c r="AI228" s="1"/>
  <c r="AD225"/>
  <c r="AI226" s="1"/>
  <c r="AD223"/>
  <c r="AI224" s="1"/>
  <c r="AD221"/>
  <c r="AI222" s="1"/>
  <c r="AC161"/>
  <c r="Z161"/>
  <c r="W161"/>
  <c r="T161"/>
  <c r="Q161"/>
  <c r="N161"/>
  <c r="K161"/>
  <c r="I161"/>
  <c r="AC159"/>
  <c r="Z159"/>
  <c r="W159"/>
  <c r="T159"/>
  <c r="Q159"/>
  <c r="N159"/>
  <c r="K159"/>
  <c r="I159"/>
  <c r="AF157"/>
  <c r="AF156"/>
  <c r="AF155"/>
  <c r="AC153"/>
  <c r="Z153"/>
  <c r="W153"/>
  <c r="T153"/>
  <c r="Q153"/>
  <c r="N153"/>
  <c r="K153"/>
  <c r="I153"/>
  <c r="AF151"/>
  <c r="AF150"/>
  <c r="AF149"/>
  <c r="AC147"/>
  <c r="Z147"/>
  <c r="W147"/>
  <c r="T147"/>
  <c r="Q147"/>
  <c r="N147"/>
  <c r="K147"/>
  <c r="I147"/>
  <c r="AF146"/>
  <c r="AF145"/>
  <c r="AF144"/>
  <c r="AF143"/>
  <c r="AC123"/>
  <c r="Z123"/>
  <c r="T123"/>
  <c r="Q123"/>
  <c r="I123"/>
  <c r="AC121"/>
  <c r="Z121"/>
  <c r="W121"/>
  <c r="T121"/>
  <c r="Q121"/>
  <c r="N121"/>
  <c r="K121"/>
  <c r="I121"/>
  <c r="AF119"/>
  <c r="AF118"/>
  <c r="AF117"/>
  <c r="AC115"/>
  <c r="Z115"/>
  <c r="T115"/>
  <c r="Q115"/>
  <c r="I115"/>
  <c r="AF113"/>
  <c r="AF112"/>
  <c r="AC109"/>
  <c r="W109"/>
  <c r="T109"/>
  <c r="Q109"/>
  <c r="I109"/>
  <c r="AF108"/>
  <c r="AF107"/>
  <c r="AF106"/>
  <c r="AC77"/>
  <c r="Z77"/>
  <c r="W77"/>
  <c r="T77"/>
  <c r="Q77"/>
  <c r="N77"/>
  <c r="K77"/>
  <c r="AC75"/>
  <c r="Z75"/>
  <c r="W75"/>
  <c r="T75"/>
  <c r="Q75"/>
  <c r="N75"/>
  <c r="K75"/>
  <c r="AF73"/>
  <c r="AF72"/>
  <c r="AF71"/>
  <c r="AC69"/>
  <c r="Z69"/>
  <c r="W69"/>
  <c r="T69"/>
  <c r="Q69"/>
  <c r="N69"/>
  <c r="K69"/>
  <c r="AF67"/>
  <c r="AF66"/>
  <c r="AF65"/>
  <c r="AC63"/>
  <c r="Z63"/>
  <c r="W63"/>
  <c r="W78" s="1"/>
  <c r="T63"/>
  <c r="Q63"/>
  <c r="N63"/>
  <c r="K63"/>
  <c r="K78" s="1"/>
  <c r="AF62"/>
  <c r="AF61"/>
  <c r="AF60"/>
  <c r="AF59"/>
  <c r="AC39"/>
  <c r="Z39"/>
  <c r="W39"/>
  <c r="T39"/>
  <c r="Q39"/>
  <c r="K39"/>
  <c r="AC37"/>
  <c r="Z37"/>
  <c r="W37"/>
  <c r="T37"/>
  <c r="Q37"/>
  <c r="N37"/>
  <c r="K37"/>
  <c r="AF35"/>
  <c r="AF34"/>
  <c r="AF33"/>
  <c r="AC31"/>
  <c r="Z31"/>
  <c r="W31"/>
  <c r="T31"/>
  <c r="Q31"/>
  <c r="N31"/>
  <c r="K31"/>
  <c r="AF29"/>
  <c r="AF28"/>
  <c r="AF27"/>
  <c r="AC25"/>
  <c r="Z25"/>
  <c r="Z40" s="1"/>
  <c r="W25"/>
  <c r="T25"/>
  <c r="Q25"/>
  <c r="N25"/>
  <c r="N40" s="1"/>
  <c r="K25"/>
  <c r="AF24"/>
  <c r="AF23"/>
  <c r="AF22"/>
  <c r="H48" i="41"/>
  <c r="D48"/>
  <c r="E40" s="1"/>
  <c r="E38"/>
  <c r="J38" i="40"/>
  <c r="I38"/>
  <c r="H38"/>
  <c r="G38"/>
  <c r="E38"/>
  <c r="D38"/>
  <c r="B38"/>
  <c r="A38"/>
  <c r="I34"/>
  <c r="G34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A31"/>
  <c r="AD29"/>
  <c r="AC29"/>
  <c r="AB29"/>
  <c r="AA29"/>
  <c r="Y29"/>
  <c r="X29"/>
  <c r="W29"/>
  <c r="U29"/>
  <c r="T29"/>
  <c r="S29"/>
  <c r="R29"/>
  <c r="M29"/>
  <c r="L29"/>
  <c r="K29"/>
  <c r="J29"/>
  <c r="H29"/>
  <c r="G29"/>
  <c r="F29"/>
  <c r="D29"/>
  <c r="C29"/>
  <c r="B29"/>
  <c r="A29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E27"/>
  <c r="C27"/>
  <c r="B27"/>
  <c r="A27"/>
  <c r="AH25"/>
  <c r="AG25"/>
  <c r="AF25"/>
  <c r="AE25"/>
  <c r="AD25"/>
  <c r="AC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A25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A22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A21"/>
  <c r="B17"/>
  <c r="A17"/>
  <c r="AG16"/>
  <c r="AE16"/>
  <c r="AC16"/>
  <c r="AB16"/>
  <c r="AG15"/>
  <c r="AE15"/>
  <c r="AC15"/>
  <c r="L15"/>
  <c r="H15"/>
  <c r="G15"/>
  <c r="F15"/>
  <c r="E15"/>
  <c r="D15"/>
  <c r="C15"/>
  <c r="B15"/>
  <c r="A15"/>
  <c r="AG14"/>
  <c r="AE14"/>
  <c r="AC14"/>
  <c r="AB14"/>
  <c r="S14"/>
  <c r="L14"/>
  <c r="AG13"/>
  <c r="AE13"/>
  <c r="AC13"/>
  <c r="S13"/>
  <c r="L13"/>
  <c r="J13"/>
  <c r="I13"/>
  <c r="H13"/>
  <c r="G13"/>
  <c r="F13"/>
  <c r="E13"/>
  <c r="C13"/>
  <c r="A13"/>
  <c r="U7"/>
  <c r="S7"/>
  <c r="Q7"/>
  <c r="P7"/>
  <c r="N7"/>
  <c r="M7"/>
  <c r="J20" i="38"/>
  <c r="J19"/>
  <c r="J18"/>
  <c r="J17"/>
  <c r="J14"/>
  <c r="J13"/>
  <c r="J12"/>
  <c r="J9"/>
  <c r="J8"/>
  <c r="F39" i="23"/>
  <c r="F41"/>
  <c r="F43"/>
  <c r="D43" i="24"/>
  <c r="E52" i="25"/>
  <c r="AI935" i="42" s="1"/>
  <c r="AI777" l="1"/>
  <c r="K40"/>
  <c r="W40"/>
  <c r="T78"/>
  <c r="AI671"/>
  <c r="E44" i="41"/>
  <c r="F44" s="1"/>
  <c r="E42"/>
  <c r="F42" s="1"/>
  <c r="E46"/>
  <c r="F46" s="1"/>
  <c r="AC124" i="42"/>
  <c r="AI613"/>
  <c r="K115"/>
  <c r="F48" i="41"/>
  <c r="Q124" i="42"/>
  <c r="T40"/>
  <c r="Q78"/>
  <c r="AC78"/>
  <c r="O393"/>
  <c r="AF121"/>
  <c r="Q40"/>
  <c r="AC40"/>
  <c r="N78"/>
  <c r="Z78"/>
  <c r="AD492"/>
  <c r="AF77"/>
  <c r="AF69"/>
  <c r="T124"/>
  <c r="Z124"/>
  <c r="AD291"/>
  <c r="N39"/>
  <c r="K123"/>
  <c r="AD571"/>
  <c r="AI571" s="1"/>
  <c r="AD577"/>
  <c r="AI577" s="1"/>
  <c r="V927"/>
  <c r="V932" s="1"/>
  <c r="AD553"/>
  <c r="AI554" s="1"/>
  <c r="AD547"/>
  <c r="AI548" s="1"/>
  <c r="N109"/>
  <c r="N124" s="1"/>
  <c r="AF111"/>
  <c r="W123"/>
  <c r="W124"/>
  <c r="AF105"/>
  <c r="K124"/>
  <c r="AF159"/>
  <c r="I162"/>
  <c r="N162"/>
  <c r="T162"/>
  <c r="Z162"/>
  <c r="AF31"/>
  <c r="AF21"/>
  <c r="AF39" s="1"/>
  <c r="AF37"/>
  <c r="AF75"/>
  <c r="AF115"/>
  <c r="K162"/>
  <c r="Q162"/>
  <c r="W162"/>
  <c r="AC162"/>
  <c r="AF153"/>
  <c r="AD235"/>
  <c r="AA332"/>
  <c r="AD524"/>
  <c r="E48" i="41"/>
  <c r="AF161" i="42"/>
  <c r="O359"/>
  <c r="I124"/>
  <c r="AF147"/>
  <c r="AA335"/>
  <c r="AI336" s="1"/>
  <c r="K349"/>
  <c r="AF63"/>
  <c r="W8" i="8"/>
  <c r="AF162" i="42" l="1"/>
  <c r="AF109"/>
  <c r="AF124" s="1"/>
  <c r="S933"/>
  <c r="S934" s="1"/>
  <c r="AF123"/>
  <c r="AF78"/>
  <c r="AF25"/>
  <c r="AF40" s="1"/>
  <c r="AA349"/>
  <c r="D14" i="25"/>
  <c r="E14"/>
  <c r="D5"/>
  <c r="B19" i="37"/>
  <c r="A19"/>
  <c r="B17"/>
  <c r="C17"/>
  <c r="D17"/>
  <c r="E17"/>
  <c r="F17"/>
  <c r="G17"/>
  <c r="H17"/>
  <c r="A17"/>
  <c r="B15"/>
  <c r="C15"/>
  <c r="D15"/>
  <c r="E15"/>
  <c r="F15"/>
  <c r="G15"/>
  <c r="H15"/>
  <c r="I15"/>
  <c r="J15"/>
  <c r="A15"/>
  <c r="V933" i="42" l="1"/>
  <c r="S936"/>
  <c r="V934"/>
  <c r="J37" i="37"/>
  <c r="I37"/>
  <c r="H37"/>
  <c r="G37"/>
  <c r="E37"/>
  <c r="D37"/>
  <c r="B37"/>
  <c r="A37"/>
  <c r="J34"/>
  <c r="I34"/>
  <c r="H34"/>
  <c r="G34"/>
  <c r="E34"/>
  <c r="D34"/>
  <c r="B34"/>
  <c r="A34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A31"/>
  <c r="A30"/>
  <c r="AF29"/>
  <c r="AE29"/>
  <c r="AD29"/>
  <c r="AC29"/>
  <c r="AB29"/>
  <c r="AA29"/>
  <c r="Z29"/>
  <c r="Y29"/>
  <c r="X29"/>
  <c r="W29"/>
  <c r="V29"/>
  <c r="U29"/>
  <c r="T29"/>
  <c r="M29"/>
  <c r="L29"/>
  <c r="K29"/>
  <c r="J29"/>
  <c r="I29"/>
  <c r="H29"/>
  <c r="G29"/>
  <c r="F29"/>
  <c r="E29"/>
  <c r="D29"/>
  <c r="C29"/>
  <c r="B29"/>
  <c r="A29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E27"/>
  <c r="D27"/>
  <c r="C27"/>
  <c r="B27"/>
  <c r="A27"/>
  <c r="AJ25"/>
  <c r="AI25"/>
  <c r="AH25"/>
  <c r="AG25"/>
  <c r="AF25"/>
  <c r="AE25"/>
  <c r="AD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A25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A22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A21"/>
  <c r="G19"/>
  <c r="E19"/>
  <c r="D19"/>
  <c r="AJ18"/>
  <c r="AI18"/>
  <c r="AE18"/>
  <c r="AD18"/>
  <c r="AJ17"/>
  <c r="AI17"/>
  <c r="AE17"/>
  <c r="AD17"/>
  <c r="AJ16"/>
  <c r="AI16"/>
  <c r="AE16"/>
  <c r="AD16"/>
  <c r="AJ15"/>
  <c r="AI15"/>
  <c r="AE15"/>
  <c r="AD15"/>
  <c r="S15"/>
  <c r="L15"/>
  <c r="V8"/>
  <c r="U8"/>
  <c r="Q8"/>
  <c r="P8"/>
  <c r="N8"/>
  <c r="M8"/>
  <c r="V936" i="42" l="1"/>
  <c r="E31" i="11"/>
  <c r="E54" i="34" l="1"/>
  <c r="D54"/>
  <c r="E54" i="11"/>
  <c r="D54"/>
  <c r="AD31" i="35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A31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A25"/>
  <c r="AJ22"/>
  <c r="AJ21"/>
  <c r="AI22"/>
  <c r="AI21"/>
  <c r="AH22"/>
  <c r="AH21"/>
  <c r="AG22"/>
  <c r="AG21"/>
  <c r="AF22"/>
  <c r="AF21"/>
  <c r="AE22"/>
  <c r="AE21"/>
  <c r="AD22"/>
  <c r="AD21"/>
  <c r="AC22"/>
  <c r="AC21"/>
  <c r="AB22"/>
  <c r="AB21"/>
  <c r="AA22"/>
  <c r="AA21"/>
  <c r="Z22"/>
  <c r="Z21"/>
  <c r="Y22"/>
  <c r="Y21"/>
  <c r="X22"/>
  <c r="X21"/>
  <c r="W22"/>
  <c r="W21"/>
  <c r="V22"/>
  <c r="V21"/>
  <c r="U22"/>
  <c r="U21"/>
  <c r="T22"/>
  <c r="T21"/>
  <c r="S22"/>
  <c r="S21"/>
  <c r="R22"/>
  <c r="R21"/>
  <c r="Q22"/>
  <c r="Q21"/>
  <c r="P22"/>
  <c r="P21"/>
  <c r="O22"/>
  <c r="O21"/>
  <c r="N22"/>
  <c r="N21"/>
  <c r="M22"/>
  <c r="M21"/>
  <c r="L22"/>
  <c r="L21"/>
  <c r="K22"/>
  <c r="K21"/>
  <c r="J22"/>
  <c r="J21"/>
  <c r="I22"/>
  <c r="I21"/>
  <c r="H22"/>
  <c r="H21"/>
  <c r="G22"/>
  <c r="G21"/>
  <c r="F22"/>
  <c r="F21"/>
  <c r="E22"/>
  <c r="E21"/>
  <c r="D22"/>
  <c r="D21"/>
  <c r="C22"/>
  <c r="C21"/>
  <c r="B22"/>
  <c r="B21"/>
  <c r="A22"/>
  <c r="A21"/>
  <c r="G19"/>
  <c r="E19"/>
  <c r="D19"/>
  <c r="B19"/>
  <c r="A19"/>
  <c r="H17"/>
  <c r="G17"/>
  <c r="F17"/>
  <c r="E17"/>
  <c r="D17"/>
  <c r="C17"/>
  <c r="B17"/>
  <c r="A17"/>
  <c r="J15"/>
  <c r="I15"/>
  <c r="H15"/>
  <c r="G15"/>
  <c r="F15"/>
  <c r="E15"/>
  <c r="D15"/>
  <c r="C15"/>
  <c r="B15"/>
  <c r="A15"/>
  <c r="AJ25"/>
  <c r="AI25"/>
  <c r="AH25"/>
  <c r="AG25"/>
  <c r="AF25"/>
  <c r="AE25"/>
  <c r="AD25"/>
  <c r="E27"/>
  <c r="D27"/>
  <c r="B27"/>
  <c r="A27"/>
  <c r="C27"/>
  <c r="AF29"/>
  <c r="AE29"/>
  <c r="AD29"/>
  <c r="AC29"/>
  <c r="AB29"/>
  <c r="AA29"/>
  <c r="Z29"/>
  <c r="Y29"/>
  <c r="W29"/>
  <c r="V29"/>
  <c r="U29"/>
  <c r="T29"/>
  <c r="M29"/>
  <c r="L29"/>
  <c r="K29"/>
  <c r="J29"/>
  <c r="I29"/>
  <c r="H29"/>
  <c r="G29"/>
  <c r="F29"/>
  <c r="D29"/>
  <c r="C29"/>
  <c r="B29"/>
  <c r="A29"/>
  <c r="E34"/>
  <c r="D34"/>
  <c r="B34"/>
  <c r="A34"/>
  <c r="J34"/>
  <c r="I34"/>
  <c r="J37"/>
  <c r="I37"/>
  <c r="H37"/>
  <c r="G37"/>
  <c r="E37"/>
  <c r="D37"/>
  <c r="B37"/>
  <c r="A37"/>
  <c r="A23"/>
  <c r="AD31" i="29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A31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J37"/>
  <c r="I37"/>
  <c r="H37"/>
  <c r="G37"/>
  <c r="E37"/>
  <c r="D37"/>
  <c r="B37"/>
  <c r="A37"/>
  <c r="J34"/>
  <c r="I34"/>
  <c r="E34"/>
  <c r="D34"/>
  <c r="B34"/>
  <c r="A34"/>
  <c r="AJ25"/>
  <c r="AI25"/>
  <c r="AH25"/>
  <c r="AG25"/>
  <c r="AF25"/>
  <c r="AE25"/>
  <c r="AD25"/>
  <c r="AF29"/>
  <c r="AE29"/>
  <c r="AD29"/>
  <c r="AC29"/>
  <c r="AB29"/>
  <c r="AA29"/>
  <c r="Z29"/>
  <c r="Y29"/>
  <c r="W29"/>
  <c r="V29"/>
  <c r="U29"/>
  <c r="T29"/>
  <c r="M29"/>
  <c r="L29"/>
  <c r="K29"/>
  <c r="J29"/>
  <c r="I29"/>
  <c r="H29"/>
  <c r="G29"/>
  <c r="F29"/>
  <c r="D29"/>
  <c r="C29"/>
  <c r="B29"/>
  <c r="A29"/>
  <c r="E27"/>
  <c r="D27"/>
  <c r="C27"/>
  <c r="B27"/>
  <c r="A27"/>
  <c r="E25"/>
  <c r="D25"/>
  <c r="C25"/>
  <c r="B25"/>
  <c r="A25"/>
  <c r="AJ22"/>
  <c r="AJ21"/>
  <c r="AI22"/>
  <c r="AI21"/>
  <c r="AH22"/>
  <c r="AH21"/>
  <c r="AG22"/>
  <c r="AF22"/>
  <c r="AF21"/>
  <c r="AE22"/>
  <c r="AE21"/>
  <c r="AD22"/>
  <c r="AD21"/>
  <c r="AC22"/>
  <c r="AC21"/>
  <c r="AB22"/>
  <c r="AB21"/>
  <c r="AA22"/>
  <c r="AA21"/>
  <c r="Z22"/>
  <c r="Z21"/>
  <c r="Y22"/>
  <c r="Y21"/>
  <c r="X22"/>
  <c r="X21"/>
  <c r="W22"/>
  <c r="W21"/>
  <c r="V22"/>
  <c r="V21"/>
  <c r="U22"/>
  <c r="U21"/>
  <c r="T22"/>
  <c r="T21"/>
  <c r="S22"/>
  <c r="S21"/>
  <c r="R22"/>
  <c r="R21"/>
  <c r="Q22"/>
  <c r="Q21"/>
  <c r="P22"/>
  <c r="P21"/>
  <c r="O22"/>
  <c r="O21"/>
  <c r="N22"/>
  <c r="N21"/>
  <c r="M22"/>
  <c r="M21"/>
  <c r="L22"/>
  <c r="L21"/>
  <c r="K22"/>
  <c r="K21"/>
  <c r="J22"/>
  <c r="J21"/>
  <c r="I22"/>
  <c r="I21"/>
  <c r="H22"/>
  <c r="H21"/>
  <c r="G22"/>
  <c r="G21"/>
  <c r="F22"/>
  <c r="F21"/>
  <c r="E22"/>
  <c r="E21"/>
  <c r="D22"/>
  <c r="D21"/>
  <c r="C22"/>
  <c r="C21"/>
  <c r="B22"/>
  <c r="B21"/>
  <c r="A22"/>
  <c r="A21"/>
  <c r="G19"/>
  <c r="E19"/>
  <c r="D19"/>
  <c r="B19"/>
  <c r="A19"/>
  <c r="H17"/>
  <c r="G17"/>
  <c r="F17"/>
  <c r="E17"/>
  <c r="D17"/>
  <c r="C17"/>
  <c r="B17"/>
  <c r="A17"/>
  <c r="J15"/>
  <c r="I15"/>
  <c r="H15"/>
  <c r="G15"/>
  <c r="F15"/>
  <c r="E15"/>
  <c r="D15"/>
  <c r="C15"/>
  <c r="B15"/>
  <c r="A15"/>
  <c r="A1" i="36"/>
  <c r="A30" s="1"/>
  <c r="A59" s="1"/>
  <c r="A1" i="34"/>
  <c r="A31" s="1"/>
  <c r="A125" i="33"/>
  <c r="A94"/>
  <c r="A63"/>
  <c r="A32"/>
  <c r="AD31" i="8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A31"/>
  <c r="AJ22"/>
  <c r="AJ21"/>
  <c r="AI22"/>
  <c r="AI21"/>
  <c r="AH22"/>
  <c r="AH21"/>
  <c r="AG22"/>
  <c r="AG21"/>
  <c r="AF22"/>
  <c r="AF21"/>
  <c r="AE22"/>
  <c r="AE21"/>
  <c r="AD22"/>
  <c r="AD21"/>
  <c r="AC22"/>
  <c r="AC21"/>
  <c r="AB22"/>
  <c r="AB21"/>
  <c r="AA22"/>
  <c r="AA21"/>
  <c r="Z22"/>
  <c r="Z21"/>
  <c r="Y22"/>
  <c r="Y21"/>
  <c r="X22"/>
  <c r="X21"/>
  <c r="W22"/>
  <c r="W21"/>
  <c r="V22"/>
  <c r="V21"/>
  <c r="U22"/>
  <c r="U21"/>
  <c r="T21"/>
  <c r="T22"/>
  <c r="S22"/>
  <c r="S21"/>
  <c r="R22"/>
  <c r="R21"/>
  <c r="Q22"/>
  <c r="Q21"/>
  <c r="P22"/>
  <c r="P21"/>
  <c r="O22"/>
  <c r="O21"/>
  <c r="N22"/>
  <c r="N21"/>
  <c r="M22"/>
  <c r="M21"/>
  <c r="L22"/>
  <c r="L21"/>
  <c r="K22"/>
  <c r="K21"/>
  <c r="J22"/>
  <c r="J21"/>
  <c r="I22"/>
  <c r="I21"/>
  <c r="H22"/>
  <c r="H21"/>
  <c r="G22"/>
  <c r="G21"/>
  <c r="F22"/>
  <c r="F21"/>
  <c r="E22"/>
  <c r="E21"/>
  <c r="D22"/>
  <c r="C22"/>
  <c r="B22"/>
  <c r="A22"/>
  <c r="D21"/>
  <c r="C21"/>
  <c r="B21"/>
  <c r="A21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A25"/>
  <c r="AJ25"/>
  <c r="AI25"/>
  <c r="AH25"/>
  <c r="AG25"/>
  <c r="AF25"/>
  <c r="AE25"/>
  <c r="AD25"/>
  <c r="E27"/>
  <c r="D27"/>
  <c r="C27"/>
  <c r="B27"/>
  <c r="A27"/>
  <c r="AF29"/>
  <c r="AE29"/>
  <c r="AD29"/>
  <c r="AC29"/>
  <c r="AB29"/>
  <c r="AA29"/>
  <c r="Z29"/>
  <c r="Y29"/>
  <c r="X29"/>
  <c r="W29"/>
  <c r="V29"/>
  <c r="U29"/>
  <c r="T29"/>
  <c r="M29"/>
  <c r="L29"/>
  <c r="K29"/>
  <c r="J29"/>
  <c r="I29"/>
  <c r="H29"/>
  <c r="G29"/>
  <c r="F29"/>
  <c r="E29"/>
  <c r="D29"/>
  <c r="C29"/>
  <c r="B29"/>
  <c r="A29"/>
  <c r="J34"/>
  <c r="I34"/>
  <c r="E34"/>
  <c r="D34"/>
  <c r="B34"/>
  <c r="A34"/>
  <c r="J37"/>
  <c r="I37"/>
  <c r="H37"/>
  <c r="G37"/>
  <c r="E37"/>
  <c r="D37"/>
  <c r="B37"/>
  <c r="A37"/>
  <c r="G19"/>
  <c r="E19"/>
  <c r="D19"/>
  <c r="B19"/>
  <c r="A19"/>
  <c r="H17"/>
  <c r="G17"/>
  <c r="F17"/>
  <c r="E17"/>
  <c r="D17"/>
  <c r="C17"/>
  <c r="B17"/>
  <c r="A17"/>
  <c r="J15"/>
  <c r="I15"/>
  <c r="H15"/>
  <c r="G15"/>
  <c r="F15"/>
  <c r="E15"/>
  <c r="D15"/>
  <c r="C15"/>
  <c r="B15"/>
  <c r="A15"/>
  <c r="AJ22" i="22"/>
  <c r="AJ21"/>
  <c r="AI22"/>
  <c r="AI21"/>
  <c r="AH22"/>
  <c r="AH21"/>
  <c r="AG22"/>
  <c r="AG21"/>
  <c r="AF22"/>
  <c r="AF21"/>
  <c r="AE22"/>
  <c r="AE21"/>
  <c r="AD22"/>
  <c r="AD21"/>
  <c r="AC22"/>
  <c r="AC21"/>
  <c r="AB22"/>
  <c r="AB21"/>
  <c r="AA22"/>
  <c r="AA21"/>
  <c r="Z22"/>
  <c r="Z21"/>
  <c r="Y22"/>
  <c r="Y21"/>
  <c r="X22"/>
  <c r="X21"/>
  <c r="W22"/>
  <c r="W21"/>
  <c r="V22"/>
  <c r="V21"/>
  <c r="U22"/>
  <c r="U21"/>
  <c r="T22"/>
  <c r="T21"/>
  <c r="S22"/>
  <c r="S21"/>
  <c r="R22"/>
  <c r="R21"/>
  <c r="Q22"/>
  <c r="Q21"/>
  <c r="P22"/>
  <c r="P21"/>
  <c r="O22"/>
  <c r="O21"/>
  <c r="N22"/>
  <c r="N21"/>
  <c r="M22"/>
  <c r="M21"/>
  <c r="L22"/>
  <c r="L21"/>
  <c r="K22"/>
  <c r="K21"/>
  <c r="J22"/>
  <c r="J21"/>
  <c r="I22"/>
  <c r="I21"/>
  <c r="H22"/>
  <c r="H21"/>
  <c r="G22"/>
  <c r="G21"/>
  <c r="F22"/>
  <c r="F21"/>
  <c r="E22"/>
  <c r="E21"/>
  <c r="D22"/>
  <c r="D21"/>
  <c r="C22"/>
  <c r="C21"/>
  <c r="B22"/>
  <c r="B21"/>
  <c r="A22"/>
  <c r="A21"/>
  <c r="AJ25"/>
  <c r="AI25"/>
  <c r="AH25"/>
  <c r="AG25"/>
  <c r="AF25"/>
  <c r="AE25"/>
  <c r="AD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A25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E27"/>
  <c r="D27"/>
  <c r="C27"/>
  <c r="B27"/>
  <c r="A27"/>
  <c r="AF29"/>
  <c r="AE29"/>
  <c r="AD29"/>
  <c r="AC29"/>
  <c r="AB29"/>
  <c r="AA29"/>
  <c r="Z29"/>
  <c r="Y29"/>
  <c r="W29"/>
  <c r="V29"/>
  <c r="U29"/>
  <c r="T29"/>
  <c r="M29"/>
  <c r="L29"/>
  <c r="K29"/>
  <c r="J29"/>
  <c r="I29"/>
  <c r="H29"/>
  <c r="G29"/>
  <c r="F29"/>
  <c r="D29"/>
  <c r="C29"/>
  <c r="B29"/>
  <c r="A29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A31"/>
  <c r="J34"/>
  <c r="I34"/>
  <c r="E34"/>
  <c r="D34"/>
  <c r="B34"/>
  <c r="A34"/>
  <c r="J37"/>
  <c r="I37"/>
  <c r="H37"/>
  <c r="G37"/>
  <c r="E37"/>
  <c r="D37"/>
  <c r="B37"/>
  <c r="A37"/>
  <c r="G19"/>
  <c r="E19"/>
  <c r="D19"/>
  <c r="B19"/>
  <c r="A19"/>
  <c r="H17"/>
  <c r="G17"/>
  <c r="F17"/>
  <c r="E17"/>
  <c r="D17"/>
  <c r="C17"/>
  <c r="B17"/>
  <c r="A17"/>
  <c r="J15"/>
  <c r="I15"/>
  <c r="H15"/>
  <c r="G15"/>
  <c r="F15"/>
  <c r="E15"/>
  <c r="D15"/>
  <c r="C15"/>
  <c r="B15"/>
  <c r="A15"/>
  <c r="D52" i="25"/>
  <c r="AI936" i="42" s="1"/>
  <c r="E61" i="25"/>
  <c r="D61"/>
  <c r="E58"/>
  <c r="D58"/>
  <c r="E33"/>
  <c r="D33"/>
  <c r="E10"/>
  <c r="D10"/>
  <c r="E6"/>
  <c r="D6"/>
  <c r="E5"/>
  <c r="E58" i="24"/>
  <c r="D58"/>
  <c r="E55"/>
  <c r="D55"/>
  <c r="E43"/>
  <c r="AI612" i="42" s="1"/>
  <c r="E30" i="24"/>
  <c r="AI618" i="42" s="1"/>
  <c r="D30" i="24"/>
  <c r="AI619" i="42" s="1"/>
  <c r="E25" i="24"/>
  <c r="D25"/>
  <c r="D20"/>
  <c r="E20"/>
  <c r="E16"/>
  <c r="D16"/>
  <c r="E9"/>
  <c r="D9"/>
  <c r="E4"/>
  <c r="D4"/>
  <c r="G137" i="23"/>
  <c r="D137"/>
  <c r="D136"/>
  <c r="G122"/>
  <c r="AI393" i="42" s="1"/>
  <c r="D122" i="23"/>
  <c r="D121"/>
  <c r="G104"/>
  <c r="D104"/>
  <c r="D103"/>
  <c r="G85"/>
  <c r="D85"/>
  <c r="D84"/>
  <c r="G71"/>
  <c r="D71"/>
  <c r="AI236" i="42" s="1"/>
  <c r="D70" i="23"/>
  <c r="G48"/>
  <c r="D48"/>
  <c r="D47"/>
  <c r="G25"/>
  <c r="D25"/>
  <c r="D24"/>
  <c r="F10"/>
  <c r="G9"/>
  <c r="D9"/>
  <c r="D8"/>
  <c r="S15" i="35"/>
  <c r="L15"/>
  <c r="AI18"/>
  <c r="AI17"/>
  <c r="AI16"/>
  <c r="AI15"/>
  <c r="U8"/>
  <c r="L15" i="29"/>
  <c r="S15"/>
  <c r="AI18"/>
  <c r="AI17"/>
  <c r="AI16"/>
  <c r="AI15"/>
  <c r="S15" i="22"/>
  <c r="L15"/>
  <c r="AI18"/>
  <c r="AI17"/>
  <c r="AI16"/>
  <c r="AI15"/>
  <c r="U8"/>
  <c r="G145" i="4"/>
  <c r="G143"/>
  <c r="G141"/>
  <c r="G139"/>
  <c r="G135"/>
  <c r="G133"/>
  <c r="G131"/>
  <c r="G129"/>
  <c r="G124"/>
  <c r="G120"/>
  <c r="G118"/>
  <c r="G116"/>
  <c r="G114"/>
  <c r="G112"/>
  <c r="G110"/>
  <c r="G108"/>
  <c r="G106"/>
  <c r="G102"/>
  <c r="G100"/>
  <c r="G98"/>
  <c r="G93"/>
  <c r="G91"/>
  <c r="G89"/>
  <c r="G87"/>
  <c r="G83"/>
  <c r="G81"/>
  <c r="G79"/>
  <c r="G77"/>
  <c r="G75"/>
  <c r="G73"/>
  <c r="G67"/>
  <c r="G62"/>
  <c r="G60"/>
  <c r="G58"/>
  <c r="G56"/>
  <c r="G54"/>
  <c r="G52"/>
  <c r="G50"/>
  <c r="G46"/>
  <c r="G44"/>
  <c r="G42"/>
  <c r="G40"/>
  <c r="G38"/>
  <c r="G36"/>
  <c r="G31"/>
  <c r="G29"/>
  <c r="G23"/>
  <c r="G21"/>
  <c r="G19"/>
  <c r="G17"/>
  <c r="G15"/>
  <c r="G13"/>
  <c r="D10"/>
  <c r="D11"/>
  <c r="D12"/>
  <c r="D13"/>
  <c r="D14"/>
  <c r="D15"/>
  <c r="D16"/>
  <c r="D17"/>
  <c r="D18"/>
  <c r="D19"/>
  <c r="D20"/>
  <c r="D21"/>
  <c r="D22"/>
  <c r="D23"/>
  <c r="D31"/>
  <c r="D30"/>
  <c r="D29"/>
  <c r="D28"/>
  <c r="D35"/>
  <c r="D36"/>
  <c r="D37"/>
  <c r="D38"/>
  <c r="D39"/>
  <c r="D40"/>
  <c r="D41"/>
  <c r="D42"/>
  <c r="D43"/>
  <c r="D44"/>
  <c r="D46"/>
  <c r="D45"/>
  <c r="D49"/>
  <c r="D50"/>
  <c r="D51"/>
  <c r="D52"/>
  <c r="D53"/>
  <c r="D54"/>
  <c r="D55"/>
  <c r="D56"/>
  <c r="D57"/>
  <c r="D58"/>
  <c r="D59"/>
  <c r="D60"/>
  <c r="D62"/>
  <c r="D61"/>
  <c r="D67"/>
  <c r="D66"/>
  <c r="D72"/>
  <c r="D73"/>
  <c r="D74"/>
  <c r="D75"/>
  <c r="D76"/>
  <c r="D77"/>
  <c r="D78"/>
  <c r="D79"/>
  <c r="D80"/>
  <c r="D81"/>
  <c r="D83"/>
  <c r="D82"/>
  <c r="D86"/>
  <c r="D87"/>
  <c r="D88"/>
  <c r="D89"/>
  <c r="D90"/>
  <c r="D91"/>
  <c r="D93"/>
  <c r="D92"/>
  <c r="D97"/>
  <c r="D98"/>
  <c r="D99"/>
  <c r="D100"/>
  <c r="D102"/>
  <c r="D101"/>
  <c r="D105"/>
  <c r="D106"/>
  <c r="D107"/>
  <c r="D108"/>
  <c r="D109"/>
  <c r="D110"/>
  <c r="D111"/>
  <c r="D112"/>
  <c r="D113"/>
  <c r="D114"/>
  <c r="D115"/>
  <c r="D116"/>
  <c r="D117"/>
  <c r="D118"/>
  <c r="D120"/>
  <c r="D119"/>
  <c r="F12" i="23"/>
  <c r="F14"/>
  <c r="F16"/>
  <c r="F18"/>
  <c r="F20"/>
  <c r="F22"/>
  <c r="F26"/>
  <c r="F28"/>
  <c r="F30"/>
  <c r="F35"/>
  <c r="F45"/>
  <c r="F49"/>
  <c r="F51"/>
  <c r="F53"/>
  <c r="F55"/>
  <c r="F57"/>
  <c r="F59"/>
  <c r="F61"/>
  <c r="F66"/>
  <c r="F72"/>
  <c r="F74"/>
  <c r="F76"/>
  <c r="F78"/>
  <c r="F80"/>
  <c r="F82"/>
  <c r="F37"/>
  <c r="D33" i="34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6"/>
  <c r="E56"/>
  <c r="D57"/>
  <c r="E57"/>
  <c r="E55" s="1"/>
  <c r="D59"/>
  <c r="E59"/>
  <c r="D60"/>
  <c r="E60"/>
  <c r="D61"/>
  <c r="E61"/>
  <c r="D62"/>
  <c r="E62"/>
  <c r="E32"/>
  <c r="D32"/>
  <c r="D5"/>
  <c r="E5"/>
  <c r="D6"/>
  <c r="E6"/>
  <c r="D7"/>
  <c r="E7"/>
  <c r="D8"/>
  <c r="E8"/>
  <c r="D10"/>
  <c r="E10"/>
  <c r="D11"/>
  <c r="E11"/>
  <c r="D12"/>
  <c r="E12"/>
  <c r="D13"/>
  <c r="E13"/>
  <c r="D14"/>
  <c r="E14"/>
  <c r="D15"/>
  <c r="E15"/>
  <c r="D17"/>
  <c r="E17"/>
  <c r="D18"/>
  <c r="E18"/>
  <c r="D19"/>
  <c r="E19"/>
  <c r="D21"/>
  <c r="E21"/>
  <c r="D22"/>
  <c r="E22"/>
  <c r="D26"/>
  <c r="E26"/>
  <c r="D27"/>
  <c r="E27"/>
  <c r="D28"/>
  <c r="E28"/>
  <c r="D29"/>
  <c r="E29"/>
  <c r="G145" i="33"/>
  <c r="G143"/>
  <c r="G141"/>
  <c r="G139"/>
  <c r="G135"/>
  <c r="G133"/>
  <c r="G131"/>
  <c r="G129"/>
  <c r="G124"/>
  <c r="G120"/>
  <c r="G118"/>
  <c r="G116"/>
  <c r="G114"/>
  <c r="G112"/>
  <c r="G110"/>
  <c r="G108"/>
  <c r="G106"/>
  <c r="G102"/>
  <c r="G100"/>
  <c r="G98"/>
  <c r="G93"/>
  <c r="G91"/>
  <c r="G89"/>
  <c r="G87"/>
  <c r="G83"/>
  <c r="G81"/>
  <c r="G79"/>
  <c r="G77"/>
  <c r="G75"/>
  <c r="G73"/>
  <c r="G67"/>
  <c r="G62"/>
  <c r="G60"/>
  <c r="G58"/>
  <c r="G56"/>
  <c r="G54"/>
  <c r="G52"/>
  <c r="G50"/>
  <c r="G46"/>
  <c r="G44"/>
  <c r="G42"/>
  <c r="G40"/>
  <c r="G38"/>
  <c r="G36"/>
  <c r="G31"/>
  <c r="G29"/>
  <c r="G27"/>
  <c r="G23"/>
  <c r="G21"/>
  <c r="G19"/>
  <c r="G17"/>
  <c r="G15"/>
  <c r="G13"/>
  <c r="G11"/>
  <c r="D130"/>
  <c r="D131"/>
  <c r="D132"/>
  <c r="D133"/>
  <c r="D134"/>
  <c r="D135"/>
  <c r="D138"/>
  <c r="D139"/>
  <c r="D140"/>
  <c r="D141"/>
  <c r="D142"/>
  <c r="D143"/>
  <c r="D144"/>
  <c r="D145"/>
  <c r="D129"/>
  <c r="D128"/>
  <c r="D99"/>
  <c r="D100"/>
  <c r="D101"/>
  <c r="D102"/>
  <c r="D105"/>
  <c r="D106"/>
  <c r="D107"/>
  <c r="D108"/>
  <c r="D109"/>
  <c r="D110"/>
  <c r="D111"/>
  <c r="D112"/>
  <c r="D113"/>
  <c r="D114"/>
  <c r="D115"/>
  <c r="D116"/>
  <c r="D117"/>
  <c r="D118"/>
  <c r="D119"/>
  <c r="D120"/>
  <c r="D123"/>
  <c r="D124"/>
  <c r="D98"/>
  <c r="D97"/>
  <c r="D72"/>
  <c r="D73"/>
  <c r="D74"/>
  <c r="D75"/>
  <c r="D76"/>
  <c r="D77"/>
  <c r="D78"/>
  <c r="D79"/>
  <c r="D80"/>
  <c r="D81"/>
  <c r="D82"/>
  <c r="D83"/>
  <c r="D86"/>
  <c r="D87"/>
  <c r="D88"/>
  <c r="D89"/>
  <c r="D90"/>
  <c r="D91"/>
  <c r="D92"/>
  <c r="D93"/>
  <c r="D67"/>
  <c r="D66"/>
  <c r="D37"/>
  <c r="D38"/>
  <c r="D39"/>
  <c r="D40"/>
  <c r="D41"/>
  <c r="D42"/>
  <c r="D43"/>
  <c r="D44"/>
  <c r="D45"/>
  <c r="D46"/>
  <c r="D49"/>
  <c r="D50"/>
  <c r="D51"/>
  <c r="D52"/>
  <c r="D53"/>
  <c r="D54"/>
  <c r="D55"/>
  <c r="D56"/>
  <c r="D57"/>
  <c r="D58"/>
  <c r="D59"/>
  <c r="D60"/>
  <c r="D61"/>
  <c r="D62"/>
  <c r="D36"/>
  <c r="D35"/>
  <c r="D10"/>
  <c r="D11"/>
  <c r="D12"/>
  <c r="D13"/>
  <c r="D14"/>
  <c r="D15"/>
  <c r="D16"/>
  <c r="D17"/>
  <c r="D18"/>
  <c r="D19"/>
  <c r="D20"/>
  <c r="D21"/>
  <c r="D22"/>
  <c r="D23"/>
  <c r="D26"/>
  <c r="D27"/>
  <c r="D28"/>
  <c r="D29"/>
  <c r="D30"/>
  <c r="D31"/>
  <c r="E5" i="11"/>
  <c r="E6"/>
  <c r="E7"/>
  <c r="E8"/>
  <c r="E10"/>
  <c r="E11"/>
  <c r="E12"/>
  <c r="E13"/>
  <c r="E14"/>
  <c r="E15"/>
  <c r="E17"/>
  <c r="E18"/>
  <c r="E19"/>
  <c r="E21"/>
  <c r="E22"/>
  <c r="E26"/>
  <c r="E27"/>
  <c r="E28"/>
  <c r="E29"/>
  <c r="E32"/>
  <c r="E33"/>
  <c r="E34"/>
  <c r="E35"/>
  <c r="E36"/>
  <c r="E37"/>
  <c r="E38"/>
  <c r="E39"/>
  <c r="E40"/>
  <c r="E41"/>
  <c r="E42"/>
  <c r="E44"/>
  <c r="E45"/>
  <c r="E46"/>
  <c r="E47"/>
  <c r="E48"/>
  <c r="E49"/>
  <c r="E50"/>
  <c r="E51"/>
  <c r="E52"/>
  <c r="E53"/>
  <c r="E56"/>
  <c r="E57"/>
  <c r="E59"/>
  <c r="E60"/>
  <c r="E61"/>
  <c r="E62"/>
  <c r="D45"/>
  <c r="D46"/>
  <c r="D47"/>
  <c r="D48"/>
  <c r="D49"/>
  <c r="D50"/>
  <c r="D51"/>
  <c r="D52"/>
  <c r="D53"/>
  <c r="D56"/>
  <c r="D57"/>
  <c r="D59"/>
  <c r="D60"/>
  <c r="D61"/>
  <c r="D62"/>
  <c r="D33"/>
  <c r="D34"/>
  <c r="D35"/>
  <c r="D36"/>
  <c r="D37"/>
  <c r="D38"/>
  <c r="D39"/>
  <c r="D40"/>
  <c r="D41"/>
  <c r="D42"/>
  <c r="D44"/>
  <c r="D130" i="4"/>
  <c r="D131"/>
  <c r="D132"/>
  <c r="D133"/>
  <c r="D134"/>
  <c r="D135"/>
  <c r="D138"/>
  <c r="D139"/>
  <c r="D140"/>
  <c r="D141"/>
  <c r="D142"/>
  <c r="D143"/>
  <c r="D144"/>
  <c r="D145"/>
  <c r="D129"/>
  <c r="D128"/>
  <c r="A4"/>
  <c r="G27"/>
  <c r="G11"/>
  <c r="D26"/>
  <c r="D27"/>
  <c r="F119" i="23"/>
  <c r="F97"/>
  <c r="D8" i="11"/>
  <c r="D29"/>
  <c r="E66" i="36"/>
  <c r="D66"/>
  <c r="E63"/>
  <c r="D63"/>
  <c r="E62"/>
  <c r="E61" s="1"/>
  <c r="D62"/>
  <c r="E57"/>
  <c r="D57"/>
  <c r="E56"/>
  <c r="E58" s="1"/>
  <c r="D56"/>
  <c r="E54"/>
  <c r="D54"/>
  <c r="E53"/>
  <c r="D53"/>
  <c r="E49"/>
  <c r="D49"/>
  <c r="E48"/>
  <c r="D48"/>
  <c r="E47"/>
  <c r="D47"/>
  <c r="E46"/>
  <c r="D46"/>
  <c r="E45"/>
  <c r="D45"/>
  <c r="E44"/>
  <c r="D44"/>
  <c r="E43"/>
  <c r="D43"/>
  <c r="E42"/>
  <c r="D42"/>
  <c r="E41"/>
  <c r="D41"/>
  <c r="E40"/>
  <c r="D40"/>
  <c r="E39"/>
  <c r="D39"/>
  <c r="E38"/>
  <c r="D38"/>
  <c r="E37"/>
  <c r="D37"/>
  <c r="E36"/>
  <c r="D36"/>
  <c r="E35"/>
  <c r="D35"/>
  <c r="E34"/>
  <c r="E33" s="1"/>
  <c r="D34"/>
  <c r="E32"/>
  <c r="D32"/>
  <c r="E29"/>
  <c r="D29"/>
  <c r="E27"/>
  <c r="D27"/>
  <c r="E26"/>
  <c r="D26"/>
  <c r="E25"/>
  <c r="D25"/>
  <c r="E24"/>
  <c r="D24"/>
  <c r="E23"/>
  <c r="D23"/>
  <c r="E22"/>
  <c r="D22"/>
  <c r="E21"/>
  <c r="D21"/>
  <c r="E20"/>
  <c r="D20"/>
  <c r="E19"/>
  <c r="D19"/>
  <c r="E18"/>
  <c r="D18"/>
  <c r="E17"/>
  <c r="D17"/>
  <c r="E16"/>
  <c r="D16"/>
  <c r="E15"/>
  <c r="D15"/>
  <c r="E12"/>
  <c r="D12"/>
  <c r="E11"/>
  <c r="D11"/>
  <c r="E9"/>
  <c r="D9"/>
  <c r="E8"/>
  <c r="D8"/>
  <c r="E7"/>
  <c r="E6" s="1"/>
  <c r="D7"/>
  <c r="E4"/>
  <c r="D4"/>
  <c r="E3"/>
  <c r="D3"/>
  <c r="I26" i="33"/>
  <c r="A20" i="35"/>
  <c r="AB18"/>
  <c r="AB17"/>
  <c r="X18"/>
  <c r="X17"/>
  <c r="AB16"/>
  <c r="AB15"/>
  <c r="R17"/>
  <c r="T16"/>
  <c r="T15"/>
  <c r="M17"/>
  <c r="M15"/>
  <c r="W8"/>
  <c r="M8"/>
  <c r="N8"/>
  <c r="P8"/>
  <c r="Q8"/>
  <c r="V8"/>
  <c r="AD15"/>
  <c r="AE15"/>
  <c r="AJ15"/>
  <c r="AD16"/>
  <c r="AE16"/>
  <c r="AJ16"/>
  <c r="AD17"/>
  <c r="AE17"/>
  <c r="AJ17"/>
  <c r="AD18"/>
  <c r="AE18"/>
  <c r="AJ18"/>
  <c r="C19"/>
  <c r="F19"/>
  <c r="U8" i="29"/>
  <c r="AJ16"/>
  <c r="AJ17"/>
  <c r="AJ18"/>
  <c r="AJ15"/>
  <c r="AE15"/>
  <c r="AE16"/>
  <c r="AE17"/>
  <c r="AE18"/>
  <c r="AD16"/>
  <c r="AD17"/>
  <c r="AD18"/>
  <c r="AD15"/>
  <c r="N8"/>
  <c r="O8"/>
  <c r="P8"/>
  <c r="Q8"/>
  <c r="R8"/>
  <c r="V8"/>
  <c r="M8"/>
  <c r="D62" i="12"/>
  <c r="E62"/>
  <c r="D63"/>
  <c r="E63"/>
  <c r="D66"/>
  <c r="E66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3"/>
  <c r="E53"/>
  <c r="D54"/>
  <c r="E54"/>
  <c r="D56"/>
  <c r="E56"/>
  <c r="D57"/>
  <c r="E57"/>
  <c r="E32"/>
  <c r="D32"/>
  <c r="D4"/>
  <c r="E4"/>
  <c r="D7"/>
  <c r="E7"/>
  <c r="D8"/>
  <c r="E8"/>
  <c r="D9"/>
  <c r="E9"/>
  <c r="D11"/>
  <c r="E11"/>
  <c r="D12"/>
  <c r="E12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9"/>
  <c r="E29"/>
  <c r="E3"/>
  <c r="D3"/>
  <c r="D123" i="4"/>
  <c r="D124"/>
  <c r="I26"/>
  <c r="C19" i="22"/>
  <c r="C19" i="8" s="1"/>
  <c r="F19" i="22"/>
  <c r="F19" i="8" s="1"/>
  <c r="F142" i="23"/>
  <c r="F144"/>
  <c r="F128"/>
  <c r="AI388" i="42" s="1"/>
  <c r="F130" i="23"/>
  <c r="AI390" i="42" s="1"/>
  <c r="F132" i="23"/>
  <c r="F134"/>
  <c r="F138"/>
  <c r="AI407" i="42" s="1"/>
  <c r="F140" i="23"/>
  <c r="AI415" i="42" s="1"/>
  <c r="F123" i="23"/>
  <c r="AI386" i="42" s="1"/>
  <c r="F90" i="23"/>
  <c r="F92"/>
  <c r="F99"/>
  <c r="F101"/>
  <c r="F105"/>
  <c r="F107"/>
  <c r="F109"/>
  <c r="F111"/>
  <c r="F113"/>
  <c r="F115"/>
  <c r="F117"/>
  <c r="F88"/>
  <c r="F86"/>
  <c r="W8" i="22"/>
  <c r="S15" i="8"/>
  <c r="L15"/>
  <c r="D32" i="11"/>
  <c r="D5"/>
  <c r="D6"/>
  <c r="D7"/>
  <c r="D10"/>
  <c r="D11"/>
  <c r="D12"/>
  <c r="D13"/>
  <c r="D14"/>
  <c r="D15"/>
  <c r="D17"/>
  <c r="D18"/>
  <c r="D19"/>
  <c r="D21"/>
  <c r="D22"/>
  <c r="D26"/>
  <c r="D27"/>
  <c r="D28"/>
  <c r="H34" i="8"/>
  <c r="G34"/>
  <c r="AJ18"/>
  <c r="AI18"/>
  <c r="AJ17"/>
  <c r="AI17"/>
  <c r="AJ16"/>
  <c r="AI16"/>
  <c r="AJ15"/>
  <c r="AI15"/>
  <c r="AE18"/>
  <c r="AD18"/>
  <c r="AE17"/>
  <c r="AD17"/>
  <c r="AE16"/>
  <c r="AD16"/>
  <c r="AE15"/>
  <c r="AD15"/>
  <c r="V8"/>
  <c r="U8"/>
  <c r="Q8"/>
  <c r="P8"/>
  <c r="N8"/>
  <c r="M8"/>
  <c r="B6" i="22"/>
  <c r="C6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M8"/>
  <c r="N8"/>
  <c r="P8"/>
  <c r="Q8"/>
  <c r="V8"/>
  <c r="AD15"/>
  <c r="AE15"/>
  <c r="AJ15"/>
  <c r="AD16"/>
  <c r="AE16"/>
  <c r="AJ16"/>
  <c r="AD17"/>
  <c r="AE17"/>
  <c r="AJ17"/>
  <c r="AD18"/>
  <c r="AE18"/>
  <c r="AJ18"/>
  <c r="AD24"/>
  <c r="H26"/>
  <c r="T28"/>
  <c r="A33"/>
  <c r="A36"/>
  <c r="D122" i="33"/>
  <c r="D70"/>
  <c r="E16" i="11"/>
  <c r="F107" i="4"/>
  <c r="G9" l="1"/>
  <c r="D122"/>
  <c r="E14" i="36"/>
  <c r="F61" i="33"/>
  <c r="F57"/>
  <c r="F53"/>
  <c r="F86"/>
  <c r="D70" i="4"/>
  <c r="F37"/>
  <c r="F14"/>
  <c r="F10"/>
  <c r="AI292" i="42"/>
  <c r="E6" i="12"/>
  <c r="AI366" i="42"/>
  <c r="AI333"/>
  <c r="D50" i="25"/>
  <c r="AI820" i="42"/>
  <c r="AI841"/>
  <c r="F128" i="33"/>
  <c r="D9" i="34"/>
  <c r="D43"/>
  <c r="G104" i="4"/>
  <c r="D7" i="23"/>
  <c r="F47"/>
  <c r="AI360" i="42"/>
  <c r="AI350"/>
  <c r="E50" i="25"/>
  <c r="AI840" i="42"/>
  <c r="E9" i="34"/>
  <c r="AI39" i="42"/>
  <c r="AI78"/>
  <c r="E58" i="12"/>
  <c r="E52"/>
  <c r="D13" i="25"/>
  <c r="D28" s="1"/>
  <c r="D51" s="1"/>
  <c r="D65" s="1"/>
  <c r="AI123" i="42"/>
  <c r="AI162"/>
  <c r="F28" i="33"/>
  <c r="F136" i="23"/>
  <c r="D5" i="12"/>
  <c r="F18" i="4"/>
  <c r="F121" i="23"/>
  <c r="AI394" i="42" s="1"/>
  <c r="D20" i="11"/>
  <c r="F78" i="33"/>
  <c r="F97"/>
  <c r="F119"/>
  <c r="F115"/>
  <c r="F111"/>
  <c r="F107"/>
  <c r="F101"/>
  <c r="F132"/>
  <c r="F88" i="4"/>
  <c r="F82"/>
  <c r="F66"/>
  <c r="F35"/>
  <c r="G85"/>
  <c r="E33" i="12"/>
  <c r="E61"/>
  <c r="E64" s="1"/>
  <c r="D6" i="23"/>
  <c r="D30" i="34"/>
  <c r="F26" i="4"/>
  <c r="D136"/>
  <c r="F43" i="33"/>
  <c r="F90"/>
  <c r="F80"/>
  <c r="F76"/>
  <c r="F99"/>
  <c r="F113" i="4"/>
  <c r="F76"/>
  <c r="F45"/>
  <c r="F41"/>
  <c r="D55" i="34"/>
  <c r="F39" i="4"/>
  <c r="E24" i="24"/>
  <c r="E25" i="34"/>
  <c r="G69" i="23"/>
  <c r="G5" s="1"/>
  <c r="G7"/>
  <c r="G25" i="4"/>
  <c r="G25" i="33"/>
  <c r="F142"/>
  <c r="F134" i="4"/>
  <c r="F130"/>
  <c r="E55" i="11"/>
  <c r="E4"/>
  <c r="F22" i="33"/>
  <c r="D9"/>
  <c r="F10"/>
  <c r="F109" i="4"/>
  <c r="D55" i="11"/>
  <c r="G137" i="33"/>
  <c r="F119" i="4"/>
  <c r="F74"/>
  <c r="D85"/>
  <c r="D5" i="36"/>
  <c r="F16" i="33"/>
  <c r="F35"/>
  <c r="D47"/>
  <c r="D104" i="4"/>
  <c r="F92"/>
  <c r="F22"/>
  <c r="F123"/>
  <c r="F12" i="33"/>
  <c r="F138"/>
  <c r="F105" i="4"/>
  <c r="D84"/>
  <c r="F84" s="1"/>
  <c r="F84" i="23"/>
  <c r="F70"/>
  <c r="F30" i="33"/>
  <c r="D25"/>
  <c r="F30" i="4"/>
  <c r="F12"/>
  <c r="D24" i="24"/>
  <c r="D8" i="4"/>
  <c r="D58" i="12"/>
  <c r="E10" i="36"/>
  <c r="G48" i="4"/>
  <c r="G71"/>
  <c r="D69" i="23"/>
  <c r="D5" s="1"/>
  <c r="D64" i="25"/>
  <c r="D8" i="33"/>
  <c r="D30" i="11"/>
  <c r="D52" i="12"/>
  <c r="D6" i="36"/>
  <c r="E10" i="12"/>
  <c r="E5" i="36"/>
  <c r="D52"/>
  <c r="D61"/>
  <c r="F142" i="4"/>
  <c r="F39" i="33"/>
  <c r="F66"/>
  <c r="G122"/>
  <c r="F101" i="4"/>
  <c r="F97"/>
  <c r="F61"/>
  <c r="F57"/>
  <c r="F53"/>
  <c r="F103" i="23"/>
  <c r="F16" i="4"/>
  <c r="E14" i="12"/>
  <c r="D10"/>
  <c r="E5"/>
  <c r="D33"/>
  <c r="D50" s="1"/>
  <c r="D10" i="36"/>
  <c r="D14"/>
  <c r="E50"/>
  <c r="D33"/>
  <c r="D50" s="1"/>
  <c r="E52"/>
  <c r="D58"/>
  <c r="F144" i="4"/>
  <c r="D58" i="11"/>
  <c r="E43"/>
  <c r="E25"/>
  <c r="E20"/>
  <c r="F20" i="33"/>
  <c r="F92"/>
  <c r="D71"/>
  <c r="F70" s="1"/>
  <c r="F109"/>
  <c r="D136"/>
  <c r="G9"/>
  <c r="G71"/>
  <c r="G85"/>
  <c r="D25" i="34"/>
  <c r="E20"/>
  <c r="D20"/>
  <c r="E4"/>
  <c r="D58"/>
  <c r="E43"/>
  <c r="E30"/>
  <c r="F117" i="4"/>
  <c r="F99"/>
  <c r="D71"/>
  <c r="F70" s="1"/>
  <c r="F80"/>
  <c r="F78"/>
  <c r="F59"/>
  <c r="D47"/>
  <c r="D48"/>
  <c r="D24"/>
  <c r="F20"/>
  <c r="G122"/>
  <c r="G137"/>
  <c r="E13" i="25"/>
  <c r="E28" s="1"/>
  <c r="E51" s="1"/>
  <c r="E65" s="1"/>
  <c r="E64"/>
  <c r="F140" i="4"/>
  <c r="D137"/>
  <c r="D103" i="33"/>
  <c r="F105"/>
  <c r="E64" i="36"/>
  <c r="D68" i="23"/>
  <c r="F55" i="4"/>
  <c r="F128"/>
  <c r="D121"/>
  <c r="F121" s="1"/>
  <c r="F14" i="33"/>
  <c r="F49"/>
  <c r="F74"/>
  <c r="G104"/>
  <c r="D103" i="4"/>
  <c r="F28"/>
  <c r="D121" i="33"/>
  <c r="F121" s="1"/>
  <c r="F123"/>
  <c r="F24" i="23"/>
  <c r="AI124" i="42" s="1"/>
  <c r="F51" i="4"/>
  <c r="D25" i="11"/>
  <c r="D14" i="12"/>
  <c r="E58" i="11"/>
  <c r="D24" i="33"/>
  <c r="D6" s="1"/>
  <c r="F26"/>
  <c r="F8" i="23"/>
  <c r="D9" i="4"/>
  <c r="D43" i="11"/>
  <c r="E30"/>
  <c r="E50" i="12"/>
  <c r="D9" i="11"/>
  <c r="G48" i="33"/>
  <c r="D16" i="11"/>
  <c r="D4"/>
  <c r="D137" i="33"/>
  <c r="D25" i="4"/>
  <c r="D6" i="12"/>
  <c r="D61"/>
  <c r="F138" i="4"/>
  <c r="F132"/>
  <c r="E9" i="11"/>
  <c r="F18" i="33"/>
  <c r="F59"/>
  <c r="F55"/>
  <c r="F45"/>
  <c r="F72"/>
  <c r="E16" i="34"/>
  <c r="F115" i="4"/>
  <c r="F90"/>
  <c r="F49"/>
  <c r="F41" i="33"/>
  <c r="F37"/>
  <c r="F88"/>
  <c r="F82"/>
  <c r="F117"/>
  <c r="F113"/>
  <c r="F144"/>
  <c r="F140"/>
  <c r="F134"/>
  <c r="F130"/>
  <c r="D16" i="34"/>
  <c r="D4"/>
  <c r="E58"/>
  <c r="F111" i="4"/>
  <c r="F86"/>
  <c r="F72"/>
  <c r="F43"/>
  <c r="D48" i="33"/>
  <c r="F47" s="1"/>
  <c r="D85"/>
  <c r="D84"/>
  <c r="D104"/>
  <c r="F103" s="1"/>
  <c r="F51"/>
  <c r="F136" i="4" l="1"/>
  <c r="F103"/>
  <c r="F68" i="23"/>
  <c r="G69" i="4"/>
  <c r="D13" i="36"/>
  <c r="D55" i="25"/>
  <c r="D67" s="1"/>
  <c r="D23" i="34" s="1"/>
  <c r="D3" s="1"/>
  <c r="F6" i="23"/>
  <c r="AI40" i="42"/>
  <c r="G7" i="33"/>
  <c r="F8"/>
  <c r="D64" i="12"/>
  <c r="D6" i="4"/>
  <c r="E13" i="36"/>
  <c r="E28" s="1"/>
  <c r="E24" i="11"/>
  <c r="D24" i="34"/>
  <c r="D64" i="36"/>
  <c r="G7" i="4"/>
  <c r="D69"/>
  <c r="F24"/>
  <c r="F8"/>
  <c r="E51" i="36"/>
  <c r="E24" i="34"/>
  <c r="G69" i="33"/>
  <c r="G5" s="1"/>
  <c r="F136"/>
  <c r="D23" i="11"/>
  <c r="D3" s="1"/>
  <c r="E55" i="25"/>
  <c r="E67" s="1"/>
  <c r="E23" i="11" s="1"/>
  <c r="E3" s="1"/>
  <c r="F84" i="33"/>
  <c r="F4" i="23"/>
  <c r="D68" i="33"/>
  <c r="D4" s="1"/>
  <c r="E13" i="12"/>
  <c r="E28" s="1"/>
  <c r="E51" s="1"/>
  <c r="F24" i="33"/>
  <c r="D13" i="12"/>
  <c r="D28" s="1"/>
  <c r="D51" s="1"/>
  <c r="D28" i="36"/>
  <c r="D51" s="1"/>
  <c r="D7" i="4"/>
  <c r="D68"/>
  <c r="F68" s="1"/>
  <c r="F47"/>
  <c r="D7" i="33"/>
  <c r="D24" i="11"/>
  <c r="E65" i="36"/>
  <c r="E55"/>
  <c r="E67" s="1"/>
  <c r="D4" i="23"/>
  <c r="D69" i="33"/>
  <c r="F6"/>
  <c r="G5" i="4" l="1"/>
  <c r="D2" i="34"/>
  <c r="F6" i="4"/>
  <c r="D23" i="24"/>
  <c r="D3" s="1"/>
  <c r="D5" i="4"/>
  <c r="E2" i="11"/>
  <c r="D5" i="33"/>
  <c r="E23" i="34"/>
  <c r="E3" s="1"/>
  <c r="E2" s="1"/>
  <c r="E23" i="24"/>
  <c r="D2" i="11"/>
  <c r="D4" i="4"/>
  <c r="F68" i="33"/>
  <c r="E65" i="12"/>
  <c r="E55"/>
  <c r="E67" s="1"/>
  <c r="D65"/>
  <c r="D55"/>
  <c r="D67" s="1"/>
  <c r="F4" i="4"/>
  <c r="D55" i="36"/>
  <c r="D67" s="1"/>
  <c r="D65"/>
  <c r="F4" i="33"/>
  <c r="D66" i="24" l="1"/>
  <c r="D2"/>
  <c r="D65" s="1"/>
  <c r="AI493" i="42"/>
  <c r="E3" i="24"/>
  <c r="E66"/>
  <c r="E2" l="1"/>
  <c r="E65" s="1"/>
  <c r="AI492" i="42"/>
  <c r="AI524"/>
</calcChain>
</file>

<file path=xl/comments1.xml><?xml version="1.0" encoding="utf-8"?>
<comments xmlns="http://schemas.openxmlformats.org/spreadsheetml/2006/main">
  <authors>
    <author>zkandlerova</author>
    <author>Zuzana.Markovicova</author>
    <author>Vladimir.Fatol</author>
  </authors>
  <commentList>
    <comment ref="A23" authorId="0">
      <text>
        <r>
          <rPr>
            <sz val="8"/>
            <color indexed="81"/>
            <rFont val="Tahoma"/>
            <family val="2"/>
            <charset val="238"/>
          </rPr>
          <t xml:space="preserve">hodnota s mínusom
</t>
        </r>
      </text>
    </comment>
    <comment ref="A24" authorId="0">
      <text>
        <r>
          <rPr>
            <sz val="8"/>
            <color indexed="81"/>
            <rFont val="Tahoma"/>
            <family val="2"/>
            <charset val="238"/>
          </rPr>
          <t xml:space="preserve">hodnota môže byť s plusom aj s mínusom
</t>
        </r>
      </text>
    </comment>
    <comment ref="A29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30" authorId="0">
      <text>
        <r>
          <rPr>
            <sz val="8"/>
            <color indexed="81"/>
            <rFont val="Tahoma"/>
            <family val="2"/>
            <charset val="238"/>
          </rPr>
          <t xml:space="preserve">hodnota môže byť s plusom aj s mínusom
</t>
        </r>
      </text>
    </comment>
    <comment ref="A35" authorId="0">
      <text>
        <r>
          <rPr>
            <sz val="8"/>
            <color indexed="81"/>
            <rFont val="Tahoma"/>
            <family val="2"/>
            <charset val="238"/>
          </rPr>
          <t xml:space="preserve">hodnota s mínusom
</t>
        </r>
      </text>
    </comment>
    <comment ref="A36" authorId="0">
      <text>
        <r>
          <rPr>
            <sz val="8"/>
            <color indexed="81"/>
            <rFont val="Tahoma"/>
            <family val="2"/>
            <charset val="238"/>
          </rPr>
          <t xml:space="preserve">hodnota môže byť s plusom aj s mínusom
</t>
        </r>
      </text>
    </comment>
    <comment ref="A61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62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67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68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73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74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07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08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13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14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19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20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45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46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51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52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57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58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473" authorId="0">
      <text>
        <r>
          <rPr>
            <sz val="8"/>
            <color indexed="81"/>
            <rFont val="Tahoma"/>
            <family val="2"/>
            <charset val="238"/>
          </rPr>
          <t xml:space="preserve">účet 411 </t>
        </r>
      </text>
    </comment>
    <comment ref="AD473" authorId="0">
      <text>
        <r>
          <rPr>
            <sz val="8"/>
            <color indexed="81"/>
            <rFont val="Tahoma"/>
            <family val="2"/>
            <charset val="238"/>
          </rPr>
          <t>riadok č. 069 v súvahe</t>
        </r>
      </text>
    </comment>
    <comment ref="A474" authorId="0">
      <text>
        <r>
          <rPr>
            <sz val="8"/>
            <color indexed="81"/>
            <rFont val="Tahoma"/>
            <family val="2"/>
            <charset val="238"/>
          </rPr>
          <t>účet 252 s mínusom</t>
        </r>
      </text>
    </comment>
    <comment ref="AD474" authorId="0">
      <text>
        <r>
          <rPr>
            <sz val="8"/>
            <color indexed="81"/>
            <rFont val="Tahoma"/>
            <family val="2"/>
            <charset val="238"/>
          </rPr>
          <t>riadok č. 070 v súvahe</t>
        </r>
      </text>
    </comment>
    <comment ref="A475" authorId="0">
      <text>
        <r>
          <rPr>
            <sz val="8"/>
            <color indexed="81"/>
            <rFont val="Tahoma"/>
            <family val="2"/>
            <charset val="238"/>
          </rPr>
          <t>účet 419 môže byť s plusom aj s mínusom</t>
        </r>
      </text>
    </comment>
    <comment ref="AD475" authorId="0">
      <text>
        <r>
          <rPr>
            <sz val="8"/>
            <color indexed="81"/>
            <rFont val="Tahoma"/>
            <family val="2"/>
            <charset val="238"/>
          </rPr>
          <t>riadok č. 071 v súvahe</t>
        </r>
      </text>
    </comment>
    <comment ref="A476" authorId="0">
      <text>
        <r>
          <rPr>
            <sz val="8"/>
            <color indexed="81"/>
            <rFont val="Tahoma"/>
            <family val="2"/>
            <charset val="238"/>
          </rPr>
          <t>účet 353 s mínusom</t>
        </r>
      </text>
    </comment>
    <comment ref="AD476" authorId="0">
      <text>
        <r>
          <rPr>
            <sz val="8"/>
            <color indexed="81"/>
            <rFont val="Tahoma"/>
            <family val="2"/>
            <charset val="238"/>
          </rPr>
          <t>riadok č. 072 v súvahe</t>
        </r>
      </text>
    </comment>
    <comment ref="A477" authorId="0">
      <text>
        <r>
          <rPr>
            <sz val="8"/>
            <color indexed="81"/>
            <rFont val="Tahoma"/>
            <family val="2"/>
            <charset val="238"/>
          </rPr>
          <t>účet 412</t>
        </r>
      </text>
    </comment>
    <comment ref="AD477" authorId="0">
      <text>
        <r>
          <rPr>
            <sz val="8"/>
            <color indexed="81"/>
            <rFont val="Tahoma"/>
            <family val="2"/>
            <charset val="238"/>
          </rPr>
          <t>riadok č. 074 v súvahe</t>
        </r>
      </text>
    </comment>
    <comment ref="A478" authorId="0">
      <text>
        <r>
          <rPr>
            <sz val="8"/>
            <color indexed="81"/>
            <rFont val="Tahoma"/>
            <family val="2"/>
            <charset val="238"/>
          </rPr>
          <t>účet 413</t>
        </r>
      </text>
    </comment>
    <comment ref="AD478" authorId="0">
      <text>
        <r>
          <rPr>
            <sz val="8"/>
            <color indexed="81"/>
            <rFont val="Tahoma"/>
            <family val="2"/>
            <charset val="238"/>
          </rPr>
          <t>riadok č. 075 v súvahe</t>
        </r>
      </text>
    </comment>
    <comment ref="A479" authorId="0">
      <text>
        <r>
          <rPr>
            <sz val="8"/>
            <color indexed="81"/>
            <rFont val="Tahoma"/>
            <family val="2"/>
            <charset val="238"/>
          </rPr>
          <t>účet 417, 418</t>
        </r>
      </text>
    </comment>
    <comment ref="AD479" authorId="0">
      <text>
        <r>
          <rPr>
            <sz val="8"/>
            <color indexed="81"/>
            <rFont val="Tahoma"/>
            <family val="2"/>
            <charset val="238"/>
          </rPr>
          <t>riadok č. 076 v súvahe</t>
        </r>
      </text>
    </comment>
    <comment ref="A480" authorId="0">
      <text>
        <r>
          <rPr>
            <sz val="8"/>
            <color indexed="81"/>
            <rFont val="Tahoma"/>
            <family val="2"/>
            <charset val="238"/>
          </rPr>
          <t>účet 414 môže byť s plusom aj s mínusom</t>
        </r>
      </text>
    </comment>
    <comment ref="AD480" authorId="0">
      <text>
        <r>
          <rPr>
            <sz val="8"/>
            <color indexed="81"/>
            <rFont val="Tahoma"/>
            <family val="2"/>
            <charset val="238"/>
          </rPr>
          <t>riadok č. 077 v súvahe</t>
        </r>
      </text>
    </comment>
    <comment ref="A481" authorId="0">
      <text>
        <r>
          <rPr>
            <sz val="8"/>
            <color indexed="81"/>
            <rFont val="Tahoma"/>
            <family val="2"/>
            <charset val="238"/>
          </rPr>
          <t>účet 415 môže byť s plusom aj s mínusom</t>
        </r>
      </text>
    </comment>
    <comment ref="AD481" authorId="0">
      <text>
        <r>
          <rPr>
            <sz val="8"/>
            <color indexed="81"/>
            <rFont val="Tahoma"/>
            <family val="2"/>
            <charset val="238"/>
          </rPr>
          <t>riadok č. 078 v súvahe</t>
        </r>
      </text>
    </comment>
    <comment ref="A482" authorId="0">
      <text>
        <r>
          <rPr>
            <sz val="8"/>
            <color indexed="81"/>
            <rFont val="Tahoma"/>
            <family val="2"/>
            <charset val="238"/>
          </rPr>
          <t>účet 416 môže byť s plusom aj s mínusom</t>
        </r>
      </text>
    </comment>
    <comment ref="AD482" authorId="0">
      <text>
        <r>
          <rPr>
            <sz val="8"/>
            <color indexed="81"/>
            <rFont val="Tahoma"/>
            <family val="2"/>
            <charset val="238"/>
          </rPr>
          <t>riadok č. 079 v súvahe</t>
        </r>
      </text>
    </comment>
    <comment ref="A483" authorId="0">
      <text>
        <r>
          <rPr>
            <sz val="8"/>
            <color indexed="81"/>
            <rFont val="Tahoma"/>
            <family val="2"/>
            <charset val="238"/>
          </rPr>
          <t>účet 421</t>
        </r>
      </text>
    </comment>
    <comment ref="AD483" authorId="0">
      <text>
        <r>
          <rPr>
            <sz val="8"/>
            <color indexed="81"/>
            <rFont val="Tahoma"/>
            <family val="2"/>
            <charset val="238"/>
          </rPr>
          <t>riadok č. 081 v súvahe</t>
        </r>
      </text>
    </comment>
    <comment ref="A484" authorId="0">
      <text>
        <r>
          <rPr>
            <sz val="8"/>
            <color indexed="81"/>
            <rFont val="Tahoma"/>
            <family val="2"/>
            <charset val="238"/>
          </rPr>
          <t>účet 422</t>
        </r>
      </text>
    </comment>
    <comment ref="AD484" authorId="0">
      <text>
        <r>
          <rPr>
            <sz val="8"/>
            <color indexed="81"/>
            <rFont val="Tahoma"/>
            <family val="2"/>
            <charset val="238"/>
          </rPr>
          <t>riadok č. 082 v súvahe</t>
        </r>
      </text>
    </comment>
    <comment ref="A485" authorId="0">
      <text>
        <r>
          <rPr>
            <sz val="8"/>
            <color indexed="81"/>
            <rFont val="Tahoma"/>
            <family val="2"/>
            <charset val="238"/>
          </rPr>
          <t>účty 423, 427, 42X</t>
        </r>
      </text>
    </comment>
    <comment ref="AD485" authorId="0">
      <text>
        <r>
          <rPr>
            <sz val="8"/>
            <color indexed="81"/>
            <rFont val="Tahoma"/>
            <family val="2"/>
            <charset val="238"/>
          </rPr>
          <t>riadok č. 083 v súvahe</t>
        </r>
      </text>
    </comment>
    <comment ref="A486" authorId="0">
      <text>
        <r>
          <rPr>
            <sz val="8"/>
            <color indexed="81"/>
            <rFont val="Tahoma"/>
            <family val="2"/>
            <charset val="238"/>
          </rPr>
          <t>účet 428</t>
        </r>
      </text>
    </comment>
    <comment ref="AD486" authorId="0">
      <text>
        <r>
          <rPr>
            <sz val="8"/>
            <color indexed="81"/>
            <rFont val="Tahoma"/>
            <family val="2"/>
            <charset val="238"/>
          </rPr>
          <t>riadok č. 083 v súvahe</t>
        </r>
      </text>
    </comment>
    <comment ref="A487" authorId="0">
      <text>
        <r>
          <rPr>
            <sz val="8"/>
            <color indexed="81"/>
            <rFont val="Tahoma"/>
            <family val="2"/>
            <charset val="238"/>
          </rPr>
          <t>účet 429 s mínusom</t>
        </r>
      </text>
    </comment>
    <comment ref="AD487" authorId="0">
      <text>
        <r>
          <rPr>
            <sz val="8"/>
            <color indexed="81"/>
            <rFont val="Tahoma"/>
            <family val="2"/>
            <charset val="238"/>
          </rPr>
          <t>riadok č. 083 v súvahe</t>
        </r>
      </text>
    </comment>
    <comment ref="AD488" authorId="0">
      <text>
        <r>
          <rPr>
            <sz val="8"/>
            <color indexed="81"/>
            <rFont val="Tahoma"/>
            <family val="2"/>
            <charset val="238"/>
          </rPr>
          <t xml:space="preserve">riadok č. 087 v súvahe, riadok č. 61 vo výkaze ziskov a strát
</t>
        </r>
      </text>
    </comment>
    <comment ref="AD491" authorId="0">
      <text>
        <r>
          <rPr>
            <sz val="8"/>
            <color indexed="81"/>
            <rFont val="Tahoma"/>
            <family val="2"/>
            <charset val="238"/>
          </rPr>
          <t>riadok č. 069 s plusom alebo mínusom</t>
        </r>
      </text>
    </comment>
    <comment ref="A505" authorId="0">
      <text>
        <r>
          <rPr>
            <sz val="8"/>
            <color indexed="81"/>
            <rFont val="Tahoma"/>
            <family val="2"/>
            <charset val="238"/>
          </rPr>
          <t xml:space="preserve">účet 411 </t>
        </r>
      </text>
    </comment>
    <comment ref="AD505" authorId="0">
      <text>
        <r>
          <rPr>
            <sz val="8"/>
            <color indexed="81"/>
            <rFont val="Tahoma"/>
            <family val="2"/>
            <charset val="238"/>
          </rPr>
          <t>riadok č. 069 v súvahe</t>
        </r>
      </text>
    </comment>
    <comment ref="A506" authorId="0">
      <text>
        <r>
          <rPr>
            <sz val="8"/>
            <color indexed="81"/>
            <rFont val="Tahoma"/>
            <family val="2"/>
            <charset val="238"/>
          </rPr>
          <t>účet 252 s mínusom</t>
        </r>
      </text>
    </comment>
    <comment ref="AD506" authorId="0">
      <text>
        <r>
          <rPr>
            <sz val="8"/>
            <color indexed="81"/>
            <rFont val="Tahoma"/>
            <family val="2"/>
            <charset val="238"/>
          </rPr>
          <t>riadok č. 070 v súvahe</t>
        </r>
      </text>
    </comment>
    <comment ref="A507" authorId="0">
      <text>
        <r>
          <rPr>
            <sz val="8"/>
            <color indexed="81"/>
            <rFont val="Tahoma"/>
            <family val="2"/>
            <charset val="238"/>
          </rPr>
          <t>účet 419 môže byť s plusom aj s mínusom</t>
        </r>
      </text>
    </comment>
    <comment ref="AD507" authorId="0">
      <text>
        <r>
          <rPr>
            <sz val="8"/>
            <color indexed="81"/>
            <rFont val="Tahoma"/>
            <family val="2"/>
            <charset val="238"/>
          </rPr>
          <t>riadok č. 071 v súvahe</t>
        </r>
      </text>
    </comment>
    <comment ref="A508" authorId="0">
      <text>
        <r>
          <rPr>
            <sz val="8"/>
            <color indexed="81"/>
            <rFont val="Tahoma"/>
            <family val="2"/>
            <charset val="238"/>
          </rPr>
          <t>účet 353 s mínusom</t>
        </r>
      </text>
    </comment>
    <comment ref="AD508" authorId="0">
      <text>
        <r>
          <rPr>
            <sz val="8"/>
            <color indexed="81"/>
            <rFont val="Tahoma"/>
            <family val="2"/>
            <charset val="238"/>
          </rPr>
          <t>riadok č. 072 v súvahe</t>
        </r>
      </text>
    </comment>
    <comment ref="A509" authorId="0">
      <text>
        <r>
          <rPr>
            <sz val="8"/>
            <color indexed="81"/>
            <rFont val="Tahoma"/>
            <family val="2"/>
            <charset val="238"/>
          </rPr>
          <t>účet 412</t>
        </r>
      </text>
    </comment>
    <comment ref="AD509" authorId="0">
      <text>
        <r>
          <rPr>
            <sz val="8"/>
            <color indexed="81"/>
            <rFont val="Tahoma"/>
            <family val="2"/>
            <charset val="238"/>
          </rPr>
          <t>riadok č. 074 v súvahe</t>
        </r>
      </text>
    </comment>
    <comment ref="A510" authorId="0">
      <text>
        <r>
          <rPr>
            <sz val="8"/>
            <color indexed="81"/>
            <rFont val="Tahoma"/>
            <family val="2"/>
            <charset val="238"/>
          </rPr>
          <t>účet 413</t>
        </r>
      </text>
    </comment>
    <comment ref="AD510" authorId="0">
      <text>
        <r>
          <rPr>
            <sz val="8"/>
            <color indexed="81"/>
            <rFont val="Tahoma"/>
            <family val="2"/>
            <charset val="238"/>
          </rPr>
          <t>riadok č. 075 v súvahe</t>
        </r>
      </text>
    </comment>
    <comment ref="A511" authorId="0">
      <text>
        <r>
          <rPr>
            <sz val="8"/>
            <color indexed="81"/>
            <rFont val="Tahoma"/>
            <family val="2"/>
            <charset val="238"/>
          </rPr>
          <t>účet 417, 418</t>
        </r>
      </text>
    </comment>
    <comment ref="AD511" authorId="0">
      <text>
        <r>
          <rPr>
            <sz val="8"/>
            <color indexed="81"/>
            <rFont val="Tahoma"/>
            <family val="2"/>
            <charset val="238"/>
          </rPr>
          <t>riadok č. 076 v súvahe</t>
        </r>
      </text>
    </comment>
    <comment ref="A512" authorId="0">
      <text>
        <r>
          <rPr>
            <sz val="8"/>
            <color indexed="81"/>
            <rFont val="Tahoma"/>
            <family val="2"/>
            <charset val="238"/>
          </rPr>
          <t>účet 414 môže byť s plusom aj s mínusom</t>
        </r>
      </text>
    </comment>
    <comment ref="AD512" authorId="0">
      <text>
        <r>
          <rPr>
            <sz val="8"/>
            <color indexed="81"/>
            <rFont val="Tahoma"/>
            <family val="2"/>
            <charset val="238"/>
          </rPr>
          <t>riadok č. 077 v súvahe</t>
        </r>
      </text>
    </comment>
    <comment ref="A513" authorId="0">
      <text>
        <r>
          <rPr>
            <sz val="8"/>
            <color indexed="81"/>
            <rFont val="Tahoma"/>
            <family val="2"/>
            <charset val="238"/>
          </rPr>
          <t>účet 415 môže byť s plusom aj s mínusom</t>
        </r>
      </text>
    </comment>
    <comment ref="AD513" authorId="0">
      <text>
        <r>
          <rPr>
            <sz val="8"/>
            <color indexed="81"/>
            <rFont val="Tahoma"/>
            <family val="2"/>
            <charset val="238"/>
          </rPr>
          <t>riadok č. 078 v súvahe</t>
        </r>
      </text>
    </comment>
    <comment ref="A514" authorId="0">
      <text>
        <r>
          <rPr>
            <sz val="8"/>
            <color indexed="81"/>
            <rFont val="Tahoma"/>
            <family val="2"/>
            <charset val="238"/>
          </rPr>
          <t>účet 416 môže byť s plusom aj s mínusom</t>
        </r>
      </text>
    </comment>
    <comment ref="AD514" authorId="0">
      <text>
        <r>
          <rPr>
            <sz val="8"/>
            <color indexed="81"/>
            <rFont val="Tahoma"/>
            <family val="2"/>
            <charset val="238"/>
          </rPr>
          <t>riadok č. 079 v súvahe</t>
        </r>
      </text>
    </comment>
    <comment ref="A515" authorId="0">
      <text>
        <r>
          <rPr>
            <sz val="8"/>
            <color indexed="81"/>
            <rFont val="Tahoma"/>
            <family val="2"/>
            <charset val="238"/>
          </rPr>
          <t>účet 421</t>
        </r>
      </text>
    </comment>
    <comment ref="AD515" authorId="0">
      <text>
        <r>
          <rPr>
            <sz val="8"/>
            <color indexed="81"/>
            <rFont val="Tahoma"/>
            <family val="2"/>
            <charset val="238"/>
          </rPr>
          <t>riadok č. 081 v súvahe</t>
        </r>
      </text>
    </comment>
    <comment ref="A516" authorId="0">
      <text>
        <r>
          <rPr>
            <sz val="8"/>
            <color indexed="81"/>
            <rFont val="Tahoma"/>
            <family val="2"/>
            <charset val="238"/>
          </rPr>
          <t>účet 422</t>
        </r>
      </text>
    </comment>
    <comment ref="AD516" authorId="0">
      <text>
        <r>
          <rPr>
            <sz val="8"/>
            <color indexed="81"/>
            <rFont val="Tahoma"/>
            <family val="2"/>
            <charset val="238"/>
          </rPr>
          <t>riadok č. 082 v súvahe</t>
        </r>
      </text>
    </comment>
    <comment ref="A517" authorId="0">
      <text>
        <r>
          <rPr>
            <sz val="8"/>
            <color indexed="81"/>
            <rFont val="Tahoma"/>
            <family val="2"/>
            <charset val="238"/>
          </rPr>
          <t>účty 423, 427, 42X</t>
        </r>
      </text>
    </comment>
    <comment ref="AD517" authorId="0">
      <text>
        <r>
          <rPr>
            <sz val="8"/>
            <color indexed="81"/>
            <rFont val="Tahoma"/>
            <family val="2"/>
            <charset val="238"/>
          </rPr>
          <t>riadok č. 083 v súvahe</t>
        </r>
      </text>
    </comment>
    <comment ref="A518" authorId="0">
      <text>
        <r>
          <rPr>
            <sz val="8"/>
            <color indexed="81"/>
            <rFont val="Tahoma"/>
            <family val="2"/>
            <charset val="238"/>
          </rPr>
          <t>účet 428</t>
        </r>
      </text>
    </comment>
    <comment ref="AD518" authorId="0">
      <text>
        <r>
          <rPr>
            <sz val="8"/>
            <color indexed="81"/>
            <rFont val="Tahoma"/>
            <family val="2"/>
            <charset val="238"/>
          </rPr>
          <t>riadok č. 085 v súvahe</t>
        </r>
      </text>
    </comment>
    <comment ref="A519" authorId="0">
      <text>
        <r>
          <rPr>
            <sz val="8"/>
            <color indexed="81"/>
            <rFont val="Tahoma"/>
            <family val="2"/>
            <charset val="238"/>
          </rPr>
          <t>účet 429 s mínusom</t>
        </r>
      </text>
    </comment>
    <comment ref="AD519" authorId="0">
      <text>
        <r>
          <rPr>
            <sz val="8"/>
            <color indexed="81"/>
            <rFont val="Tahoma"/>
            <family val="2"/>
            <charset val="238"/>
          </rPr>
          <t xml:space="preserve">riadok č. 086 v súvahe </t>
        </r>
      </text>
    </comment>
    <comment ref="AD520" authorId="0">
      <text>
        <r>
          <rPr>
            <sz val="8"/>
            <color indexed="81"/>
            <rFont val="Tahoma"/>
            <family val="2"/>
            <charset val="238"/>
          </rPr>
          <t xml:space="preserve">riadok č. 087 v súvahe, riadok č. 61 vo výkaze ziskov a strát
</t>
        </r>
      </text>
    </comment>
    <comment ref="AD523" authorId="0">
      <text>
        <r>
          <rPr>
            <sz val="8"/>
            <color indexed="81"/>
            <rFont val="Tahoma"/>
            <family val="2"/>
            <charset val="238"/>
          </rPr>
          <t>riadok č. 069 s plusom alebo mínusom</t>
        </r>
      </text>
    </comment>
    <comment ref="T544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Y544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T568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Y568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A841" authorId="1">
      <text>
        <r>
          <rPr>
            <sz val="9"/>
            <color indexed="81"/>
            <rFont val="Tahoma"/>
            <family val="2"/>
            <charset val="238"/>
          </rPr>
          <t xml:space="preserve">
všetky výnosy tried 60*, 64* a 66*</t>
        </r>
      </text>
    </comment>
    <comment ref="A928" authorId="0">
      <text>
        <r>
          <rPr>
            <sz val="8"/>
            <color indexed="81"/>
            <rFont val="Tahoma"/>
            <family val="2"/>
            <charset val="238"/>
          </rPr>
          <t>s minusom
položky znižujúce ZD</t>
        </r>
      </text>
    </comment>
    <comment ref="A929" authorId="0">
      <text>
        <r>
          <rPr>
            <sz val="8"/>
            <color indexed="81"/>
            <rFont val="Tahoma"/>
            <family val="2"/>
            <charset val="238"/>
          </rPr>
          <t>s minusom
položky znižujúce ZD</t>
        </r>
      </text>
    </comment>
    <comment ref="A930" authorId="0">
      <text>
        <r>
          <rPr>
            <sz val="8"/>
            <color indexed="81"/>
            <rFont val="Tahoma"/>
            <family val="2"/>
            <charset val="238"/>
          </rPr>
          <t xml:space="preserve">s mínusom </t>
        </r>
      </text>
    </comment>
    <comment ref="A931" authorId="0">
      <text>
        <r>
          <rPr>
            <sz val="8"/>
            <color indexed="81"/>
            <rFont val="Tahoma"/>
            <family val="2"/>
            <charset val="238"/>
          </rPr>
          <t xml:space="preserve">s mínusom </t>
        </r>
      </text>
    </comment>
    <comment ref="O949" authorId="0">
      <text>
        <r>
          <rPr>
            <sz val="8"/>
            <color indexed="81"/>
            <rFont val="Tahoma"/>
            <family val="2"/>
            <charset val="238"/>
          </rPr>
          <t>viď. vysvetlivky</t>
        </r>
      </text>
    </comment>
    <comment ref="A952" authorId="2">
      <text>
        <r>
          <rPr>
            <b/>
            <sz val="8"/>
            <color indexed="81"/>
            <rFont val="Tahoma"/>
            <family val="2"/>
            <charset val="238"/>
          </rPr>
          <t>Vladimir.Fatol:</t>
        </r>
        <r>
          <rPr>
            <sz val="8"/>
            <color indexed="81"/>
            <rFont val="Tahoma"/>
            <family val="2"/>
            <charset val="238"/>
          </rPr>
          <t xml:space="preserve">
prosim upravit podla min. roka</t>
        </r>
      </text>
    </comment>
    <comment ref="AA952" authorId="2">
      <text>
        <r>
          <rPr>
            <b/>
            <sz val="8"/>
            <color indexed="81"/>
            <rFont val="Tahoma"/>
            <family val="2"/>
            <charset val="238"/>
          </rPr>
          <t>Vladimir.Fatol:</t>
        </r>
        <r>
          <rPr>
            <sz val="8"/>
            <color indexed="81"/>
            <rFont val="Tahoma"/>
            <family val="2"/>
            <charset val="238"/>
          </rPr>
          <t xml:space="preserve">
v min. roku 0</t>
        </r>
      </text>
    </comment>
    <comment ref="O964" authorId="0">
      <text>
        <r>
          <rPr>
            <sz val="8"/>
            <color indexed="81"/>
            <rFont val="Tahoma"/>
            <family val="2"/>
            <charset val="238"/>
          </rPr>
          <t>viď. vysvetlivky</t>
        </r>
      </text>
    </comment>
  </commentList>
</comments>
</file>

<file path=xl/sharedStrings.xml><?xml version="1.0" encoding="utf-8"?>
<sst xmlns="http://schemas.openxmlformats.org/spreadsheetml/2006/main" count="3858" uniqueCount="1748">
  <si>
    <t>Current accounting period
1</t>
  </si>
  <si>
    <t>Preceding
accounting period
2</t>
  </si>
  <si>
    <t>Trade margin line 01- line 02</t>
  </si>
  <si>
    <t>Production  line 05 + line 06 + line 07</t>
  </si>
  <si>
    <t>Consumption from operation   line 09 + line 10</t>
  </si>
  <si>
    <t>Services  (account group 51)</t>
  </si>
  <si>
    <t>Added value line 03 + line 04 -line 08</t>
  </si>
  <si>
    <t>Personnel expenses total (lines 13 to 16)</t>
  </si>
  <si>
    <t>Wages and salaries  (521, 522)</t>
  </si>
  <si>
    <t>Remuneration of board members of company or cooperative  (523)</t>
  </si>
  <si>
    <t>Social insurance expenses  (524, 525, 526)</t>
  </si>
  <si>
    <t>Taxes and fees  (account group 53)</t>
  </si>
  <si>
    <t>Transfer of operating income (-) (697)</t>
  </si>
  <si>
    <t xml:space="preserve">Transfer of operating expenses (-) (597) </t>
  </si>
  <si>
    <t>Income from other long-term securities and shares (665A)</t>
  </si>
  <si>
    <t>Income from other non-current financial assets  (665A)</t>
  </si>
  <si>
    <t>Income from current financial assets  (666)</t>
  </si>
  <si>
    <t>Expenses related to current financial assets   (566 )</t>
  </si>
  <si>
    <t>Interest income  (662)</t>
  </si>
  <si>
    <t>Interest expense (562)</t>
  </si>
  <si>
    <t>Exchange rate gains   (663)</t>
  </si>
  <si>
    <t>Exchange rate losses   (563)</t>
  </si>
  <si>
    <t>Other income from financial activities (668)</t>
  </si>
  <si>
    <t>Výnosy z dlhodobého finančného majetku r. 30 + r. 31 + r. 32</t>
  </si>
  <si>
    <t>Erträge aus Finanzanlagen  Z. 30 + Z. 31 + Z 32</t>
  </si>
  <si>
    <t>Income from non-current financial assets line 30 + line 31 + line 32</t>
  </si>
  <si>
    <t>Other expenses related to financial activities    (568, 569)</t>
  </si>
  <si>
    <t>Transfer of financial income   (-) (698)</t>
  </si>
  <si>
    <t>Transfer of financial expenses  (-) (598)</t>
  </si>
  <si>
    <t>current   (591,595)</t>
  </si>
  <si>
    <t xml:space="preserve"> deferred   (+/-592)</t>
  </si>
  <si>
    <t>Extraordinary income (account group 68)</t>
  </si>
  <si>
    <t>Extraordinary expenses (account group 58)</t>
  </si>
  <si>
    <t>current   (593)</t>
  </si>
  <si>
    <t>deferred  (+/- 594)</t>
  </si>
  <si>
    <t>Transfer of net profit/net loss shares to partners (+/-596)</t>
  </si>
  <si>
    <t>Rezervy zákonné dlhodobé (451A)</t>
  </si>
  <si>
    <t>Rezervy zákonné krátkodobé (323A, 451A)</t>
  </si>
  <si>
    <t>Ostatné dlhodobé rezervy (459A, 45XA)</t>
  </si>
  <si>
    <t>120</t>
  </si>
  <si>
    <t>121</t>
  </si>
  <si>
    <t>122</t>
  </si>
  <si>
    <t>123</t>
  </si>
  <si>
    <t>Výdavky budúcich období dlhodobé (383A)</t>
  </si>
  <si>
    <t>Výdavky budúcich období krátkodobé (383A)</t>
  </si>
  <si>
    <t>Výnosy budúcich období dlhodobé (384A)</t>
  </si>
  <si>
    <t>Výnosy budúcich období krátkodobé (384A)</t>
  </si>
  <si>
    <t xml:space="preserve">Vlastné imanie r. 068 + r. 073 + r. 080 + r. 084 + r. 087 </t>
  </si>
  <si>
    <t>Základné imanie súčet (r. 069 až 072)</t>
  </si>
  <si>
    <t>Kapitálové fondy súčet (r. 074 až 079)</t>
  </si>
  <si>
    <t>Fondy zo zisku súčet (r. 081 až r. 083)</t>
  </si>
  <si>
    <t>Výsledok hospodárenia minulých rokov r. 085 a r. 086</t>
  </si>
  <si>
    <t>B.V.</t>
  </si>
  <si>
    <t>B.V.1.</t>
  </si>
  <si>
    <t>Rezervy súčet(r. 090 až r. 093)</t>
  </si>
  <si>
    <t>J.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</si>
  <si>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</si>
  <si>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</si>
  <si>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</si>
  <si>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</si>
  <si>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</si>
  <si>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</si>
  <si>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</si>
  <si>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</si>
  <si>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</si>
  <si>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</si>
  <si>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</si>
  <si>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</si>
  <si>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</si>
  <si>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</si>
  <si>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</si>
  <si>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</si>
  <si>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</si>
  <si>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</si>
  <si>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</si>
  <si>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</si>
  <si>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</si>
  <si>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</si>
  <si>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</si>
  <si>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</si>
  <si>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</si>
  <si>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 xml:space="preserve">K. </t>
  </si>
  <si>
    <t>V.</t>
  </si>
  <si>
    <t>IV.</t>
  </si>
  <si>
    <t>S.   1.</t>
  </si>
  <si>
    <t>Výsledok hospodárenia z finančnej činnosti r. 27 - r. 28 + r. 29 + r. 33 - r. 34 + r. 35 - r. 36 - r. 37 + r. 38 - r. 39 + r. 40 - r. 41 + r. 42 - r. 43 + (- r. 44) - (- r. 45)</t>
  </si>
  <si>
    <t>Výsledok hospodárenia z bežnej činnosti pred zdanením r. 26 + r. 46</t>
  </si>
  <si>
    <t>46</t>
  </si>
  <si>
    <t>47</t>
  </si>
  <si>
    <t>48</t>
  </si>
  <si>
    <t>49</t>
  </si>
  <si>
    <t>Daň z príjmov z bežnej činnosti r. 49 + r. 50</t>
  </si>
  <si>
    <t>Výsledok hospodárenia z bežnej činnosti po zdanení                                                                                        r. 47 - r. 48</t>
  </si>
  <si>
    <t>U.1.</t>
  </si>
  <si>
    <t>Daň z príjmov z mimoriadnej činnosti r. 56 + r. 57</t>
  </si>
  <si>
    <t>58</t>
  </si>
  <si>
    <t>59</t>
  </si>
  <si>
    <t>60</t>
  </si>
  <si>
    <t>61</t>
  </si>
  <si>
    <t>Výsledok hospodárenia z mimoriadnej činnosti po zdanením r. 54 - r. 55</t>
  </si>
  <si>
    <t>Výsledok hospodárenia za účtovné obdobie pred zdanením (+/-) [r. 47 + r. 54]</t>
  </si>
  <si>
    <t>Výsledok hospodárenia za účtovné obdobie po zdanení (+/-) [r. 51 + r. 58 - r. 60]</t>
  </si>
  <si>
    <t>B.I.   1.</t>
  </si>
  <si>
    <t>Finanzvermögen (Z . 056 bis Z. 060)</t>
  </si>
  <si>
    <t>Aufwendungen künftiger Perioden Kurzfristige (381, 382)</t>
  </si>
  <si>
    <t>Einnahmen künftiger Perioden Kurzfristige (385)</t>
  </si>
  <si>
    <t>Aufwendungen künftiger Perioden Langfristige (381, 382)</t>
  </si>
  <si>
    <t>Einnahmen künftiger Perioden Langfristige (385)</t>
  </si>
  <si>
    <t>Forderungen aus ausstehenden Einlagen auf das gezeichnete Kapital (/-/353)</t>
  </si>
  <si>
    <t xml:space="preserve">Eigenkapital  Z. 068 + Z. 073 + Z. 080 + Z. 084 + Z. 087 </t>
  </si>
  <si>
    <t>Gezeichnetes Kapital (Z. 069 bis 072)</t>
  </si>
  <si>
    <t>Kapitalrücklagen (Z. 074 bis 079)</t>
  </si>
  <si>
    <t>Gewinnrücklagen (Z. 081 bis Z. 083)</t>
  </si>
  <si>
    <t>Gewinnvortrag/Verlustvortrag Z. 085 und Z. 086</t>
  </si>
  <si>
    <t>Rückstellungen (Z. 090 bis Z. 093)</t>
  </si>
  <si>
    <t>Gesetzliche Rückstellungen Langfristige (451A)</t>
  </si>
  <si>
    <t>Gesetzliche Rückstellungen Kurzfristige (323A, 451A)</t>
  </si>
  <si>
    <t>Sonstige kurzfristige Rückstellungen (323A, 32X, 459A, 45XA)</t>
  </si>
  <si>
    <t>Ausgaben künftiger Perioden Langfristige (383)</t>
  </si>
  <si>
    <t>Ausgaben künftiger Perioden Kurzfristige (383)</t>
  </si>
  <si>
    <t>Erträge künftiger Perioden Langfristige (384)</t>
  </si>
  <si>
    <t>Erträge künftiger Perioden Kurzfristige (384)</t>
  </si>
  <si>
    <t>Steuerforderungen                                                                                                             (341, 342, 343, 345, 346, 347) - 391A</t>
  </si>
  <si>
    <t>Gesetzliche Rücklage (nicht verteilbare Rücklage) aus Kapitaleinlagen                                                          (417, 418)</t>
  </si>
  <si>
    <t>Sonstige langfristige Verbindlichkeiten                                                                                                     (474A, 479A, 47XA, 372A, 373A, 377A)</t>
  </si>
  <si>
    <t>Non-current financial assets - total (lines  022 to 029)</t>
  </si>
  <si>
    <t>Verbindlichkeiten aus Lieferungen und Leistungen                                                                                         (321, 322, 324, 325, 32X, 475A, 478A, 479A, 47XA)</t>
  </si>
  <si>
    <t>Sonstige Verbindlichkeiten innerhalb des Konzerns                                                                                     (361A, 36XA, 471A, 47XA)</t>
  </si>
  <si>
    <t>Verbindlichkeiten gegenüber Gesellschaftern und Vereinigungen                                                                       (364, 365, 366, 367, 368, 398A, 478A, 479A)</t>
  </si>
  <si>
    <t>IČO</t>
  </si>
  <si>
    <t>A.</t>
  </si>
  <si>
    <t>B.</t>
  </si>
  <si>
    <t>B.I.</t>
  </si>
  <si>
    <t xml:space="preserve">       2.</t>
  </si>
  <si>
    <t xml:space="preserve">       3.</t>
  </si>
  <si>
    <t xml:space="preserve">       4.</t>
  </si>
  <si>
    <t xml:space="preserve">       5.</t>
  </si>
  <si>
    <t xml:space="preserve">       6.</t>
  </si>
  <si>
    <t xml:space="preserve">       7.</t>
  </si>
  <si>
    <t xml:space="preserve">         2.</t>
  </si>
  <si>
    <t xml:space="preserve">         3.</t>
  </si>
  <si>
    <t xml:space="preserve">         4.</t>
  </si>
  <si>
    <t xml:space="preserve">         5.</t>
  </si>
  <si>
    <t xml:space="preserve">         6.</t>
  </si>
  <si>
    <t xml:space="preserve">         7.</t>
  </si>
  <si>
    <t xml:space="preserve">         8.</t>
  </si>
  <si>
    <t>B.III.</t>
  </si>
  <si>
    <t>C.</t>
  </si>
  <si>
    <t xml:space="preserve">        2.</t>
  </si>
  <si>
    <t xml:space="preserve">        6.</t>
  </si>
  <si>
    <t>D.</t>
  </si>
  <si>
    <t>A.I.</t>
  </si>
  <si>
    <t>A.I.1.</t>
  </si>
  <si>
    <t xml:space="preserve">      2.</t>
  </si>
  <si>
    <t xml:space="preserve">      3.</t>
  </si>
  <si>
    <t>A.II.</t>
  </si>
  <si>
    <t>A.II.1.</t>
  </si>
  <si>
    <t>A.III.</t>
  </si>
  <si>
    <t>A.III.1.</t>
  </si>
  <si>
    <t>A.IV.</t>
  </si>
  <si>
    <t>A.IV.1.</t>
  </si>
  <si>
    <t>A.V.</t>
  </si>
  <si>
    <t>B.I.1.</t>
  </si>
  <si>
    <t>B.II.</t>
  </si>
  <si>
    <t>B.II.1.</t>
  </si>
  <si>
    <t xml:space="preserve">       9.</t>
  </si>
  <si>
    <t>B.III.1.</t>
  </si>
  <si>
    <t>B.IV.</t>
  </si>
  <si>
    <t>B.IV.1.</t>
  </si>
  <si>
    <t>I.</t>
  </si>
  <si>
    <t>+</t>
  </si>
  <si>
    <t xml:space="preserve">   II.</t>
  </si>
  <si>
    <t xml:space="preserve">   II.1.</t>
  </si>
  <si>
    <t xml:space="preserve">   2.</t>
  </si>
  <si>
    <t>C.1.</t>
  </si>
  <si>
    <t xml:space="preserve">   3.</t>
  </si>
  <si>
    <t xml:space="preserve">   4.</t>
  </si>
  <si>
    <t>E.</t>
  </si>
  <si>
    <t xml:space="preserve">  III.</t>
  </si>
  <si>
    <t>F.</t>
  </si>
  <si>
    <t xml:space="preserve">  IV.</t>
  </si>
  <si>
    <t>G.</t>
  </si>
  <si>
    <t>H.</t>
  </si>
  <si>
    <t>K.</t>
  </si>
  <si>
    <t>IX.</t>
  </si>
  <si>
    <t>L.</t>
  </si>
  <si>
    <t>M.</t>
  </si>
  <si>
    <t>N.</t>
  </si>
  <si>
    <t>O.</t>
  </si>
  <si>
    <t>P.</t>
  </si>
  <si>
    <t>*</t>
  </si>
  <si>
    <t>S.</t>
  </si>
  <si>
    <t>**</t>
  </si>
  <si>
    <t>T.</t>
  </si>
  <si>
    <t>U.</t>
  </si>
  <si>
    <t>***</t>
  </si>
  <si>
    <t xml:space="preserve">  I.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</si>
  <si>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</si>
  <si>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</si>
  <si>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</si>
  <si>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</si>
  <si>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</si>
  <si>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</si>
  <si>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</si>
  <si>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</si>
  <si>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</si>
  <si>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</si>
  <si>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</si>
  <si>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</si>
  <si>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</si>
  <si>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</si>
  <si>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</si>
  <si>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</si>
  <si>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</si>
  <si>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</si>
  <si>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</si>
  <si>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</si>
  <si>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</si>
  <si>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</si>
  <si>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</si>
  <si>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</si>
  <si>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</si>
  <si>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</si>
  <si>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</si>
  <si>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</si>
  <si>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</si>
  <si>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</si>
  <si>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</si>
  <si>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</si>
  <si>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</si>
  <si>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</si>
  <si>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</si>
  <si>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</si>
  <si>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</si>
  <si>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</si>
  <si>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</si>
  <si>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</si>
  <si>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</si>
  <si>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</si>
  <si>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</si>
  <si>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</si>
  <si>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</si>
  <si>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</si>
  <si>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</si>
  <si>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</si>
  <si>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</si>
  <si>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</si>
  <si>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</si>
  <si>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</si>
  <si>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</si>
  <si>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</si>
  <si>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</si>
  <si>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</si>
  <si>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</si>
  <si>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</si>
  <si>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</si>
  <si>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</si>
  <si>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</si>
  <si>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</si>
  <si>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</si>
  <si>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</si>
  <si>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</si>
  <si>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</si>
  <si>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</si>
  <si>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</si>
  <si>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</si>
  <si>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</si>
  <si>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</si>
  <si>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</si>
  <si>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</si>
  <si>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</si>
  <si>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</si>
  <si>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</si>
  <si>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</si>
  <si>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</si>
  <si>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</si>
  <si>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</si>
  <si>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</si>
  <si>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</si>
  <si>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</si>
  <si>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</si>
  <si>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</si>
  <si>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</si>
  <si>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</si>
  <si>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</si>
  <si>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</si>
  <si>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</si>
  <si>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</si>
  <si>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</si>
  <si>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</si>
  <si>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087</t>
  </si>
  <si>
    <t>088</t>
  </si>
  <si>
    <t>089</t>
  </si>
  <si>
    <t>090</t>
  </si>
  <si>
    <t>091</t>
  </si>
  <si>
    <t>092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</si>
  <si>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</si>
  <si>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</si>
  <si>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</si>
  <si>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</si>
  <si>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</si>
  <si>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</si>
  <si>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</si>
  <si>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</si>
  <si>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</si>
  <si>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</si>
  <si>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</si>
  <si>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</si>
  <si>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</si>
  <si>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</si>
  <si>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</si>
  <si>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</si>
  <si>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</si>
  <si>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</si>
  <si>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</si>
  <si>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114</t>
  </si>
  <si>
    <t>115</t>
  </si>
  <si>
    <t>045</t>
  </si>
  <si>
    <t>50</t>
  </si>
  <si>
    <t>51</t>
  </si>
  <si>
    <t>52</t>
  </si>
  <si>
    <t>53</t>
  </si>
  <si>
    <t>54</t>
  </si>
  <si>
    <t>55</t>
  </si>
  <si>
    <t>56</t>
  </si>
  <si>
    <t>57</t>
  </si>
  <si>
    <t>       4.</t>
  </si>
  <si>
    <t>       2.</t>
  </si>
  <si>
    <t>       3.</t>
  </si>
  <si>
    <t>       5.</t>
  </si>
  <si>
    <t>        7.</t>
  </si>
  <si>
    <t>        5.</t>
  </si>
  <si>
    <t>        3.</t>
  </si>
  <si>
    <t>        2.</t>
  </si>
  <si>
    <t>        4.</t>
  </si>
  <si>
    <t>        6.</t>
  </si>
  <si>
    <t>       8.</t>
  </si>
  <si>
    <t>       7.</t>
  </si>
  <si>
    <t>       6.</t>
  </si>
  <si>
    <t>       9.</t>
  </si>
  <si>
    <t>     10.</t>
  </si>
  <si>
    <t>       4. </t>
  </si>
  <si>
    <t>093</t>
  </si>
  <si>
    <t>B. 1.</t>
  </si>
  <si>
    <t>    2.</t>
  </si>
  <si>
    <t>C.   1.</t>
  </si>
  <si>
    <t>6.</t>
  </si>
  <si>
    <t>3.</t>
  </si>
  <si>
    <t>7.</t>
  </si>
  <si>
    <t xml:space="preserve">        8.</t>
  </si>
  <si>
    <t>113</t>
  </si>
  <si>
    <t>117</t>
  </si>
  <si>
    <t>118</t>
  </si>
  <si>
    <t>4.</t>
  </si>
  <si>
    <t>5.</t>
  </si>
  <si>
    <t>         5.</t>
  </si>
  <si>
    <t>086</t>
  </si>
  <si>
    <t>Súvaha Úč POD 1 -01</t>
  </si>
  <si>
    <t>Goodwill (015) - /075, 091A/</t>
  </si>
  <si>
    <t>BILANZ</t>
  </si>
  <si>
    <t>Monat</t>
  </si>
  <si>
    <t>Jahr</t>
  </si>
  <si>
    <t>bis</t>
  </si>
  <si>
    <t>Jahresabschluss</t>
  </si>
  <si>
    <t xml:space="preserve">                                                                                                          </t>
  </si>
  <si>
    <t>PLZ</t>
  </si>
  <si>
    <t>Telefonnummer</t>
  </si>
  <si>
    <t>Faxnummer</t>
  </si>
  <si>
    <t>Laufende Buchungsperiode</t>
  </si>
  <si>
    <t>Software    (013) - /073, 091A/</t>
  </si>
  <si>
    <t>Bewertbare Rechte (014) - /074, 091A/</t>
  </si>
  <si>
    <t>Sonstige langfristige immaterielle Vermögensgegenstände 
 (019, 01X) - /079, 07X, 091A/</t>
  </si>
  <si>
    <t>Grundstücke  (031) - 092A</t>
  </si>
  <si>
    <t>Dauerhafte bepflanzte Bestände
 (025) - /085, 092A/</t>
  </si>
  <si>
    <t>Zucht- und Zugtiere
(026) - /086,092A/</t>
  </si>
  <si>
    <t>Sonstige Sachanlagen
(029, 02X, 032) - /089, 08X, 092A/</t>
  </si>
  <si>
    <t>Geleistete Anzahlungen auf Sachanlagen
(052) - 095A</t>
  </si>
  <si>
    <t>Wertpapiere und Anteile an einer Gesellschaft mit maßgeblichem Einfluss (062) - 096A</t>
  </si>
  <si>
    <t>Sonstige langfristige Wertpapiere und Anteile  
(063, 065) - 096A</t>
  </si>
  <si>
    <t>Ausleihungen an eine Buchführungseinheit im Konsolidierungskreis   (066A) - 096A</t>
  </si>
  <si>
    <t>Geleistete Anzahlungen auf Finanzanlagen  
(053) - 095A</t>
  </si>
  <si>
    <t>Unfertige Erzeugnisse und Halbfabrikate 
(121, 122, 12X) - /192, 193, 19X/</t>
  </si>
  <si>
    <t>Fertige Erzeugnisse  (123) - 194</t>
  </si>
  <si>
    <t>Tiere  (124) - 195</t>
  </si>
  <si>
    <t>Forderungen aus Lieferungen und Leistungen   (311A, 312A, 313A, 314A 315A, 31XA) - 391A</t>
  </si>
  <si>
    <t>Bankguthaben  (221A, 22X +/-261)</t>
  </si>
  <si>
    <t>Kurzfristiges Finanzvermögen 
(251, 253, 256, 257, 25X) - /291, 29X)</t>
  </si>
  <si>
    <t>Ident.
a</t>
  </si>
  <si>
    <t>Zeile Nr.
 c</t>
  </si>
  <si>
    <t>Eigene Aktien und eigene Geschäftsanteile  (/-/252)</t>
  </si>
  <si>
    <t>Änderung des Grund-/Stammkapitals   +/- 419</t>
  </si>
  <si>
    <t>Ausgabeagio     (412)</t>
  </si>
  <si>
    <t>Sonstige Kapitalrücklagen (413)</t>
  </si>
  <si>
    <t>Bewertungsdifferenzen aus der Neubewertung von Vermögensgegenständen und Verbindlichkeiten  
(+/- 414)</t>
  </si>
  <si>
    <t>Bewertungsdifferenzen aus der Beteiligungsneubewertung (+/- 415)</t>
  </si>
  <si>
    <t>Gesetzliche Rücklage  (421)</t>
  </si>
  <si>
    <t>Satzungsmäßige Rücklagen und sonstige Rücklagen (423, 427, 42X)</t>
  </si>
  <si>
    <t>Gewinnvortrag (428)</t>
  </si>
  <si>
    <t>Verlustvortrag (/-/429)</t>
  </si>
  <si>
    <t>Sonstige langfristige Rückstellungen (459 A, 45XA)</t>
  </si>
  <si>
    <t>Langfristige erhaltene Anzahlungen (475A)</t>
  </si>
  <si>
    <t>Langfristige Wechselverbindlichkeiten (478A)</t>
  </si>
  <si>
    <t>Verbindlichkeiten aus dem Sozialfond  (472)</t>
  </si>
  <si>
    <t>Latente Steuerverbindlichkeit   (481A)</t>
  </si>
  <si>
    <t>Verbindlichkeiten gegenüber Mitarbeitern  (331,333,33X,479A)</t>
  </si>
  <si>
    <t>Verbindlichkeiten aus der Sozialversicherung  (336, 479A)</t>
  </si>
  <si>
    <t>Sonstige Verbindlichkeiten (372A, 373A, 377A, 379A, 474A, 479A, 47X)</t>
  </si>
  <si>
    <t>Langfristige Bankkredite  (461A, 46XA)</t>
  </si>
  <si>
    <t>Kurzfristige Finanzierungshilfen  (241, 249, 24X, 473A,/-/255A)</t>
  </si>
  <si>
    <t>Zeile Nr.
c</t>
  </si>
  <si>
    <t>Istbestand</t>
  </si>
  <si>
    <t>Laufende Buchungsperiode
1</t>
  </si>
  <si>
    <t>x</t>
  </si>
  <si>
    <t>Unmittelbare Vorperiode
2</t>
  </si>
  <si>
    <t>Produktion  Z. 05 + Z. 06 + Z. 07</t>
  </si>
  <si>
    <t>Bestandsveränderung der innerbetrieblichen Vorräte  
( +/-  Kontengruppe 61)</t>
  </si>
  <si>
    <t>Aktivierte Eigenleistungen  (Kontengruppe 62)</t>
  </si>
  <si>
    <t>Herstellungskosten der zur Erzielung der Umsatzerlöse erbrachten Leistungen Z. 09 + Z. 10</t>
  </si>
  <si>
    <t>Dienstleistungen  (Kontengruppe 51)</t>
  </si>
  <si>
    <t>Mehrwert  Z. 03 + Z. 04 - Z. 08</t>
  </si>
  <si>
    <t>Personalaufwendungen Summe (Z. 13 bis 16)</t>
  </si>
  <si>
    <t>Vergütungen an Organmitglieder der Gesellschaft und Genossenschaft (523)</t>
  </si>
  <si>
    <t>Aufwendungen für Sozialversicherung   (524, 525, 526)</t>
  </si>
  <si>
    <t>Sonstige Sozialaufwendungen (527, 528)</t>
  </si>
  <si>
    <t>Steuern und Gebühren  (Kontengruppe 53)</t>
  </si>
  <si>
    <t>Erlöse aus dem Verkauf von langfristigen Vermögensgegenständen und Material   (641, 642)</t>
  </si>
  <si>
    <t>Erträge aus sonstigen langfristigen Wertpapieren und Anteilen (665A)</t>
  </si>
  <si>
    <t>Erträge aus sonstigen Finanzanlagen (665A)</t>
  </si>
  <si>
    <t>Erträge aus dem kurzfristigen Finanzvermögen  (666)</t>
  </si>
  <si>
    <t>Erträge aus der Neubewertung von Wertpapieren und Erträge aus Derivatgeschäften (664, 667)</t>
  </si>
  <si>
    <t>Zinserträge  (662)</t>
  </si>
  <si>
    <t>Zinsaufwendungen (562)</t>
  </si>
  <si>
    <t>Kursgewinne   (663)</t>
  </si>
  <si>
    <t>Kursverluste   (563)</t>
  </si>
  <si>
    <t>Sonstige Erträge aus der Finanzierungstätigkeit   (668)</t>
  </si>
  <si>
    <t>Übertrag der Finanzerträge  (-) (698)</t>
  </si>
  <si>
    <t>Übertrag der Finanzaufwendungen (-) (598)</t>
  </si>
  <si>
    <t>latent  (+/-592)</t>
  </si>
  <si>
    <t>Außerordentliche Erträge  (Kontengruppe 68)</t>
  </si>
  <si>
    <t>Außerordentliche Aufwendungen (Kontengruppe 58)</t>
  </si>
  <si>
    <t>fällig  (593)</t>
  </si>
  <si>
    <t>latent  (+/- 594)</t>
  </si>
  <si>
    <t>fällig (591, 595)</t>
  </si>
  <si>
    <t>Sachanlagen in Anschaffung [Anlagen im Bau]
(042) - 094</t>
  </si>
  <si>
    <t>Finanzanlagen in Anschaffung   
(043) - 096A</t>
  </si>
  <si>
    <t>Grund-/Stammkapital (411 oder +/- 491)</t>
  </si>
  <si>
    <t>Löhne und Gehälter  (521, 522)</t>
  </si>
  <si>
    <t>Langfristige immaterielle Vermögensgegenstände in Anschaffung
(041) - 093</t>
  </si>
  <si>
    <t>Bankguthaben mit einer Bindungsfrist von mehr als einem Jahr 22XA</t>
  </si>
  <si>
    <t xml:space="preserve"> erstellt</t>
  </si>
  <si>
    <t>festgestellt</t>
  </si>
  <si>
    <t xml:space="preserve"> ordentlicher</t>
  </si>
  <si>
    <t xml:space="preserve"> außerordentlicher</t>
  </si>
  <si>
    <t xml:space="preserve"> Zwischenabschluss</t>
  </si>
  <si>
    <t xml:space="preserve"> (mit x zu bezeichnen)</t>
  </si>
  <si>
    <t>Sitz der Buchführungseinheit</t>
  </si>
  <si>
    <t xml:space="preserve"> Straße  </t>
  </si>
  <si>
    <t xml:space="preserve">Nummer </t>
  </si>
  <si>
    <t>/</t>
  </si>
  <si>
    <t>.</t>
  </si>
  <si>
    <t>zum</t>
  </si>
  <si>
    <t>GEWINN- UND VERLUSTRECHNUNG</t>
  </si>
  <si>
    <t>Ort</t>
  </si>
  <si>
    <t>Steueridentifikationsnummer</t>
  </si>
  <si>
    <t>Für den</t>
  </si>
  <si>
    <t>Zeitraum</t>
  </si>
  <si>
    <t>von</t>
  </si>
  <si>
    <t>Umittelbare</t>
  </si>
  <si>
    <t>Vorperiode</t>
  </si>
  <si>
    <t>Erstellt am:</t>
  </si>
  <si>
    <t>Festgestellt am:</t>
  </si>
  <si>
    <t>der für die</t>
  </si>
  <si>
    <t>Buchführung</t>
  </si>
  <si>
    <t>verantwortlichen</t>
  </si>
  <si>
    <t>Person:</t>
  </si>
  <si>
    <t>Výkaz ziskov a strát Úč POD 2 -01</t>
  </si>
  <si>
    <t xml:space="preserve">Zeile </t>
  </si>
  <si>
    <t>Unmittelbare</t>
  </si>
  <si>
    <t>a</t>
  </si>
  <si>
    <t>b</t>
  </si>
  <si>
    <t>c</t>
  </si>
  <si>
    <t xml:space="preserve">        9.</t>
  </si>
  <si>
    <t>Nr.</t>
  </si>
  <si>
    <t>Laufende
Buchungsperiode
4</t>
  </si>
  <si>
    <t>Unmittelbare Vorperiode
5</t>
  </si>
  <si>
    <t>Abschreibungen und Wertberichtigungen auf langfristige immaterielle Vermögensgegenstände und Sachanlagen (551, 553)</t>
  </si>
  <si>
    <t>VI.</t>
  </si>
  <si>
    <t xml:space="preserve"> VII.</t>
  </si>
  <si>
    <t>(in vollen EUR)</t>
  </si>
  <si>
    <t>E-Mail</t>
  </si>
  <si>
    <t xml:space="preserve">Ident.  </t>
  </si>
  <si>
    <t>Forderungen gegen Gesellschaftern, Mitgliedern und Vereinigungen                                                         (354A, 355A, 358A, 35XA) - 391A</t>
  </si>
  <si>
    <t>Sonstige Forderungen innerhalb des Konzerns (351A) - 391A</t>
  </si>
  <si>
    <t>Forderungen gegenüber Gesellschaftern, Mitgliedern und Vereinigungen  
(354A, 355A, 358A, 35XA, 398A) - 391A</t>
  </si>
  <si>
    <t>Rechnungsabgrenzungsposten                                                                                          (Z. 062 bis Z. 065)</t>
  </si>
  <si>
    <t>C.   1.</t>
  </si>
  <si>
    <t>Nettowert des Fertigungsauftrags  (316A)</t>
  </si>
  <si>
    <t>Aufwendungen zur Anschaffung von verkauften Waren ( 504, 505A, 507)</t>
  </si>
  <si>
    <t>Sonstige betriebliche Erträge (644, 645, 646, 648, 655, 657)</t>
  </si>
  <si>
    <t>Sonstige betriebliche Aufwendungen                                                                                                              (543, 544, 545, 546, 548, 549, 555, 557)</t>
  </si>
  <si>
    <t>Sonstige Aufwendungen für die Finanzierungstätigkeit   (568, 569)</t>
  </si>
  <si>
    <t>Total assets                                             line 002 + line 030 + line  061</t>
  </si>
  <si>
    <t>Receivables from partners, members and associations (354A, 355A, 358A, 35XA) - 391A</t>
  </si>
  <si>
    <t>Receivables from partners, members and associations  
(354A, 355A, 358A, 35XA, 398A) - 391A</t>
  </si>
  <si>
    <t>Other operating income (644, 645, 646, 648, 655, 657)</t>
  </si>
  <si>
    <t>Other operating expenses (543, 544, 545, 546, 548, 549, 555, 557)</t>
  </si>
  <si>
    <t>VII. 1.</t>
  </si>
  <si>
    <t>VIII.</t>
  </si>
  <si>
    <t xml:space="preserve">J. </t>
  </si>
  <si>
    <t>X.</t>
  </si>
  <si>
    <t>XI.</t>
  </si>
  <si>
    <t>XII.</t>
  </si>
  <si>
    <t xml:space="preserve">  XIII.</t>
  </si>
  <si>
    <t>R.</t>
  </si>
  <si>
    <t xml:space="preserve">  XIV.</t>
  </si>
  <si>
    <t>Materialverbrauch, Energieverbrauch und Verbrauch sonstiger nicht lagerfähiger Lieferungen  (501, 502, 503, 505A)</t>
  </si>
  <si>
    <t xml:space="preserve">    V.</t>
  </si>
  <si>
    <t>Latente Steuerforderung ( 481A)</t>
  </si>
  <si>
    <t>SÚVAHA</t>
  </si>
  <si>
    <t>k</t>
  </si>
  <si>
    <t>Daňové identifikačné číslo</t>
  </si>
  <si>
    <t>Účtovná závierka</t>
  </si>
  <si>
    <t>Mesiac</t>
  </si>
  <si>
    <t>Rok</t>
  </si>
  <si>
    <t>riadna</t>
  </si>
  <si>
    <t>zostavená</t>
  </si>
  <si>
    <t>Za</t>
  </si>
  <si>
    <t>od</t>
  </si>
  <si>
    <t>mimoriadna</t>
  </si>
  <si>
    <t>schválená</t>
  </si>
  <si>
    <t>obdobie</t>
  </si>
  <si>
    <t>do</t>
  </si>
  <si>
    <t>priebežná</t>
  </si>
  <si>
    <t>(vyznačí sa x)</t>
  </si>
  <si>
    <t>bezprostredne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</si>
  <si>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</si>
  <si>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</si>
  <si>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</si>
  <si>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</si>
  <si>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</si>
  <si>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</si>
  <si>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</si>
  <si>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Telefón</t>
  </si>
  <si>
    <t>Fax</t>
  </si>
  <si>
    <t>E-mail</t>
  </si>
  <si>
    <t>STRANA AKTÍV</t>
  </si>
  <si>
    <t xml:space="preserve">Číslo  </t>
  </si>
  <si>
    <t>Bežné účtovné obdobie</t>
  </si>
  <si>
    <t>čenie</t>
  </si>
  <si>
    <t>riadku</t>
  </si>
  <si>
    <t>Netto    3</t>
  </si>
  <si>
    <t>Softvér   (013) - /073, 091A/</t>
  </si>
  <si>
    <t>Oceniteľné práva (014) - /074, 091A/</t>
  </si>
  <si>
    <t>Ostatný dlhodobý nehmotný majetok
 (019, 01X) - /079, 07X, 091A/</t>
  </si>
  <si>
    <t>Obstarávaný dlhodobý nehmotný majetok
(041) - 093</t>
  </si>
  <si>
    <t>Poskytnuté preddavky na dlhodobý nehmotný majetok (051) - 095A</t>
  </si>
  <si>
    <t>Pozemky  (031) - 092A</t>
  </si>
  <si>
    <t>Stavby (021) - /081, 092A/</t>
  </si>
  <si>
    <t>Samostatné hnuteľné veci a súbory hnuteľných vecí 
(022) - /082, 092A/</t>
  </si>
  <si>
    <t>Pestovateľské celky trvalých porastov
 (025) - /085, 092A/</t>
  </si>
  <si>
    <t>Základné stádo a ťažné zvieratá
(026) - /086,092A/</t>
  </si>
  <si>
    <t>Ostatný dlhodobý hmotný majetok
(029, 02X, 032) - /089, 08X, 092A/</t>
  </si>
  <si>
    <t>Obstarávaný dlhodobý hmotný majetok
(042) - 094</t>
  </si>
  <si>
    <t>Opravná položka k nadobudnutému majetku  
 (+/- 097) +/- 098</t>
  </si>
  <si>
    <t>Podielové cenné papiere a podiely v dcérskej účtovnej jednotke
(061) - 096A</t>
  </si>
  <si>
    <t>Ostatné dlhodobé cenné papiere a podiely  
(063, 065) - 096A</t>
  </si>
  <si>
    <t>Pôžičky účtovnej jednotke v konsolidovanom celku  (066A) - 096A</t>
  </si>
  <si>
    <t>Pôžičky s dobou splatnosti najviac jeden rok  (066A, 067A, 06XA) - 096A</t>
  </si>
  <si>
    <t>Obstarávaný dlhodobý finančný majetok   
(043) - 096A</t>
  </si>
  <si>
    <t>Poskytnuté preddavky na dlhodobý finančný majetok  
(053) - 095A</t>
  </si>
  <si>
    <t>Materiál  (112, 119, 11X) - /191, 19X/</t>
  </si>
  <si>
    <t>Výrobky  (123) - 194</t>
  </si>
  <si>
    <t>Zvieratá  (124) - 195</t>
  </si>
  <si>
    <t>Pohľadávky voči dcérskej účtovnej jednotke a materskej účtovnej jednotke (351A) - 391A</t>
  </si>
  <si>
    <t>Ostatné pohľadávky v rámci konsolidovaného celku
(351A) - 391A</t>
  </si>
  <si>
    <t>Iné pohľadávky (335A, 33XA, 371A, 373A, 374A, 375A, 376A, 378A) - 391A</t>
  </si>
  <si>
    <t>Odložená daňová pohľadávka ( 481A)</t>
  </si>
  <si>
    <t>Pohľadávky voči spoločníkom, členom a združeniu  
(354A, 355A, 358A, 35XA, 398A) - 391A</t>
  </si>
  <si>
    <t xml:space="preserve">Peniaze  (211, 213, 21X) </t>
  </si>
  <si>
    <t>Účty v bankách  (221A, 22X +/-261)</t>
  </si>
  <si>
    <t>Krátkodobý finančný majetok 
(251, 253, 256, 257, 25X) - /291, 29X)</t>
  </si>
  <si>
    <t>Ozna-
čenie   a</t>
  </si>
  <si>
    <t>Číslo riadku
 c</t>
  </si>
  <si>
    <t>Bežné účtovné obdobie
4</t>
  </si>
  <si>
    <t>Bezprostredne predchádzajúce účtovné obdobie
5</t>
  </si>
  <si>
    <t>Vlastné akcie a vlastné obchodné podiely  (/-/252)</t>
  </si>
  <si>
    <t>Emisné ážio     (412)</t>
  </si>
  <si>
    <t>Non-current intangible assets - total  (lines 004 to 010)</t>
  </si>
  <si>
    <t>Kurzfristige Forderungen (Z. 047 bis 054)</t>
  </si>
  <si>
    <t>        8.</t>
  </si>
  <si>
    <t>Langfristige Forderungen (Z. 039 bis 045)</t>
  </si>
  <si>
    <t>Dlhodobé pohľadávky súčet                                                                                                   (r. 039 až 045)</t>
  </si>
  <si>
    <t xml:space="preserve">Umlaufvermögen                                                                                                             Z. 031 + Z. 038 + Z. 046 + Z. 055  </t>
  </si>
  <si>
    <t>Vorräte (Z. 032 bis 037)</t>
  </si>
  <si>
    <t>Kurzfristiges Finanzvermögen in Anschaffung 
(259, 314A) - 291</t>
  </si>
  <si>
    <t>Langfristige immaterielle Vermögensgegenstände
Summe (Z. 004 bis 010)</t>
  </si>
  <si>
    <t>Neobežný majetok                                                                                                             r.003 + r. 011 + r. 021</t>
  </si>
  <si>
    <t>Tovar (132, 133, 13X, 139) - /196, 19X/</t>
  </si>
  <si>
    <t>Waren (132, 133, 13X, 139) - /196, 19X/</t>
  </si>
  <si>
    <t>Sachanlagevermögen (Z. 012 bis 020)</t>
  </si>
  <si>
    <t>Finanzanlagen (Z. 022 bis 029)</t>
  </si>
  <si>
    <t>Jahresüberschuss/Jahresfehlbetrag /+-/
Z. 001 - (Z. 068 + Z. 073 + Z. 080 + Z. 084 + Z. 088 + Z. 121)</t>
  </si>
  <si>
    <t>Verbindlichkeiten Z. 89 + Z. 94 + Z. 106 +  Z. 117 + Z. 118</t>
  </si>
  <si>
    <t>Langfristige Verbindlichkeiten (Z. 095 bis Z. 105)</t>
  </si>
  <si>
    <t>Langfristige Verbindlichkeiten aus Lieferungen und Leistungen  (321A, 479A)</t>
  </si>
  <si>
    <t>     11.</t>
  </si>
  <si>
    <t xml:space="preserve">     10.</t>
  </si>
  <si>
    <t>Verbindlichkeiten gegenüber Kreditinstituten Z. 119 + Z. 120</t>
  </si>
  <si>
    <t>Rechnungsabgrenzungsposten (Z. 122 bis Z. 125)</t>
  </si>
  <si>
    <t>Kurzfristige Verbindlichkeiten (Z. 107 bis Z. 116)</t>
  </si>
  <si>
    <t>Erlöse aus dem Verkauf von eigenen Erzeugnissen und Dienstleistungen  (601, 602, 606)</t>
  </si>
  <si>
    <t>Umsatzerlöse aus dem Verkauf von Waren  (604,607)</t>
  </si>
  <si>
    <t>Ostatné kapitálové fondy (413)</t>
  </si>
  <si>
    <t>Oceňovacie rozdiely z precenenia majetku a záväzkov
(+/- 414)</t>
  </si>
  <si>
    <t>Oceňovacie rozdiely z kapitálových účastín (+/- 415)</t>
  </si>
  <si>
    <t>Oceňovacie rozdiely z precenenia pri zlúčení, splynutí a rozdelení (+/- 416)</t>
  </si>
  <si>
    <t>Zákonný rezervný fond (421)</t>
  </si>
  <si>
    <t>Nedeliteľný fond  (422)</t>
  </si>
  <si>
    <t>Štatutárne fondy a ostatné fondy (423, 427, 42X)</t>
  </si>
  <si>
    <t>Nerozdelený zisk minulých rokov (428)</t>
  </si>
  <si>
    <t>Neuhradená strata minulých rokov (/-/429)</t>
  </si>
  <si>
    <t>Dlhodobé nevyfakturované dodávky  (476A)</t>
  </si>
  <si>
    <t>Dlhodobé záväzky voči dcérskej účtovnej jednotke a materskej účtovnej jednotke (471A)</t>
  </si>
  <si>
    <t>Ostatné dlhodobé záväzky v rámci konsolidovaného celku (471A)</t>
  </si>
  <si>
    <t>Dlhodobé prijaté preddavky (475A)</t>
  </si>
  <si>
    <t>Dlhodobé zmenky na úhradu (478A)</t>
  </si>
  <si>
    <t>Vydané dhopisy (473A/-/255A)</t>
  </si>
  <si>
    <t>Záväzky zo sociálneho fondu (472)</t>
  </si>
  <si>
    <t>Odložený daňový záväzok  (481A)</t>
  </si>
  <si>
    <t>Nevyfaktúrované dodávky (326, 476A)</t>
  </si>
  <si>
    <t>Záväzky voči dcérskej účtovnej jednotke a materskej účtovnej jednotke  (361A, 471A)</t>
  </si>
  <si>
    <t>Záväzky voči zamestnancom (331,333,33X,479A)</t>
  </si>
  <si>
    <t>Záväzky zo sociálneho poistenia  (336, 479A)</t>
  </si>
  <si>
    <t>Bankové úvery dlhodobé  (461A, 46XA)</t>
  </si>
  <si>
    <t>Bežné bankové úvery  (221A, 231, 232, 23X, 461A, 46XA)</t>
  </si>
  <si>
    <t xml:space="preserve">Výkaz ziskov a strát </t>
  </si>
  <si>
    <t>Ozna-čenie
a</t>
  </si>
  <si>
    <t>Číslo riadku
c</t>
  </si>
  <si>
    <t>Skutočnosť</t>
  </si>
  <si>
    <t>Bežné účtovné obdobie
1</t>
  </si>
  <si>
    <t>Bezprostredne predchádzajúce účtovné obdobie
2</t>
  </si>
  <si>
    <t>Obchodná marža r. 01 - r. 02</t>
  </si>
  <si>
    <t>Výroba r. 05 + r. 06 + r. 07</t>
  </si>
  <si>
    <t>Ostatné náklady na hospodársku činnosť                                                                                        (543, 544, 545, 546, 548, 549, 555, 557)</t>
  </si>
  <si>
    <t>Aktivácia ( účtová skupina 62)</t>
  </si>
  <si>
    <t>Výrobná spotreba r. 09 + r. 10</t>
  </si>
  <si>
    <t>Spotreba materiálu, energie a ostatných neskladovateľných dodávok (501, 502, 503, 505A)</t>
  </si>
  <si>
    <t>Služby (účtová skupina 51)</t>
  </si>
  <si>
    <t>Pridaná hodnota r. 03 + r. 04 - r. 08</t>
  </si>
  <si>
    <t>Osobné náklady súčet (r. 13 až 16)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</si>
  <si>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</si>
  <si>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</si>
  <si>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</si>
  <si>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</si>
  <si>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</si>
  <si>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Odpisy a opravné položky k dlhodobému nehmotnému majetku a dlhodobému hmotnému majetku (551, 553)</t>
  </si>
  <si>
    <t>SPOLU VLASTNÉ IMANIE A ZÁVÄZKY                                                                           r. 067 + r. 088 + r. 121</t>
  </si>
  <si>
    <t>EIGENKAPITAL UND PASSIVA INSGESAMT  Z. 067 + Z. 088 + Z. 121</t>
  </si>
  <si>
    <t>Total equity and liabilities line 067 + line 088 + line 121</t>
  </si>
  <si>
    <t>Tržby z predaja dlhodobého majetku a materiálu (641, 642)</t>
  </si>
  <si>
    <t>Zostatková cena predaného dlhodobého majetku a predaného materiálu (541, 542)</t>
  </si>
  <si>
    <t>Prevod výnosov z hospodárskej činnosti (-)(697)</t>
  </si>
  <si>
    <t>Prevod nákladov na hospodársku činnosť (-)(597)</t>
  </si>
  <si>
    <t>Tržby z predaja cenných papierov a podielov (661)</t>
  </si>
  <si>
    <t>Predané cenné papiere a podiely (561)</t>
  </si>
  <si>
    <t>Výnosy z cenných papierov a podielov v dcérskej účtovnej jednotke a v spoločnosti s podstatným vplyvom (665A)</t>
  </si>
  <si>
    <t>Výnosy z ostatných dlhodobých cenných papierov a podielov (665A)</t>
  </si>
  <si>
    <t>Výnosy z ostatného dlhodobého finančného majetku (665A)</t>
  </si>
  <si>
    <t>Výnosy z krátkodobého finančného majetku (666)</t>
  </si>
  <si>
    <t>Náklady na krátkodobý finančný majetok (566)</t>
  </si>
  <si>
    <t>Výnosové úroky (662)</t>
  </si>
  <si>
    <t>Nákladové úroky (562)</t>
  </si>
  <si>
    <t>Kurzové zisky (663)</t>
  </si>
  <si>
    <t>Kurzové straty (563)</t>
  </si>
  <si>
    <t>Ostatné výnosy z finančnej činnosti (668)</t>
  </si>
  <si>
    <t>Ostatné náklady na finančnú činnosť (568, 569)</t>
  </si>
  <si>
    <t>Prevod finančných výnosov (-) (698)</t>
  </si>
  <si>
    <t>Prevod finančných nákladov (-) (598)</t>
  </si>
  <si>
    <t>Preceding accounting period</t>
  </si>
  <si>
    <t>no.</t>
  </si>
  <si>
    <t>Časové rozlíšenie ( r. 062 až r. 065)</t>
  </si>
  <si>
    <t>Equity  line 068+ line 073 + line 080 + line 084 + line 087</t>
  </si>
  <si>
    <t>Funds created from profit                                                       total (lines 081 to 083)</t>
  </si>
  <si>
    <t>(in whole EUR)</t>
  </si>
  <si>
    <t xml:space="preserve">For the </t>
  </si>
  <si>
    <t>Fin. statements</t>
  </si>
  <si>
    <t>Profit/loss from financial activities line 27 - line 28 + line 29 + line 33 - line 34 + line 35 - line 36 - line 37 + line 38 - line 39 + line 40 - line 41 + line 42 -  line 43)+ (- line 44)- (-line 45)</t>
  </si>
  <si>
    <t>Profit/loss from ordinary activities before tax line 26 + line 46</t>
  </si>
  <si>
    <t>Income tax on ordinary activities line 49+ line 50</t>
  </si>
  <si>
    <t>Profit/loss from ordinary activities after tax line 47 - line 48</t>
  </si>
  <si>
    <t>Income tax on extraordinary activities   line 56 + line 57</t>
  </si>
  <si>
    <t>Profit/loss from extraordinary activities after tax line 54 - line 55</t>
  </si>
  <si>
    <t>Profit/loss from extraordinary activities before tax line 52 - line 53</t>
  </si>
  <si>
    <t>Profit/loss for the accounting period  after tax (+/-) [line 51 + line 58 - line 60]</t>
  </si>
  <si>
    <t>Profit/loss for the accounting period before tax (+/-) [line 47 + line 54]</t>
  </si>
  <si>
    <r>
      <t xml:space="preserve">Brutto - </t>
    </r>
    <r>
      <rPr>
        <sz val="8"/>
        <rFont val="Verdana"/>
        <family val="2"/>
        <charset val="238"/>
      </rPr>
      <t>časť 1</t>
    </r>
  </si>
  <si>
    <r>
      <t>Korekcia</t>
    </r>
    <r>
      <rPr>
        <sz val="8"/>
        <rFont val="Verdana"/>
        <family val="2"/>
        <charset val="238"/>
      </rPr>
      <t xml:space="preserve"> - časť 2</t>
    </r>
  </si>
  <si>
    <r>
      <t>Sociálne poistenie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(336) - 391A</t>
    </r>
  </si>
  <si>
    <r>
      <t>Handelsname</t>
    </r>
    <r>
      <rPr>
        <b/>
        <sz val="8"/>
        <rFont val="Verdana"/>
        <family val="2"/>
        <charset val="238"/>
      </rPr>
      <t xml:space="preserve">  </t>
    </r>
    <r>
      <rPr>
        <sz val="8"/>
        <rFont val="Verdana"/>
        <family val="2"/>
        <charset val="238"/>
      </rPr>
      <t xml:space="preserve">(Bezeichnung) der Buchführungseinheit </t>
    </r>
  </si>
  <si>
    <r>
      <t xml:space="preserve">Brutto - </t>
    </r>
    <r>
      <rPr>
        <sz val="8"/>
        <rFont val="Verdana"/>
        <family val="2"/>
        <charset val="238"/>
      </rPr>
      <t>Teil 1</t>
    </r>
  </si>
  <si>
    <r>
      <t xml:space="preserve">Netto       </t>
    </r>
    <r>
      <rPr>
        <sz val="8"/>
        <rFont val="Verdana"/>
        <family val="2"/>
        <charset val="238"/>
      </rPr>
      <t>2</t>
    </r>
  </si>
  <si>
    <r>
      <t>Korrektur</t>
    </r>
    <r>
      <rPr>
        <sz val="8"/>
        <rFont val="Verdana"/>
        <family val="2"/>
        <charset val="238"/>
      </rPr>
      <t xml:space="preserve"> - Teil 2</t>
    </r>
  </si>
  <si>
    <r>
      <t xml:space="preserve">Netto    </t>
    </r>
    <r>
      <rPr>
        <sz val="8"/>
        <rFont val="Verdana"/>
        <family val="2"/>
        <charset val="238"/>
      </rPr>
      <t>3</t>
    </r>
  </si>
  <si>
    <r>
      <t xml:space="preserve">Forderungen gegenüber verbundenen Unternehmen 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(351A) - 391A</t>
    </r>
  </si>
  <si>
    <r>
      <t>Forderungen im Rahmen der Sozialversicherung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(336) - 391A</t>
    </r>
  </si>
  <si>
    <r>
      <t>Bewertungsdifferenzen aus der Neubewertung bei der Verschmelzung durch Aufnahme,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bei der Verschmelzung durch Neugründung und bei der Spaltung (+/- 416)</t>
    </r>
  </si>
  <si>
    <r>
      <t>Langfristige Verbindlichkeiten gegenüber verbundenen Unternehmen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(471A)</t>
    </r>
  </si>
  <si>
    <r>
      <t>Betriebsergebnis Z. 11 - Z. 12 - Z. 17 - Z. 18 + Z. 19 - Z. 20 -Z. 21 + Z. 22 - Z. 23  + (- Z. 24) - (- Z. 25)</t>
    </r>
    <r>
      <rPr>
        <b/>
        <sz val="8"/>
        <color indexed="10"/>
        <rFont val="Verdana"/>
        <family val="2"/>
        <charset val="238"/>
      </rPr>
      <t xml:space="preserve"> </t>
    </r>
    <r>
      <rPr>
        <b/>
        <sz val="8"/>
        <rFont val="Verdana"/>
        <family val="2"/>
        <charset val="238"/>
      </rPr>
      <t xml:space="preserve"> </t>
    </r>
  </si>
  <si>
    <t>- splatná (591, 595)</t>
  </si>
  <si>
    <t>- odložená (+/- 592)</t>
  </si>
  <si>
    <t>Mimoriadne výnosy (účtová skupina 68)</t>
  </si>
  <si>
    <t>Mimoriadne náklady (účtová skupina 58)</t>
  </si>
  <si>
    <t>- splatná (593)</t>
  </si>
  <si>
    <t>2.</t>
  </si>
  <si>
    <t>- odložená (+/- 594)</t>
  </si>
  <si>
    <t>Bilanz Úč POD 1-01</t>
  </si>
  <si>
    <t>Steuerverbindlichkeiten und Zuschüsse (341, 342, 343, 345, 346, 347, 34X)</t>
  </si>
  <si>
    <t>AKTIVA</t>
  </si>
  <si>
    <t>Gewinn- und Verlustrechnung Úč POD 2-01</t>
  </si>
  <si>
    <t>Handelsregisternummer (IČO)</t>
  </si>
  <si>
    <t>Gebäude  (021) - /081, 092A/</t>
  </si>
  <si>
    <t>Selbständige bewegliche Gegenstände und Gesamtheit von beweglichen Gegenständen 
(022) - /082, 092A/</t>
  </si>
  <si>
    <t>Wertberichtigungen zum angeschafften Vermögen  
 (+/- 097) +/- 098</t>
  </si>
  <si>
    <t>Sonstige Forderungen innerhalb des Konzerns
(351A) - 391A</t>
  </si>
  <si>
    <t>Sonstige Forderungen (335A, 33XA, 371A, 373A, 374A, 375A, 376A, 378A) - 391A</t>
  </si>
  <si>
    <t xml:space="preserve">Geldbestand  (211, 213, 21X) </t>
  </si>
  <si>
    <t>Gebundene Rücklagen  (422)</t>
  </si>
  <si>
    <t>Ausstehende Rechnungen aus Lieferungen und Leistungen  (476A)</t>
  </si>
  <si>
    <t>Sonstige langfristige Verbindlichkeiten innerhalb des Konzerns (471A)</t>
  </si>
  <si>
    <t>Emittierte Schuldscheine (473A/-/255A)</t>
  </si>
  <si>
    <t>Ausstehende Rechnungen aus Lieferungen und Leistungen (326, 476A)</t>
  </si>
  <si>
    <t>Verbindlichkeiten gegenüber verbundenen Unternehmen (361A, 471A)</t>
  </si>
  <si>
    <t>Kurzfristige Bankkredite  (221A, 231, 232, 23X, 461A, 46XA)</t>
  </si>
  <si>
    <t>Handelsmarge  Z. 01- Z. 02</t>
  </si>
  <si>
    <t>Übertrag der betrieblichen Erträge  (-) (697)</t>
  </si>
  <si>
    <t xml:space="preserve">Übertrag der betrieblichen Aufwendungen (-) (597) </t>
  </si>
  <si>
    <t>Veräuβerte Wertpapiere und Beteiligungen (561)</t>
  </si>
  <si>
    <t>Erträge aus Finanzanlagen aus Beteiligungen an verbundenen Unternehmen (665A)</t>
  </si>
  <si>
    <t>Übertragung der Ergebnisanteile an die Gesellschafter (+/-596)</t>
  </si>
  <si>
    <t>Podpisový záznam člena štatutárneho orgánu účtovnej jednotky alebo fyzickej osoby, ktorá je účtovnou jednotkou:</t>
  </si>
  <si>
    <t>Podpisový záznam osoby zodpovednej za zostavenie účtovnej závierky:</t>
  </si>
  <si>
    <t>Podpisový záznam osoby zodpovednej za vedenie účtovníctva:</t>
  </si>
  <si>
    <t>Bezprostredne predchádzajúce účtovné obdobie</t>
  </si>
  <si>
    <t>Text
b</t>
  </si>
  <si>
    <t>Unterschrift des Mitglieds des statutarischen Organs der Buchführungseinheit oder der natürlichen Person, die eine Buchführungseinheit ist:</t>
  </si>
  <si>
    <t>Unterschrift der für die Buchführung verantwortlichen Person:</t>
  </si>
  <si>
    <t>Forderungen gegenüber verbundenen Unternehmen (351A) - 391A</t>
  </si>
  <si>
    <t>Restbuchwert des veräuβerten Anlagevermögens und Materials (541, 542)</t>
  </si>
  <si>
    <t>Erlöse aus der Veräuβerung von Wertpapieren und Beteiligungen (661)</t>
  </si>
  <si>
    <t>Aufwendungen für kurzfristiges Finanzvermögen (566 )</t>
  </si>
  <si>
    <t>Aufwendungen für die Neubewertung von Wertpapieren und Aufwendungen für Derivatgeschäfte (564, 567)</t>
  </si>
  <si>
    <t>Bildung und Auflösung der Wertberichtigungen auf Finanzvermögen +/ - 565</t>
  </si>
  <si>
    <t>PASSIVA
b</t>
  </si>
  <si>
    <t>Ident.</t>
  </si>
  <si>
    <t>Poskytnuté preddavky na dlhodobý hmotný majetok
(052) - 095A</t>
  </si>
  <si>
    <t>STRANA PASÍV
b</t>
  </si>
  <si>
    <t>Základné imanie (411 alebo +/- 491)</t>
  </si>
  <si>
    <t>Zmena základného imania   +/- 419</t>
  </si>
  <si>
    <t>Zákonný rezervný fond (Nedeliteľný fond) z kapitálových vkladov (417, 418)</t>
  </si>
  <si>
    <t>Náklady na precenenie cenných papierov a náklady na derivátové operácie (564, 567)</t>
  </si>
  <si>
    <t>Tvorba a zúčtovanie opravných položiek k finančnému majetku +/- 565</t>
  </si>
  <si>
    <t>Výnosy z precenenia cenných papierov a výnosy z derivátových operácií (664, 667)</t>
  </si>
  <si>
    <t>Unterschrift der für die Erstellung des Jahresabschlusses verantwortlichen Person:</t>
  </si>
  <si>
    <t>Aktivované náklady na vývoj                                                                                                (012) - /072, 091A/</t>
  </si>
  <si>
    <t>Podielové a cenné papiere a podiely v spoločnosti s podstatným vplyvom                                            (062) - 096A</t>
  </si>
  <si>
    <t>Ostatný dlhodobý finančný majetok                                                                                 (067A, 069, 06XA) - 096A</t>
  </si>
  <si>
    <t>Poskytnuté preddavky na zásoby                                                                                            (314A) - 391A</t>
  </si>
  <si>
    <t>Pohľadávky z obchodného styku                                                                                           (311A, 312A, 313A, 314A, 315A, 31XA) - 391A</t>
  </si>
  <si>
    <t>Pohľadávky voči spoločníkom, členom a združeniu                                                                        (354A, 355A, 358A, 35XA) - 391A</t>
  </si>
  <si>
    <t>Pohľadávky z obchodného styku                                                                                       (311A, 312A, 313A, 314A 315A, 31XA) - 391A</t>
  </si>
  <si>
    <t>Ostatné dlhodobé záväzky                                                                                             (474A, 479A, 47XA, 372A, 373A, 377A)</t>
  </si>
  <si>
    <t>Záväzky z obchodného styku                                                                                          (321, 322, 324, 325, 32X, 475A, 478A, 479A, 47XA)</t>
  </si>
  <si>
    <t>Ostatné záväzky v rámci konsolidovaného celku                                                                 (361A, 36XA, 471A, 47XA)</t>
  </si>
  <si>
    <t>Záväzky voči spoločníkom a združeniu                                                                            (364, 365, 366, 367, 368, 398A, 478A, 479A)</t>
  </si>
  <si>
    <t>Daňové záväzky a dotácie                                                                                                (341, 342, 343, 345, 346, 347, 34X)</t>
  </si>
  <si>
    <t>Ostatné záväzky                                                                                                                   (372A, 373A, 377A, 379A, 474A, 479A, 47X)</t>
  </si>
  <si>
    <t>Krátkodobé finančné výpomoci                                                                                           (241, 249, 24X, 473A,/-/255A)</t>
  </si>
  <si>
    <t>Zmeny stavu vnútroorganizačných zásob                                                                                            (+/- účtová skupina 61)</t>
  </si>
  <si>
    <t>Ostatné výnosy z hospodárskej činnosti                                                                                          (644, 645, 646, 648, 655, 657)</t>
  </si>
  <si>
    <t>Prevod podielov na výsledku hospodárenia spoločníkom                                                                  (+/- 596)</t>
  </si>
  <si>
    <t>Aktivierte Entwicklungskosten                                                                                                    (012) - /072, 091A/</t>
  </si>
  <si>
    <t>Geleistete Anzahlungen auf langfristige immaterielle Vermögensgegenstände                                                   (051) - 095A</t>
  </si>
  <si>
    <t>Anteile an Unternehmen, an denen beherrschender Einfluss besteht                                                                  (061) - 096A</t>
  </si>
  <si>
    <t>Sonstige Finanzanlagen                                                                                                           (067A, 069, 06XA) - 096A</t>
  </si>
  <si>
    <t>Ausleihungen mit einer Laufzeit von höchstens einem Jahr                                                           (066A, 067A, 06XA) - 096A</t>
  </si>
  <si>
    <t>Roh-, Hilfs- und Betriebsstoffe                                                                                            (112, 119, 11X) - /191, 19X/</t>
  </si>
  <si>
    <t>Geleistete Anzahlungen auf Vorräte                                                                                        (314A) - 391A</t>
  </si>
  <si>
    <t>Forderungen aus Lieferungen und Leistungen                                                                      (311A, 312A, 313A, 314A, 315A, 31XA) - 391A</t>
  </si>
  <si>
    <t>(v celých eurách)</t>
  </si>
  <si>
    <t xml:space="preserve"> </t>
  </si>
  <si>
    <t>Netto 2</t>
  </si>
  <si>
    <t>SK NACE</t>
  </si>
  <si>
    <t>A.I. 1.</t>
  </si>
  <si>
    <t xml:space="preserve">  A.II.</t>
  </si>
  <si>
    <t xml:space="preserve">  A.II.1.</t>
  </si>
  <si>
    <t>A.III. 1.</t>
  </si>
  <si>
    <t>Finančné účty súčet (r . 056 až r. 060)</t>
  </si>
  <si>
    <t>Náklady budúcich období dlhodobé (381A, 382A)</t>
  </si>
  <si>
    <t>Náklady budúcich období krátkodobé (381A, 382A)</t>
  </si>
  <si>
    <t>Príjmy budúcich období dlhodobé (385A)</t>
  </si>
  <si>
    <t>Príjmy budúcich období krátkodobé (385A)</t>
  </si>
  <si>
    <t>116</t>
  </si>
  <si>
    <t>119</t>
  </si>
  <si>
    <t xml:space="preserve">      4.</t>
  </si>
  <si>
    <t>Pohľadávky za upísané vlatsné imanie (/-/353)</t>
  </si>
  <si>
    <t>Bildung und Auflösung der Wertberichtigungen auf Forderungen +/ - 547</t>
  </si>
  <si>
    <t>Výsledok hospodárenia z hospodárskej činnosti r. 11 - r. 12 - r. 17 - r. 18 + r. 19 - r. 20 - r. 21 + r. 22 - r. 23 + (- r. 24) - (-r.25)</t>
  </si>
  <si>
    <t>R</t>
  </si>
  <si>
    <t>S.1.</t>
  </si>
  <si>
    <t>Finanzergebnis Z. 27 - Z. 28 + Z. 29 + Z. 33 -Z. 34 + Z. 35 - Z. 36 - Z. 37 + Z. 38 - Z. 39 + Z. 40 - Z. 41 + Z. 42 - Z. 43 + (-Z. 44) - (- Z. 45)</t>
  </si>
  <si>
    <t>Einkommensteuer aus der gewöhnlichen Geschäftstätigkeit   Z. 49 + Z. 50</t>
  </si>
  <si>
    <t>Ergebnis der gewöhnlichen Geschäftstätigkeit vor Steuern Z. 26 + Z. 46</t>
  </si>
  <si>
    <t>Ergebnis der gewöhnlichen Geschäftstätigkeit nach Steuern Z. 47 - Z. 48</t>
  </si>
  <si>
    <t>Außerordentliches Ergebnis vor Steuern Z. 52 - Z. 53</t>
  </si>
  <si>
    <t>Einkommensteuer aus der außerordentlichen Geschäftstätigkeit                                                                  Z. 56 + Z. 57</t>
  </si>
  <si>
    <t>Außerordentliches Ergebnis nach Steuern Z. 54 - Z. 55</t>
  </si>
  <si>
    <t>Jahresüberschuss/Jahresfehlbetrag vor Steuern (+/-) [Z. 47 + Z. 54]</t>
  </si>
  <si>
    <t>Jahresüberschuss/Jahresfehlbetrag nach Steuern (+/-) [Z. 51 + Z. 58 - Z. 60]</t>
  </si>
  <si>
    <t>Balance Sheet Úč POD 1 -01</t>
  </si>
  <si>
    <t>BALANCE SHEET</t>
  </si>
  <si>
    <t>as of</t>
  </si>
  <si>
    <t>Tax identification number</t>
  </si>
  <si>
    <t>Month</t>
  </si>
  <si>
    <t>Year</t>
  </si>
  <si>
    <t>prepared</t>
  </si>
  <si>
    <t>from</t>
  </si>
  <si>
    <t xml:space="preserve"> extraordinary</t>
  </si>
  <si>
    <t>approved</t>
  </si>
  <si>
    <t xml:space="preserve"> interim</t>
  </si>
  <si>
    <t>Preceding</t>
  </si>
  <si>
    <t>period</t>
  </si>
  <si>
    <t>Busines name of the accounting entity</t>
  </si>
  <si>
    <t>Registered office of the accounting entity</t>
  </si>
  <si>
    <t xml:space="preserve">Street  </t>
  </si>
  <si>
    <t>Number</t>
  </si>
  <si>
    <t>Prepared on:</t>
  </si>
  <si>
    <t>Signature of the person responsible for the preparation of the financial statements:</t>
  </si>
  <si>
    <t>Approved on:</t>
  </si>
  <si>
    <t>ASSETS</t>
  </si>
  <si>
    <t>Line</t>
  </si>
  <si>
    <t>Current accounting period</t>
  </si>
  <si>
    <t>Capitalized development costs (012) - /072, 091A/</t>
  </si>
  <si>
    <t>Valuable rights  (014) - /074, 091A/</t>
  </si>
  <si>
    <t>Other non-current intangible assets 
 (019, 01X) - /079, 07X, 091A/</t>
  </si>
  <si>
    <t>Acquisition of non-current intangible assets 
(041) - 093</t>
  </si>
  <si>
    <t>Land  (031) - 092A</t>
  </si>
  <si>
    <t>Livestock
(026) - /086,092A/</t>
  </si>
  <si>
    <t>Advance payments made for property, plant and equipment
(052) - 095A</t>
  </si>
  <si>
    <t>Value adjustment to acquired assets  
 (+/- 097) +/- 098</t>
  </si>
  <si>
    <t>Other non-current financial assets (067A, 069, 06XA) - 096A</t>
  </si>
  <si>
    <t>Loans with maturity up to one year (066A,067A,06XA)-096A</t>
  </si>
  <si>
    <t>Finished goods  (123) - 194</t>
  </si>
  <si>
    <t>Animals  (124) - 195</t>
  </si>
  <si>
    <t>Trade receivables  (311A, 312A, 313A, 314A, 315A, 31XA) - 391A</t>
  </si>
  <si>
    <t>Other intercompany receivables   
(351A) - 391A</t>
  </si>
  <si>
    <t>Other receivables (335A, 33XA, 371A, 373A, 374A, 375A, 376A, 378A) - 391A</t>
  </si>
  <si>
    <t>Trade receivables  (311A, 312A, 313A, 314A 315A, 31XA) - 391A</t>
  </si>
  <si>
    <t>Non-current receivables                                       total  (lines 039 to 045)</t>
  </si>
  <si>
    <t>Net value of the contract (316A)</t>
  </si>
  <si>
    <t>Current receivables                                                     total (lines 047 to 054)</t>
  </si>
  <si>
    <t>SPOLU MAJETOK                                                                                                      r. 002 + r. 030 + r. 061</t>
  </si>
  <si>
    <t>Anlagevermögen                                                                                                                         Z. 003 + Z. 011 + Z. 021</t>
  </si>
  <si>
    <t>Aktiva insgesamt                                                                                                                 Z. 002 + Z. 030 + Z. 061</t>
  </si>
  <si>
    <t>10.</t>
  </si>
  <si>
    <t>Liabilities line 89 + line 94 + line 106+ line 117 + line 118</t>
  </si>
  <si>
    <t>Provisions total (lines 090 to. 093)</t>
  </si>
  <si>
    <t>Non-current liabilities                                                   total (lines 095 to 105)</t>
  </si>
  <si>
    <t>Current liabilities total (lines 107 to 116)</t>
  </si>
  <si>
    <t>Capital funds total (lines 074 to 079)</t>
  </si>
  <si>
    <t>Revenue from sale of own products and services (601, 602, 606)</t>
  </si>
  <si>
    <t>Other intercompany receivables 
(351A) - 391A</t>
  </si>
  <si>
    <t xml:space="preserve"> Tax receivables  (341, 342, 343, 345, 346, 347) - 391A</t>
  </si>
  <si>
    <t>Other receivables  
(335A, 33XA, 371A, 373A, 374A, 375A, 376A, 378A) - 391A</t>
  </si>
  <si>
    <t>Bank accounts  (221A, 22X +/-261)</t>
  </si>
  <si>
    <t>Acquisition of current financial assets  
(259, 314 A) - 291</t>
  </si>
  <si>
    <t>LIABILITIES AND EQUITY
b</t>
  </si>
  <si>
    <t>Line
No.
 c</t>
  </si>
  <si>
    <t>Current accounting period
4</t>
  </si>
  <si>
    <t>Preceding
accounting period
5</t>
  </si>
  <si>
    <t>Own shares or own participating interests (/-/252)</t>
  </si>
  <si>
    <t>Share premium     (412)</t>
  </si>
  <si>
    <t>Other capital funds (413)</t>
  </si>
  <si>
    <t>Legal reserve fund (Non-distributable fund) from capital contributions (417, 418)</t>
  </si>
  <si>
    <t>Legal reserve fund  (421)</t>
  </si>
  <si>
    <t>Non-distributable fund  (422)</t>
  </si>
  <si>
    <t>Statutory funds and other funds (423, 427, 42X)</t>
  </si>
  <si>
    <t>Dlhodobý nehmotný majetok súčet                                                                                    (r. 004 až 010)</t>
  </si>
  <si>
    <t xml:space="preserve">A.I. </t>
  </si>
  <si>
    <t xml:space="preserve">       A.I.1.</t>
  </si>
  <si>
    <t>15</t>
  </si>
  <si>
    <t>16</t>
  </si>
  <si>
    <t>17</t>
  </si>
  <si>
    <t>18</t>
  </si>
  <si>
    <t>19</t>
  </si>
  <si>
    <t>20</t>
  </si>
  <si>
    <t>Dlhodobý hmotný majetok                                                                                              (r. 012 až 020)</t>
  </si>
  <si>
    <t xml:space="preserve">Obežný majetok                                                                                                            r. 031 + r. 038 + r. 046 + r. 055   </t>
  </si>
  <si>
    <t>Zásoby súčet (r. 032 až 037)</t>
  </si>
  <si>
    <t xml:space="preserve">        7.</t>
  </si>
  <si>
    <t>Čistá hodnota zákazky (316A)</t>
  </si>
  <si>
    <t>Krátkodobé pohľadávky súčet                                                                                           (r. 047 až 054)</t>
  </si>
  <si>
    <t>Obstarávaný krátkodobý finančný majetok 
(259, 314A) - 291</t>
  </si>
  <si>
    <t>Výsledok hospodárenia za účtovné obdobie/+-/
r. 001 - (r. 068 + r. 073 + r. 080 + r. 084 + r. 088 + r. 121)</t>
  </si>
  <si>
    <t>Záväzky r. 89 + r. 94 + r. 106+ r. 117 + r. 118</t>
  </si>
  <si>
    <t>Dlhodobé záväzky súčet (r. 095 až r. 105)</t>
  </si>
  <si>
    <t>Dlhodobé záväzky z obchodného styku  (321A, 479A)</t>
  </si>
  <si>
    <t xml:space="preserve">     11.</t>
  </si>
  <si>
    <t>Čistá hodnota zakázky (316A)</t>
  </si>
  <si>
    <t>Krátkodobé záväzky súčet (r. 107 až r. 116)</t>
  </si>
  <si>
    <t>124</t>
  </si>
  <si>
    <t>125</t>
  </si>
  <si>
    <t xml:space="preserve">      10.</t>
  </si>
  <si>
    <t>Bankové úvery r. 119 + r. 120</t>
  </si>
  <si>
    <t>Časové rozlíšenie súčet (r. 122 až r. 125)</t>
  </si>
  <si>
    <t>Tržby z predaja tovaru  (604, 607)</t>
  </si>
  <si>
    <t>Náklady vynaložené na obstaranie predaného tovaru                                                                           (504, 505A, 507)</t>
  </si>
  <si>
    <t>Tržby z predaja vlastných výrobkov a služieb (601, 602, 606)</t>
  </si>
  <si>
    <t>Other non-current intercompany liabilities (471A)</t>
  </si>
  <si>
    <t>Long-term advance payments received (475A)</t>
  </si>
  <si>
    <t>Bonds issued (473A/-/255A)</t>
  </si>
  <si>
    <t>Other non-current liabilities  (474A, 479A, 47XA, 372A, 373A, 377A)</t>
  </si>
  <si>
    <t>Deferred tax liability    (481A)</t>
  </si>
  <si>
    <t>Other intercompany liabilities  
(361A, 36XA, 471A, 47XA)</t>
  </si>
  <si>
    <t>Income Statement Úč POD 2 -01</t>
  </si>
  <si>
    <t>INCOME STATEMENT</t>
  </si>
  <si>
    <t>Line
No.
c</t>
  </si>
  <si>
    <t>Actual data</t>
  </si>
  <si>
    <t>Dlhodobý finančný majetok                                                                                                (r. 022 až 029)</t>
  </si>
  <si>
    <t>Nedokončená výroba a polotovary vlastnej výroby
(121, 122, 12X) - /192, 193, 19X/</t>
  </si>
  <si>
    <t>Daňové pohľadávky a dotácie                                                                                                              (341, 342, 343, 345, 346, 347) - 391A</t>
  </si>
  <si>
    <t>Účty v bankách s dobou viazanosti dlhšou ako jeden rok 22XA</t>
  </si>
  <si>
    <t>Ostatné krátkodobé rezervy (323A, 32X, 459A, 45XA)</t>
  </si>
  <si>
    <t>Zostavený dňa</t>
  </si>
  <si>
    <t>Schválený dňa</t>
  </si>
  <si>
    <t>Tvorba a zúčtovanie opravných položiek k pohľadávkam (+/-547)</t>
  </si>
  <si>
    <t>Výsledok hospodárenia z mimoriadnej činnosti pred zdanením r. 52 - r. 53</t>
  </si>
  <si>
    <t>Company Reg. Number (IČO)</t>
  </si>
  <si>
    <t>regular</t>
  </si>
  <si>
    <t xml:space="preserve"> (mark with x)</t>
  </si>
  <si>
    <t>to</t>
  </si>
  <si>
    <t>ZIP</t>
  </si>
  <si>
    <t>City</t>
  </si>
  <si>
    <t>Phone number</t>
  </si>
  <si>
    <t>Fax number</t>
  </si>
  <si>
    <t>Signature of the person responsible for the bookkeeping:</t>
  </si>
  <si>
    <t>Signature of a member of the statutory body of the accounting entity or of an individual person representing an accounting entity:</t>
  </si>
  <si>
    <r>
      <t>Correction</t>
    </r>
    <r>
      <rPr>
        <sz val="8"/>
        <rFont val="Verdana"/>
        <family val="2"/>
        <charset val="238"/>
      </rPr>
      <t xml:space="preserve"> - Part 2</t>
    </r>
  </si>
  <si>
    <r>
      <t xml:space="preserve">Gross - </t>
    </r>
    <r>
      <rPr>
        <sz val="8"/>
        <rFont val="Verdana"/>
        <family val="2"/>
        <charset val="238"/>
      </rPr>
      <t>Part 1</t>
    </r>
  </si>
  <si>
    <r>
      <t xml:space="preserve">Net </t>
    </r>
    <r>
      <rPr>
        <sz val="8"/>
        <rFont val="Verdana"/>
        <family val="2"/>
        <charset val="238"/>
      </rPr>
      <t>2</t>
    </r>
  </si>
  <si>
    <t>Non-current assets                      l. 003 + l. 011 + l. 021</t>
  </si>
  <si>
    <t>Advance payments made for non-current intangible assets (051) - 095A</t>
  </si>
  <si>
    <t>Property, plant and equipment (lines 012 to 020)</t>
  </si>
  <si>
    <t>Structures                              (021) - /081, 092A/</t>
  </si>
  <si>
    <t>Individual movable assets and sets of movable assets  
(022) - /082, 092A/</t>
  </si>
  <si>
    <r>
      <t xml:space="preserve">Net   </t>
    </r>
    <r>
      <rPr>
        <sz val="8"/>
        <rFont val="Verdana"/>
        <family val="2"/>
        <charset val="238"/>
      </rPr>
      <t>3</t>
    </r>
  </si>
  <si>
    <r>
      <rPr>
        <b/>
        <sz val="8"/>
        <rFont val="Verdana"/>
        <family val="2"/>
        <charset val="238"/>
      </rPr>
      <t>Correction</t>
    </r>
    <r>
      <rPr>
        <sz val="8"/>
        <rFont val="Verdana"/>
        <family val="2"/>
        <charset val="238"/>
      </rPr>
      <t xml:space="preserve"> - Part 2</t>
    </r>
  </si>
  <si>
    <t>Perennial crops
 (025) - /085, 092A/</t>
  </si>
  <si>
    <t>Other property, plant and equipment
(029, 02X, 032) - /089, 08X, 092A/</t>
  </si>
  <si>
    <t>Acquisition of property, plant and equipment
(042) - 094</t>
  </si>
  <si>
    <t>Shares and ownership interests in subsidiary entities 
(061) - 096A</t>
  </si>
  <si>
    <t>Shares and ownership interests with significant influence over enterprises                                   (062) - 096A</t>
  </si>
  <si>
    <t>Other long-term shares and ownership interests
(063, 065) - 096A</t>
  </si>
  <si>
    <t>Intercompany loans  (066A) - 096A</t>
  </si>
  <si>
    <t>Acquisition of non-current financial assets  
(043) - 096A</t>
  </si>
  <si>
    <t>Advance paymets for non-current financial assets 
(053) - 095A</t>
  </si>
  <si>
    <t xml:space="preserve">Current assets  line 031 + line 038 + line 046 + line 055      </t>
  </si>
  <si>
    <t>Inventory  (lines 032 to 037)</t>
  </si>
  <si>
    <t>Raw materials  (112, 119, 11X) - /191, 19X/</t>
  </si>
  <si>
    <t>Work in progress  and semi-finished products 
(121, 122, 12X) - /192, 193, 19X/</t>
  </si>
  <si>
    <t>Goods for resale  (132,133 13X, 139) - /196, 19X/</t>
  </si>
  <si>
    <t>Advance payments for inventory  (314A) - 391A</t>
  </si>
  <si>
    <t>Intercompany receivables                               (351A) - 391A</t>
  </si>
  <si>
    <r>
      <t xml:space="preserve">Net  </t>
    </r>
    <r>
      <rPr>
        <sz val="8"/>
        <rFont val="Verdana"/>
        <family val="2"/>
        <charset val="238"/>
      </rPr>
      <t xml:space="preserve"> 3</t>
    </r>
  </si>
  <si>
    <t>Deferred tax receivable ( 481 A)</t>
  </si>
  <si>
    <t>Intercompany receivables  (351A) - 391A</t>
  </si>
  <si>
    <t>Social insurance   (336) - 391A</t>
  </si>
  <si>
    <t>Financial assets                                       total (lines 056 to 060)</t>
  </si>
  <si>
    <t xml:space="preserve">Cash on hand  (211, 213, 21X) </t>
  </si>
  <si>
    <t>Bank accounts with notice period exceeding one year 22XA</t>
  </si>
  <si>
    <t>Current financial assets 
(251, 253, 256, 257, 25X) - /291, 29X/</t>
  </si>
  <si>
    <t>Accruals and deferrals                                                           (lines 062 to 065)</t>
  </si>
  <si>
    <t>Prepaid expenses -long-term (381A, 382A)</t>
  </si>
  <si>
    <t>Prepaid expenses -short-term (381A, 382A)</t>
  </si>
  <si>
    <t>Accrued income  -short-term (385A)</t>
  </si>
  <si>
    <t>Accrued income  -long-term (385A)</t>
  </si>
  <si>
    <t xml:space="preserve">Ident. a </t>
  </si>
  <si>
    <t>Registered capital         (lines 069 to 072)</t>
  </si>
  <si>
    <t>Share capital (411 or +/- 491)</t>
  </si>
  <si>
    <t>Changes in share capital  +/- 419</t>
  </si>
  <si>
    <t>Receivables from contributions to registered capital (/-/353)</t>
  </si>
  <si>
    <t>Revaluation reserves for assets and liabilities
(+/- 414)</t>
  </si>
  <si>
    <t>Revaluation reserves for investments (+/- 415)</t>
  </si>
  <si>
    <t xml:space="preserve">Revaluation reserves in case of acquisition, merger and demerger (+/- 416)                                                          </t>
  </si>
  <si>
    <t xml:space="preserve">        3.</t>
  </si>
  <si>
    <t>Retained earnings/Accumulated losses   line 085 and line 086</t>
  </si>
  <si>
    <t>Retained earnings  (428)</t>
  </si>
  <si>
    <t>Accumulated losses (/-/429)</t>
  </si>
  <si>
    <t>Current period profit/loss /+-/ 
line 001 - (line 068 + line 073 + line 080 + line 084 + line 088 + line 121)</t>
  </si>
  <si>
    <t>Statutory provisions - long-term  (451A)</t>
  </si>
  <si>
    <t>Statutory provisions - short-term  (323A, 451A)</t>
  </si>
  <si>
    <t>Other long-term provisions (459 A, 45XA)</t>
  </si>
  <si>
    <t>Other short-term provisions (323, 32X, 459A, 45XA)</t>
  </si>
  <si>
    <t>Non-current trade liabilities  (321A, 479A)</t>
  </si>
  <si>
    <t xml:space="preserve"> Unbilled deliveries  (476A)</t>
  </si>
  <si>
    <t>Non-current intercompany liabilities (471A)</t>
  </si>
  <si>
    <t>Long-term bills of exchange to be paid (478A)</t>
  </si>
  <si>
    <t>Liabilities related to social fund   (472)</t>
  </si>
  <si>
    <t>Trade liabilities (321, 322, 324, 325, 32X, 475A, 478A, 479A, 47XA)</t>
  </si>
  <si>
    <t>Unbilled deliveries  (326, 476A)</t>
  </si>
  <si>
    <t>Intercompany liabilities  (361A, 471A)</t>
  </si>
  <si>
    <t>Liabilities towards partners and association  (364, 365, 366, 367, 368, 398A, 478A, 479A)</t>
  </si>
  <si>
    <t>Liabilities towards employees (331,333,33X,479A)</t>
  </si>
  <si>
    <t>Social insurance liabilities  (336, 479A)</t>
  </si>
  <si>
    <t>Taxes liabilities and subsidies  (341, 342, 343, 345, 346, 347, 34X)</t>
  </si>
  <si>
    <t>Other liabilities (372A, 373A, 377A, 379A, 474A, 479A, 47X)</t>
  </si>
  <si>
    <t>Short-term financial assistance                            (241, 249, 24X, 473A,/-/255A)</t>
  </si>
  <si>
    <t>Liabilities towards financial institutions line 119 + line 120</t>
  </si>
  <si>
    <t>Long-term bank loans  (461A, 46XA)</t>
  </si>
  <si>
    <t>Short-term bank loans  (221A, 231, 232, 23X, 461A, 46XA)</t>
  </si>
  <si>
    <t>Accruals and deferrals (lines 122 to 125)</t>
  </si>
  <si>
    <t>Accrued expenses -long-term (383A)</t>
  </si>
  <si>
    <t>Accrued expenses -short-term (383A)</t>
  </si>
  <si>
    <t>Deferred income -long-term (384A)</t>
  </si>
  <si>
    <t>Deferred income -short-term (384A)</t>
  </si>
  <si>
    <t>Signature of a member of the statutory body of the accounting entity or of an individual person representing and accounting entity:</t>
  </si>
  <si>
    <t>Revenue from the sale of goods (604, 607)</t>
  </si>
  <si>
    <t>Cost of goods sold  (504, 505A, 507)</t>
  </si>
  <si>
    <t>Change in internal inventory
( +/-  account group 61)</t>
  </si>
  <si>
    <t>Capitalized cost (account group 62)</t>
  </si>
  <si>
    <t>Consumed raw materials, energy consumption and consumption of other non-storable supplies (501, 502, 503, 505A)</t>
  </si>
  <si>
    <t>Other personnel expenses  (527, 528)</t>
  </si>
  <si>
    <t>Amortization and value adjustments of non-current intangible assets and depreciation of property, plant and equipment (551, 553)</t>
  </si>
  <si>
    <t>Revenues from disposal of non-current assets and raw materials  (641, 642)</t>
  </si>
  <si>
    <t>Carrying value of sold non-current assets and raw materials  (541, 542)</t>
  </si>
  <si>
    <t>Set-up and dissolution of value adjustments to receivables (+/ - 547)</t>
  </si>
  <si>
    <t xml:space="preserve"> Profit/loss from operations  line 11 - line 12 - line 17 - line 18 + line 19 - line 20 -line 21+ line 22 - line 23+(- line 24) -(-line 25)</t>
  </si>
  <si>
    <t>Revenue from the sale of shares and ownership interests (661)</t>
  </si>
  <si>
    <t>Ownership interests and shares sold (561)</t>
  </si>
  <si>
    <t>Income from shares and ownership onterests in subsidiary entities and associated companies  (665A)</t>
  </si>
  <si>
    <t>Income from revaluation of securities and income from derivative transactions (664, 667)</t>
  </si>
  <si>
    <t>Expenses from revaluation of securities and from derivative transactions (564, 567)</t>
  </si>
  <si>
    <t>Set-up and dissolution of value adjustments to financial assets +/ - 565</t>
  </si>
  <si>
    <t>kontrola AKÍVA = PASÍVA</t>
  </si>
  <si>
    <t>kontrola VÝSLEDOK v pasívach = VÝSLEDOK vo VZaS</t>
  </si>
  <si>
    <t>Riadok</t>
  </si>
  <si>
    <t>Stlpec</t>
  </si>
  <si>
    <t>R&amp;P</t>
  </si>
  <si>
    <t>RIBE</t>
  </si>
  <si>
    <t>Rozdiel</t>
  </si>
  <si>
    <t>Brutto</t>
  </si>
  <si>
    <t>PASIVA</t>
  </si>
  <si>
    <t>Bez.rok</t>
  </si>
  <si>
    <t xml:space="preserve">Daňové identifikačné číslo </t>
  </si>
  <si>
    <t xml:space="preserve">Účtovná závierka </t>
  </si>
  <si>
    <t xml:space="preserve">zostavená </t>
  </si>
  <si>
    <t>bezprostr.</t>
  </si>
  <si>
    <t>predchá-dzajúce</t>
  </si>
  <si>
    <t>Obchodné meno (názov účtovnej jednotky)</t>
  </si>
  <si>
    <t>I</t>
  </si>
  <si>
    <t>B</t>
  </si>
  <si>
    <t>E</t>
  </si>
  <si>
    <t>S</t>
  </si>
  <si>
    <t>l</t>
  </si>
  <si>
    <t>o</t>
  </si>
  <si>
    <t>v</t>
  </si>
  <si>
    <t>i</t>
  </si>
  <si>
    <t xml:space="preserve">, </t>
  </si>
  <si>
    <t>s</t>
  </si>
  <si>
    <t xml:space="preserve">Sídlo účtovnej jednotky </t>
  </si>
  <si>
    <t>á</t>
  </si>
  <si>
    <t>r</t>
  </si>
  <si>
    <t>N</t>
  </si>
  <si>
    <t>t</t>
  </si>
  <si>
    <t>j</t>
  </si>
  <si>
    <t>n</t>
  </si>
  <si>
    <t>g</t>
  </si>
  <si>
    <t>@</t>
  </si>
  <si>
    <t>e</t>
  </si>
  <si>
    <t xml:space="preserve">Podpisový záznam osoby zodpovednej za vedenie účtovníctva: </t>
  </si>
  <si>
    <t>Výkaz ziskov a strát  Úč POD 2 -04</t>
  </si>
  <si>
    <t>Výkaz ziskov a strát</t>
  </si>
  <si>
    <t>1.</t>
  </si>
  <si>
    <t>INFORMÁCIE O ÚČTOVNEJ JEDNOTKE</t>
  </si>
  <si>
    <t>Hlavným predmetom činnosti je:</t>
  </si>
  <si>
    <t>1. Výroba kovov a kovových výrobkov, zámočníctvo,výroba náradia, kovoobrábanie, kovanie,lisovanie,</t>
  </si>
  <si>
    <t>rezanie a valcovanie kovov, výroba skrutiek</t>
  </si>
  <si>
    <t>Galvanizácia kovov, tepelné a chemicko-tepelné spracovanie kovov, povrchové úpravy kovov</t>
  </si>
  <si>
    <t>3. Montáž komponentov pre automobilový a elektronický priemysel</t>
  </si>
  <si>
    <t>Informácie o počte zamestnancov:</t>
  </si>
  <si>
    <t>Názov položky</t>
  </si>
  <si>
    <t>Priemerný prepočítaný počet zamestnancov</t>
  </si>
  <si>
    <t>Stav zamestnancov ku dňu, ku ktorému sa zostavuje účtovná závierka, z toho:</t>
  </si>
  <si>
    <t>Počet vedúcich zamestnancov</t>
  </si>
  <si>
    <t>Informácie o štruktúre spoločníkov ku dňu, ku ktorému sa zostavuje účtovná závierka:</t>
  </si>
  <si>
    <t>a o štruktúre spoločníkov do dňa jej zmeny v priebehu účtovného obdobia</t>
  </si>
  <si>
    <t>Spoločník</t>
  </si>
  <si>
    <t>Výška podielu na základnom imaní</t>
  </si>
  <si>
    <t>Podiel na hlasovacích právach v %</t>
  </si>
  <si>
    <t>Iný podiel na ostatných položkách VI ako na ZI v %</t>
  </si>
  <si>
    <t>absolútne</t>
  </si>
  <si>
    <t>v %</t>
  </si>
  <si>
    <t>Richard Bergner Verbindungstechnik BmbH &amp; Co.KG - Komanditista</t>
  </si>
  <si>
    <t>Richard Bergner, s.r.o. - Komplementár</t>
  </si>
  <si>
    <t>Spolu</t>
  </si>
  <si>
    <t>sídlo Richard Bergner Verbindungstechnik GmbH &amp; Co.KG, Bahnhofstrasse 8-16, 911 26 Schwabach.</t>
  </si>
  <si>
    <t>Spoločnosť nie je v žiadnom podniku neobmedzene ručiacim spoločníkom.</t>
  </si>
  <si>
    <t>Konatelia komplementára Richard Bergner, s.r.o.</t>
  </si>
  <si>
    <t>Frank Armin Bergner, r.č. 571010/9042,</t>
  </si>
  <si>
    <t>Douglass Scott Beard, r.č. 650502/9025</t>
  </si>
  <si>
    <t>Prokúra</t>
  </si>
  <si>
    <t>Jarmila Ďuračková, r.č. 655509/6768</t>
  </si>
  <si>
    <t>Bottova 834/33, 018 41 Dubnica nad Váhom</t>
  </si>
  <si>
    <t>Jaromír Sarka, r.č. 590803/6926, Slavianska</t>
  </si>
  <si>
    <t>1178/14, 953 01 Zlaté Moravce</t>
  </si>
  <si>
    <t xml:space="preserve">Spoločnosť nemá organizačnú zložku v zahraničí. </t>
  </si>
  <si>
    <t>ZÁKLADNÉ VÝCHODISKÁ PRE ZOSTAVENIE ÚČTOVNEJ ZÁVIERKY</t>
  </si>
  <si>
    <t xml:space="preserve">Účtovná závierka bola zostavená podľa Zákona č. 431/2002 Z.z. o účtovníctve znení neskorších predpisov za predpokladu nepretržitého trvania jej činnosti a je zostavená ako riadna účtovná závierka. </t>
  </si>
  <si>
    <t>POUŽITÉ ÚČTOVNÉ ZÁSADY A METÓDY</t>
  </si>
  <si>
    <r>
      <t>a)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Dlhodobý nehmotný majetok</t>
    </r>
  </si>
  <si>
    <t>Nakupovaný dlhodobý nehmotný majetok sa oceňuje v obstarávacích cenách, ktoré obsahujú cenu obstarania a náklady súvisiace s jeho obstaraním.</t>
  </si>
  <si>
    <t>Dlhodobý nehmotný majetok nebol obstaraný iným spôsobom.</t>
  </si>
  <si>
    <t xml:space="preserve">Goodwill/ záporny goodwil vznikol ako rozdiel medzi obstarávacou cenou a podielom spoločnosti na reálnej hodnote obstaraného identifikovateľného majetku a záväzkov v deň obstarania. </t>
  </si>
  <si>
    <t>Odpisovanie</t>
  </si>
  <si>
    <t>Predpokladaná doba používania</t>
  </si>
  <si>
    <t>Ročná odpisová sadzba</t>
  </si>
  <si>
    <t>Metóda odpisovania</t>
  </si>
  <si>
    <t>Aktivované náklady na vývoj</t>
  </si>
  <si>
    <t>Softvér</t>
  </si>
  <si>
    <t>4 roky</t>
  </si>
  <si>
    <t>lineárna (rovnomerná)</t>
  </si>
  <si>
    <t>Oceniteľné práva</t>
  </si>
  <si>
    <t>Goodwill</t>
  </si>
  <si>
    <t xml:space="preserve">Ostatný DNM </t>
  </si>
  <si>
    <t>V prípade prechodného zníženia úžitkovej hodnoty dlhodobého nehmotného majetku sa tvorí opravná položka vo výške rozdielu jeho zistenej úžitkovej hodnoty a zostatkovej hodnoty.</t>
  </si>
  <si>
    <r>
      <t>b)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Dlhodobý hmotný majetok</t>
    </r>
  </si>
  <si>
    <t>Nakupovaný dlhodobý hmotný majetok sa oceňuje v obstarávacích cenách, ktoré zahŕňajú cenu obstarania, náklady na dopravu, clo a ďalšie náklady súvisiace s obstaraním.</t>
  </si>
  <si>
    <t>Dlhodobý hmotný majetok v spoločnosti nebol získaný bezodplatne.</t>
  </si>
  <si>
    <t>Dlhodobý hmotný majetok nebol obstaraný iným spôsobom.</t>
  </si>
  <si>
    <t>Náklady na technické zhodnotenie dlhodobého hmotného majetku zvyšujú jeho obstarávaciu cenu. Opravy a údržba sa účtujú do nákladov.</t>
  </si>
  <si>
    <t>Stavby</t>
  </si>
  <si>
    <t>40 rokov</t>
  </si>
  <si>
    <t>lineárna</t>
  </si>
  <si>
    <t>Stroje, prístroje a zariadenia</t>
  </si>
  <si>
    <t>4-15 rokov</t>
  </si>
  <si>
    <t>Dopravné prostriedky</t>
  </si>
  <si>
    <t>4-8 rokov</t>
  </si>
  <si>
    <t>25    12,5</t>
  </si>
  <si>
    <t>Inventár</t>
  </si>
  <si>
    <t>15 rokov</t>
  </si>
  <si>
    <t>Iný dlhodobý hmotný majetok</t>
  </si>
  <si>
    <t>Výnimky z týchto pravidiel:</t>
  </si>
  <si>
    <t>1. linka PUK i.č.208 doba odpisovania 240 mesiacov</t>
  </si>
  <si>
    <t>2. odmasťovacia linka Aquaflot i.č.413 doba odpisovania 240 mesiacov</t>
  </si>
  <si>
    <t>3. prístrešok na bycikle i.č. 216 doba odpisovania 240 mesiacov</t>
  </si>
  <si>
    <t>4. rolovacia brána v závode Dubnica a Nitra  - i.č. 234, 732 doba odpisovania 240 mesiacov</t>
  </si>
  <si>
    <t>5. pece a súčasti pecí na dobu odpisovania 240 mesiacov</t>
  </si>
  <si>
    <t>V prípade prechodného zníženia úžitkovej hodnoty dlhodobého hmotného majetku sa tvorí opravná položka vo výške rozdielu jeho zistenej úžitkovej hodnoty a zostatkovej hodnoty.</t>
  </si>
  <si>
    <r>
      <t>c)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Finančný majetok</t>
    </r>
  </si>
  <si>
    <t>Spoločnosť nevykazuje dlhodobý ani krátkodobý finančný majetok.</t>
  </si>
  <si>
    <r>
      <t>d)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Zásoby</t>
    </r>
  </si>
  <si>
    <t xml:space="preserve">V prípade prechodného zníženia úžitkovej hodnoty zásob sa tvorí  opravná položka. </t>
  </si>
  <si>
    <r>
      <t>e)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 xml:space="preserve">Zákazková výroba </t>
    </r>
  </si>
  <si>
    <t>Zákazková výroba sa v spoločnosti nerealizovala.</t>
  </si>
  <si>
    <r>
      <t>f)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 xml:space="preserve">Zákazková výstavba nehnuteľností určených na predaj </t>
    </r>
  </si>
  <si>
    <t>O zákazkovej výstavbe nehnuteľnosti určenej na predaj sa neúčtuje v spoločnosti.</t>
  </si>
  <si>
    <r>
      <t>g)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Pohľadávky</t>
    </r>
  </si>
  <si>
    <t>Pohľadávky sa oceňujú menovitou hodnotou.  Ocenenie pochybných pohľadávok sa upravuje na ich realizovateľnú  hodnotu  opravnými  položkami .</t>
  </si>
  <si>
    <t>Ak je zostatková doba splatnosti pohľadávky dlhšia ako jeden rok, tvorí sa opravná položka, ktorá predstavuje rozdiel medzi menovitou a súčasnou hodnotou pohľadávky.</t>
  </si>
  <si>
    <r>
      <t>h)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Náklady budúcich období a príjmy budúcich období</t>
    </r>
  </si>
  <si>
    <t>Náklady budúcich období sa oceňujú ich menovitou hodnotou, pričom sa vykazujú vo výške, ktorá je potrebná na dodržanie zásady vecnej a časovej súvislosti s účtovným obdobím.</t>
  </si>
  <si>
    <r>
      <t>i)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 xml:space="preserve">Záväzky </t>
    </r>
  </si>
  <si>
    <t xml:space="preserve">Dlhodobé i krátkodobé záväzky sa vykazujú v menovitých hodnotách. </t>
  </si>
  <si>
    <t>Dlhodobé, krátkodobé úvery sa vykazujú v menovitej hodnote. Za krátkodobý úver sa považuje aj časť dlhodobých úverov, ktorá je splatná do jedného roka od súvahového dňa.</t>
  </si>
  <si>
    <r>
      <t>j)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 xml:space="preserve">Rezervy </t>
    </r>
  </si>
  <si>
    <t>Rezervy sú záväzky s neurčitým časovým vymedzením alebo výškou, tvoria sa na krytie  známych rizík alebo strát z podnikania. Oceňujú sa v očakávanej výške záväzku.</t>
  </si>
  <si>
    <r>
      <t>k)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Výdavky budúcich období a výnosy budúcich období</t>
    </r>
  </si>
  <si>
    <t>Výnosy budúcich období sa oceňujú ich menovitou hodnotou, pričom sa vykazujú vo výške, ktorá je potrebná na dodržanie zásady vecnej a časovej súvislosti s účtovným obdobím.</t>
  </si>
  <si>
    <r>
      <t>l)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Vlastné imanie</t>
    </r>
  </si>
  <si>
    <t>Vlastné imanie sa skladá zo základného imania, fondov zo zisku, výsledku hospodárenia minulých rokov a výsledku hospodárenia za účtovné obdobie.</t>
  </si>
  <si>
    <t xml:space="preserve">Základné imanie spoločnosti sa vykazuje vo výške zapísanej v obchodnom registri okresného súdu. </t>
  </si>
  <si>
    <r>
      <t xml:space="preserve">Spoločnosť nevytvára rezervný fond. </t>
    </r>
    <r>
      <rPr>
        <i/>
        <sz val="10"/>
        <rFont val="Arial"/>
        <family val="2"/>
        <charset val="238"/>
      </rPr>
      <t xml:space="preserve">  </t>
    </r>
  </si>
  <si>
    <r>
      <t>m)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Transakcie v cudzích menách</t>
    </r>
  </si>
  <si>
    <t xml:space="preserve">Majetok a záväzky vyjadrené v cudzej mene sa ku dňu uskutočnenia účtovného prípadu prepočítavajú na menu euro referenčným výmenným kurzom určeným a vyhláseným Európskou centrálnou bankou alebo Národnou bankou Slovenska v deň predchádzajúci dňu uskutočnenia účtovného prípadu. </t>
  </si>
  <si>
    <t xml:space="preserve">Majetok a záväzky vyjadrené v cudzej mene (okrem prijatých a poskytnutých preddavkov) sa ku dňu, ku ktorému sa zostavuje účtovná závierka, prepočítavajú na menu euro referenčným výmenným kurzom určeným a vyhláseným Európskou centrálnou bankou alebo Národnou bankou Slovenska v deň, ku ktorému sa zostavuje účtovná závierka, a účtujú sa s vplyvom na výsledok hospodárenia. </t>
  </si>
  <si>
    <t xml:space="preserve">Prijaté a poskytnuté preddavky v cudzej mene prostredníctvom účtu vedeného v tejto cudzej mene sa prepočítavajú na menu euro referenčným výmenným kurzom určeným a vyhláseným Európskou centrálnou bankou alebo Národnou bankou Slovenska v deň predchádzajúci dňu uskutočnenia účtovného prípadu. Ku dňu, ku ktorému sa zostavuje účtovná závierka, sa na menu euro už neprepočítavajú. </t>
  </si>
  <si>
    <t xml:space="preserve">Kúpa a predaj cudzej meny sa prepočítava na euro kurzom, za ktorý boli tieto hodnoty nakúpené alebo predané.  </t>
  </si>
  <si>
    <r>
      <t>n)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Výnosy</t>
    </r>
  </si>
  <si>
    <t xml:space="preserve">Tržby za vlastné výkony a tovar neobsahujú daň z pridanej hodnoty. Tržby sú účtované ku dňu splnenia dodávky alebo služby. </t>
  </si>
  <si>
    <r>
      <t>o)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Deriváty</t>
    </r>
  </si>
  <si>
    <t>Spoločnosť neúčtuje o derivátoch.</t>
  </si>
  <si>
    <r>
      <t>p)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Finančný/operatívny lízing</t>
    </r>
  </si>
  <si>
    <t xml:space="preserve">Spoločnosť účtuje o finančnom lízingu  tak, že majetok obstaraný formou finančného lízingu je aktivovaný v deň prijatia predmetu lízingu v ocenení rovnajúcom sa istine. Lízingové splátky sú rozdelené medzi finančný náklad a zníženie nesplateného záväzku t.j. istinu. Finančný náklad sa účtuje do nákladov pri zachovaní vecnej a časovej súvislosti.   </t>
  </si>
  <si>
    <t xml:space="preserve">Majetok obstaraný formou operatívneho lízingu sa účtuje do nákladov počas doby trvania lízingovej zmluvy. Nájomné za majetok obstaraný formou operatívneho lízingu sa účtuje do nákladov rovnomerne počas doby trvania  zmluvy o prenájme. </t>
  </si>
  <si>
    <r>
      <t>q)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Daň z príjmu</t>
    </r>
  </si>
  <si>
    <t>O odloženom dani spoločnosť neúčtuje.</t>
  </si>
  <si>
    <t xml:space="preserve">Náklad na daň z príjmov sa počíta pomocou platnej daňovej sadzby z účtovného zisku upraveného o trvalé alebo dočasne daňovo neuznateľné náklady a nezdaňované výnosy.    </t>
  </si>
  <si>
    <r>
      <t>r)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Dotácie</t>
    </r>
  </si>
  <si>
    <t>Informácie o údajoch na strane aktív súvahy</t>
  </si>
  <si>
    <t>DLHODOBÝ MAJETOK</t>
  </si>
  <si>
    <t>Dlhodobý nehmotný majetok, dlhodobý hmotný majetok a dlhodobý finančný majetok</t>
  </si>
  <si>
    <t>a)</t>
  </si>
  <si>
    <t>Informácie o dlhodobom nehmotnom majetku:</t>
  </si>
  <si>
    <t>Dlhodobý nehmotný majetok</t>
  </si>
  <si>
    <t>Aktivova-né náklady na vývoj</t>
  </si>
  <si>
    <t>Oceniteľ-né práva</t>
  </si>
  <si>
    <t>Ostatný DNM</t>
  </si>
  <si>
    <t>Obstara-ný DNM</t>
  </si>
  <si>
    <t>Poskytnu-té preddav-ky na DNM</t>
  </si>
  <si>
    <t>d</t>
  </si>
  <si>
    <t>f</t>
  </si>
  <si>
    <t>h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</si>
  <si>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</si>
  <si>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</si>
  <si>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</si>
  <si>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</si>
  <si>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</si>
  <si>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</si>
  <si>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</si>
  <si>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</si>
  <si>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</si>
  <si>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kontrola súčtu</t>
  </si>
  <si>
    <t>Obstará-vaný DNM</t>
  </si>
  <si>
    <t>Hodnota za bežné účtovné obdobie</t>
  </si>
  <si>
    <t>Dlhodobý nehmotný majetok, na ktorý je zriadené záložné právo</t>
  </si>
  <si>
    <t>Dlhodobý nehmotný majetok, pri ktorom má účtovná jednotka obmedzené právo s ním nakladať</t>
  </si>
  <si>
    <t>Spoločnosť nevykonáva žiadnu výskumnú a vývojovú činnosť.</t>
  </si>
  <si>
    <t>b)</t>
  </si>
  <si>
    <t>Informácie o dlhodobom hmotnom majetku:</t>
  </si>
  <si>
    <t xml:space="preserve">Dlhodobý hmotný majetok </t>
  </si>
  <si>
    <t>Pozemky</t>
  </si>
  <si>
    <t xml:space="preserve">Samostat-né hnuteľné veci a súbory hnuteľ-ných vecí </t>
  </si>
  <si>
    <t>Pestovateľ-ské celky trvalých porastov</t>
  </si>
  <si>
    <t>Základné stádo a ťažné zvieratá</t>
  </si>
  <si>
    <t>Ostatný DHM</t>
  </si>
  <si>
    <t>Obstará-vaný DHM</t>
  </si>
  <si>
    <t>Poskytnu-té preddav-ky na DHM</t>
  </si>
  <si>
    <t>Bezprostredne predchádzajúce obdobie</t>
  </si>
  <si>
    <t>Dlhodobý hmotný majetok</t>
  </si>
  <si>
    <t>Dlhodobý hmotný majetok, na ktorý je zriadené záložné právo</t>
  </si>
  <si>
    <t>Dlhodobý hmotný majetok, pri ktorom má účtovná jednotka obmedzené právo s ním nakladať</t>
  </si>
  <si>
    <t xml:space="preserve">Na dlhodobý majetok je zriadené záložné právo v prospech bánk poskytujúcich úvery. Bližšie informácie sú uvedené v časti úvery. </t>
  </si>
  <si>
    <t>Dlhodobý majetok, pri ktorom je zdriadené vecné bremeno:</t>
  </si>
  <si>
    <t>Vecné bremeno – právo na umiestnenie a právo na užívanie, prevádzkovanie, údržbu a opravy koľajníc – vlečky a to vrátane práva na vstup a prístup peši a dopravnými a inými prostriedkami ku koľajniciam – vlečke na, resp. cez nehnuteľnosť – pozemok v k.ú. Prejta a to parcela č. 761/362, a to v prospeh vlastníka koľajníc – vlečky (DMD GROU, a.s.) nachádzajúcej sa na nehnuteľnosti – pozemku v k.ú. Prejta a to parcele č. 761/362, ako aj jeho zamestnancov a zmluvných a iných partnerov.</t>
  </si>
  <si>
    <t>Vecné bremeno na priznanie práva uloženia inžinierských sietí na parcelnom č. KN 761/361, 761/362 v rozsahu uvedenom v geometrickom pláne č. 49/2003 v prospech oprávneného DNV ENERGO, a.s.</t>
  </si>
  <si>
    <t>Vecné bremeno strpieť existujúce inžinierske siete – telekomunikačné káble, právo prechodu a prejazdu oprávnenému z vecného bremena DNV ENERGO, a.s., sprístupniť tietio siete peši, motorovými vozidlami a stavebnými mechanizmami, prechádzajúce cez nehnuteľnosti, pozemok parcelné číslo KN 761/22, 761/172 za účelom ich pravidelnej údržby, opráv a odstraňovania havárií</t>
  </si>
  <si>
    <t xml:space="preserve">Poistenie majetku </t>
  </si>
  <si>
    <t>Poistený majetok</t>
  </si>
  <si>
    <t>Poistné riziká</t>
  </si>
  <si>
    <t>Poistná suma</t>
  </si>
  <si>
    <t>súbor strojov, prístrojov a zariadení</t>
  </si>
  <si>
    <t>živelná pohroma, krádež</t>
  </si>
  <si>
    <t>automobilový park</t>
  </si>
  <si>
    <t>havarijná škoda</t>
  </si>
  <si>
    <t>c)</t>
  </si>
  <si>
    <t>Informácie o dlhodobom finančnom majetku:</t>
  </si>
  <si>
    <t>Spoločnosť nevykazuje dlhodobý finančný majetok.</t>
  </si>
  <si>
    <t>ZÁSOBY</t>
  </si>
  <si>
    <t>Informácie o opravných položkách k zásobám</t>
  </si>
  <si>
    <t>Zásoby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</si>
  <si>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</si>
  <si>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</si>
  <si>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</si>
  <si>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</si>
  <si>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</si>
  <si>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</si>
  <si>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</si>
  <si>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</si>
  <si>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</si>
  <si>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</si>
  <si>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</si>
  <si>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</si>
  <si>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</si>
  <si>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Informácie o nehnuteľnostiach na predaj</t>
  </si>
  <si>
    <t xml:space="preserve">Hodnota </t>
  </si>
  <si>
    <t>Náklady na obstarávanie nehnuteľnosti na predaj za účtovné obdobie</t>
  </si>
  <si>
    <t>Náklady na obstaranie nehnuteľnosti na predaj od začiatku obstarávania</t>
  </si>
  <si>
    <t>Informácie o zásobách, na ktoré je zriadené záložné právo a o zásobách, pri ktorých má účtovná jednotka obmedzené právo s nimi nakladať</t>
  </si>
  <si>
    <t>Zásoby, na ktoré je zriadené záložné právo</t>
  </si>
  <si>
    <t>Zásoby, pri ktorých má účtovná jednotka obmedzené právo s nimi nakladať</t>
  </si>
  <si>
    <t>ZÁKAZKOVÁ VÝROBA</t>
  </si>
  <si>
    <t>Spoločnosť neúčtuje o zákazkovej výrobe.</t>
  </si>
  <si>
    <t>POHĽADÁVKY</t>
  </si>
  <si>
    <t>Informácie o vývoji opravnej položky k pohľadávkam</t>
  </si>
  <si>
    <t>Pohľadávky</t>
  </si>
  <si>
    <t>Pohľadávky z obchodného styku</t>
  </si>
  <si>
    <t>Ostatné pohľadávky v rámci konsolidovaného celku</t>
  </si>
  <si>
    <t>Pohľadávky voči spoločníkom, členom a združeniu</t>
  </si>
  <si>
    <t>Iné pohľadávky</t>
  </si>
  <si>
    <t>Pohľadávky spolu</t>
  </si>
  <si>
    <t xml:space="preserve">Pokles opravných položiek oproti min. účtovnému obdobiu bol z dôvodu zmeny vekovej štruktúry pohľadávok. </t>
  </si>
  <si>
    <t>Informácie o vekovej štruktúre pohľadávok</t>
  </si>
  <si>
    <t>V lehote splatnosti</t>
  </si>
  <si>
    <t>Po lehote splatnosti</t>
  </si>
  <si>
    <t>Dlhodobé pohľadávky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</si>
  <si>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</si>
  <si>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</si>
  <si>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</si>
  <si>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</si>
  <si>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</si>
  <si>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</si>
  <si>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</si>
  <si>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</si>
  <si>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</si>
  <si>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</si>
  <si>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8.</t>
  </si>
  <si>
    <t>FINANČNÉ ÚČTY</t>
  </si>
  <si>
    <t>Informácie o krátkodobom finančnom majetku - spoločnosť nevykazuje.</t>
  </si>
  <si>
    <t>Informácie o finančných účtoch:</t>
  </si>
  <si>
    <t>Pokladnica, ceniny</t>
  </si>
  <si>
    <t>Peniaze na ceste</t>
  </si>
  <si>
    <t>9.</t>
  </si>
  <si>
    <t>ČASOVÉ ROZLÍŠENIE</t>
  </si>
  <si>
    <t>Informácie o významných položkách časového rozlíšenia</t>
  </si>
  <si>
    <t>Opis položky časového rozlíšenia</t>
  </si>
  <si>
    <t>Náklady budúcich období dlhodobé, z toho:</t>
  </si>
  <si>
    <t>Náklady budúcich období krátkodobé, z toho:</t>
  </si>
  <si>
    <t>Ostatné</t>
  </si>
  <si>
    <t xml:space="preserve">10.     </t>
  </si>
  <si>
    <t>MAJETOK PRENAJATÝ FORMOU FINANČNÉHO PRENÁJMU (SPOLOČNOSŤ JE PRENAJÍMATEĽOM)</t>
  </si>
  <si>
    <t>Informácie o majetku prenajatom formou finančného prenájmu</t>
  </si>
  <si>
    <t>Spoločnosť neprenajíma formou finančného prenájmu žiadny majetok.</t>
  </si>
  <si>
    <t xml:space="preserve">Údaje o údajoch na strane pasív súvahy </t>
  </si>
  <si>
    <t xml:space="preserve">11. </t>
  </si>
  <si>
    <t>VLASTNÉ IMANIE</t>
  </si>
  <si>
    <t>Základné imanie spoločnosti je zložené z vkladov spoločníkov Richard Bergner Verbindungstechnik GmbH&amp;Co.KG v hodnote 1 772 556 EUR.</t>
  </si>
  <si>
    <t xml:space="preserve">Informácie o rozdelení účtovného zisku </t>
  </si>
  <si>
    <t>Účtovný zisk</t>
  </si>
  <si>
    <t>Rozdelenie účtovného zisku</t>
  </si>
  <si>
    <t xml:space="preserve">Bežné účtovné obdobie 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</si>
  <si>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</si>
  <si>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</si>
  <si>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</si>
  <si>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</si>
  <si>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</si>
  <si>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</si>
  <si>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</si>
  <si>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</si>
  <si>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Informácie o zmenách vlastného imania</t>
  </si>
  <si>
    <t>Prehľad o pohybe vlastného imania v priebehu účtovného obdobia je uvedený v nasledujúcej tabuľke.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</si>
  <si>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</si>
  <si>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</si>
  <si>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</si>
  <si>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</si>
  <si>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</si>
  <si>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</si>
  <si>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</si>
  <si>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rezervné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</si>
  <si>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</si>
  <si>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</si>
  <si>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</si>
  <si>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</si>
  <si>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</si>
  <si>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</si>
  <si>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</si>
  <si>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</si>
  <si>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</si>
  <si>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</si>
  <si>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</si>
  <si>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</si>
  <si>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 xml:space="preserve">Prehľad o pohybe vlastného imania v priebehu bezprostredne predchádzajúceho účtovného obdobia je uvedený v nasledujúcej tabuľke. </t>
  </si>
  <si>
    <t xml:space="preserve">Bezprostredne predchádzajúce účtovné obdobie </t>
  </si>
  <si>
    <t>Fondy zo zisku predstavujú rozhodnutie vedenia spoločnosti o prevode z účtu nerozdelený zisk minulých rokov na účet</t>
  </si>
  <si>
    <t>fondy zo zisku - sú to vlastne zisky spoločnosti za predchádzajúce roky.</t>
  </si>
  <si>
    <t>12.</t>
  </si>
  <si>
    <t>REZERVY</t>
  </si>
  <si>
    <t xml:space="preserve">Informácie o rezervách za bežné účtovné obdobie sú uvedené v nasledujúcej tabuľke: </t>
  </si>
  <si>
    <t>Tvorba</t>
  </si>
  <si>
    <t>Použitie</t>
  </si>
  <si>
    <t>Zrušenie</t>
  </si>
  <si>
    <t>Dlhodobé rezervy, z toho:</t>
  </si>
  <si>
    <t>Odchodné zamestnancov do dôchodku</t>
  </si>
  <si>
    <t>Krátkodobé rezervy, z toho:</t>
  </si>
  <si>
    <t>Rezerva na audit a daň.porad.</t>
  </si>
  <si>
    <t>Rezerva na sociálne odvody</t>
  </si>
  <si>
    <t>Rezerva na dovolenky</t>
  </si>
  <si>
    <t>Rezerva na reklamácie</t>
  </si>
  <si>
    <t xml:space="preserve">Dlhodobá rezerva na odchodné bude použitá postupne v nasledujúcich rokoch podľa odchodu pracovníkov do dôchodku. </t>
  </si>
  <si>
    <t xml:space="preserve">Informácie o rezervách za bezprostredne predchádzajúce účtovné obdobie sú uvedené v nasledujúcej tabuľke: </t>
  </si>
  <si>
    <t>Rezerva na drôt</t>
  </si>
  <si>
    <t>Rezerva na súdny spor</t>
  </si>
  <si>
    <t>13.</t>
  </si>
  <si>
    <t>ZÁVÄZKY</t>
  </si>
  <si>
    <t>Informácie o záväzkoch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</si>
  <si>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</si>
  <si>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</si>
  <si>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</si>
  <si>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</si>
  <si>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</si>
  <si>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</si>
  <si>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Spoločnosť nemá záväzky zabezpečené záložným právom.</t>
  </si>
  <si>
    <t>Informácie o 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</si>
  <si>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</si>
  <si>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</si>
  <si>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</si>
  <si>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</si>
  <si>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</si>
  <si>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</si>
  <si>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</si>
  <si>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14.</t>
  </si>
  <si>
    <t>BANKOVÉ ÚVERY A FINANČNÉ VÝPOMOCI</t>
  </si>
  <si>
    <t>Informácie o bankových úveroch:</t>
  </si>
  <si>
    <t>Mena</t>
  </si>
  <si>
    <t>Úrok p.a. v %</t>
  </si>
  <si>
    <t>Dátum splatnosti</t>
  </si>
  <si>
    <t>Suma istiny v príslušnej mene za bežné účtovné obdobie</t>
  </si>
  <si>
    <t xml:space="preserve">Suma istiny v príslušnej mene za bezprostredne predchádzajú-ce účtovné obdobie </t>
  </si>
  <si>
    <t>Dlhodobé bankové úvery</t>
  </si>
  <si>
    <t>pôžička VÚB - DD časť</t>
  </si>
  <si>
    <t>EUR</t>
  </si>
  <si>
    <t>TB</t>
  </si>
  <si>
    <t>1M.EURIBOR + 1,55 %</t>
  </si>
  <si>
    <t>pôžička SLSP - DD časť</t>
  </si>
  <si>
    <t>Krátkodobé bankové úvery</t>
  </si>
  <si>
    <t>KKÚ úver z VÚB</t>
  </si>
  <si>
    <t>KKÚ úver zo SLSP</t>
  </si>
  <si>
    <t>3,5+1,95%</t>
  </si>
  <si>
    <t>pôžička SLSP</t>
  </si>
  <si>
    <t>pôžička SLSP - KD časť</t>
  </si>
  <si>
    <t>1M.EURIBOR + 2,9%</t>
  </si>
  <si>
    <t>pôžička VÚB - KD časť</t>
  </si>
  <si>
    <t>K 31.12.2012 spoločnosť tieto podmienky dodržiavala.</t>
  </si>
  <si>
    <t>Splatnosť</t>
  </si>
  <si>
    <t>Bankové úvery</t>
  </si>
  <si>
    <t xml:space="preserve">do 1 roka - </t>
  </si>
  <si>
    <t>od 1 do 5 rokov</t>
  </si>
  <si>
    <t>nad 5 rokov</t>
  </si>
  <si>
    <t>Zabezpečenie úverov:</t>
  </si>
  <si>
    <t>Úver od VÚB je zabezpečený záložným právom k nehnuteľnosti  - dokončenie komerčnej stavby v hodnote zábezpeky 1.964.330 EUR a ručením materskej spoločnosti Richard Bergner Verbindungstechnik GmbH &amp; Co. KG do výšky 1.219.923 EUR.</t>
  </si>
  <si>
    <t xml:space="preserve">Za záväzky voči SLSP ručí materská spoločnosť Richard Bergner Verbindungstechnik GmbH &amp; CO.KG, ďalej záložným právom k hnuteľným veciam uvedeným v mandatnej zmluve č. 406/AUOC/08-ZZ-5. Hodnota zábezpeky predstavuje hodnotu všetkých pohľadávok záložcu, iné práva na peňažné plnenie záložcu a práva na ich zabezpečenia voči každej tretej osobe s výnimkou spoločnosti Richard Bergner Holding GmbH &amp; Co.KG existujúce v čase registrácie záložného práva a vzniknuté v budúcnosti, ako aj všetky existujúce a budúce pohľadávky a iné práva na peňažné plnenie záložcu voči záložnému veriteľovi z každého účtu vedeného záložným veriteľom pre záložcu okrem pohľadávok voči spoločnosti Richard Bergner Holding GmbH &amp; Co.KG. </t>
  </si>
  <si>
    <t>Kontokorentný úver SLSP je zabezpečený ručením spoločnosti Richard Bergner Verbindungstechnik GmbH&amp;Co.KG. Zmluvou o nadriadenosti záväzku voči banke uzavretou medzi Richar Bergner Verbindungstechnik GmbH&amp;Co.KG a Slovenskou sporiteľňou, a.s., a zmenkou.</t>
  </si>
  <si>
    <t>15.</t>
  </si>
  <si>
    <t>ODLOŽENÁ DAŇ Z PRÍJMOV</t>
  </si>
  <si>
    <t>Spoločnosť neúčtuje o odloženej dani.</t>
  </si>
  <si>
    <t xml:space="preserve">16. </t>
  </si>
  <si>
    <t>Informácie o významných položkách časového rozlíšenia na strane pasív</t>
  </si>
  <si>
    <t>Výnosy budúcich období dlhodobé, z toho:</t>
  </si>
  <si>
    <t xml:space="preserve">Výnosy budúcich období krátkodobé, z toho: </t>
  </si>
  <si>
    <t>17.</t>
  </si>
  <si>
    <t>DERIVÁTY</t>
  </si>
  <si>
    <t>Spoločnosť neúčtuje o devitátoch.</t>
  </si>
  <si>
    <t>18.</t>
  </si>
  <si>
    <t>LÍZING (SPOLOČNOSŤ JE NÁJOMCOM)</t>
  </si>
  <si>
    <t>Informácie o majetku prenajatom formou finančného prenájmu:</t>
  </si>
  <si>
    <t>Do jedného roka vrátane</t>
  </si>
  <si>
    <t>Od jedného roka do piatich rokov vrátane</t>
  </si>
  <si>
    <t>Viac ako päť rokov</t>
  </si>
  <si>
    <t>Istina</t>
  </si>
  <si>
    <t>Finančný náklad</t>
  </si>
  <si>
    <t>19.</t>
  </si>
  <si>
    <t xml:space="preserve">Spoločnosť neposkytla záruky. </t>
  </si>
  <si>
    <t>Spoločnosť má v nájme nebytové priestory v budove spoločnosti Bergner&amp;Dann, s.r.o., Sikárska 14 Nitra. Nájomná zmluva je uzatvorená na dobu neurčitú. Ročný nájom predstavuje cca 183.169 EUR za rok.</t>
  </si>
  <si>
    <t>Spoločnosť má v nájme skladové priestory od spoločnosti Plastika, a.s. Novozámocká 222, 949 05 Nitra. Nájomná zmluva je uzatvorená na dobu neurčitú. Ročný nájom predstavuje sumu 33.275 EUR.</t>
  </si>
  <si>
    <t xml:space="preserve">Informácie o podsúvahových položkách </t>
  </si>
  <si>
    <t>Prenajatý majetok</t>
  </si>
  <si>
    <t>Majetok v nájme (operetívny prenájom)</t>
  </si>
  <si>
    <t>125.680</t>
  </si>
  <si>
    <t xml:space="preserve">Majetok prijatý do úschovy </t>
  </si>
  <si>
    <t xml:space="preserve">Pohľadávky z derivátov </t>
  </si>
  <si>
    <t>Záväzky z opcií derivátov</t>
  </si>
  <si>
    <t>Odpísané pohľadávky</t>
  </si>
  <si>
    <t>Pohľadávky z lízingu</t>
  </si>
  <si>
    <t>Záväzky z lízingu</t>
  </si>
  <si>
    <t>Iné položky</t>
  </si>
  <si>
    <t xml:space="preserve">Informácie o podmienených záväzkoch </t>
  </si>
  <si>
    <t>Informácie o podmienenom majetku</t>
  </si>
  <si>
    <t>Spoločnosť nedisponuje žiadnymi informáciami o vzniku podmieneného majetku.</t>
  </si>
  <si>
    <t>20.</t>
  </si>
  <si>
    <t>VÝNOSY A NÁKLADY</t>
  </si>
  <si>
    <t>Tržby</t>
  </si>
  <si>
    <t>Informácie o tržbách za vlastné výkony a tovar podľa jednotlivých segmentov, t.j. podľa typov výrobkov a služieb, a podľa hlavných teritórii sú uvedené v tabuľke:</t>
  </si>
  <si>
    <t>Oblasť odbytu</t>
  </si>
  <si>
    <t>Bezprostredne predchádzajúce účtovné odbobie</t>
  </si>
  <si>
    <t xml:space="preserve">b </t>
  </si>
  <si>
    <t>Nemecko</t>
  </si>
  <si>
    <t>Slovenská republika</t>
  </si>
  <si>
    <t>Česko</t>
  </si>
  <si>
    <t>Údaje o zmene stavu vnútropodnikových zásob</t>
  </si>
  <si>
    <t>Informácie o zmene stavu vnútroorganizačných zásob</t>
  </si>
  <si>
    <t>Zmena stavu vnútroorganizačných zásob</t>
  </si>
  <si>
    <t>Konečný zostatok</t>
  </si>
  <si>
    <t>Začiatočný stav</t>
  </si>
  <si>
    <t>Manká a škody</t>
  </si>
  <si>
    <t>X</t>
  </si>
  <si>
    <t>Reprezentačné</t>
  </si>
  <si>
    <t>Dary</t>
  </si>
  <si>
    <t xml:space="preserve">Zmena stavu vnútroorganizačných zásob vo výkaze ziskov a strát </t>
  </si>
  <si>
    <t>Aktivácia nákladov, výnosy z hospodárskej, finančnej činnosti a mimoriadnej činnosti</t>
  </si>
  <si>
    <t>Prehľad o výnosoch pri aktivácii nákladov, výnosov z hospodárskej činnosti, finančnej činnosti a mimoriadnej činnosti je uvedený v tabuľke:</t>
  </si>
  <si>
    <t>Významné položky pri aktivácii nákladov, z toho:</t>
  </si>
  <si>
    <t>Ostatné významné položky výnosov z hospodárskej činnosti, z toho:</t>
  </si>
  <si>
    <t>Tržby z predaja materiálu a dlhodobého majetku</t>
  </si>
  <si>
    <t>Prefakturácia miezd</t>
  </si>
  <si>
    <t>Poistné plnenie</t>
  </si>
  <si>
    <t>Nájom nebytových priestorov</t>
  </si>
  <si>
    <t>Finančné výnosy, z toho:</t>
  </si>
  <si>
    <t>Kurzové zisky, z toho:</t>
  </si>
  <si>
    <t>Kurzové zisky ku dňu, ku ktorému sa zostavuje účtovná závierka:</t>
  </si>
  <si>
    <t>Ostatné významné položky finančných výnosov, z toho:</t>
  </si>
  <si>
    <t>Úroky</t>
  </si>
  <si>
    <t>Mimoriadne výnosy, z toho:</t>
  </si>
  <si>
    <t xml:space="preserve">Informácie o čistom obrate spoločnosti 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</si>
  <si>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</si>
  <si>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</si>
  <si>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</si>
  <si>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</si>
  <si>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</si>
  <si>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Čistý obrat celkom</t>
  </si>
  <si>
    <t xml:space="preserve">Náklady </t>
  </si>
  <si>
    <t xml:space="preserve">Informácie o nákladoch na poskytnuté služby, ostatných nákladoch na hospodársku činnosť, finančných a mimoriadnych nákladoch sú uvedený v nasledujúcej tabuľke: </t>
  </si>
  <si>
    <t>Náklady za poskytnuté služby, z toho:</t>
  </si>
  <si>
    <t xml:space="preserve">Náklady voči audítorovi, audítorskej spoločnosti, z toho: </t>
  </si>
  <si>
    <t>náklady za overenie individuálnej účtovnej závierky</t>
  </si>
  <si>
    <t>iné uisťovacie audítorské služby</t>
  </si>
  <si>
    <t xml:space="preserve">súvisiace audítorské služby </t>
  </si>
  <si>
    <t>daňové poradenstvo</t>
  </si>
  <si>
    <t>ostatné neaudítorské služby</t>
  </si>
  <si>
    <t xml:space="preserve">Ostatné významné položky nákladov za poskytnuté služby, z toho: </t>
  </si>
  <si>
    <t>Opracovanie skrutiek</t>
  </si>
  <si>
    <t>Nájom plynových fliaš</t>
  </si>
  <si>
    <t>Služby ochrany</t>
  </si>
  <si>
    <t>čistenie odpadových vôd</t>
  </si>
  <si>
    <t>Protipožiarne služby</t>
  </si>
  <si>
    <t>školenia a kurzy</t>
  </si>
  <si>
    <t>Právne služby</t>
  </si>
  <si>
    <t>Služby colnej deklarácie</t>
  </si>
  <si>
    <t>Prenájom ciest</t>
  </si>
  <si>
    <t>Inzercia</t>
  </si>
  <si>
    <t>internet</t>
  </si>
  <si>
    <t>Služby výpočtovej techniky</t>
  </si>
  <si>
    <t>doprava</t>
  </si>
  <si>
    <t>opravy</t>
  </si>
  <si>
    <t>cestovné</t>
  </si>
  <si>
    <t>operatívny leasing</t>
  </si>
  <si>
    <t>reprezentačné</t>
  </si>
  <si>
    <t>Ochrana živ. Prostredia</t>
  </si>
  <si>
    <t>kalibrácie</t>
  </si>
  <si>
    <t>odborné prehliadky</t>
  </si>
  <si>
    <t>Servisný prenájom textílií</t>
  </si>
  <si>
    <t>stočné</t>
  </si>
  <si>
    <t>Ex. Audit</t>
  </si>
  <si>
    <t>nájomné</t>
  </si>
  <si>
    <t>Služby závodného lekára</t>
  </si>
  <si>
    <t xml:space="preserve">Prenájom strojov a meradiel </t>
  </si>
  <si>
    <t xml:space="preserve">Ostatné významné položky nákladov z hospodárskej činnosti, z toho: </t>
  </si>
  <si>
    <t xml:space="preserve">Predaný materiál </t>
  </si>
  <si>
    <t>Poistenie majetku, zodpovednosti</t>
  </si>
  <si>
    <t xml:space="preserve">Opravná položka k pohľadávkam </t>
  </si>
  <si>
    <t>Zmluvné pokuty a penále</t>
  </si>
  <si>
    <t>Nadspotreba drôtu</t>
  </si>
  <si>
    <t>Finančné náklady, z toho:</t>
  </si>
  <si>
    <t xml:space="preserve">Kurzové straty, z toho: </t>
  </si>
  <si>
    <t>kurzové straty ku dňu, ku ktorému sa zostavuje účtovná závierka</t>
  </si>
  <si>
    <t xml:space="preserve">Ostatné významné položky finančných nákladov, z toho: </t>
  </si>
  <si>
    <t>úroky</t>
  </si>
  <si>
    <t>bankové poplatky</t>
  </si>
  <si>
    <t>ostatné náklady</t>
  </si>
  <si>
    <t xml:space="preserve">Mimoriadne náklady, z toho: </t>
  </si>
  <si>
    <t>Dane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</si>
  <si>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</si>
  <si>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</si>
  <si>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dočsných rozdielov predchádzajúcich účtovných období, ku ktorým sa v predchádzajúcich účtovných obdobiach odložená daňová pohľadávka neúčtovala</t>
  </si>
  <si>
    <t>Suma odloženého daňového záväzku, ktorý vznikol z dôvodu neúčtovania tej časti odloženej daňovej pohľadávky v bežnom účtovnom období, o ktorej sa účtovalo v predchádzajúcich účtovných obdobiach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</si>
  <si>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</si>
  <si>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</si>
  <si>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Transformácia účtovného hospodárskeho výsledku na základ dane</t>
  </si>
  <si>
    <t xml:space="preserve">Prevod od teoretickej dane z príjmov k vykázanej dani z príjmov je uvedený v nasledujúcej tabuľke: </t>
  </si>
  <si>
    <t xml:space="preserve">Názov položky </t>
  </si>
  <si>
    <t>Základ dane</t>
  </si>
  <si>
    <t>daň</t>
  </si>
  <si>
    <t>daň v %</t>
  </si>
  <si>
    <t xml:space="preserve">d 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</si>
  <si>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</si>
  <si>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</si>
  <si>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</si>
  <si>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</si>
  <si>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</si>
  <si>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Časť prip. na komplementára</t>
  </si>
  <si>
    <t>Splatná daň z príjmov</t>
  </si>
  <si>
    <t>Odložená daň z príjmov</t>
  </si>
  <si>
    <t>Celková daň z príjmov</t>
  </si>
  <si>
    <t xml:space="preserve">Spoločnosť uvádza k daniam z príjmov ďalšie doplňujúce informácie: </t>
  </si>
  <si>
    <t xml:space="preserve">Splatnú daň z príjmov tvorí zrážkou vysporiadaná daň z výnosov finančných účtov. </t>
  </si>
  <si>
    <t>Údaje o príjmoch a výhodách členov štatutárnych, dozorných a iných orgánov</t>
  </si>
  <si>
    <t>Spoločnosť neposkytuje žiadne príjmy ani iné výhody členom štatutárnych, dozorných a iných orgánov.</t>
  </si>
  <si>
    <t>Informácie o ekonomických vzťahoch medzi účtovnou jednotkou a spriaznenými osobami</t>
  </si>
  <si>
    <t>Spriaznená osoba</t>
  </si>
  <si>
    <t>Kód obchodu</t>
  </si>
  <si>
    <t>Hodnotové vyjadrenie obchodu</t>
  </si>
  <si>
    <t>Richard Bergner Technische Federn GmbH&amp;Co.KG</t>
  </si>
  <si>
    <t>RIBE Dubnica - Správna, s.r.o.</t>
  </si>
  <si>
    <t>Bergner a Dann, s.r.o.</t>
  </si>
  <si>
    <t>Richard Bergner, s.r.o.</t>
  </si>
  <si>
    <t>Richard Bergner Holding GmbH&amp;Co.KG</t>
  </si>
  <si>
    <t>Dcérska účtovná jednotka / Materská účtovná jednotka</t>
  </si>
  <si>
    <t>Richard Bergner Verbindungstechnik GmbH&amp;Co.KG</t>
  </si>
  <si>
    <t>Informácie o neukončených obchodoch s hodnotovým vyjadrením alebo % vyjadrením obchodu k celkovému obchodov realizovaných spoločnosťou.</t>
  </si>
  <si>
    <t>Vysvetlivky:</t>
  </si>
  <si>
    <t>Kód druhu obchodu</t>
  </si>
  <si>
    <t>Druh obchodu</t>
  </si>
  <si>
    <t>kúpa</t>
  </si>
  <si>
    <t>predaj</t>
  </si>
  <si>
    <t>obchoné zasútpenie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</si>
  <si>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</si>
  <si>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</si>
  <si>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</si>
  <si>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</si>
  <si>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</si>
  <si>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</si>
  <si>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</si>
  <si>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 xml:space="preserve">22. </t>
  </si>
  <si>
    <t>VÝZNAMNÉ UDALOSTI, KTORÉ NASTALI PO DNI, KU KTORÉMU SA ZOSTAVUJE ÚČTOVNÁ ZÁVIERKA</t>
  </si>
  <si>
    <t>23.</t>
  </si>
  <si>
    <t>PREHĽAD O PEŇAŽNÝCH TOKOCH</t>
  </si>
  <si>
    <t xml:space="preserve">(1) Identifikačné číslo organizácie (IČO) sa vyplňuje podľa Registra organizácií vedeného Štatistickým úradom Slovenskej republiky. </t>
  </si>
  <si>
    <t xml:space="preserve">(2) Daňové identifikačné číslo (DIČ) sa vyplňuje, ak ho má účtovná jednotka pridelené. </t>
  </si>
  <si>
    <t xml:space="preserve">(3) Kód SK NACE sa vypĺňa podľa vyhlášky Štatistického úradu Slovenskej republiky č. 306/2007 Z. z., ktorou sa vydáva Štatistická klasifikácia ekonomických činností. </t>
  </si>
  <si>
    <t xml:space="preserve">(4) V bodoch č. 3, 5 a 7 sa prvotným ocenením majetku rozumie jeho ocenenie podľa § 25 zákona. </t>
  </si>
  <si>
    <t xml:space="preserve">(5) V bodoch č. 2, 9, 22, 25, 29, 30, 31, 32, 35, 37, 39, 46, 48 a 49 sa obsahová náplň tabuliek a počet riadkov v nich uvádzajú podľa potrieb účtovnej jednotky. </t>
  </si>
  <si>
    <t xml:space="preserve">(6) V bode č. 46 sa kód druhu obchodu vyplňuje takto: </t>
  </si>
  <si>
    <t xml:space="preserve">Kód druhu obchodu </t>
  </si>
  <si>
    <t xml:space="preserve">Druh obchodu: </t>
  </si>
  <si>
    <t>poskytnutie služby</t>
  </si>
  <si>
    <t>obchodné zastúpenie</t>
  </si>
  <si>
    <t>know -how</t>
  </si>
  <si>
    <t xml:space="preserve">iný obchod. </t>
  </si>
  <si>
    <t>Použité skratky:</t>
  </si>
  <si>
    <t>kons. - konsolidovaný</t>
  </si>
  <si>
    <t>CP - cenný papier</t>
  </si>
  <si>
    <t xml:space="preserve">DFM - dlhodobý finančný majetok </t>
  </si>
  <si>
    <t>DHM - dlhodobý hmotný majetok</t>
  </si>
  <si>
    <t>DIČ - daňové identifikačné číslo</t>
  </si>
  <si>
    <t>DNM - dlhodobý nehmotný majetok</t>
  </si>
  <si>
    <t>DÚJ - dcérska účtovná jednotka</t>
  </si>
  <si>
    <t>IČO - identifikačné číslo organizácie</t>
  </si>
  <si>
    <t>OP - opravná položka</t>
  </si>
  <si>
    <t>PSČ - poštové smerovacie číslo</t>
  </si>
  <si>
    <t>ÚJ - účtovná jednotka</t>
  </si>
  <si>
    <t>VI - vlastné imanie</t>
  </si>
  <si>
    <t xml:space="preserve">ZI - základné imanie </t>
  </si>
  <si>
    <t>V roku 2013 neboli uskutočnené žiadne významné zmeny v zápise do Obchodného registra.</t>
  </si>
  <si>
    <t>Členovia štatutárnych orgánov k 31.12.2013:</t>
  </si>
  <si>
    <t>Angestrasse 23,911 26 Schwabach</t>
  </si>
  <si>
    <t>Sieben Morgen 28, 911 26 Schwabach</t>
  </si>
  <si>
    <t>Účtovná závierka spoločnosti za predchádzajúce účtovné obdobie, t.j. k 31.12.2012 bola schválená valným zhromaždením spoločnosti dňa 25.4.2013.</t>
  </si>
  <si>
    <t xml:space="preserve">Účtovné zásady a metódy, ktoré spoločnosť používala pri zostavení účtovnej závierky za rok 2013 a 2012 sú nasledovné: </t>
  </si>
  <si>
    <t xml:space="preserve">Príjmy budúcich období spoločnosť ku dňu 31.12.2013 a 31.12.2012 nevykazuje. </t>
  </si>
  <si>
    <t xml:space="preserve">Výdavky budúcich období spoločnosť ku dňu 31.12.2013 a 31.12.2012 nevykazuje. </t>
  </si>
  <si>
    <t>Spoločnosť neúčtuje o investičných ponukách.</t>
  </si>
  <si>
    <t xml:space="preserve">25    12,5 </t>
  </si>
  <si>
    <t xml:space="preserve">25,  19,  16,  14,  12,5 </t>
  </si>
  <si>
    <t xml:space="preserve">Prehľad o pohybe dlhodobého nehmotného majetku od 1.1.2013 do 31.12.2013 a za porovnateľné obdobie od 1.1.2012 do 31.12.2012 je uvedený v nasledovných tabuľkách. </t>
  </si>
  <si>
    <t xml:space="preserve">V roku 2013 a 2012  spoločnosť nezískala bezplatne dlhodobý nehmotný majetok. </t>
  </si>
  <si>
    <t xml:space="preserve">Prehľad o pohybe dlhodobého hmotného majetku od 1.1.2013 do 31.12.2013 a za porovnateľné obdobie od 1.1.2012 do 31.12.2012 je uvedený v nasledovných tabuľkách. </t>
  </si>
  <si>
    <t xml:space="preserve">V roku 2013 a 2012  spoločnosť nezískala bezodplatne dlhodobý hmotný majetok. </t>
  </si>
  <si>
    <t xml:space="preserve">Kontokorentný zostatok spoločnosť vykazuje voči VÚB, v ktorej má otvorený kreditný limit do výšky 700.000 EUR.  K 31.12.2013 bol debetný zostatok 699.347 EUR vykázaný v súvahe ako krátkodobý bankový úver na účte 2319900. K 31.12.2012 bol tento debetný zostatok v hodnote 598.151 EUR vedený na účte 2219900 a odpovedajúca vtedy platnému úverovému rámcu 600.000 EUR. </t>
  </si>
  <si>
    <t>Platené poistné za strojné zariadenia a áut</t>
  </si>
  <si>
    <t>Platené poistné na Enviro</t>
  </si>
  <si>
    <t xml:space="preserve">Valné zhromaždenie spoločnosti, ktoré sa konalo dňa 25.4.2013 schválilo rozdelenie zisku  za rok 2012. </t>
  </si>
  <si>
    <t>Autokredit-Tig</t>
  </si>
  <si>
    <t>Autokredit-Fab</t>
  </si>
  <si>
    <t xml:space="preserve">Po 31.12.2013 nenastali také udalosti, ktoré majú významný vplyv na verné zobrazenie skutočností uvádzaných v tejto účtovnej závierke. </t>
  </si>
  <si>
    <t>V zmysle Zákona o správe daní a poplatkov a ostatných zákonov z oblasti daňového práva môžu byť v spoločnosti vykonané kontroly daňových priznaní spätne za obdobie 5 rokov. V dôsledku toho sú k 31. decembru 2013 daňové priznania spoločnosti za roky 2008 až 2012 otvorené a môžu sa stať predmetom kontroly. K závierkovému dňu spoločnosť nevie stanoviť dopad prípadných kontrol na finančné povinnosti spoločnosti.</t>
  </si>
  <si>
    <t>Spoločnosť má v nájme 2 kopírovacie stroje v ročnej výške nájomného v priemere 7.500 EUR a 1 výdajný automat na ochranné pracovné prostriedky v ročnej výške nájomného 4.200 EUR</t>
  </si>
  <si>
    <t>S účinnosťou od 01.01.2014 bola sadzba dane z príjmov právnických osôb zvýšená z pôvodných 23% na 22%. Nakoľko spoločnosť neúčtuje o odloženej dani, zmena sadzby nemá vplyv na výsledkové ani súvahové účty.</t>
  </si>
  <si>
    <t>Servisné a odborné priehliadky</t>
  </si>
  <si>
    <t>Inzercia a reklama podniku</t>
  </si>
  <si>
    <t>Drobné nájmy vo výrobe</t>
  </si>
  <si>
    <t>Dopravné služby</t>
  </si>
  <si>
    <t>Operatívny nájom strojov</t>
  </si>
  <si>
    <t>Laboratórne skúšky a merania</t>
  </si>
  <si>
    <t>Náklady na audit systému kvality</t>
  </si>
  <si>
    <t>Administr.služby-Intrastat</t>
  </si>
  <si>
    <t>Poštovné, telekomunik.služby</t>
  </si>
  <si>
    <t>Drobné nájmy v administratíve</t>
  </si>
  <si>
    <t>BOZP a PO</t>
  </si>
  <si>
    <t>Nájom budov a príst. Cesta</t>
  </si>
  <si>
    <t>služby poskyt.mater.závodom</t>
  </si>
  <si>
    <t>Nakladanie s odpadom</t>
  </si>
  <si>
    <t>Školenia a kurzy</t>
  </si>
  <si>
    <t>Ostatné služby</t>
  </si>
  <si>
    <t>Opravy a údržba</t>
  </si>
  <si>
    <t>Cestovné</t>
  </si>
  <si>
    <t>Laboratórne skúšky, merania a kalibrácie</t>
  </si>
  <si>
    <t>Služby poskytnuté materským závodom</t>
  </si>
  <si>
    <t>Opracovanie skrutiek externými dodávateľmi</t>
  </si>
  <si>
    <t>Drobné nájmy vo výrobe - plynové fľaše, utierky...</t>
  </si>
  <si>
    <t>BOZP PO</t>
  </si>
  <si>
    <t>Aministratívne služby - Intrastat..</t>
  </si>
  <si>
    <t>Poštovné, telekomunikačné a internetové sužby</t>
  </si>
  <si>
    <t>Nájom nehnuteľností - hala, prístupová cesta</t>
  </si>
  <si>
    <t>Nakladanie s odpadom, odpadová voda, stočné, ochrana ŽP</t>
  </si>
  <si>
    <t>Servisné prehliadky strojov</t>
  </si>
  <si>
    <t>Služby na systém kvality</t>
  </si>
  <si>
    <t>Preprezentačné</t>
  </si>
  <si>
    <t>Náklady na reklamácie zákazníkov</t>
  </si>
  <si>
    <t>Náklady k refakturácii</t>
  </si>
  <si>
    <t>Ostatné prevádzkové náklady</t>
  </si>
  <si>
    <t>Ostatné pokuty a penále</t>
  </si>
  <si>
    <t>RIBE Anlagentechnik GmbH</t>
  </si>
  <si>
    <t>Spoločnosť má otvorený kontokorentný účet v Slovenskej sporitelni, ktorý jej umožňuje čerpať úver do výšky 1 600 000 EUR. K 31.12.2013 bol vykázaný debetný  zostatok 1.465.294 EUR čo je v súlade s dohodnutým úverovým rámcom a v súvahe je vykázaný ako krátkodobý bankový úver na účte 2318900. Číslo úverovej zmluvy je 406/AUOC/08. K 31.12.2012 bol tento debetný zostatok 1.603.660 EUR vedený na účte 2218910.</t>
  </si>
  <si>
    <t>Spoločnosť tvorí sociálny fond v súlade so zákonom o sociálnom fonde na ťarchu nákladov. Sociálny fond netvorí zo zisku. Sociálny fond sa podľa zákona o sociálnom fonde čerpá na sociálne, zdravotné, rekreačné a iné potreby zamestnancov.</t>
  </si>
  <si>
    <t>1M.EURIBOR + 2,9 %</t>
  </si>
  <si>
    <t xml:space="preserve">1M.EURIBOR + 2,2 % </t>
  </si>
  <si>
    <r>
      <t>PODMIENENÉ ZÁV</t>
    </r>
    <r>
      <rPr>
        <b/>
        <u/>
        <sz val="10"/>
        <rFont val="Calibri"/>
        <family val="2"/>
        <charset val="238"/>
      </rPr>
      <t>Ä</t>
    </r>
    <r>
      <rPr>
        <b/>
        <u/>
        <sz val="10"/>
        <rFont val="Arial"/>
        <family val="2"/>
        <charset val="238"/>
      </rPr>
      <t>ZKY A AKTÍVA, PODSÚVAHOVÉ POLOŽKY</t>
    </r>
  </si>
  <si>
    <t xml:space="preserve">Spoločnosť nevedie súdne spory. </t>
  </si>
  <si>
    <t>Typ výrobkov, tovarov, služieb - tepelné spracovanie</t>
  </si>
  <si>
    <t>Typ výrobkov, tovarov, služieb - opracovanie skrútiek</t>
  </si>
  <si>
    <t>Typ výrobkov, tovarov, služieb - ostatné</t>
  </si>
  <si>
    <t xml:space="preserve">RIBE Slovakia, k.s.,  (ďalej len „spoločnosť”) je komanditná spoločnosť, ktorá bola založená dňa 24.11.2000. Dňa 12.12.2000 bola zapísaná do Obchodného registra vedenom na Okresnom súde v Nitre, oddiel Sr, vložka 10039/N. Spoločnosť sídli  v Nitre, Sikárska 14 , Slovenská republika, identifikačné číslo 36 315 451. </t>
  </si>
  <si>
    <r>
      <t xml:space="preserve">Spoločnosť je súčasťou skupiny BEDA Verwaltungsund Beteiligungs GmbH &amp; Co.KG.. Materskou spoločnosťou spoločnosti je Richard Bergner Verbindungstechnik GmbH &amp; Co.KG a materskou spoločnosťou celej skupiny je BEDA Verwaltungsund Beteiligungs GmbH &amp; Co.KG. Konsolidovanú účtovnú závierku za najväčšiu skupinu podnikov zostavuje spoločnosť BEDA Verwaltungsund Beteiligungs GmbH &amp; Co.KG. Táto účtovná závierka je k nahliadnutiu v sídle uvedenej spoločnosti, </t>
    </r>
    <r>
      <rPr>
        <sz val="10"/>
        <color indexed="10"/>
        <rFont val="Arial"/>
        <family val="2"/>
        <charset val="238"/>
      </rPr>
      <t/>
    </r>
  </si>
  <si>
    <t>Dlhodobý nehmotný majetok sa odpisuje do nákladov počas predpokladanej doby jeho používania a predpokladaného priebehu jeho opotrebenia. Odpisovať sa začína v mesiaci uvedenia dlhodobého majetku do používania. Drobný dlhodobý nehmotný majetok, ktorého obstarávacia cena (resp. vlastné náklady) je 2 400 EUR a nižšia, sa odpisuje jednorazovo pri uvedení do používania. Predpokladaná  doba používania, metóda odpisovania a odpisová sadzba sú  stanovené pre jednotlivé skupiny dlhodobého nehmotného majetku  nasledovne:</t>
  </si>
  <si>
    <t>Dlhodobý hmotný majetok sa odpisuje do nákladov počas predpokladanej doby jeho používania a predpokladaného priebehu jeho opotrebenia. Odpisovať sa začína v mesiaci uvedenia dlhodobého majetku do používania. Drobný dlhodobý hmotný majetok, ktorého obstarávacia cena (resp. vlastné náklady) je 1 700 EUR a nižšia, sa odpisuje jednorazovo pri uvedení do používania. Predpokladaná doba používania, metóda odpisovania a odpisová sadzba sú stanovené pre jednotlivé skupiny dlhodobého hmotného majetku  nasledovne:</t>
  </si>
  <si>
    <t>Finančné účty tvoria ceniny, peniaze v hotovosti a na bankových účtoch, tento sa oceňuje menovitou hodnotou.</t>
  </si>
  <si>
    <t xml:space="preserve">Nakupované zásoby sú ocenené obstarávacími cenami. Obstarávacia cena zásob zahŕňa cenu obstarania a náklady súvisiace s ich obstaraním (náklady na prepravu, clo, provízie, atď.). Prijaté zľavy, diskonty, rabaty znižujú obstarávaciu cenu zásob. Zásoby sú vyskladňované v skutočných cenách. </t>
  </si>
  <si>
    <t>Prefakturácia služieb a tovarov</t>
  </si>
  <si>
    <t>Ostatné výnosy</t>
  </si>
  <si>
    <t>Iné výnosy z bežnej činnosti</t>
  </si>
  <si>
    <t>kúpa tovarov</t>
  </si>
  <si>
    <t>kúpa služieb</t>
  </si>
  <si>
    <t>priíjem úver, pôžička</t>
  </si>
  <si>
    <t>Mala so zapísané v časti dlhé úvery</t>
  </si>
  <si>
    <t>toto v časti krátke úvery</t>
  </si>
  <si>
    <t>Pohľadávky voči DÚJ a MÚJ</t>
  </si>
  <si>
    <t>Informácie o pohľadávkach zabezpečených záložným právom alebo inou formou zabezpečenia</t>
  </si>
  <si>
    <t>Opis predmetu záložného práva</t>
  </si>
  <si>
    <t>Hodnota predmetu záložného práva</t>
  </si>
  <si>
    <t>Hodnota pohľadávky</t>
  </si>
  <si>
    <t>Pohľadávky kryté záložným právom alebo inou formou zabezpečenia</t>
  </si>
  <si>
    <t>Hodnota pohľadávok, na ktoré sa zriadilo záložné právo</t>
  </si>
  <si>
    <t>Bežné účty v banke alebo v pobočke zahraničnej banky</t>
  </si>
  <si>
    <t>Vkladové účty v banke alebo v pobočke zahraničnej banky termínované</t>
  </si>
  <si>
    <t>Platby za služby nakúpené vopred</t>
  </si>
  <si>
    <t>Suma istiny v eurách za bežné účtovné obdobie</t>
  </si>
  <si>
    <t>Dlhodobé pôžičky</t>
  </si>
  <si>
    <t>Krátkodobé pôžičky</t>
  </si>
  <si>
    <t>Vplyv nevykázanej odloženej daňovej pohľadávky</t>
  </si>
  <si>
    <t>Zmena sadzby dane</t>
  </si>
  <si>
    <t>Pohľadávky voči spriazneným osobám sú vo výške 1.145.763 EUR.</t>
  </si>
  <si>
    <t>Záväzky voči spriazneným osobám 3 222 090 EUR.</t>
  </si>
  <si>
    <t>Pôžička od spol. Richard Bergner Verbindungstechnik GmbH&amp;Co.KG</t>
  </si>
  <si>
    <t>Požička od spo. Richard Bergner HoldingGmbH&amp;Co.KG</t>
  </si>
  <si>
    <t>Spoločnosť má od roku 2012 uzatvorené poistenie zodpovednosti za škodu (environmentálne škody) na dobu neurčitú                      do výšky 50 000 EUR.</t>
  </si>
  <si>
    <t>Pôžičky</t>
  </si>
  <si>
    <t xml:space="preserve">Prehľad splatnosti bankových úverov a pôžičiek: </t>
  </si>
  <si>
    <t xml:space="preserve">Spoločnosť má v nájme ultrazvukovú čističku X-TRA LINE PRO 550-3-M  v obstarávacej cene 17 468 EUR   (k 31.12.2013 je zostatková hodnota 16 740 EUR), valcovačku AF 14 v obstarávacej cene 415 102 EUR ( k 31.12.2013 je zostatková hodnota 380 596 EUR) a baliace zariadenie v obstarávacej cene 213 132 EUR ( k 31.12.2013 je zostatková hodnota 144 106 EUR).                                </t>
  </si>
  <si>
    <t>Ocenenie nadbytočných, zastaraných a nízkoobrátkových zásob sa znižuje na nižšiu úžitkovú hodnotu prostredníctvom opravných položiek. Opravnú položku stanovilo vedenie spoločnosti na základe Vnútropodnikovej smernice - Tvorba a používanie opravných položiek z 2.1.2006.Prístup k tvorbe opravných položiek je osobitný v závode Nitra a v závode Dubnica na základe odlišných výrobných podmienok. Opravná položka v závode Nitra sa vytvára pri pomaly obrátkových náradiach a to tak, že sa obstarávacia cena znižuje pri položkách nad 2 roky o 50%, nad 3 roky o 70%, nad 4 roky o 80% a nad 5 rokov bez pohybu o 100% hodnoty náradia. V závode Dubnica sa tvorí opravná položka vo výške 50% k zásobám bez pohybu viac ako 5 rokov, 100% pri zásobách bez pohybu viac ako 6 rokov.</t>
  </si>
  <si>
    <t>Spoločnosť nepodlieha povinnosti zostaviť prehľad o peňažných tokoch. Prehľad o peňažných tokoch účtovná jednotka nespracováva.</t>
  </si>
  <si>
    <t>Spoločnosť účtuje o dotáciách poskytnutých na základe Dohody č. 55/XXI/2013/§54 a č. 111/XXI/2013/§54 o poskytnutí finančného príspevku na podporu vytvárania pracovných miest v rámci projektu č. XXI "Podpora vytvárania pracovných miest" podľa § 54 zákona č. 5/2004 Z.z. o službách zamestnanosti a o zmene adoplnení niektorých zákonov v znení neskorších predpisov uzatvorené v súlade s § 269 ods. 2 Obchodného zákonníka č. 513/1991 Zb. v znení neskorších predpisov  z Úradom práce, sociálnych vecí a rodiny Nitra a Trenčín. Posledné žiadosti na úhradu uznaných nákladov sa môžu predkladať do 30. 6. 2015.
Dotácie sú účtované v súlade s vecnou a časovou súvislosťou pri ich čerpaní.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</si>
</sst>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.00\ &quot;Sk&quot;_-;\-* #,##0.00\ &quot;Sk&quot;_-;_-* &quot;-&quot;??\ &quot;Sk&quot;_-;_-@_-"/>
    <numFmt numFmtId="165" formatCode="#,##0\ &quot;€&quot;"/>
    <numFmt numFmtId="166" formatCode="0.000%"/>
  </numFmts>
  <fonts count="5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Times New Roman CE"/>
      <family val="1"/>
      <charset val="238"/>
    </font>
    <font>
      <sz val="8"/>
      <name val="Arial CE"/>
      <family val="2"/>
      <charset val="238"/>
    </font>
    <font>
      <sz val="8"/>
      <name val="Times New Roman CE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10"/>
      <color indexed="13"/>
      <name val="Arial"/>
      <family val="2"/>
      <charset val="238"/>
    </font>
    <font>
      <sz val="8"/>
      <name val="Verdana"/>
      <family val="2"/>
      <charset val="238"/>
    </font>
    <font>
      <sz val="10"/>
      <name val="Verdana"/>
      <family val="2"/>
      <charset val="238"/>
    </font>
    <font>
      <sz val="9"/>
      <name val="Verdana"/>
      <family val="2"/>
      <charset val="238"/>
    </font>
    <font>
      <sz val="11"/>
      <name val="Verdana"/>
      <family val="2"/>
      <charset val="238"/>
    </font>
    <font>
      <sz val="16"/>
      <name val="Verdana"/>
      <family val="2"/>
      <charset val="238"/>
    </font>
    <font>
      <b/>
      <sz val="9"/>
      <name val="Verdana"/>
      <family val="2"/>
      <charset val="238"/>
    </font>
    <font>
      <b/>
      <sz val="8"/>
      <name val="Verdana"/>
      <family val="2"/>
      <charset val="238"/>
    </font>
    <font>
      <b/>
      <i/>
      <sz val="8"/>
      <name val="Verdana"/>
      <family val="2"/>
      <charset val="238"/>
    </font>
    <font>
      <b/>
      <sz val="16"/>
      <name val="Verdana"/>
      <family val="2"/>
      <charset val="238"/>
    </font>
    <font>
      <b/>
      <sz val="8"/>
      <color indexed="10"/>
      <name val="Verdana"/>
      <family val="2"/>
      <charset val="238"/>
    </font>
    <font>
      <b/>
      <sz val="10"/>
      <name val="Verdana"/>
      <family val="2"/>
      <charset val="238"/>
    </font>
    <font>
      <i/>
      <sz val="8"/>
      <name val="Verdana"/>
      <family val="2"/>
      <charset val="238"/>
    </font>
    <font>
      <b/>
      <sz val="8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7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u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b/>
      <u/>
      <sz val="10"/>
      <name val="Calibri"/>
      <family val="2"/>
      <charset val="238"/>
    </font>
    <font>
      <i/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164" fontId="30" fillId="0" borderId="0" applyFont="0" applyFill="0" applyBorder="0" applyAlignment="0" applyProtection="0"/>
    <xf numFmtId="0" fontId="30" fillId="0" borderId="0"/>
    <xf numFmtId="0" fontId="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3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0" xfId="0" applyFont="1" applyFill="1" applyBorder="1"/>
    <xf numFmtId="49" fontId="5" fillId="0" borderId="0" xfId="0" applyNumberFormat="1" applyFont="1" applyBorder="1" applyAlignment="1">
      <alignment horizontal="center" vertical="center"/>
    </xf>
    <xf numFmtId="0" fontId="9" fillId="0" borderId="0" xfId="0" applyFont="1" applyAlignment="1"/>
    <xf numFmtId="0" fontId="8" fillId="0" borderId="0" xfId="0" applyFont="1" applyAlignment="1"/>
    <xf numFmtId="0" fontId="8" fillId="0" borderId="0" xfId="0" applyFont="1" applyBorder="1" applyAlignment="1"/>
    <xf numFmtId="0" fontId="9" fillId="0" borderId="0" xfId="0" applyFont="1" applyBorder="1" applyAlignment="1"/>
    <xf numFmtId="0" fontId="8" fillId="0" borderId="0" xfId="0" applyFont="1" applyBorder="1" applyAlignment="1">
      <alignment wrapText="1"/>
    </xf>
    <xf numFmtId="0" fontId="10" fillId="0" borderId="0" xfId="0" applyFont="1" applyAlignment="1"/>
    <xf numFmtId="0" fontId="10" fillId="0" borderId="0" xfId="0" applyFont="1" applyBorder="1" applyAlignment="1">
      <alignment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49" fontId="10" fillId="0" borderId="0" xfId="0" applyNumberFormat="1" applyFont="1"/>
    <xf numFmtId="3" fontId="10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wrapText="1"/>
    </xf>
    <xf numFmtId="49" fontId="8" fillId="0" borderId="0" xfId="0" applyNumberFormat="1" applyFont="1"/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 wrapText="1" shrinkToFit="1"/>
    </xf>
    <xf numFmtId="49" fontId="9" fillId="0" borderId="0" xfId="0" applyNumberFormat="1" applyFont="1" applyBorder="1" applyAlignment="1">
      <alignment horizontal="center" vertical="center"/>
    </xf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1" fillId="0" borderId="0" xfId="0" applyFont="1" applyBorder="1" applyAlignment="1">
      <alignment vertical="center" wrapText="1" shrinkToFit="1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vertical="center" wrapText="1" shrinkToFi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8" fillId="0" borderId="1" xfId="0" applyFont="1" applyBorder="1" applyAlignment="1"/>
    <xf numFmtId="0" fontId="8" fillId="0" borderId="1" xfId="0" applyFont="1" applyBorder="1"/>
    <xf numFmtId="0" fontId="10" fillId="0" borderId="0" xfId="0" applyFont="1" applyAlignment="1">
      <alignment vertical="top" wrapText="1"/>
    </xf>
    <xf numFmtId="0" fontId="12" fillId="2" borderId="0" xfId="0" applyFont="1" applyFill="1"/>
    <xf numFmtId="0" fontId="13" fillId="0" borderId="0" xfId="0" applyFont="1" applyAlignment="1">
      <alignment vertical="center"/>
    </xf>
    <xf numFmtId="0" fontId="13" fillId="0" borderId="0" xfId="0" applyFont="1" applyAlignment="1"/>
    <xf numFmtId="0" fontId="14" fillId="0" borderId="0" xfId="0" applyFont="1" applyAlignment="1"/>
    <xf numFmtId="0" fontId="14" fillId="0" borderId="0" xfId="0" applyFont="1" applyAlignment="1">
      <alignment horizontal="right"/>
    </xf>
    <xf numFmtId="0" fontId="15" fillId="0" borderId="0" xfId="0" applyFont="1" applyBorder="1" applyAlignment="1"/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0" xfId="0" applyFont="1" applyAlignment="1"/>
    <xf numFmtId="0" fontId="15" fillId="0" borderId="3" xfId="0" applyFont="1" applyBorder="1" applyAlignment="1"/>
    <xf numFmtId="0" fontId="15" fillId="0" borderId="4" xfId="0" applyFont="1" applyBorder="1" applyAlignment="1"/>
    <xf numFmtId="0" fontId="15" fillId="0" borderId="2" xfId="0" applyFont="1" applyBorder="1" applyAlignment="1"/>
    <xf numFmtId="0" fontId="15" fillId="0" borderId="5" xfId="0" applyFont="1" applyBorder="1" applyAlignment="1"/>
    <xf numFmtId="0" fontId="15" fillId="0" borderId="6" xfId="0" applyFont="1" applyBorder="1" applyAlignment="1"/>
    <xf numFmtId="0" fontId="15" fillId="0" borderId="0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/>
    <xf numFmtId="0" fontId="15" fillId="0" borderId="9" xfId="0" applyFont="1" applyBorder="1" applyAlignment="1"/>
    <xf numFmtId="0" fontId="13" fillId="0" borderId="7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3" fillId="0" borderId="0" xfId="0" applyFont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/>
    <xf numFmtId="0" fontId="13" fillId="0" borderId="4" xfId="0" applyFont="1" applyBorder="1" applyAlignment="1"/>
    <xf numFmtId="0" fontId="19" fillId="0" borderId="7" xfId="0" applyFont="1" applyBorder="1" applyAlignment="1">
      <alignment horizontal="left" vertical="center"/>
    </xf>
    <xf numFmtId="0" fontId="13" fillId="0" borderId="10" xfId="0" applyFont="1" applyBorder="1" applyAlignment="1"/>
    <xf numFmtId="0" fontId="13" fillId="0" borderId="2" xfId="0" applyFont="1" applyBorder="1" applyAlignment="1"/>
    <xf numFmtId="0" fontId="13" fillId="0" borderId="5" xfId="0" applyFont="1" applyBorder="1" applyAlignment="1"/>
    <xf numFmtId="0" fontId="13" fillId="0" borderId="7" xfId="0" applyFont="1" applyBorder="1" applyAlignment="1">
      <alignment horizontal="center"/>
    </xf>
    <xf numFmtId="0" fontId="13" fillId="0" borderId="6" xfId="0" applyFont="1" applyBorder="1" applyAlignment="1"/>
    <xf numFmtId="0" fontId="13" fillId="0" borderId="1" xfId="0" applyFont="1" applyBorder="1" applyAlignment="1"/>
    <xf numFmtId="0" fontId="13" fillId="0" borderId="0" xfId="0" applyFont="1" applyBorder="1" applyAlignment="1">
      <alignment horizontal="center"/>
    </xf>
    <xf numFmtId="0" fontId="13" fillId="0" borderId="8" xfId="0" applyFont="1" applyBorder="1" applyAlignment="1"/>
    <xf numFmtId="0" fontId="13" fillId="0" borderId="0" xfId="0" applyFont="1" applyBorder="1" applyAlignment="1">
      <alignment horizontal="left"/>
    </xf>
    <xf numFmtId="0" fontId="13" fillId="0" borderId="11" xfId="0" applyFont="1" applyBorder="1" applyAlignment="1"/>
    <xf numFmtId="0" fontId="13" fillId="0" borderId="9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 indent="1"/>
    </xf>
    <xf numFmtId="0" fontId="17" fillId="0" borderId="1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5" fillId="0" borderId="0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4" fillId="0" borderId="0" xfId="0" applyFont="1"/>
    <xf numFmtId="0" fontId="15" fillId="0" borderId="7" xfId="0" applyFont="1" applyBorder="1" applyAlignment="1"/>
    <xf numFmtId="0" fontId="15" fillId="0" borderId="0" xfId="0" applyFont="1" applyBorder="1" applyAlignment="1">
      <alignment horizontal="left" vertical="top" indent="1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3" fillId="0" borderId="15" xfId="0" applyFont="1" applyBorder="1" applyAlignment="1"/>
    <xf numFmtId="0" fontId="15" fillId="0" borderId="0" xfId="0" applyFont="1"/>
    <xf numFmtId="0" fontId="19" fillId="3" borderId="5" xfId="0" applyFont="1" applyFill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19" fillId="3" borderId="15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13" fillId="3" borderId="15" xfId="0" applyFont="1" applyFill="1" applyBorder="1"/>
    <xf numFmtId="0" fontId="19" fillId="0" borderId="7" xfId="0" applyFont="1" applyBorder="1" applyAlignment="1">
      <alignment horizontal="left" vertical="center" wrapText="1" shrinkToFit="1"/>
    </xf>
    <xf numFmtId="0" fontId="13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9" fillId="3" borderId="13" xfId="0" applyFont="1" applyFill="1" applyBorder="1" applyAlignment="1"/>
    <xf numFmtId="0" fontId="19" fillId="3" borderId="14" xfId="0" applyFont="1" applyFill="1" applyBorder="1" applyAlignment="1"/>
    <xf numFmtId="49" fontId="19" fillId="0" borderId="7" xfId="0" applyNumberFormat="1" applyFont="1" applyBorder="1" applyAlignment="1">
      <alignment horizontal="center" vertical="center"/>
    </xf>
    <xf numFmtId="0" fontId="19" fillId="3" borderId="7" xfId="0" applyFont="1" applyFill="1" applyBorder="1" applyAlignment="1"/>
    <xf numFmtId="0" fontId="19" fillId="3" borderId="14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wrapText="1"/>
    </xf>
    <xf numFmtId="49" fontId="13" fillId="0" borderId="0" xfId="0" applyNumberFormat="1" applyFont="1"/>
    <xf numFmtId="3" fontId="13" fillId="0" borderId="0" xfId="0" applyNumberFormat="1" applyFont="1"/>
    <xf numFmtId="3" fontId="15" fillId="0" borderId="7" xfId="0" applyNumberFormat="1" applyFont="1" applyBorder="1" applyAlignment="1">
      <alignment horizontal="right"/>
    </xf>
    <xf numFmtId="0" fontId="19" fillId="3" borderId="7" xfId="0" applyFont="1" applyFill="1" applyBorder="1" applyAlignment="1">
      <alignment horizontal="center" wrapText="1"/>
    </xf>
    <xf numFmtId="49" fontId="19" fillId="3" borderId="7" xfId="0" applyNumberFormat="1" applyFont="1" applyFill="1" applyBorder="1" applyAlignment="1">
      <alignment horizontal="center" wrapText="1"/>
    </xf>
    <xf numFmtId="0" fontId="19" fillId="0" borderId="7" xfId="0" applyFont="1" applyBorder="1" applyAlignment="1">
      <alignment vertical="center"/>
    </xf>
    <xf numFmtId="0" fontId="19" fillId="0" borderId="7" xfId="0" applyFont="1" applyBorder="1" applyAlignment="1">
      <alignment vertical="center" wrapText="1" shrinkToFit="1"/>
    </xf>
    <xf numFmtId="0" fontId="13" fillId="0" borderId="7" xfId="0" applyFont="1" applyBorder="1" applyAlignment="1">
      <alignment vertical="center" wrapText="1" shrinkToFit="1"/>
    </xf>
    <xf numFmtId="0" fontId="13" fillId="0" borderId="7" xfId="0" applyFont="1" applyBorder="1" applyAlignment="1">
      <alignment vertical="center"/>
    </xf>
    <xf numFmtId="3" fontId="18" fillId="0" borderId="7" xfId="0" applyNumberFormat="1" applyFont="1" applyBorder="1"/>
    <xf numFmtId="3" fontId="15" fillId="0" borderId="7" xfId="0" applyNumberFormat="1" applyFont="1" applyBorder="1"/>
    <xf numFmtId="0" fontId="14" fillId="0" borderId="0" xfId="0" applyFont="1" applyBorder="1"/>
    <xf numFmtId="49" fontId="13" fillId="0" borderId="0" xfId="0" applyNumberFormat="1" applyFont="1" applyBorder="1" applyAlignment="1">
      <alignment horizontal="center" vertical="center"/>
    </xf>
    <xf numFmtId="0" fontId="19" fillId="0" borderId="0" xfId="0" applyFont="1" applyBorder="1"/>
    <xf numFmtId="0" fontId="23" fillId="0" borderId="0" xfId="0" applyFont="1" applyBorder="1"/>
    <xf numFmtId="0" fontId="13" fillId="0" borderId="0" xfId="0" applyFont="1" applyBorder="1"/>
    <xf numFmtId="49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 indent="1"/>
    </xf>
    <xf numFmtId="0" fontId="19" fillId="0" borderId="0" xfId="0" applyFont="1" applyBorder="1" applyAlignment="1">
      <alignment vertical="center" wrapText="1" shrinkToFit="1"/>
    </xf>
    <xf numFmtId="0" fontId="15" fillId="0" borderId="0" xfId="0" applyFont="1" applyBorder="1"/>
    <xf numFmtId="0" fontId="13" fillId="0" borderId="7" xfId="0" applyFont="1" applyBorder="1" applyAlignment="1">
      <alignment horizontal="left" vertical="center" indent="1"/>
    </xf>
    <xf numFmtId="0" fontId="19" fillId="0" borderId="7" xfId="0" applyFont="1" applyBorder="1" applyAlignment="1">
      <alignment horizontal="left" vertical="center" indent="1"/>
    </xf>
    <xf numFmtId="0" fontId="13" fillId="0" borderId="14" xfId="0" applyFont="1" applyBorder="1" applyAlignment="1">
      <alignment vertical="center" wrapText="1" shrinkToFit="1"/>
    </xf>
    <xf numFmtId="0" fontId="13" fillId="0" borderId="13" xfId="0" applyFont="1" applyBorder="1" applyAlignment="1">
      <alignment vertical="center" wrapText="1" shrinkToFit="1"/>
    </xf>
    <xf numFmtId="49" fontId="13" fillId="0" borderId="7" xfId="0" applyNumberFormat="1" applyFont="1" applyBorder="1" applyAlignment="1">
      <alignment vertical="center" wrapText="1" shrinkToFit="1"/>
    </xf>
    <xf numFmtId="0" fontId="13" fillId="0" borderId="1" xfId="0" applyFont="1" applyBorder="1" applyAlignment="1">
      <alignment horizontal="left"/>
    </xf>
    <xf numFmtId="0" fontId="24" fillId="0" borderId="0" xfId="0" applyFont="1" applyBorder="1" applyAlignment="1"/>
    <xf numFmtId="0" fontId="15" fillId="0" borderId="1" xfId="0" applyFont="1" applyBorder="1" applyAlignment="1">
      <alignment horizontal="center"/>
    </xf>
    <xf numFmtId="0" fontId="13" fillId="3" borderId="7" xfId="0" applyFont="1" applyFill="1" applyBorder="1"/>
    <xf numFmtId="0" fontId="19" fillId="3" borderId="0" xfId="0" applyFont="1" applyFill="1" applyBorder="1"/>
    <xf numFmtId="0" fontId="5" fillId="0" borderId="0" xfId="0" applyFont="1"/>
    <xf numFmtId="0" fontId="13" fillId="0" borderId="7" xfId="0" applyFont="1" applyFill="1" applyBorder="1" applyAlignment="1">
      <alignment vertical="center" wrapText="1" shrinkToFit="1"/>
    </xf>
    <xf numFmtId="0" fontId="19" fillId="0" borderId="14" xfId="0" applyFont="1" applyBorder="1" applyAlignment="1">
      <alignment vertical="center" wrapText="1" shrinkToFit="1"/>
    </xf>
    <xf numFmtId="0" fontId="19" fillId="0" borderId="7" xfId="0" applyFont="1" applyFill="1" applyBorder="1" applyAlignment="1">
      <alignment vertical="center" wrapText="1" shrinkToFit="1"/>
    </xf>
    <xf numFmtId="0" fontId="15" fillId="0" borderId="12" xfId="0" applyFont="1" applyBorder="1" applyAlignment="1"/>
    <xf numFmtId="0" fontId="15" fillId="0" borderId="13" xfId="0" applyFont="1" applyBorder="1" applyAlignment="1"/>
    <xf numFmtId="0" fontId="5" fillId="0" borderId="0" xfId="0" applyFont="1" applyBorder="1"/>
    <xf numFmtId="0" fontId="19" fillId="0" borderId="0" xfId="0" applyFont="1" applyFill="1" applyBorder="1" applyAlignment="1">
      <alignment horizontal="center" wrapText="1"/>
    </xf>
    <xf numFmtId="0" fontId="13" fillId="0" borderId="7" xfId="0" applyFont="1" applyBorder="1" applyAlignment="1">
      <alignment horizontal="right" vertical="center"/>
    </xf>
    <xf numFmtId="49" fontId="25" fillId="0" borderId="7" xfId="0" applyNumberFormat="1" applyFont="1" applyBorder="1" applyAlignment="1">
      <alignment horizontal="center" vertical="center"/>
    </xf>
    <xf numFmtId="49" fontId="26" fillId="0" borderId="7" xfId="0" applyNumberFormat="1" applyFont="1" applyBorder="1" applyAlignment="1">
      <alignment horizontal="center" vertical="center"/>
    </xf>
    <xf numFmtId="3" fontId="18" fillId="0" borderId="7" xfId="0" applyNumberFormat="1" applyFont="1" applyFill="1" applyBorder="1" applyAlignment="1">
      <alignment horizontal="right"/>
    </xf>
    <xf numFmtId="49" fontId="13" fillId="0" borderId="7" xfId="0" applyNumberFormat="1" applyFont="1" applyFill="1" applyBorder="1" applyAlignment="1">
      <alignment horizontal="center" vertical="center"/>
    </xf>
    <xf numFmtId="3" fontId="15" fillId="0" borderId="7" xfId="0" applyNumberFormat="1" applyFont="1" applyFill="1" applyBorder="1"/>
    <xf numFmtId="49" fontId="19" fillId="0" borderId="7" xfId="0" applyNumberFormat="1" applyFont="1" applyFill="1" applyBorder="1" applyAlignment="1">
      <alignment horizontal="center" vertical="center"/>
    </xf>
    <xf numFmtId="3" fontId="18" fillId="0" borderId="7" xfId="0" applyNumberFormat="1" applyFont="1" applyFill="1" applyBorder="1"/>
    <xf numFmtId="49" fontId="25" fillId="0" borderId="7" xfId="0" applyNumberFormat="1" applyFont="1" applyFill="1" applyBorder="1" applyAlignment="1">
      <alignment horizontal="center" vertical="center"/>
    </xf>
    <xf numFmtId="3" fontId="28" fillId="0" borderId="7" xfId="0" applyNumberFormat="1" applyFont="1" applyFill="1" applyBorder="1"/>
    <xf numFmtId="3" fontId="15" fillId="0" borderId="7" xfId="0" applyNumberFormat="1" applyFont="1" applyFill="1" applyBorder="1" applyAlignment="1">
      <alignment horizontal="right"/>
    </xf>
    <xf numFmtId="0" fontId="13" fillId="0" borderId="7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vertical="center"/>
    </xf>
    <xf numFmtId="0" fontId="13" fillId="0" borderId="12" xfId="0" applyFont="1" applyBorder="1" applyAlignment="1">
      <alignment horizontal="left" vertical="center"/>
    </xf>
    <xf numFmtId="49" fontId="13" fillId="0" borderId="8" xfId="0" applyNumberFormat="1" applyFont="1" applyBorder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/>
    <xf numFmtId="0" fontId="14" fillId="4" borderId="0" xfId="0" applyFont="1" applyFill="1" applyAlignment="1"/>
    <xf numFmtId="0" fontId="14" fillId="4" borderId="0" xfId="0" applyFont="1" applyFill="1" applyAlignment="1">
      <alignment horizontal="right"/>
    </xf>
    <xf numFmtId="0" fontId="16" fillId="4" borderId="0" xfId="0" applyFont="1" applyFill="1" applyBorder="1" applyAlignment="1">
      <alignment wrapText="1"/>
    </xf>
    <xf numFmtId="0" fontId="14" fillId="4" borderId="0" xfId="0" applyFont="1" applyFill="1" applyBorder="1" applyAlignment="1">
      <alignment wrapText="1"/>
    </xf>
    <xf numFmtId="0" fontId="15" fillId="4" borderId="0" xfId="0" applyFont="1" applyFill="1" applyBorder="1" applyAlignment="1"/>
    <xf numFmtId="0" fontId="13" fillId="4" borderId="0" xfId="0" applyFont="1" applyFill="1" applyBorder="1" applyAlignment="1"/>
    <xf numFmtId="0" fontId="13" fillId="4" borderId="0" xfId="0" applyFont="1" applyFill="1" applyAlignment="1">
      <alignment horizontal="center"/>
    </xf>
    <xf numFmtId="0" fontId="13" fillId="4" borderId="10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3" fillId="4" borderId="3" xfId="0" applyFont="1" applyFill="1" applyBorder="1" applyAlignment="1"/>
    <xf numFmtId="0" fontId="13" fillId="4" borderId="4" xfId="0" applyFont="1" applyFill="1" applyBorder="1" applyAlignment="1"/>
    <xf numFmtId="0" fontId="15" fillId="4" borderId="7" xfId="0" applyFont="1" applyFill="1" applyBorder="1" applyAlignment="1"/>
    <xf numFmtId="0" fontId="15" fillId="4" borderId="4" xfId="0" applyFont="1" applyFill="1" applyBorder="1" applyAlignment="1"/>
    <xf numFmtId="0" fontId="13" fillId="4" borderId="10" xfId="0" applyFont="1" applyFill="1" applyBorder="1" applyAlignment="1"/>
    <xf numFmtId="0" fontId="13" fillId="4" borderId="2" xfId="0" applyFont="1" applyFill="1" applyBorder="1" applyAlignment="1"/>
    <xf numFmtId="0" fontId="13" fillId="4" borderId="5" xfId="0" applyFont="1" applyFill="1" applyBorder="1" applyAlignment="1"/>
    <xf numFmtId="0" fontId="15" fillId="4" borderId="7" xfId="0" applyFont="1" applyFill="1" applyBorder="1" applyAlignment="1">
      <alignment horizontal="center"/>
    </xf>
    <xf numFmtId="0" fontId="15" fillId="4" borderId="6" xfId="0" applyFont="1" applyFill="1" applyBorder="1" applyAlignment="1"/>
    <xf numFmtId="0" fontId="13" fillId="4" borderId="8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left"/>
    </xf>
    <xf numFmtId="0" fontId="13" fillId="4" borderId="1" xfId="0" applyFont="1" applyFill="1" applyBorder="1" applyAlignment="1"/>
    <xf numFmtId="0" fontId="15" fillId="4" borderId="0" xfId="0" applyFont="1" applyFill="1" applyBorder="1" applyAlignment="1">
      <alignment horizontal="center"/>
    </xf>
    <xf numFmtId="0" fontId="13" fillId="4" borderId="6" xfId="0" applyFont="1" applyFill="1" applyBorder="1" applyAlignment="1"/>
    <xf numFmtId="0" fontId="13" fillId="4" borderId="8" xfId="0" applyFont="1" applyFill="1" applyBorder="1" applyAlignment="1"/>
    <xf numFmtId="0" fontId="13" fillId="4" borderId="7" xfId="0" applyFont="1" applyFill="1" applyBorder="1" applyAlignment="1"/>
    <xf numFmtId="0" fontId="13" fillId="4" borderId="1" xfId="0" applyFont="1" applyFill="1" applyBorder="1" applyAlignment="1">
      <alignment horizontal="left"/>
    </xf>
    <xf numFmtId="0" fontId="15" fillId="4" borderId="13" xfId="0" applyFont="1" applyFill="1" applyBorder="1" applyAlignment="1">
      <alignment horizontal="center"/>
    </xf>
    <xf numFmtId="0" fontId="24" fillId="4" borderId="0" xfId="0" applyFont="1" applyFill="1" applyBorder="1" applyAlignment="1"/>
    <xf numFmtId="0" fontId="15" fillId="4" borderId="2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3" fillId="4" borderId="9" xfId="0" applyFont="1" applyFill="1" applyBorder="1" applyAlignment="1"/>
    <xf numFmtId="0" fontId="13" fillId="4" borderId="11" xfId="0" applyFont="1" applyFill="1" applyBorder="1" applyAlignment="1"/>
    <xf numFmtId="0" fontId="15" fillId="4" borderId="12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5" fillId="4" borderId="9" xfId="0" applyFont="1" applyFill="1" applyBorder="1" applyAlignment="1"/>
    <xf numFmtId="0" fontId="14" fillId="4" borderId="7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3" fillId="3" borderId="0" xfId="0" applyFont="1" applyFill="1" applyBorder="1"/>
    <xf numFmtId="0" fontId="15" fillId="4" borderId="8" xfId="0" applyFont="1" applyFill="1" applyBorder="1" applyAlignment="1">
      <alignment horizontal="center"/>
    </xf>
    <xf numFmtId="0" fontId="15" fillId="4" borderId="10" xfId="0" applyFont="1" applyFill="1" applyBorder="1" applyAlignment="1"/>
    <xf numFmtId="0" fontId="15" fillId="4" borderId="2" xfId="0" applyFont="1" applyFill="1" applyBorder="1" applyAlignment="1"/>
    <xf numFmtId="0" fontId="15" fillId="4" borderId="5" xfId="0" applyFont="1" applyFill="1" applyBorder="1" applyAlignment="1"/>
    <xf numFmtId="0" fontId="13" fillId="0" borderId="0" xfId="0" applyFont="1" applyBorder="1" applyAlignment="1">
      <alignment wrapText="1"/>
    </xf>
    <xf numFmtId="0" fontId="15" fillId="0" borderId="0" xfId="0" applyFont="1" applyBorder="1" applyAlignment="1"/>
    <xf numFmtId="0" fontId="13" fillId="0" borderId="0" xfId="0" applyFont="1" applyBorder="1" applyAlignment="1"/>
    <xf numFmtId="3" fontId="13" fillId="0" borderId="0" xfId="0" applyNumberFormat="1" applyFont="1" applyAlignment="1">
      <alignment horizontal="center"/>
    </xf>
    <xf numFmtId="3" fontId="15" fillId="0" borderId="7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7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right"/>
    </xf>
    <xf numFmtId="0" fontId="29" fillId="0" borderId="16" xfId="0" applyFont="1" applyBorder="1"/>
    <xf numFmtId="0" fontId="29" fillId="0" borderId="17" xfId="0" applyFont="1" applyBorder="1"/>
    <xf numFmtId="0" fontId="29" fillId="0" borderId="18" xfId="0" applyFont="1" applyBorder="1"/>
    <xf numFmtId="0" fontId="29" fillId="0" borderId="19" xfId="0" applyFont="1" applyBorder="1"/>
    <xf numFmtId="0" fontId="29" fillId="0" borderId="0" xfId="0" applyFont="1" applyBorder="1"/>
    <xf numFmtId="0" fontId="29" fillId="0" borderId="0" xfId="0" applyFont="1" applyBorder="1" applyAlignment="1">
      <alignment horizontal="right"/>
    </xf>
    <xf numFmtId="0" fontId="29" fillId="0" borderId="0" xfId="0" applyFont="1" applyBorder="1" applyAlignment="1">
      <alignment horizontal="left"/>
    </xf>
    <xf numFmtId="0" fontId="29" fillId="0" borderId="20" xfId="0" applyFont="1" applyBorder="1" applyAlignment="1">
      <alignment horizontal="right"/>
    </xf>
    <xf numFmtId="0" fontId="29" fillId="0" borderId="20" xfId="0" applyFont="1" applyBorder="1"/>
    <xf numFmtId="0" fontId="29" fillId="0" borderId="21" xfId="0" applyFont="1" applyBorder="1"/>
    <xf numFmtId="0" fontId="29" fillId="0" borderId="22" xfId="0" applyFont="1" applyBorder="1"/>
    <xf numFmtId="0" fontId="29" fillId="0" borderId="23" xfId="0" applyFont="1" applyBorder="1"/>
    <xf numFmtId="0" fontId="31" fillId="0" borderId="12" xfId="2" applyFont="1" applyBorder="1"/>
    <xf numFmtId="0" fontId="31" fillId="0" borderId="11" xfId="2" applyFont="1" applyBorder="1"/>
    <xf numFmtId="0" fontId="31" fillId="0" borderId="8" xfId="2" applyFont="1" applyBorder="1"/>
    <xf numFmtId="0" fontId="31" fillId="0" borderId="0" xfId="2" applyFont="1"/>
    <xf numFmtId="0" fontId="33" fillId="0" borderId="0" xfId="2" applyFont="1" applyAlignment="1">
      <alignment horizontal="right"/>
    </xf>
    <xf numFmtId="0" fontId="31" fillId="0" borderId="7" xfId="2" applyFont="1" applyBorder="1"/>
    <xf numFmtId="0" fontId="33" fillId="0" borderId="0" xfId="2" applyFont="1"/>
    <xf numFmtId="0" fontId="33" fillId="0" borderId="10" xfId="2" applyFont="1" applyBorder="1"/>
    <xf numFmtId="0" fontId="33" fillId="0" borderId="2" xfId="2" applyFont="1" applyBorder="1"/>
    <xf numFmtId="0" fontId="33" fillId="0" borderId="5" xfId="2" applyFont="1" applyBorder="1"/>
    <xf numFmtId="0" fontId="31" fillId="0" borderId="7" xfId="2" applyFont="1" applyBorder="1" applyAlignment="1">
      <alignment horizontal="center"/>
    </xf>
    <xf numFmtId="0" fontId="31" fillId="0" borderId="6" xfId="2" applyFont="1" applyBorder="1"/>
    <xf numFmtId="0" fontId="33" fillId="0" borderId="0" xfId="2" applyFont="1" applyBorder="1"/>
    <xf numFmtId="0" fontId="31" fillId="0" borderId="0" xfId="2" applyFont="1" applyBorder="1"/>
    <xf numFmtId="0" fontId="33" fillId="0" borderId="1" xfId="2" applyFont="1" applyBorder="1"/>
    <xf numFmtId="0" fontId="31" fillId="0" borderId="0" xfId="2" applyFont="1" applyBorder="1" applyAlignment="1">
      <alignment horizontal="center"/>
    </xf>
    <xf numFmtId="0" fontId="33" fillId="0" borderId="6" xfId="2" applyFont="1" applyBorder="1"/>
    <xf numFmtId="0" fontId="31" fillId="0" borderId="1" xfId="2" applyFont="1" applyBorder="1"/>
    <xf numFmtId="0" fontId="31" fillId="0" borderId="3" xfId="2" applyFont="1" applyBorder="1"/>
    <xf numFmtId="0" fontId="31" fillId="0" borderId="4" xfId="2" applyFont="1" applyBorder="1"/>
    <xf numFmtId="0" fontId="31" fillId="0" borderId="9" xfId="2" applyFont="1" applyBorder="1"/>
    <xf numFmtId="0" fontId="33" fillId="0" borderId="3" xfId="2" applyFont="1" applyBorder="1"/>
    <xf numFmtId="0" fontId="33" fillId="0" borderId="12" xfId="2" applyFont="1" applyBorder="1"/>
    <xf numFmtId="0" fontId="33" fillId="0" borderId="11" xfId="2" applyFont="1" applyBorder="1"/>
    <xf numFmtId="0" fontId="33" fillId="0" borderId="8" xfId="2" applyFont="1" applyBorder="1"/>
    <xf numFmtId="0" fontId="31" fillId="0" borderId="6" xfId="2" applyFont="1" applyBorder="1" applyAlignment="1">
      <alignment horizontal="center"/>
    </xf>
    <xf numFmtId="0" fontId="31" fillId="0" borderId="0" xfId="2" applyFont="1" applyAlignment="1">
      <alignment horizontal="center"/>
    </xf>
    <xf numFmtId="0" fontId="31" fillId="0" borderId="15" xfId="2" applyFont="1" applyBorder="1" applyAlignment="1">
      <alignment horizontal="center"/>
    </xf>
    <xf numFmtId="0" fontId="31" fillId="0" borderId="4" xfId="2" applyFont="1" applyBorder="1" applyAlignment="1">
      <alignment horizontal="center"/>
    </xf>
    <xf numFmtId="0" fontId="34" fillId="0" borderId="0" xfId="5" applyFont="1" applyFill="1" applyAlignment="1">
      <alignment wrapText="1"/>
    </xf>
    <xf numFmtId="0" fontId="34" fillId="0" borderId="0" xfId="5" applyFont="1" applyFill="1" applyAlignment="1"/>
    <xf numFmtId="0" fontId="8" fillId="0" borderId="0" xfId="5" applyFont="1" applyFill="1" applyAlignment="1">
      <alignment wrapText="1"/>
    </xf>
    <xf numFmtId="0" fontId="8" fillId="0" borderId="0" xfId="5" applyFont="1"/>
    <xf numFmtId="0" fontId="9" fillId="0" borderId="0" xfId="5" applyFont="1"/>
    <xf numFmtId="0" fontId="9" fillId="0" borderId="0" xfId="5" applyFont="1" applyAlignment="1"/>
    <xf numFmtId="0" fontId="8" fillId="0" borderId="0" xfId="5" applyFont="1" applyFill="1" applyAlignment="1"/>
    <xf numFmtId="0" fontId="8" fillId="0" borderId="0" xfId="5" applyFont="1" applyFill="1"/>
    <xf numFmtId="0" fontId="8" fillId="0" borderId="0" xfId="5" applyFont="1" applyAlignment="1">
      <alignment horizontal="left"/>
    </xf>
    <xf numFmtId="0" fontId="34" fillId="0" borderId="0" xfId="5" applyFont="1" applyFill="1" applyAlignment="1">
      <alignment horizontal="left"/>
    </xf>
    <xf numFmtId="3" fontId="9" fillId="0" borderId="0" xfId="5" applyNumberFormat="1" applyFont="1" applyBorder="1" applyAlignment="1">
      <alignment horizontal="center" vertical="center" wrapText="1"/>
    </xf>
    <xf numFmtId="0" fontId="34" fillId="0" borderId="0" xfId="5" applyFont="1" applyFill="1" applyBorder="1" applyAlignment="1">
      <alignment horizontal="left"/>
    </xf>
    <xf numFmtId="0" fontId="6" fillId="0" borderId="0" xfId="5" applyFont="1" applyBorder="1" applyAlignment="1">
      <alignment horizontal="left" vertical="center" wrapText="1"/>
    </xf>
    <xf numFmtId="0" fontId="6" fillId="0" borderId="0" xfId="5" applyFont="1" applyBorder="1" applyAlignment="1">
      <alignment horizontal="center" vertical="center" wrapText="1"/>
    </xf>
    <xf numFmtId="0" fontId="34" fillId="5" borderId="0" xfId="5" applyFont="1" applyFill="1" applyAlignment="1"/>
    <xf numFmtId="0" fontId="8" fillId="0" borderId="0" xfId="5" applyFont="1" applyAlignment="1"/>
    <xf numFmtId="0" fontId="39" fillId="0" borderId="0" xfId="2" applyFont="1"/>
    <xf numFmtId="49" fontId="31" fillId="0" borderId="0" xfId="2" applyNumberFormat="1" applyFont="1" applyAlignment="1">
      <alignment horizontal="right"/>
    </xf>
    <xf numFmtId="0" fontId="8" fillId="0" borderId="0" xfId="2" applyFont="1" applyAlignment="1">
      <alignment horizontal="left" vertical="center" wrapText="1"/>
    </xf>
    <xf numFmtId="3" fontId="8" fillId="0" borderId="0" xfId="5" applyNumberFormat="1" applyFont="1" applyAlignment="1">
      <alignment horizontal="justify" wrapText="1"/>
    </xf>
    <xf numFmtId="3" fontId="8" fillId="0" borderId="0" xfId="5" applyNumberFormat="1" applyFont="1" applyAlignment="1">
      <alignment wrapText="1"/>
    </xf>
    <xf numFmtId="0" fontId="8" fillId="0" borderId="0" xfId="5" applyFont="1" applyAlignment="1">
      <alignment horizontal="justify" wrapText="1"/>
    </xf>
    <xf numFmtId="0" fontId="8" fillId="0" borderId="0" xfId="5" applyFont="1" applyAlignment="1">
      <alignment wrapText="1"/>
    </xf>
    <xf numFmtId="0" fontId="9" fillId="0" borderId="0" xfId="5" applyFont="1" applyBorder="1" applyAlignment="1">
      <alignment horizontal="left" vertical="center" wrapText="1"/>
    </xf>
    <xf numFmtId="0" fontId="7" fillId="0" borderId="0" xfId="5" applyFont="1" applyAlignment="1">
      <alignment horizontal="justify" wrapText="1"/>
    </xf>
    <xf numFmtId="0" fontId="0" fillId="0" borderId="0" xfId="0" applyFont="1"/>
    <xf numFmtId="0" fontId="42" fillId="0" borderId="0" xfId="2" applyFont="1"/>
    <xf numFmtId="0" fontId="8" fillId="0" borderId="0" xfId="2" applyFont="1"/>
    <xf numFmtId="0" fontId="43" fillId="0" borderId="0" xfId="2" applyFont="1"/>
    <xf numFmtId="0" fontId="34" fillId="0" borderId="0" xfId="2" applyFont="1"/>
    <xf numFmtId="0" fontId="43" fillId="0" borderId="0" xfId="2" applyFont="1" applyFill="1"/>
    <xf numFmtId="0" fontId="9" fillId="0" borderId="0" xfId="2" applyFont="1"/>
    <xf numFmtId="0" fontId="45" fillId="0" borderId="0" xfId="2" applyFont="1"/>
    <xf numFmtId="0" fontId="45" fillId="0" borderId="0" xfId="2" applyFont="1" applyFill="1"/>
    <xf numFmtId="0" fontId="8" fillId="0" borderId="0" xfId="2" applyFont="1" applyFill="1"/>
    <xf numFmtId="0" fontId="8" fillId="0" borderId="0" xfId="2" applyFont="1" applyAlignment="1">
      <alignment vertical="top" wrapText="1"/>
    </xf>
    <xf numFmtId="43" fontId="30" fillId="0" borderId="0" xfId="6" applyFont="1"/>
    <xf numFmtId="0" fontId="8" fillId="0" borderId="0" xfId="2" applyFont="1" applyFill="1" applyAlignment="1">
      <alignment horizontal="left"/>
    </xf>
    <xf numFmtId="0" fontId="8" fillId="0" borderId="0" xfId="2" applyFont="1" applyFill="1" applyAlignment="1">
      <alignment horizontal="justify"/>
    </xf>
    <xf numFmtId="0" fontId="8" fillId="0" borderId="0" xfId="2" applyFont="1" applyAlignment="1">
      <alignment horizontal="left" wrapText="1"/>
    </xf>
    <xf numFmtId="0" fontId="43" fillId="0" borderId="0" xfId="2" applyFont="1" applyFill="1" applyAlignment="1"/>
    <xf numFmtId="0" fontId="8" fillId="0" borderId="0" xfId="5" applyFont="1" applyBorder="1" applyAlignment="1">
      <alignment horizontal="left" vertical="center" wrapText="1"/>
    </xf>
    <xf numFmtId="0" fontId="8" fillId="0" borderId="0" xfId="5" applyFont="1" applyBorder="1" applyAlignment="1">
      <alignment horizontal="center" vertical="center" wrapText="1"/>
    </xf>
    <xf numFmtId="0" fontId="7" fillId="0" borderId="4" xfId="2" applyFont="1" applyFill="1" applyBorder="1"/>
    <xf numFmtId="0" fontId="34" fillId="0" borderId="0" xfId="2" applyFont="1" applyBorder="1"/>
    <xf numFmtId="0" fontId="9" fillId="0" borderId="0" xfId="2" applyFont="1" applyBorder="1" applyAlignment="1">
      <alignment horizontal="left" vertical="center"/>
    </xf>
    <xf numFmtId="3" fontId="9" fillId="0" borderId="0" xfId="2" applyNumberFormat="1" applyFont="1" applyBorder="1" applyAlignment="1">
      <alignment horizontal="right" vertical="center"/>
    </xf>
    <xf numFmtId="0" fontId="46" fillId="0" borderId="0" xfId="2" applyFont="1"/>
    <xf numFmtId="0" fontId="43" fillId="0" borderId="0" xfId="2" applyFont="1" applyAlignment="1"/>
    <xf numFmtId="0" fontId="7" fillId="0" borderId="0" xfId="2" applyFont="1" applyFill="1"/>
    <xf numFmtId="0" fontId="34" fillId="0" borderId="0" xfId="2" applyFont="1" applyFill="1"/>
    <xf numFmtId="0" fontId="8" fillId="0" borderId="0" xfId="2" applyFont="1" applyAlignment="1">
      <alignment horizontal="left"/>
    </xf>
    <xf numFmtId="0" fontId="7" fillId="0" borderId="0" xfId="2" applyFont="1"/>
    <xf numFmtId="4" fontId="43" fillId="0" borderId="0" xfId="2" applyNumberFormat="1" applyFont="1"/>
    <xf numFmtId="3" fontId="43" fillId="0" borderId="0" xfId="2" applyNumberFormat="1" applyFont="1"/>
    <xf numFmtId="0" fontId="9" fillId="0" borderId="0" xfId="2" applyFont="1" applyBorder="1" applyAlignment="1">
      <alignment horizontal="left" vertical="center" wrapText="1"/>
    </xf>
    <xf numFmtId="3" fontId="9" fillId="0" borderId="0" xfId="2" applyNumberFormat="1" applyFont="1" applyBorder="1" applyAlignment="1">
      <alignment horizontal="right" wrapText="1"/>
    </xf>
    <xf numFmtId="0" fontId="30" fillId="0" borderId="0" xfId="0" applyFont="1" applyProtection="1"/>
    <xf numFmtId="3" fontId="43" fillId="0" borderId="0" xfId="2" applyNumberFormat="1" applyFont="1" applyFill="1"/>
    <xf numFmtId="0" fontId="9" fillId="0" borderId="0" xfId="2" applyFont="1" applyBorder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0" fontId="9" fillId="0" borderId="0" xfId="2" applyFont="1" applyBorder="1" applyAlignment="1">
      <alignment horizontal="left" vertical="center" wrapText="1"/>
    </xf>
    <xf numFmtId="0" fontId="8" fillId="0" borderId="0" xfId="5" applyFont="1" applyAlignment="1">
      <alignment horizontal="justify" wrapText="1"/>
    </xf>
    <xf numFmtId="0" fontId="8" fillId="0" borderId="0" xfId="5" applyFont="1" applyAlignment="1">
      <alignment wrapText="1"/>
    </xf>
    <xf numFmtId="0" fontId="8" fillId="0" borderId="0" xfId="5" applyFont="1" applyAlignment="1">
      <alignment horizontal="left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Fill="1" applyAlignment="1">
      <alignment horizontal="left" vertical="top" wrapText="1"/>
    </xf>
    <xf numFmtId="0" fontId="7" fillId="0" borderId="0" xfId="2" applyFont="1" applyAlignment="1">
      <alignment horizontal="left"/>
    </xf>
    <xf numFmtId="3" fontId="9" fillId="4" borderId="12" xfId="2" applyNumberFormat="1" applyFont="1" applyFill="1" applyBorder="1" applyAlignment="1">
      <alignment horizontal="right" vertical="center"/>
    </xf>
    <xf numFmtId="3" fontId="9" fillId="4" borderId="11" xfId="2" applyNumberFormat="1" applyFont="1" applyFill="1" applyBorder="1" applyAlignment="1">
      <alignment horizontal="right" vertical="center"/>
    </xf>
    <xf numFmtId="3" fontId="9" fillId="4" borderId="8" xfId="2" applyNumberFormat="1" applyFont="1" applyFill="1" applyBorder="1" applyAlignment="1">
      <alignment horizontal="right" vertical="center"/>
    </xf>
    <xf numFmtId="0" fontId="8" fillId="0" borderId="0" xfId="5" applyFont="1" applyAlignment="1">
      <alignment horizontal="justify" wrapText="1"/>
    </xf>
    <xf numFmtId="0" fontId="8" fillId="0" borderId="0" xfId="5" applyFont="1" applyAlignment="1">
      <alignment wrapText="1"/>
    </xf>
    <xf numFmtId="0" fontId="9" fillId="0" borderId="0" xfId="5" applyFont="1" applyBorder="1" applyAlignment="1">
      <alignment horizontal="left" vertical="center" wrapText="1"/>
    </xf>
    <xf numFmtId="0" fontId="9" fillId="0" borderId="0" xfId="5" applyFont="1" applyBorder="1" applyAlignment="1">
      <alignment horizontal="center" vertical="center" wrapText="1"/>
    </xf>
    <xf numFmtId="0" fontId="49" fillId="0" borderId="0" xfId="2" applyFont="1"/>
    <xf numFmtId="0" fontId="8" fillId="0" borderId="0" xfId="5"/>
    <xf numFmtId="3" fontId="9" fillId="0" borderId="0" xfId="5" applyNumberFormat="1" applyFont="1" applyBorder="1" applyAlignment="1">
      <alignment horizontal="right" vertical="center" wrapText="1"/>
    </xf>
    <xf numFmtId="0" fontId="8" fillId="0" borderId="0" xfId="2" applyFont="1" applyAlignment="1">
      <alignment horizontal="left" vertical="center"/>
    </xf>
    <xf numFmtId="0" fontId="8" fillId="0" borderId="0" xfId="2" applyFont="1" applyFill="1" applyAlignment="1">
      <alignment horizontal="left" wrapText="1"/>
    </xf>
    <xf numFmtId="0" fontId="8" fillId="0" borderId="0" xfId="2" applyFont="1" applyFill="1" applyAlignment="1">
      <alignment horizontal="left" vertical="center"/>
    </xf>
    <xf numFmtId="0" fontId="9" fillId="0" borderId="12" xfId="2" applyFont="1" applyFill="1" applyBorder="1" applyAlignment="1">
      <alignment horizontal="center" vertical="center"/>
    </xf>
    <xf numFmtId="0" fontId="9" fillId="0" borderId="11" xfId="2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3" fontId="9" fillId="0" borderId="12" xfId="2" applyNumberFormat="1" applyFont="1" applyFill="1" applyBorder="1" applyAlignment="1">
      <alignment horizontal="right" wrapText="1"/>
    </xf>
    <xf numFmtId="3" fontId="9" fillId="0" borderId="11" xfId="2" applyNumberFormat="1" applyFont="1" applyFill="1" applyBorder="1" applyAlignment="1">
      <alignment horizontal="right" wrapText="1"/>
    </xf>
    <xf numFmtId="3" fontId="9" fillId="0" borderId="8" xfId="2" applyNumberFormat="1" applyFont="1" applyFill="1" applyBorder="1" applyAlignment="1">
      <alignment horizontal="right" wrapText="1"/>
    </xf>
    <xf numFmtId="0" fontId="8" fillId="0" borderId="0" xfId="5" applyFont="1" applyFill="1" applyAlignment="1">
      <alignment wrapText="1"/>
    </xf>
    <xf numFmtId="0" fontId="8" fillId="0" borderId="0" xfId="2" applyFont="1" applyFill="1" applyAlignment="1">
      <alignment horizontal="left" wrapText="1"/>
    </xf>
    <xf numFmtId="0" fontId="9" fillId="0" borderId="12" xfId="2" applyFont="1" applyFill="1" applyBorder="1" applyAlignment="1">
      <alignment horizontal="left" vertical="center" wrapText="1"/>
    </xf>
    <xf numFmtId="0" fontId="9" fillId="0" borderId="11" xfId="2" applyFont="1" applyFill="1" applyBorder="1" applyAlignment="1">
      <alignment horizontal="left" vertical="center" wrapText="1"/>
    </xf>
    <xf numFmtId="0" fontId="9" fillId="0" borderId="8" xfId="2" applyFont="1" applyFill="1" applyBorder="1" applyAlignment="1">
      <alignment horizontal="left" vertical="center" wrapText="1"/>
    </xf>
    <xf numFmtId="0" fontId="7" fillId="0" borderId="0" xfId="2" applyFont="1" applyFill="1" applyAlignment="1">
      <alignment vertical="center"/>
    </xf>
    <xf numFmtId="0" fontId="8" fillId="0" borderId="0" xfId="2" applyFont="1" applyFill="1" applyAlignment="1">
      <alignment vertical="center"/>
    </xf>
    <xf numFmtId="10" fontId="9" fillId="0" borderId="11" xfId="7" applyNumberFormat="1" applyFont="1" applyFill="1" applyBorder="1" applyAlignment="1">
      <alignment horizontal="center" vertical="center"/>
    </xf>
    <xf numFmtId="10" fontId="9" fillId="0" borderId="8" xfId="7" applyNumberFormat="1" applyFont="1" applyFill="1" applyBorder="1" applyAlignment="1">
      <alignment horizontal="center" vertical="center"/>
    </xf>
    <xf numFmtId="9" fontId="9" fillId="0" borderId="11" xfId="7" applyFont="1" applyFill="1" applyBorder="1" applyAlignment="1">
      <alignment horizontal="center" vertical="center"/>
    </xf>
    <xf numFmtId="9" fontId="9" fillId="0" borderId="8" xfId="7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14" fontId="9" fillId="0" borderId="11" xfId="7" applyNumberFormat="1" applyFont="1" applyFill="1" applyBorder="1" applyAlignment="1">
      <alignment horizontal="center" vertical="center"/>
    </xf>
    <xf numFmtId="14" fontId="9" fillId="0" borderId="8" xfId="7" applyNumberFormat="1" applyFont="1" applyFill="1" applyBorder="1" applyAlignment="1">
      <alignment horizontal="center" vertical="center"/>
    </xf>
    <xf numFmtId="0" fontId="9" fillId="0" borderId="0" xfId="2" applyFont="1" applyBorder="1"/>
    <xf numFmtId="0" fontId="8" fillId="0" borderId="0" xfId="2" applyFont="1" applyBorder="1"/>
    <xf numFmtId="3" fontId="9" fillId="0" borderId="12" xfId="2" applyNumberFormat="1" applyFont="1" applyFill="1" applyBorder="1" applyAlignment="1">
      <alignment horizontal="right" vertical="center" wrapText="1"/>
    </xf>
    <xf numFmtId="3" fontId="9" fillId="0" borderId="11" xfId="2" applyNumberFormat="1" applyFont="1" applyFill="1" applyBorder="1" applyAlignment="1">
      <alignment horizontal="right" vertical="center" wrapText="1"/>
    </xf>
    <xf numFmtId="3" fontId="9" fillId="0" borderId="8" xfId="2" applyNumberFormat="1" applyFont="1" applyFill="1" applyBorder="1" applyAlignment="1">
      <alignment horizontal="right" vertical="center" wrapText="1"/>
    </xf>
    <xf numFmtId="9" fontId="9" fillId="0" borderId="12" xfId="7" applyFont="1" applyFill="1" applyBorder="1" applyAlignment="1">
      <alignment horizontal="right" vertical="center" wrapText="1"/>
    </xf>
    <xf numFmtId="9" fontId="9" fillId="0" borderId="11" xfId="7" applyFont="1" applyFill="1" applyBorder="1" applyAlignment="1">
      <alignment horizontal="right" vertical="center" wrapText="1"/>
    </xf>
    <xf numFmtId="9" fontId="9" fillId="0" borderId="8" xfId="7" applyFont="1" applyFill="1" applyBorder="1" applyAlignment="1">
      <alignment horizontal="right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center" vertical="center"/>
    </xf>
    <xf numFmtId="3" fontId="9" fillId="0" borderId="0" xfId="2" applyNumberFormat="1" applyFont="1" applyFill="1" applyBorder="1" applyAlignment="1">
      <alignment horizontal="right" vertical="center"/>
    </xf>
    <xf numFmtId="3" fontId="9" fillId="0" borderId="0" xfId="2" applyNumberFormat="1" applyFont="1" applyFill="1" applyBorder="1" applyAlignment="1">
      <alignment horizontal="right" vertical="center" wrapText="1"/>
    </xf>
    <xf numFmtId="0" fontId="6" fillId="0" borderId="7" xfId="5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vertical="top" wrapText="1"/>
    </xf>
    <xf numFmtId="0" fontId="13" fillId="4" borderId="2" xfId="0" applyFont="1" applyFill="1" applyBorder="1" applyAlignment="1">
      <alignment vertical="top" wrapText="1"/>
    </xf>
    <xf numFmtId="0" fontId="13" fillId="4" borderId="5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3" fillId="4" borderId="0" xfId="0" applyFont="1" applyFill="1" applyBorder="1" applyAlignment="1">
      <alignment vertical="top" wrapText="1"/>
    </xf>
    <xf numFmtId="0" fontId="13" fillId="4" borderId="6" xfId="0" applyFont="1" applyFill="1" applyBorder="1" applyAlignment="1">
      <alignment vertical="top" wrapText="1"/>
    </xf>
    <xf numFmtId="0" fontId="13" fillId="4" borderId="7" xfId="0" applyFont="1" applyFill="1" applyBorder="1" applyAlignment="1">
      <alignment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  <xf numFmtId="0" fontId="13" fillId="4" borderId="0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0" xfId="0" applyFont="1" applyFill="1" applyBorder="1" applyAlignment="1">
      <alignment horizontal="left" wrapText="1"/>
    </xf>
    <xf numFmtId="0" fontId="13" fillId="4" borderId="0" xfId="0" applyFont="1" applyFill="1" applyBorder="1" applyAlignment="1">
      <alignment wrapText="1"/>
    </xf>
    <xf numFmtId="0" fontId="20" fillId="4" borderId="0" xfId="0" applyFont="1" applyFill="1" applyBorder="1" applyAlignment="1">
      <alignment horizontal="left" wrapText="1"/>
    </xf>
    <xf numFmtId="0" fontId="13" fillId="4" borderId="3" xfId="0" applyFont="1" applyFill="1" applyBorder="1" applyAlignment="1">
      <alignment horizontal="left" wrapText="1"/>
    </xf>
    <xf numFmtId="0" fontId="13" fillId="4" borderId="4" xfId="0" applyFont="1" applyFill="1" applyBorder="1" applyAlignment="1"/>
    <xf numFmtId="0" fontId="13" fillId="4" borderId="9" xfId="0" applyFont="1" applyFill="1" applyBorder="1" applyAlignment="1"/>
    <xf numFmtId="0" fontId="15" fillId="4" borderId="0" xfId="0" applyFont="1" applyFill="1" applyBorder="1" applyAlignment="1"/>
    <xf numFmtId="0" fontId="13" fillId="4" borderId="0" xfId="0" applyFont="1" applyFill="1" applyBorder="1" applyAlignment="1"/>
    <xf numFmtId="0" fontId="21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9" fillId="4" borderId="0" xfId="0" applyFont="1" applyFill="1" applyBorder="1" applyAlignment="1">
      <alignment horizontal="left" wrapText="1"/>
    </xf>
    <xf numFmtId="0" fontId="31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top" wrapText="1"/>
    </xf>
    <xf numFmtId="0" fontId="34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 wrapText="1"/>
    </xf>
    <xf numFmtId="0" fontId="9" fillId="0" borderId="0" xfId="2" applyFont="1" applyBorder="1" applyAlignment="1">
      <alignment horizontal="left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left" vertical="center" wrapText="1"/>
    </xf>
    <xf numFmtId="0" fontId="9" fillId="0" borderId="11" xfId="2" applyFont="1" applyFill="1" applyBorder="1" applyAlignment="1">
      <alignment horizontal="left" vertical="center" wrapText="1"/>
    </xf>
    <xf numFmtId="0" fontId="9" fillId="0" borderId="8" xfId="2" applyFont="1" applyFill="1" applyBorder="1" applyAlignment="1">
      <alignment horizontal="left" vertical="center" wrapText="1"/>
    </xf>
    <xf numFmtId="0" fontId="9" fillId="0" borderId="12" xfId="2" applyFont="1" applyFill="1" applyBorder="1" applyAlignment="1">
      <alignment horizontal="center" vertical="center"/>
    </xf>
    <xf numFmtId="0" fontId="9" fillId="0" borderId="11" xfId="2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3" fontId="9" fillId="0" borderId="12" xfId="2" applyNumberFormat="1" applyFont="1" applyFill="1" applyBorder="1" applyAlignment="1">
      <alignment horizontal="right" vertical="center"/>
    </xf>
    <xf numFmtId="3" fontId="9" fillId="0" borderId="11" xfId="2" applyNumberFormat="1" applyFont="1" applyFill="1" applyBorder="1" applyAlignment="1">
      <alignment horizontal="right" vertical="center"/>
    </xf>
    <xf numFmtId="3" fontId="9" fillId="0" borderId="8" xfId="2" applyNumberFormat="1" applyFont="1" applyFill="1" applyBorder="1" applyAlignment="1">
      <alignment horizontal="right" vertical="center"/>
    </xf>
    <xf numFmtId="0" fontId="9" fillId="0" borderId="14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left" vertical="center" wrapText="1"/>
    </xf>
    <xf numFmtId="0" fontId="6" fillId="0" borderId="12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9" fontId="9" fillId="0" borderId="12" xfId="7" applyFont="1" applyFill="1" applyBorder="1" applyAlignment="1">
      <alignment horizontal="right" vertical="center" wrapText="1"/>
    </xf>
    <xf numFmtId="9" fontId="9" fillId="0" borderId="11" xfId="7" applyFont="1" applyFill="1" applyBorder="1" applyAlignment="1">
      <alignment horizontal="right" vertical="center" wrapText="1"/>
    </xf>
    <xf numFmtId="9" fontId="9" fillId="0" borderId="8" xfId="7" applyFont="1" applyFill="1" applyBorder="1" applyAlignment="1">
      <alignment horizontal="right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left" vertical="center"/>
    </xf>
    <xf numFmtId="0" fontId="9" fillId="0" borderId="11" xfId="2" applyFont="1" applyFill="1" applyBorder="1" applyAlignment="1">
      <alignment horizontal="left" vertical="center"/>
    </xf>
    <xf numFmtId="0" fontId="9" fillId="0" borderId="8" xfId="2" applyFont="1" applyFill="1" applyBorder="1" applyAlignment="1">
      <alignment horizontal="left" vertical="center"/>
    </xf>
    <xf numFmtId="0" fontId="8" fillId="0" borderId="12" xfId="2" applyFont="1" applyFill="1" applyBorder="1" applyAlignment="1">
      <alignment horizontal="center" vertical="center" wrapText="1"/>
    </xf>
    <xf numFmtId="0" fontId="8" fillId="0" borderId="11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3" fontId="9" fillId="0" borderId="12" xfId="2" applyNumberFormat="1" applyFont="1" applyFill="1" applyBorder="1" applyAlignment="1">
      <alignment horizontal="right" vertical="center" wrapText="1"/>
    </xf>
    <xf numFmtId="3" fontId="9" fillId="0" borderId="11" xfId="2" applyNumberFormat="1" applyFont="1" applyFill="1" applyBorder="1" applyAlignment="1">
      <alignment horizontal="right" vertical="center" wrapText="1"/>
    </xf>
    <xf numFmtId="3" fontId="9" fillId="0" borderId="8" xfId="2" applyNumberFormat="1" applyFont="1" applyFill="1" applyBorder="1" applyAlignment="1">
      <alignment horizontal="right" vertical="center" wrapText="1"/>
    </xf>
    <xf numFmtId="0" fontId="6" fillId="0" borderId="12" xfId="2" applyFont="1" applyFill="1" applyBorder="1" applyAlignment="1">
      <alignment horizontal="left" vertical="center"/>
    </xf>
    <xf numFmtId="0" fontId="6" fillId="0" borderId="11" xfId="2" applyFont="1" applyFill="1" applyBorder="1" applyAlignment="1">
      <alignment horizontal="left" vertical="center"/>
    </xf>
    <xf numFmtId="0" fontId="6" fillId="0" borderId="8" xfId="2" applyFont="1" applyFill="1" applyBorder="1" applyAlignment="1">
      <alignment horizontal="left" vertical="center"/>
    </xf>
    <xf numFmtId="0" fontId="9" fillId="0" borderId="12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3" fontId="9" fillId="0" borderId="12" xfId="2" applyNumberFormat="1" applyFont="1" applyFill="1" applyBorder="1" applyAlignment="1">
      <alignment horizontal="right" wrapText="1"/>
    </xf>
    <xf numFmtId="3" fontId="9" fillId="0" borderId="11" xfId="2" applyNumberFormat="1" applyFont="1" applyFill="1" applyBorder="1" applyAlignment="1">
      <alignment horizontal="right" wrapText="1"/>
    </xf>
    <xf numFmtId="3" fontId="9" fillId="0" borderId="8" xfId="2" applyNumberFormat="1" applyFont="1" applyFill="1" applyBorder="1" applyAlignment="1">
      <alignment horizontal="right" wrapText="1"/>
    </xf>
    <xf numFmtId="0" fontId="9" fillId="0" borderId="12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8" xfId="2" applyFont="1" applyBorder="1" applyAlignment="1">
      <alignment horizontal="left" vertical="center" wrapText="1"/>
    </xf>
    <xf numFmtId="3" fontId="9" fillId="0" borderId="12" xfId="2" applyNumberFormat="1" applyFont="1" applyBorder="1" applyAlignment="1">
      <alignment horizontal="right" wrapText="1"/>
    </xf>
    <xf numFmtId="3" fontId="9" fillId="0" borderId="11" xfId="2" applyNumberFormat="1" applyFont="1" applyBorder="1" applyAlignment="1">
      <alignment horizontal="right" wrapText="1"/>
    </xf>
    <xf numFmtId="3" fontId="9" fillId="0" borderId="8" xfId="2" applyNumberFormat="1" applyFont="1" applyBorder="1" applyAlignment="1">
      <alignment horizontal="right" wrapText="1"/>
    </xf>
    <xf numFmtId="0" fontId="8" fillId="0" borderId="0" xfId="2" applyFont="1" applyFill="1" applyAlignment="1">
      <alignment horizontal="justify" wrapText="1"/>
    </xf>
    <xf numFmtId="0" fontId="6" fillId="0" borderId="12" xfId="2" applyFont="1" applyBorder="1" applyAlignment="1">
      <alignment horizontal="left" vertical="center" wrapText="1"/>
    </xf>
    <xf numFmtId="0" fontId="6" fillId="0" borderId="11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12" xfId="2" applyFont="1" applyFill="1" applyBorder="1" applyAlignment="1">
      <alignment horizontal="left" vertical="center" wrapText="1"/>
    </xf>
    <xf numFmtId="0" fontId="6" fillId="0" borderId="11" xfId="2" applyFont="1" applyFill="1" applyBorder="1" applyAlignment="1">
      <alignment horizontal="left" vertical="center" wrapText="1"/>
    </xf>
    <xf numFmtId="0" fontId="6" fillId="0" borderId="8" xfId="2" applyFont="1" applyFill="1" applyBorder="1" applyAlignment="1">
      <alignment horizontal="left" vertical="center" wrapText="1"/>
    </xf>
    <xf numFmtId="3" fontId="6" fillId="0" borderId="12" xfId="2" applyNumberFormat="1" applyFont="1" applyFill="1" applyBorder="1" applyAlignment="1">
      <alignment horizontal="right" wrapText="1"/>
    </xf>
    <xf numFmtId="3" fontId="6" fillId="0" borderId="11" xfId="2" applyNumberFormat="1" applyFont="1" applyFill="1" applyBorder="1" applyAlignment="1">
      <alignment horizontal="right" wrapText="1"/>
    </xf>
    <xf numFmtId="3" fontId="6" fillId="0" borderId="8" xfId="2" applyNumberFormat="1" applyFont="1" applyFill="1" applyBorder="1" applyAlignment="1">
      <alignment horizontal="right" wrapText="1"/>
    </xf>
    <xf numFmtId="0" fontId="48" fillId="0" borderId="12" xfId="2" applyFont="1" applyFill="1" applyBorder="1" applyAlignment="1">
      <alignment horizontal="left" vertical="center" wrapText="1"/>
    </xf>
    <xf numFmtId="0" fontId="48" fillId="0" borderId="11" xfId="2" applyFont="1" applyFill="1" applyBorder="1" applyAlignment="1">
      <alignment horizontal="left" vertical="center" wrapText="1"/>
    </xf>
    <xf numFmtId="0" fontId="48" fillId="0" borderId="8" xfId="2" applyFont="1" applyFill="1" applyBorder="1" applyAlignment="1">
      <alignment horizontal="left" vertical="center" wrapText="1"/>
    </xf>
    <xf numFmtId="3" fontId="9" fillId="4" borderId="12" xfId="2" applyNumberFormat="1" applyFont="1" applyFill="1" applyBorder="1" applyAlignment="1">
      <alignment horizontal="right" wrapText="1"/>
    </xf>
    <xf numFmtId="3" fontId="9" fillId="4" borderId="11" xfId="2" applyNumberFormat="1" applyFont="1" applyFill="1" applyBorder="1" applyAlignment="1">
      <alignment horizontal="right" wrapText="1"/>
    </xf>
    <xf numFmtId="3" fontId="9" fillId="4" borderId="8" xfId="2" applyNumberFormat="1" applyFont="1" applyFill="1" applyBorder="1" applyAlignment="1">
      <alignment horizontal="right" wrapText="1"/>
    </xf>
    <xf numFmtId="0" fontId="48" fillId="0" borderId="12" xfId="2" applyFont="1" applyBorder="1" applyAlignment="1">
      <alignment horizontal="left" vertical="center" wrapText="1"/>
    </xf>
    <xf numFmtId="0" fontId="48" fillId="0" borderId="11" xfId="2" applyFont="1" applyBorder="1" applyAlignment="1">
      <alignment horizontal="left" vertical="center" wrapText="1"/>
    </xf>
    <xf numFmtId="0" fontId="48" fillId="0" borderId="8" xfId="2" applyFont="1" applyBorder="1" applyAlignment="1">
      <alignment horizontal="left" vertical="center" wrapText="1"/>
    </xf>
    <xf numFmtId="0" fontId="6" fillId="0" borderId="12" xfId="2" applyFont="1" applyBorder="1" applyAlignment="1">
      <alignment horizontal="left" vertical="center"/>
    </xf>
    <xf numFmtId="0" fontId="6" fillId="0" borderId="11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0" fontId="9" fillId="0" borderId="12" xfId="2" applyFont="1" applyBorder="1" applyAlignment="1">
      <alignment horizontal="left" vertical="center"/>
    </xf>
    <xf numFmtId="0" fontId="9" fillId="0" borderId="11" xfId="2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/>
    </xf>
    <xf numFmtId="0" fontId="9" fillId="4" borderId="12" xfId="2" applyFont="1" applyFill="1" applyBorder="1" applyAlignment="1">
      <alignment horizontal="left" vertical="center"/>
    </xf>
    <xf numFmtId="0" fontId="9" fillId="4" borderId="11" xfId="2" applyFont="1" applyFill="1" applyBorder="1" applyAlignment="1">
      <alignment horizontal="left" vertical="center"/>
    </xf>
    <xf numFmtId="0" fontId="9" fillId="4" borderId="8" xfId="2" applyFont="1" applyFill="1" applyBorder="1" applyAlignment="1">
      <alignment horizontal="left" vertical="center"/>
    </xf>
    <xf numFmtId="3" fontId="9" fillId="0" borderId="12" xfId="2" applyNumberFormat="1" applyFont="1" applyBorder="1" applyAlignment="1">
      <alignment horizontal="right" vertical="center"/>
    </xf>
    <xf numFmtId="3" fontId="9" fillId="0" borderId="11" xfId="2" applyNumberFormat="1" applyFont="1" applyBorder="1" applyAlignment="1">
      <alignment horizontal="right" vertical="center"/>
    </xf>
    <xf numFmtId="3" fontId="9" fillId="0" borderId="8" xfId="2" applyNumberFormat="1" applyFont="1" applyBorder="1" applyAlignment="1">
      <alignment horizontal="right" vertical="center"/>
    </xf>
    <xf numFmtId="0" fontId="9" fillId="0" borderId="12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12" xfId="2" applyNumberFormat="1" applyFont="1" applyBorder="1" applyAlignment="1">
      <alignment horizontal="center" vertical="center"/>
    </xf>
    <xf numFmtId="0" fontId="9" fillId="0" borderId="11" xfId="2" applyNumberFormat="1" applyFont="1" applyBorder="1" applyAlignment="1">
      <alignment horizontal="center" vertical="center"/>
    </xf>
    <xf numFmtId="0" fontId="9" fillId="0" borderId="8" xfId="2" applyNumberFormat="1" applyFont="1" applyBorder="1" applyAlignment="1">
      <alignment horizontal="center" vertical="center"/>
    </xf>
    <xf numFmtId="0" fontId="9" fillId="0" borderId="12" xfId="2" applyNumberFormat="1" applyFont="1" applyBorder="1" applyAlignment="1">
      <alignment horizontal="center" vertical="center" wrapText="1"/>
    </xf>
    <xf numFmtId="0" fontId="9" fillId="0" borderId="11" xfId="2" applyNumberFormat="1" applyFont="1" applyBorder="1" applyAlignment="1">
      <alignment horizontal="center" vertical="center" wrapText="1"/>
    </xf>
    <xf numFmtId="0" fontId="9" fillId="0" borderId="8" xfId="2" applyNumberFormat="1" applyFont="1" applyBorder="1" applyAlignment="1">
      <alignment horizontal="center" vertical="center" wrapText="1"/>
    </xf>
    <xf numFmtId="0" fontId="9" fillId="0" borderId="12" xfId="2" applyFont="1" applyBorder="1" applyAlignment="1">
      <alignment horizontal="left" vertical="center" indent="1"/>
    </xf>
    <xf numFmtId="0" fontId="9" fillId="0" borderId="11" xfId="2" applyFont="1" applyBorder="1" applyAlignment="1">
      <alignment horizontal="left" vertical="center" indent="1"/>
    </xf>
    <xf numFmtId="0" fontId="9" fillId="0" borderId="8" xfId="2" applyFont="1" applyBorder="1" applyAlignment="1">
      <alignment horizontal="left" vertical="center" indent="1"/>
    </xf>
    <xf numFmtId="0" fontId="9" fillId="0" borderId="12" xfId="2" applyFont="1" applyBorder="1" applyAlignment="1">
      <alignment horizontal="left"/>
    </xf>
    <xf numFmtId="0" fontId="9" fillId="0" borderId="11" xfId="2" applyFont="1" applyBorder="1" applyAlignment="1">
      <alignment horizontal="left"/>
    </xf>
    <xf numFmtId="0" fontId="9" fillId="0" borderId="8" xfId="2" applyFont="1" applyBorder="1" applyAlignment="1">
      <alignment horizontal="left"/>
    </xf>
    <xf numFmtId="3" fontId="6" fillId="0" borderId="12" xfId="2" applyNumberFormat="1" applyFont="1" applyFill="1" applyBorder="1" applyAlignment="1">
      <alignment horizontal="right" vertical="center"/>
    </xf>
    <xf numFmtId="3" fontId="6" fillId="0" borderId="11" xfId="2" applyNumberFormat="1" applyFont="1" applyFill="1" applyBorder="1" applyAlignment="1">
      <alignment horizontal="right" vertical="center"/>
    </xf>
    <xf numFmtId="3" fontId="6" fillId="0" borderId="8" xfId="2" applyNumberFormat="1" applyFont="1" applyFill="1" applyBorder="1" applyAlignment="1">
      <alignment horizontal="right" vertical="center"/>
    </xf>
    <xf numFmtId="0" fontId="9" fillId="0" borderId="12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right" vertical="center"/>
    </xf>
    <xf numFmtId="0" fontId="9" fillId="0" borderId="11" xfId="2" applyFont="1" applyFill="1" applyBorder="1" applyAlignment="1">
      <alignment horizontal="right" vertical="center"/>
    </xf>
    <xf numFmtId="0" fontId="9" fillId="0" borderId="8" xfId="2" applyFont="1" applyFill="1" applyBorder="1" applyAlignment="1">
      <alignment horizontal="right" vertical="center"/>
    </xf>
    <xf numFmtId="0" fontId="9" fillId="0" borderId="12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8" fillId="0" borderId="0" xfId="2" applyFont="1" applyAlignment="1">
      <alignment horizontal="left" wrapText="1"/>
    </xf>
    <xf numFmtId="3" fontId="9" fillId="0" borderId="12" xfId="2" applyNumberFormat="1" applyFont="1" applyBorder="1" applyAlignment="1">
      <alignment horizontal="right" vertical="center" wrapText="1"/>
    </xf>
    <xf numFmtId="3" fontId="9" fillId="0" borderId="11" xfId="2" applyNumberFormat="1" applyFont="1" applyBorder="1" applyAlignment="1">
      <alignment horizontal="right" vertical="center" wrapText="1"/>
    </xf>
    <xf numFmtId="3" fontId="9" fillId="0" borderId="8" xfId="2" applyNumberFormat="1" applyFont="1" applyBorder="1" applyAlignment="1">
      <alignment horizontal="right" vertical="center" wrapText="1"/>
    </xf>
    <xf numFmtId="3" fontId="9" fillId="4" borderId="12" xfId="2" applyNumberFormat="1" applyFont="1" applyFill="1" applyBorder="1" applyAlignment="1">
      <alignment horizontal="right" vertical="center" wrapText="1"/>
    </xf>
    <xf numFmtId="3" fontId="9" fillId="4" borderId="11" xfId="2" applyNumberFormat="1" applyFont="1" applyFill="1" applyBorder="1" applyAlignment="1">
      <alignment horizontal="right" vertical="center" wrapText="1"/>
    </xf>
    <xf numFmtId="3" fontId="9" fillId="4" borderId="8" xfId="2" applyNumberFormat="1" applyFont="1" applyFill="1" applyBorder="1" applyAlignment="1">
      <alignment horizontal="right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8" fillId="0" borderId="0" xfId="2" applyFont="1" applyFill="1" applyAlignment="1">
      <alignment horizontal="left" wrapText="1"/>
    </xf>
    <xf numFmtId="0" fontId="8" fillId="0" borderId="0" xfId="2" applyFont="1" applyFill="1" applyAlignment="1">
      <alignment horizontal="left" vertical="center" wrapText="1"/>
    </xf>
    <xf numFmtId="3" fontId="9" fillId="0" borderId="12" xfId="2" applyNumberFormat="1" applyFont="1" applyFill="1" applyBorder="1" applyAlignment="1">
      <alignment horizontal="center" vertical="center" wrapText="1"/>
    </xf>
    <xf numFmtId="3" fontId="9" fillId="0" borderId="11" xfId="2" applyNumberFormat="1" applyFont="1" applyFill="1" applyBorder="1" applyAlignment="1">
      <alignment horizontal="center" vertical="center" wrapText="1"/>
    </xf>
    <xf numFmtId="3" fontId="9" fillId="0" borderId="8" xfId="2" applyNumberFormat="1" applyFont="1" applyFill="1" applyBorder="1" applyAlignment="1">
      <alignment horizontal="center" vertical="center" wrapText="1"/>
    </xf>
    <xf numFmtId="0" fontId="51" fillId="0" borderId="12" xfId="0" applyFont="1" applyFill="1" applyBorder="1" applyAlignment="1">
      <alignment horizontal="left" vertical="center" wrapText="1"/>
    </xf>
    <xf numFmtId="0" fontId="51" fillId="0" borderId="11" xfId="0" applyFont="1" applyFill="1" applyBorder="1" applyAlignment="1">
      <alignment horizontal="left" vertical="center" wrapText="1"/>
    </xf>
    <xf numFmtId="0" fontId="51" fillId="0" borderId="8" xfId="0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5" xfId="2" applyFont="1" applyFill="1" applyBorder="1" applyAlignment="1">
      <alignment horizontal="left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6" fontId="9" fillId="0" borderId="12" xfId="7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wrapText="1"/>
    </xf>
    <xf numFmtId="0" fontId="0" fillId="0" borderId="8" xfId="0" applyFill="1" applyBorder="1" applyAlignment="1">
      <alignment wrapText="1"/>
    </xf>
    <xf numFmtId="14" fontId="9" fillId="0" borderId="12" xfId="7" applyNumberFormat="1" applyFont="1" applyFill="1" applyBorder="1" applyAlignment="1">
      <alignment horizontal="center" vertical="center"/>
    </xf>
    <xf numFmtId="14" fontId="0" fillId="0" borderId="11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3" fontId="9" fillId="0" borderId="12" xfId="2" applyNumberFormat="1" applyFont="1" applyFill="1" applyBorder="1" applyAlignment="1">
      <alignment horizontal="center" vertical="center"/>
    </xf>
    <xf numFmtId="3" fontId="9" fillId="0" borderId="11" xfId="2" applyNumberFormat="1" applyFont="1" applyFill="1" applyBorder="1" applyAlignment="1">
      <alignment horizontal="center" vertical="center"/>
    </xf>
    <xf numFmtId="3" fontId="9" fillId="0" borderId="8" xfId="2" applyNumberFormat="1" applyFont="1" applyFill="1" applyBorder="1" applyAlignment="1">
      <alignment horizontal="center" vertical="center"/>
    </xf>
    <xf numFmtId="166" fontId="9" fillId="0" borderId="3" xfId="7" applyNumberFormat="1" applyFont="1" applyFill="1" applyBorder="1" applyAlignment="1">
      <alignment horizontal="center" vertical="center"/>
    </xf>
    <xf numFmtId="0" fontId="0" fillId="0" borderId="4" xfId="0" applyFill="1" applyBorder="1" applyAlignment="1"/>
    <xf numFmtId="0" fontId="0" fillId="0" borderId="9" xfId="0" applyFill="1" applyBorder="1" applyAlignment="1"/>
    <xf numFmtId="0" fontId="0" fillId="0" borderId="1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9" fillId="0" borderId="0" xfId="2" applyFont="1" applyAlignment="1">
      <alignment horizontal="left"/>
    </xf>
    <xf numFmtId="165" fontId="9" fillId="0" borderId="0" xfId="2" applyNumberFormat="1" applyFont="1" applyBorder="1" applyAlignment="1">
      <alignment horizontal="center" vertical="center"/>
    </xf>
    <xf numFmtId="165" fontId="9" fillId="0" borderId="0" xfId="2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9" fillId="0" borderId="2" xfId="2" applyFont="1" applyBorder="1" applyAlignment="1">
      <alignment horizontal="left"/>
    </xf>
    <xf numFmtId="165" fontId="9" fillId="0" borderId="2" xfId="2" applyNumberFormat="1" applyFont="1" applyBorder="1" applyAlignment="1">
      <alignment horizontal="center" vertical="center"/>
    </xf>
    <xf numFmtId="9" fontId="9" fillId="0" borderId="12" xfId="7" applyFont="1" applyFill="1" applyBorder="1" applyAlignment="1">
      <alignment horizontal="center" vertical="center" wrapText="1"/>
    </xf>
    <xf numFmtId="10" fontId="9" fillId="0" borderId="3" xfId="7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wrapText="1"/>
    </xf>
    <xf numFmtId="0" fontId="0" fillId="0" borderId="9" xfId="0" applyFill="1" applyBorder="1" applyAlignment="1">
      <alignment wrapText="1"/>
    </xf>
    <xf numFmtId="14" fontId="9" fillId="0" borderId="12" xfId="2" applyNumberFormat="1" applyFont="1" applyFill="1" applyBorder="1" applyAlignment="1">
      <alignment horizontal="center" vertical="center"/>
    </xf>
    <xf numFmtId="14" fontId="9" fillId="0" borderId="11" xfId="2" applyNumberFormat="1" applyFont="1" applyFill="1" applyBorder="1" applyAlignment="1">
      <alignment horizontal="center" vertical="center"/>
    </xf>
    <xf numFmtId="14" fontId="9" fillId="0" borderId="8" xfId="2" applyNumberFormat="1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 wrapText="1"/>
    </xf>
    <xf numFmtId="0" fontId="9" fillId="0" borderId="9" xfId="2" applyFont="1" applyFill="1" applyBorder="1" applyAlignment="1">
      <alignment horizontal="center" vertical="center" wrapText="1"/>
    </xf>
    <xf numFmtId="9" fontId="9" fillId="0" borderId="3" xfId="7" applyFont="1" applyFill="1" applyBorder="1" applyAlignment="1">
      <alignment horizontal="center" vertical="center" wrapText="1"/>
    </xf>
    <xf numFmtId="9" fontId="9" fillId="0" borderId="11" xfId="7" applyFont="1" applyFill="1" applyBorder="1" applyAlignment="1">
      <alignment horizontal="center" vertical="center" wrapText="1"/>
    </xf>
    <xf numFmtId="9" fontId="9" fillId="0" borderId="8" xfId="7" applyFont="1" applyFill="1" applyBorder="1" applyAlignment="1">
      <alignment horizontal="center" vertical="center" wrapText="1"/>
    </xf>
    <xf numFmtId="3" fontId="9" fillId="0" borderId="12" xfId="2" applyNumberFormat="1" applyFont="1" applyFill="1" applyBorder="1" applyAlignment="1">
      <alignment horizontal="center" wrapText="1"/>
    </xf>
    <xf numFmtId="3" fontId="9" fillId="0" borderId="11" xfId="2" applyNumberFormat="1" applyFont="1" applyFill="1" applyBorder="1" applyAlignment="1">
      <alignment horizontal="center" wrapText="1"/>
    </xf>
    <xf numFmtId="3" fontId="9" fillId="0" borderId="8" xfId="2" applyNumberFormat="1" applyFont="1" applyFill="1" applyBorder="1" applyAlignment="1">
      <alignment horizontal="center" wrapText="1"/>
    </xf>
    <xf numFmtId="0" fontId="6" fillId="0" borderId="12" xfId="2" applyFont="1" applyBorder="1" applyAlignment="1">
      <alignment horizontal="left" wrapText="1"/>
    </xf>
    <xf numFmtId="0" fontId="6" fillId="0" borderId="11" xfId="2" applyFont="1" applyBorder="1" applyAlignment="1">
      <alignment horizontal="left" wrapText="1"/>
    </xf>
    <xf numFmtId="0" fontId="6" fillId="0" borderId="0" xfId="2" applyFont="1" applyBorder="1" applyAlignment="1">
      <alignment horizontal="left" wrapText="1"/>
    </xf>
    <xf numFmtId="0" fontId="6" fillId="0" borderId="8" xfId="2" applyFont="1" applyBorder="1" applyAlignment="1">
      <alignment horizontal="left" wrapText="1"/>
    </xf>
    <xf numFmtId="14" fontId="9" fillId="0" borderId="12" xfId="7" applyNumberFormat="1" applyFont="1" applyFill="1" applyBorder="1" applyAlignment="1">
      <alignment horizontal="center" vertical="center" wrapText="1"/>
    </xf>
    <xf numFmtId="14" fontId="0" fillId="0" borderId="11" xfId="0" applyNumberFormat="1" applyFill="1" applyBorder="1" applyAlignment="1">
      <alignment horizontal="center" vertical="center" wrapText="1"/>
    </xf>
    <xf numFmtId="14" fontId="0" fillId="0" borderId="8" xfId="0" applyNumberForma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0" borderId="10" xfId="5" applyFont="1" applyFill="1" applyBorder="1" applyAlignment="1">
      <alignment horizontal="left" vertical="center" wrapText="1"/>
    </xf>
    <xf numFmtId="0" fontId="6" fillId="0" borderId="2" xfId="5" applyFont="1" applyFill="1" applyBorder="1" applyAlignment="1">
      <alignment horizontal="left" vertical="center" wrapText="1"/>
    </xf>
    <xf numFmtId="0" fontId="6" fillId="0" borderId="5" xfId="5" applyFont="1" applyFill="1" applyBorder="1" applyAlignment="1">
      <alignment horizontal="left" vertical="center" wrapText="1"/>
    </xf>
    <xf numFmtId="0" fontId="6" fillId="0" borderId="3" xfId="5" applyFont="1" applyFill="1" applyBorder="1" applyAlignment="1">
      <alignment horizontal="left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6" fillId="0" borderId="9" xfId="5" applyFont="1" applyFill="1" applyBorder="1" applyAlignment="1">
      <alignment horizontal="left" vertical="center" wrapText="1"/>
    </xf>
    <xf numFmtId="3" fontId="6" fillId="0" borderId="7" xfId="5" applyNumberFormat="1" applyFont="1" applyFill="1" applyBorder="1" applyAlignment="1">
      <alignment horizontal="right" vertical="center" wrapText="1"/>
    </xf>
    <xf numFmtId="0" fontId="9" fillId="0" borderId="10" xfId="5" applyFont="1" applyFill="1" applyBorder="1" applyAlignment="1">
      <alignment horizontal="left" vertical="center" wrapText="1"/>
    </xf>
    <xf numFmtId="0" fontId="9" fillId="0" borderId="2" xfId="5" applyFont="1" applyFill="1" applyBorder="1" applyAlignment="1">
      <alignment horizontal="left" vertical="center" wrapText="1"/>
    </xf>
    <xf numFmtId="0" fontId="9" fillId="0" borderId="5" xfId="5" applyFont="1" applyFill="1" applyBorder="1" applyAlignment="1">
      <alignment horizontal="left" vertical="center" wrapText="1"/>
    </xf>
    <xf numFmtId="0" fontId="9" fillId="0" borderId="3" xfId="5" applyFont="1" applyFill="1" applyBorder="1" applyAlignment="1">
      <alignment horizontal="left" vertical="center" wrapText="1"/>
    </xf>
    <xf numFmtId="0" fontId="9" fillId="0" borderId="4" xfId="5" applyFont="1" applyFill="1" applyBorder="1" applyAlignment="1">
      <alignment horizontal="left" vertical="center" wrapText="1"/>
    </xf>
    <xf numFmtId="0" fontId="9" fillId="0" borderId="9" xfId="5" applyFont="1" applyFill="1" applyBorder="1" applyAlignment="1">
      <alignment horizontal="left" vertical="center" wrapText="1"/>
    </xf>
    <xf numFmtId="3" fontId="9" fillId="0" borderId="7" xfId="5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0" fontId="6" fillId="0" borderId="7" xfId="5" applyFont="1" applyBorder="1" applyAlignment="1">
      <alignment horizontal="center" vertical="center" wrapText="1"/>
    </xf>
    <xf numFmtId="0" fontId="6" fillId="0" borderId="10" xfId="5" applyFont="1" applyBorder="1" applyAlignment="1">
      <alignment horizontal="left" vertical="center" wrapText="1"/>
    </xf>
    <xf numFmtId="0" fontId="6" fillId="0" borderId="2" xfId="5" applyFont="1" applyBorder="1" applyAlignment="1">
      <alignment horizontal="left" vertical="center" wrapText="1"/>
    </xf>
    <xf numFmtId="0" fontId="6" fillId="0" borderId="5" xfId="5" applyFont="1" applyBorder="1" applyAlignment="1">
      <alignment horizontal="left" vertical="center" wrapText="1"/>
    </xf>
    <xf numFmtId="0" fontId="6" fillId="0" borderId="3" xfId="5" applyFont="1" applyBorder="1" applyAlignment="1">
      <alignment horizontal="left" vertical="center" wrapText="1"/>
    </xf>
    <xf numFmtId="0" fontId="6" fillId="0" borderId="4" xfId="5" applyFont="1" applyBorder="1" applyAlignment="1">
      <alignment horizontal="left" vertical="center" wrapText="1"/>
    </xf>
    <xf numFmtId="0" fontId="6" fillId="0" borderId="9" xfId="5" applyFont="1" applyBorder="1" applyAlignment="1">
      <alignment horizontal="left" vertical="center" wrapText="1"/>
    </xf>
    <xf numFmtId="3" fontId="6" fillId="0" borderId="7" xfId="5" applyNumberFormat="1" applyFont="1" applyBorder="1" applyAlignment="1">
      <alignment horizontal="right" vertical="center" wrapText="1"/>
    </xf>
    <xf numFmtId="3" fontId="6" fillId="6" borderId="7" xfId="5" applyNumberFormat="1" applyFont="1" applyFill="1" applyBorder="1" applyAlignment="1">
      <alignment horizontal="right" vertical="center" wrapText="1"/>
    </xf>
    <xf numFmtId="3" fontId="8" fillId="0" borderId="0" xfId="5" applyNumberFormat="1" applyFont="1" applyFill="1" applyAlignment="1">
      <alignment horizontal="justify" wrapText="1"/>
    </xf>
    <xf numFmtId="3" fontId="8" fillId="0" borderId="0" xfId="5" applyNumberFormat="1" applyFont="1" applyFill="1" applyAlignment="1">
      <alignment wrapText="1"/>
    </xf>
    <xf numFmtId="3" fontId="8" fillId="0" borderId="0" xfId="5" applyNumberFormat="1" applyFont="1" applyAlignment="1">
      <alignment horizontal="left" wrapText="1"/>
    </xf>
    <xf numFmtId="0" fontId="8" fillId="0" borderId="0" xfId="5" applyFont="1" applyAlignment="1">
      <alignment horizontal="justify" wrapText="1"/>
    </xf>
    <xf numFmtId="0" fontId="8" fillId="0" borderId="0" xfId="5" applyFont="1" applyAlignment="1">
      <alignment wrapText="1"/>
    </xf>
    <xf numFmtId="0" fontId="9" fillId="0" borderId="10" xfId="5" applyFont="1" applyBorder="1" applyAlignment="1">
      <alignment horizontal="left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5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4" xfId="5" applyFont="1" applyBorder="1" applyAlignment="1">
      <alignment horizontal="left" vertical="center" wrapText="1"/>
    </xf>
    <xf numFmtId="0" fontId="9" fillId="0" borderId="9" xfId="5" applyFont="1" applyBorder="1" applyAlignment="1">
      <alignment horizontal="left" vertical="center" wrapText="1"/>
    </xf>
    <xf numFmtId="3" fontId="9" fillId="0" borderId="7" xfId="5" applyNumberFormat="1" applyFont="1" applyBorder="1" applyAlignment="1">
      <alignment vertical="center" wrapText="1"/>
    </xf>
    <xf numFmtId="3" fontId="9" fillId="6" borderId="7" xfId="5" applyNumberFormat="1" applyFont="1" applyFill="1" applyBorder="1" applyAlignment="1">
      <alignment vertical="center" wrapText="1"/>
    </xf>
    <xf numFmtId="3" fontId="9" fillId="0" borderId="7" xfId="5" applyNumberFormat="1" applyFont="1" applyBorder="1" applyAlignment="1">
      <alignment horizontal="right" vertical="center" wrapText="1"/>
    </xf>
    <xf numFmtId="3" fontId="9" fillId="6" borderId="7" xfId="5" applyNumberFormat="1" applyFont="1" applyFill="1" applyBorder="1" applyAlignment="1">
      <alignment horizontal="right" vertical="center" wrapText="1"/>
    </xf>
    <xf numFmtId="3" fontId="9" fillId="0" borderId="12" xfId="2" applyNumberFormat="1" applyFont="1" applyFill="1" applyBorder="1" applyAlignment="1">
      <alignment horizontal="right"/>
    </xf>
    <xf numFmtId="3" fontId="9" fillId="0" borderId="11" xfId="2" applyNumberFormat="1" applyFont="1" applyFill="1" applyBorder="1" applyAlignment="1">
      <alignment horizontal="right"/>
    </xf>
    <xf numFmtId="3" fontId="9" fillId="0" borderId="8" xfId="2" applyNumberFormat="1" applyFont="1" applyFill="1" applyBorder="1" applyAlignment="1">
      <alignment horizontal="right"/>
    </xf>
    <xf numFmtId="0" fontId="7" fillId="0" borderId="10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8" fillId="0" borderId="0" xfId="5" applyFont="1" applyAlignment="1">
      <alignment horizontal="left" wrapText="1"/>
    </xf>
    <xf numFmtId="3" fontId="9" fillId="0" borderId="12" xfId="0" applyNumberFormat="1" applyFont="1" applyFill="1" applyBorder="1" applyAlignment="1">
      <alignment horizontal="right" vertical="center"/>
    </xf>
    <xf numFmtId="3" fontId="9" fillId="0" borderId="11" xfId="0" applyNumberFormat="1" applyFont="1" applyFill="1" applyBorder="1" applyAlignment="1">
      <alignment horizontal="right" vertical="center"/>
    </xf>
    <xf numFmtId="3" fontId="9" fillId="0" borderId="8" xfId="0" applyNumberFormat="1" applyFont="1" applyFill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0" fontId="9" fillId="0" borderId="10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3" fontId="9" fillId="0" borderId="12" xfId="2" applyNumberFormat="1" applyFont="1" applyFill="1" applyBorder="1" applyAlignment="1">
      <alignment vertical="center"/>
    </xf>
    <xf numFmtId="3" fontId="9" fillId="0" borderId="11" xfId="2" applyNumberFormat="1" applyFont="1" applyFill="1" applyBorder="1" applyAlignment="1">
      <alignment vertical="center"/>
    </xf>
    <xf numFmtId="3" fontId="9" fillId="0" borderId="8" xfId="2" applyNumberFormat="1" applyFont="1" applyFill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8" fillId="0" borderId="7" xfId="5" applyFont="1" applyBorder="1" applyAlignment="1">
      <alignment wrapText="1"/>
    </xf>
    <xf numFmtId="3" fontId="8" fillId="0" borderId="7" xfId="5" applyNumberFormat="1" applyFont="1" applyBorder="1" applyAlignment="1">
      <alignment horizontal="right" vertical="center" wrapText="1"/>
    </xf>
    <xf numFmtId="0" fontId="34" fillId="0" borderId="0" xfId="5" applyFont="1" applyAlignment="1">
      <alignment horizontal="left" vertical="center" wrapText="1"/>
    </xf>
    <xf numFmtId="0" fontId="9" fillId="0" borderId="7" xfId="5" applyFont="1" applyBorder="1" applyAlignment="1">
      <alignment wrapText="1"/>
    </xf>
    <xf numFmtId="0" fontId="6" fillId="0" borderId="7" xfId="5" applyFont="1" applyBorder="1" applyAlignment="1">
      <alignment horizontal="left" vertical="center" wrapText="1"/>
    </xf>
    <xf numFmtId="0" fontId="8" fillId="0" borderId="12" xfId="5" applyFont="1" applyBorder="1" applyAlignment="1">
      <alignment horizontal="left" wrapText="1"/>
    </xf>
    <xf numFmtId="0" fontId="8" fillId="0" borderId="11" xfId="5" applyFont="1" applyBorder="1" applyAlignment="1">
      <alignment horizontal="left" wrapText="1"/>
    </xf>
    <xf numFmtId="0" fontId="8" fillId="0" borderId="8" xfId="5" applyFont="1" applyBorder="1" applyAlignment="1">
      <alignment horizontal="left" wrapText="1"/>
    </xf>
    <xf numFmtId="3" fontId="9" fillId="0" borderId="12" xfId="5" applyNumberFormat="1" applyFont="1" applyBorder="1" applyAlignment="1">
      <alignment horizontal="right" vertical="center" wrapText="1"/>
    </xf>
    <xf numFmtId="3" fontId="9" fillId="0" borderId="11" xfId="5" applyNumberFormat="1" applyFont="1" applyBorder="1" applyAlignment="1">
      <alignment horizontal="right" vertical="center" wrapText="1"/>
    </xf>
    <xf numFmtId="3" fontId="9" fillId="0" borderId="8" xfId="5" applyNumberFormat="1" applyFont="1" applyBorder="1" applyAlignment="1">
      <alignment horizontal="right" vertical="center" wrapText="1"/>
    </xf>
    <xf numFmtId="3" fontId="6" fillId="0" borderId="10" xfId="5" applyNumberFormat="1" applyFont="1" applyBorder="1" applyAlignment="1">
      <alignment horizontal="right" vertical="center" wrapText="1"/>
    </xf>
    <xf numFmtId="3" fontId="6" fillId="0" borderId="2" xfId="5" applyNumberFormat="1" applyFont="1" applyBorder="1" applyAlignment="1">
      <alignment horizontal="right" vertical="center" wrapText="1"/>
    </xf>
    <xf numFmtId="3" fontId="6" fillId="0" borderId="5" xfId="5" applyNumberFormat="1" applyFont="1" applyBorder="1" applyAlignment="1">
      <alignment horizontal="right" vertical="center" wrapText="1"/>
    </xf>
    <xf numFmtId="3" fontId="6" fillId="0" borderId="3" xfId="5" applyNumberFormat="1" applyFont="1" applyBorder="1" applyAlignment="1">
      <alignment horizontal="right" vertical="center" wrapText="1"/>
    </xf>
    <xf numFmtId="3" fontId="6" fillId="0" borderId="4" xfId="5" applyNumberFormat="1" applyFont="1" applyBorder="1" applyAlignment="1">
      <alignment horizontal="right" vertical="center" wrapText="1"/>
    </xf>
    <xf numFmtId="3" fontId="6" fillId="0" borderId="9" xfId="5" applyNumberFormat="1" applyFont="1" applyBorder="1" applyAlignment="1">
      <alignment horizontal="right" vertical="center" wrapText="1"/>
    </xf>
    <xf numFmtId="0" fontId="8" fillId="0" borderId="0" xfId="5" applyFont="1" applyFill="1" applyAlignment="1">
      <alignment horizontal="justify" wrapText="1"/>
    </xf>
    <xf numFmtId="0" fontId="8" fillId="0" borderId="0" xfId="5" applyFont="1" applyFill="1" applyAlignment="1">
      <alignment wrapText="1"/>
    </xf>
    <xf numFmtId="0" fontId="34" fillId="0" borderId="0" xfId="5" applyFont="1" applyFill="1" applyAlignment="1">
      <alignment horizontal="left" wrapText="1"/>
    </xf>
    <xf numFmtId="0" fontId="7" fillId="0" borderId="0" xfId="5" applyFont="1" applyFill="1" applyAlignment="1">
      <alignment horizontal="left" wrapText="1"/>
    </xf>
    <xf numFmtId="0" fontId="9" fillId="0" borderId="7" xfId="5" applyFont="1" applyBorder="1" applyAlignment="1">
      <alignment horizontal="left" vertical="center" wrapText="1"/>
    </xf>
    <xf numFmtId="0" fontId="8" fillId="0" borderId="0" xfId="5" applyAlignment="1">
      <alignment wrapText="1"/>
    </xf>
    <xf numFmtId="0" fontId="6" fillId="0" borderId="7" xfId="5" applyFont="1" applyFill="1" applyBorder="1" applyAlignment="1">
      <alignment horizontal="center" vertical="center" wrapText="1"/>
    </xf>
    <xf numFmtId="0" fontId="9" fillId="0" borderId="10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5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9" xfId="5" applyFont="1" applyBorder="1" applyAlignment="1">
      <alignment horizontal="center" vertical="center" wrapText="1"/>
    </xf>
    <xf numFmtId="3" fontId="9" fillId="0" borderId="7" xfId="5" applyNumberFormat="1" applyFont="1" applyBorder="1" applyAlignment="1">
      <alignment horizontal="center" vertical="center" wrapText="1"/>
    </xf>
    <xf numFmtId="0" fontId="9" fillId="0" borderId="7" xfId="5" applyFont="1" applyBorder="1" applyAlignment="1">
      <alignment horizontal="center" vertical="center" wrapText="1"/>
    </xf>
    <xf numFmtId="3" fontId="9" fillId="0" borderId="10" xfId="5" applyNumberFormat="1" applyFont="1" applyBorder="1" applyAlignment="1">
      <alignment horizontal="center" vertical="center" wrapText="1"/>
    </xf>
    <xf numFmtId="3" fontId="9" fillId="0" borderId="2" xfId="5" applyNumberFormat="1" applyFont="1" applyBorder="1" applyAlignment="1">
      <alignment horizontal="center" vertical="center" wrapText="1"/>
    </xf>
    <xf numFmtId="3" fontId="9" fillId="0" borderId="5" xfId="5" applyNumberFormat="1" applyFont="1" applyBorder="1" applyAlignment="1">
      <alignment horizontal="center" vertical="center" wrapText="1"/>
    </xf>
    <xf numFmtId="3" fontId="9" fillId="0" borderId="3" xfId="5" applyNumberFormat="1" applyFont="1" applyBorder="1" applyAlignment="1">
      <alignment horizontal="center" vertical="center" wrapText="1"/>
    </xf>
    <xf numFmtId="3" fontId="9" fillId="0" borderId="4" xfId="5" applyNumberFormat="1" applyFont="1" applyBorder="1" applyAlignment="1">
      <alignment horizontal="center" vertical="center" wrapText="1"/>
    </xf>
    <xf numFmtId="3" fontId="9" fillId="0" borderId="9" xfId="5" applyNumberFormat="1" applyFont="1" applyBorder="1" applyAlignment="1">
      <alignment horizontal="center" vertical="center" wrapText="1"/>
    </xf>
    <xf numFmtId="3" fontId="9" fillId="0" borderId="10" xfId="5" applyNumberFormat="1" applyFont="1" applyFill="1" applyBorder="1" applyAlignment="1">
      <alignment horizontal="right" vertical="center" wrapText="1"/>
    </xf>
    <xf numFmtId="3" fontId="9" fillId="0" borderId="2" xfId="5" applyNumberFormat="1" applyFont="1" applyFill="1" applyBorder="1" applyAlignment="1">
      <alignment horizontal="right" vertical="center" wrapText="1"/>
    </xf>
    <xf numFmtId="3" fontId="9" fillId="0" borderId="5" xfId="5" applyNumberFormat="1" applyFont="1" applyFill="1" applyBorder="1" applyAlignment="1">
      <alignment horizontal="right" vertical="center" wrapText="1"/>
    </xf>
    <xf numFmtId="3" fontId="9" fillId="0" borderId="3" xfId="5" applyNumberFormat="1" applyFont="1" applyFill="1" applyBorder="1" applyAlignment="1">
      <alignment horizontal="right" vertical="center" wrapText="1"/>
    </xf>
    <xf numFmtId="3" fontId="9" fillId="0" borderId="4" xfId="5" applyNumberFormat="1" applyFont="1" applyFill="1" applyBorder="1" applyAlignment="1">
      <alignment horizontal="right" vertical="center" wrapText="1"/>
    </xf>
    <xf numFmtId="3" fontId="9" fillId="0" borderId="9" xfId="5" applyNumberFormat="1" applyFont="1" applyFill="1" applyBorder="1" applyAlignment="1">
      <alignment horizontal="right" vertical="center" wrapText="1"/>
    </xf>
    <xf numFmtId="3" fontId="6" fillId="0" borderId="10" xfId="5" applyNumberFormat="1" applyFont="1" applyFill="1" applyBorder="1" applyAlignment="1">
      <alignment horizontal="right" vertical="center" wrapText="1"/>
    </xf>
    <xf numFmtId="3" fontId="6" fillId="0" borderId="2" xfId="5" applyNumberFormat="1" applyFont="1" applyFill="1" applyBorder="1" applyAlignment="1">
      <alignment horizontal="right" vertical="center" wrapText="1"/>
    </xf>
    <xf numFmtId="3" fontId="6" fillId="0" borderId="5" xfId="5" applyNumberFormat="1" applyFont="1" applyFill="1" applyBorder="1" applyAlignment="1">
      <alignment horizontal="right" vertical="center" wrapText="1"/>
    </xf>
    <xf numFmtId="3" fontId="6" fillId="0" borderId="3" xfId="5" applyNumberFormat="1" applyFont="1" applyFill="1" applyBorder="1" applyAlignment="1">
      <alignment horizontal="right" vertical="center" wrapText="1"/>
    </xf>
    <xf numFmtId="3" fontId="6" fillId="0" borderId="4" xfId="5" applyNumberFormat="1" applyFont="1" applyFill="1" applyBorder="1" applyAlignment="1">
      <alignment horizontal="right" vertical="center" wrapText="1"/>
    </xf>
    <xf numFmtId="3" fontId="6" fillId="0" borderId="9" xfId="5" applyNumberFormat="1" applyFont="1" applyFill="1" applyBorder="1" applyAlignment="1">
      <alignment horizontal="right" vertical="center" wrapText="1"/>
    </xf>
    <xf numFmtId="0" fontId="9" fillId="0" borderId="7" xfId="5" applyFont="1" applyFill="1" applyBorder="1" applyAlignment="1">
      <alignment horizontal="left" vertical="center" wrapText="1"/>
    </xf>
    <xf numFmtId="0" fontId="6" fillId="0" borderId="7" xfId="5" applyFont="1" applyFill="1" applyBorder="1" applyAlignment="1">
      <alignment horizontal="left" vertical="center" wrapText="1"/>
    </xf>
    <xf numFmtId="0" fontId="6" fillId="0" borderId="12" xfId="5" applyFont="1" applyFill="1" applyBorder="1" applyAlignment="1">
      <alignment horizontal="left" vertical="center" wrapText="1"/>
    </xf>
    <xf numFmtId="0" fontId="6" fillId="0" borderId="11" xfId="5" applyFont="1" applyFill="1" applyBorder="1" applyAlignment="1">
      <alignment horizontal="left" vertical="center" wrapText="1"/>
    </xf>
    <xf numFmtId="0" fontId="6" fillId="0" borderId="8" xfId="5" applyFont="1" applyFill="1" applyBorder="1" applyAlignment="1">
      <alignment horizontal="left" vertical="center" wrapText="1"/>
    </xf>
    <xf numFmtId="0" fontId="9" fillId="0" borderId="0" xfId="5" applyFont="1" applyBorder="1" applyAlignment="1">
      <alignment horizontal="left" vertical="center" wrapText="1"/>
    </xf>
    <xf numFmtId="0" fontId="9" fillId="0" borderId="0" xfId="5" applyFont="1" applyBorder="1" applyAlignment="1">
      <alignment horizontal="center" vertical="center" wrapText="1"/>
    </xf>
    <xf numFmtId="0" fontId="6" fillId="0" borderId="7" xfId="5" applyFont="1" applyBorder="1" applyAlignment="1">
      <alignment wrapText="1"/>
    </xf>
    <xf numFmtId="3" fontId="9" fillId="0" borderId="7" xfId="5" applyNumberFormat="1" applyFont="1" applyFill="1" applyBorder="1" applyAlignment="1">
      <alignment horizontal="center" vertical="center" wrapText="1"/>
    </xf>
    <xf numFmtId="0" fontId="8" fillId="0" borderId="0" xfId="5" applyFont="1" applyFill="1" applyAlignment="1">
      <alignment horizontal="left" wrapText="1"/>
    </xf>
    <xf numFmtId="0" fontId="7" fillId="0" borderId="0" xfId="5" applyFont="1" applyAlignment="1">
      <alignment horizontal="justify" wrapText="1"/>
    </xf>
    <xf numFmtId="0" fontId="7" fillId="0" borderId="0" xfId="5" applyFont="1" applyAlignment="1">
      <alignment wrapText="1"/>
    </xf>
    <xf numFmtId="0" fontId="9" fillId="0" borderId="10" xfId="2" applyFont="1" applyFill="1" applyBorder="1" applyAlignment="1">
      <alignment horizontal="left" vertical="center"/>
    </xf>
    <xf numFmtId="0" fontId="9" fillId="0" borderId="2" xfId="2" applyFont="1" applyFill="1" applyBorder="1" applyAlignment="1">
      <alignment horizontal="left" vertical="center"/>
    </xf>
    <xf numFmtId="0" fontId="9" fillId="0" borderId="5" xfId="2" applyFont="1" applyFill="1" applyBorder="1" applyAlignment="1">
      <alignment horizontal="left" vertical="center"/>
    </xf>
    <xf numFmtId="165" fontId="9" fillId="0" borderId="12" xfId="2" applyNumberFormat="1" applyFont="1" applyFill="1" applyBorder="1" applyAlignment="1">
      <alignment horizontal="right"/>
    </xf>
    <xf numFmtId="165" fontId="9" fillId="0" borderId="11" xfId="2" applyNumberFormat="1" applyFont="1" applyFill="1" applyBorder="1" applyAlignment="1">
      <alignment horizontal="right"/>
    </xf>
    <xf numFmtId="165" fontId="9" fillId="0" borderId="8" xfId="2" applyNumberFormat="1" applyFont="1" applyFill="1" applyBorder="1" applyAlignment="1">
      <alignment horizontal="right"/>
    </xf>
    <xf numFmtId="0" fontId="9" fillId="0" borderId="10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9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3" fontId="9" fillId="4" borderId="12" xfId="2" applyNumberFormat="1" applyFont="1" applyFill="1" applyBorder="1" applyAlignment="1">
      <alignment horizontal="right" vertical="center"/>
    </xf>
    <xf numFmtId="0" fontId="43" fillId="4" borderId="11" xfId="2" applyFont="1" applyFill="1" applyBorder="1"/>
    <xf numFmtId="0" fontId="43" fillId="4" borderId="8" xfId="2" applyFont="1" applyFill="1" applyBorder="1"/>
    <xf numFmtId="0" fontId="43" fillId="0" borderId="11" xfId="2" applyFont="1" applyFill="1" applyBorder="1"/>
    <xf numFmtId="0" fontId="43" fillId="0" borderId="8" xfId="2" applyFont="1" applyFill="1" applyBorder="1"/>
    <xf numFmtId="0" fontId="43" fillId="0" borderId="11" xfId="2" applyFont="1" applyBorder="1" applyAlignment="1">
      <alignment horizontal="center"/>
    </xf>
    <xf numFmtId="0" fontId="43" fillId="0" borderId="8" xfId="2" applyFont="1" applyBorder="1" applyAlignment="1">
      <alignment horizontal="center"/>
    </xf>
    <xf numFmtId="3" fontId="9" fillId="4" borderId="11" xfId="2" applyNumberFormat="1" applyFont="1" applyFill="1" applyBorder="1" applyAlignment="1">
      <alignment horizontal="right" vertical="center"/>
    </xf>
    <xf numFmtId="3" fontId="9" fillId="4" borderId="8" xfId="2" applyNumberFormat="1" applyFont="1" applyFill="1" applyBorder="1" applyAlignment="1">
      <alignment horizontal="right" vertical="center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9" fillId="4" borderId="12" xfId="2" applyFont="1" applyFill="1" applyBorder="1" applyAlignment="1">
      <alignment horizontal="left" vertical="center" wrapText="1"/>
    </xf>
    <xf numFmtId="0" fontId="9" fillId="4" borderId="11" xfId="2" applyFont="1" applyFill="1" applyBorder="1" applyAlignment="1">
      <alignment horizontal="left" vertical="center" wrapText="1"/>
    </xf>
    <xf numFmtId="0" fontId="9" fillId="4" borderId="8" xfId="2" applyFont="1" applyFill="1" applyBorder="1" applyAlignment="1">
      <alignment horizontal="left" vertical="center" wrapText="1"/>
    </xf>
    <xf numFmtId="0" fontId="6" fillId="4" borderId="12" xfId="2" applyFont="1" applyFill="1" applyBorder="1" applyAlignment="1">
      <alignment horizontal="left" vertical="center"/>
    </xf>
    <xf numFmtId="0" fontId="6" fillId="4" borderId="11" xfId="2" applyFont="1" applyFill="1" applyBorder="1" applyAlignment="1">
      <alignment horizontal="left" vertical="center"/>
    </xf>
    <xf numFmtId="0" fontId="6" fillId="4" borderId="8" xfId="2" applyFont="1" applyFill="1" applyBorder="1" applyAlignment="1">
      <alignment horizontal="left" vertical="center"/>
    </xf>
    <xf numFmtId="0" fontId="8" fillId="0" borderId="0" xfId="2" applyFont="1" applyFill="1" applyAlignment="1">
      <alignment horizontal="left" vertical="top" wrapText="1"/>
    </xf>
    <xf numFmtId="3" fontId="45" fillId="0" borderId="12" xfId="2" applyNumberFormat="1" applyFont="1" applyFill="1" applyBorder="1" applyAlignment="1">
      <alignment horizontal="right" vertical="center"/>
    </xf>
    <xf numFmtId="3" fontId="45" fillId="0" borderId="11" xfId="2" applyNumberFormat="1" applyFont="1" applyFill="1" applyBorder="1" applyAlignment="1">
      <alignment horizontal="right" vertical="center"/>
    </xf>
    <xf numFmtId="3" fontId="45" fillId="0" borderId="8" xfId="2" applyNumberFormat="1" applyFont="1" applyFill="1" applyBorder="1" applyAlignment="1">
      <alignment horizontal="right" vertical="center"/>
    </xf>
    <xf numFmtId="0" fontId="44" fillId="0" borderId="10" xfId="2" applyFont="1" applyBorder="1" applyAlignment="1">
      <alignment horizontal="center" vertical="center" wrapText="1"/>
    </xf>
    <xf numFmtId="0" fontId="44" fillId="0" borderId="2" xfId="2" applyFont="1" applyBorder="1" applyAlignment="1">
      <alignment horizontal="center" vertical="center" wrapText="1"/>
    </xf>
    <xf numFmtId="0" fontId="44" fillId="0" borderId="5" xfId="2" applyFont="1" applyBorder="1" applyAlignment="1">
      <alignment horizontal="center" vertical="center" wrapText="1"/>
    </xf>
    <xf numFmtId="0" fontId="44" fillId="0" borderId="1" xfId="2" applyFont="1" applyBorder="1" applyAlignment="1">
      <alignment horizontal="center" vertical="center" wrapText="1"/>
    </xf>
    <xf numFmtId="0" fontId="44" fillId="0" borderId="0" xfId="2" applyFont="1" applyBorder="1" applyAlignment="1">
      <alignment horizontal="center" vertical="center" wrapText="1"/>
    </xf>
    <xf numFmtId="0" fontId="44" fillId="0" borderId="6" xfId="2" applyFont="1" applyBorder="1" applyAlignment="1">
      <alignment horizontal="center" vertical="center" wrapText="1"/>
    </xf>
    <xf numFmtId="0" fontId="44" fillId="0" borderId="3" xfId="2" applyFont="1" applyBorder="1" applyAlignment="1">
      <alignment horizontal="center" vertical="center" wrapText="1"/>
    </xf>
    <xf numFmtId="0" fontId="44" fillId="0" borderId="4" xfId="2" applyFont="1" applyBorder="1" applyAlignment="1">
      <alignment horizontal="center" vertical="center" wrapText="1"/>
    </xf>
    <xf numFmtId="0" fontId="44" fillId="0" borderId="9" xfId="2" applyFont="1" applyBorder="1" applyAlignment="1">
      <alignment horizontal="center" vertical="center" wrapText="1"/>
    </xf>
    <xf numFmtId="3" fontId="6" fillId="0" borderId="7" xfId="5" applyNumberFormat="1" applyFont="1" applyFill="1" applyBorder="1" applyAlignment="1">
      <alignment vertical="center" wrapText="1"/>
    </xf>
    <xf numFmtId="3" fontId="9" fillId="0" borderId="7" xfId="5" applyNumberFormat="1" applyFont="1" applyFill="1" applyBorder="1" applyAlignment="1">
      <alignment vertical="center" wrapText="1"/>
    </xf>
    <xf numFmtId="0" fontId="9" fillId="0" borderId="12" xfId="5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0" fontId="37" fillId="0" borderId="0" xfId="5" applyFont="1" applyAlignment="1">
      <alignment horizontal="justify" wrapText="1"/>
    </xf>
    <xf numFmtId="9" fontId="9" fillId="0" borderId="12" xfId="5" applyNumberFormat="1" applyFont="1" applyBorder="1" applyAlignment="1">
      <alignment horizontal="center" vertical="center" wrapText="1"/>
    </xf>
    <xf numFmtId="0" fontId="9" fillId="0" borderId="12" xfId="5" applyFont="1" applyBorder="1" applyAlignment="1">
      <alignment horizontal="center" wrapText="1"/>
    </xf>
    <xf numFmtId="0" fontId="9" fillId="0" borderId="8" xfId="5" applyFont="1" applyBorder="1" applyAlignment="1">
      <alignment horizontal="center" wrapText="1"/>
    </xf>
    <xf numFmtId="0" fontId="9" fillId="0" borderId="11" xfId="5" applyFont="1" applyBorder="1" applyAlignment="1">
      <alignment horizontal="center" wrapText="1"/>
    </xf>
    <xf numFmtId="0" fontId="8" fillId="0" borderId="0" xfId="5" applyFont="1" applyAlignment="1">
      <alignment horizontal="left" vertical="center" wrapText="1"/>
    </xf>
    <xf numFmtId="165" fontId="9" fillId="0" borderId="7" xfId="5" applyNumberFormat="1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165" fontId="6" fillId="0" borderId="7" xfId="5" applyNumberFormat="1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6" fillId="0" borderId="5" xfId="5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center" vertical="center" wrapText="1"/>
    </xf>
    <xf numFmtId="0" fontId="6" fillId="0" borderId="9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9" fillId="0" borderId="0" xfId="5" applyFont="1" applyFill="1" applyAlignment="1">
      <alignment horizontal="left" vertical="center" wrapText="1"/>
    </xf>
    <xf numFmtId="0" fontId="9" fillId="0" borderId="6" xfId="5" applyFont="1" applyFill="1" applyBorder="1" applyAlignment="1">
      <alignment horizontal="left" vertical="center" wrapText="1"/>
    </xf>
    <xf numFmtId="0" fontId="9" fillId="0" borderId="10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5" xfId="5" applyFont="1" applyFill="1" applyBorder="1" applyAlignment="1">
      <alignment horizontal="center" vertical="center" wrapText="1"/>
    </xf>
    <xf numFmtId="0" fontId="8" fillId="0" borderId="3" xfId="5" applyFont="1" applyFill="1" applyBorder="1" applyAlignment="1">
      <alignment horizontal="center" vertical="center" wrapText="1"/>
    </xf>
    <xf numFmtId="0" fontId="8" fillId="0" borderId="4" xfId="5" applyFont="1" applyFill="1" applyBorder="1" applyAlignment="1">
      <alignment horizontal="center" vertical="center" wrapText="1"/>
    </xf>
    <xf numFmtId="0" fontId="8" fillId="0" borderId="9" xfId="5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left" vertical="center" wrapText="1"/>
    </xf>
    <xf numFmtId="0" fontId="32" fillId="0" borderId="0" xfId="2" applyFont="1" applyAlignment="1">
      <alignment horizontal="center" vertical="center"/>
    </xf>
    <xf numFmtId="0" fontId="33" fillId="0" borderId="1" xfId="2" applyFont="1" applyBorder="1" applyAlignment="1">
      <alignment horizontal="left" vertical="center" wrapText="1"/>
    </xf>
    <xf numFmtId="0" fontId="33" fillId="0" borderId="0" xfId="2" applyFont="1" applyBorder="1" applyAlignment="1">
      <alignment horizontal="left" vertical="center" wrapText="1"/>
    </xf>
    <xf numFmtId="0" fontId="33" fillId="0" borderId="10" xfId="2" applyFont="1" applyBorder="1" applyAlignment="1">
      <alignment horizontal="left" vertical="top" wrapText="1"/>
    </xf>
    <xf numFmtId="0" fontId="33" fillId="0" borderId="2" xfId="2" applyFont="1" applyBorder="1" applyAlignment="1">
      <alignment horizontal="left" vertical="top" wrapText="1"/>
    </xf>
    <xf numFmtId="0" fontId="33" fillId="0" borderId="5" xfId="2" applyFont="1" applyBorder="1" applyAlignment="1">
      <alignment horizontal="left" vertical="top" wrapText="1"/>
    </xf>
    <xf numFmtId="0" fontId="33" fillId="0" borderId="1" xfId="2" applyFont="1" applyBorder="1" applyAlignment="1">
      <alignment horizontal="left" vertical="top" wrapText="1"/>
    </xf>
    <xf numFmtId="0" fontId="33" fillId="0" borderId="0" xfId="2" applyFont="1" applyBorder="1" applyAlignment="1">
      <alignment horizontal="left" vertical="top" wrapText="1"/>
    </xf>
    <xf numFmtId="0" fontId="33" fillId="0" borderId="6" xfId="2" applyFont="1" applyBorder="1" applyAlignment="1">
      <alignment horizontal="left" vertical="top" wrapText="1"/>
    </xf>
    <xf numFmtId="0" fontId="33" fillId="0" borderId="3" xfId="2" applyFont="1" applyBorder="1" applyAlignment="1">
      <alignment horizontal="left" vertical="top" wrapText="1"/>
    </xf>
    <xf numFmtId="0" fontId="33" fillId="0" borderId="4" xfId="2" applyFont="1" applyBorder="1" applyAlignment="1">
      <alignment horizontal="left" vertical="top" wrapText="1"/>
    </xf>
    <xf numFmtId="0" fontId="33" fillId="0" borderId="9" xfId="2" applyFont="1" applyBorder="1" applyAlignment="1">
      <alignment horizontal="left" vertical="top" wrapText="1"/>
    </xf>
    <xf numFmtId="3" fontId="15" fillId="0" borderId="7" xfId="0" applyNumberFormat="1" applyFont="1" applyFill="1" applyBorder="1" applyAlignment="1">
      <alignment horizontal="right"/>
    </xf>
    <xf numFmtId="3" fontId="18" fillId="0" borderId="12" xfId="0" applyNumberFormat="1" applyFont="1" applyFill="1" applyBorder="1" applyAlignment="1">
      <alignment horizontal="right"/>
    </xf>
    <xf numFmtId="3" fontId="18" fillId="0" borderId="11" xfId="0" applyNumberFormat="1" applyFont="1" applyFill="1" applyBorder="1" applyAlignment="1">
      <alignment horizontal="right"/>
    </xf>
    <xf numFmtId="3" fontId="18" fillId="0" borderId="8" xfId="0" applyNumberFormat="1" applyFont="1" applyFill="1" applyBorder="1" applyAlignment="1">
      <alignment horizontal="right"/>
    </xf>
    <xf numFmtId="0" fontId="19" fillId="3" borderId="10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3" fontId="18" fillId="0" borderId="7" xfId="0" applyNumberFormat="1" applyFont="1" applyFill="1" applyBorder="1" applyAlignment="1">
      <alignment horizontal="right"/>
    </xf>
    <xf numFmtId="0" fontId="19" fillId="3" borderId="7" xfId="0" applyFont="1" applyFill="1" applyBorder="1" applyAlignment="1">
      <alignment horizontal="center"/>
    </xf>
    <xf numFmtId="0" fontId="19" fillId="3" borderId="7" xfId="0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right"/>
    </xf>
    <xf numFmtId="3" fontId="15" fillId="0" borderId="11" xfId="0" applyNumberFormat="1" applyFont="1" applyFill="1" applyBorder="1" applyAlignment="1">
      <alignment horizontal="right"/>
    </xf>
    <xf numFmtId="3" fontId="15" fillId="0" borderId="8" xfId="0" applyNumberFormat="1" applyFont="1" applyFill="1" applyBorder="1" applyAlignment="1">
      <alignment horizontal="right"/>
    </xf>
    <xf numFmtId="0" fontId="19" fillId="3" borderId="3" xfId="0" applyFont="1" applyFill="1" applyBorder="1" applyAlignment="1">
      <alignment horizontal="center"/>
    </xf>
    <xf numFmtId="0" fontId="19" fillId="3" borderId="9" xfId="0" applyFont="1" applyFill="1" applyBorder="1" applyAlignment="1">
      <alignment horizontal="center"/>
    </xf>
    <xf numFmtId="164" fontId="13" fillId="0" borderId="7" xfId="1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left" vertical="center" wrapText="1" shrinkToFit="1"/>
    </xf>
    <xf numFmtId="49" fontId="13" fillId="0" borderId="7" xfId="0" applyNumberFormat="1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49" fontId="26" fillId="0" borderId="7" xfId="0" applyNumberFormat="1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left" vertical="center" wrapText="1" shrinkToFit="1"/>
    </xf>
    <xf numFmtId="0" fontId="19" fillId="0" borderId="14" xfId="0" applyFont="1" applyFill="1" applyBorder="1" applyAlignment="1">
      <alignment horizontal="left" vertical="center" wrapText="1" shrinkToFit="1"/>
    </xf>
    <xf numFmtId="49" fontId="25" fillId="0" borderId="7" xfId="0" applyNumberFormat="1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/>
    </xf>
    <xf numFmtId="0" fontId="19" fillId="3" borderId="15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left" vertical="center" wrapText="1" shrinkToFit="1"/>
    </xf>
    <xf numFmtId="49" fontId="19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164" fontId="13" fillId="0" borderId="7" xfId="1" applyFont="1" applyFill="1" applyBorder="1" applyAlignment="1">
      <alignment horizontal="left" vertical="center" wrapText="1" shrinkToFit="1"/>
    </xf>
    <xf numFmtId="0" fontId="19" fillId="0" borderId="7" xfId="0" applyFont="1" applyFill="1" applyBorder="1" applyAlignment="1">
      <alignment horizontal="left" vertical="center"/>
    </xf>
    <xf numFmtId="164" fontId="19" fillId="0" borderId="7" xfId="1" applyFont="1" applyFill="1" applyBorder="1" applyAlignment="1">
      <alignment horizontal="center" vertical="center"/>
    </xf>
    <xf numFmtId="164" fontId="19" fillId="0" borderId="7" xfId="1" applyFont="1" applyFill="1" applyBorder="1" applyAlignment="1">
      <alignment horizontal="left" vertical="center" wrapText="1" shrinkToFit="1"/>
    </xf>
    <xf numFmtId="164" fontId="13" fillId="0" borderId="13" xfId="1" applyFont="1" applyFill="1" applyBorder="1" applyAlignment="1">
      <alignment horizontal="right" vertical="center"/>
    </xf>
    <xf numFmtId="164" fontId="13" fillId="0" borderId="14" xfId="1" applyFont="1" applyFill="1" applyBorder="1" applyAlignment="1">
      <alignment horizontal="right" vertical="center"/>
    </xf>
    <xf numFmtId="49" fontId="26" fillId="0" borderId="13" xfId="0" applyNumberFormat="1" applyFont="1" applyFill="1" applyBorder="1" applyAlignment="1">
      <alignment horizontal="center" vertical="center"/>
    </xf>
    <xf numFmtId="49" fontId="26" fillId="0" borderId="14" xfId="0" applyNumberFormat="1" applyFont="1" applyFill="1" applyBorder="1" applyAlignment="1">
      <alignment horizontal="center" vertical="center"/>
    </xf>
    <xf numFmtId="49" fontId="25" fillId="0" borderId="13" xfId="0" applyNumberFormat="1" applyFont="1" applyFill="1" applyBorder="1" applyAlignment="1">
      <alignment horizontal="center" vertical="center"/>
    </xf>
    <xf numFmtId="49" fontId="25" fillId="0" borderId="14" xfId="0" applyNumberFormat="1" applyFont="1" applyFill="1" applyBorder="1" applyAlignment="1">
      <alignment horizontal="center" vertical="center"/>
    </xf>
    <xf numFmtId="3" fontId="15" fillId="0" borderId="7" xfId="1" applyNumberFormat="1" applyFont="1" applyFill="1" applyBorder="1" applyAlignment="1">
      <alignment horizontal="right"/>
    </xf>
    <xf numFmtId="164" fontId="19" fillId="0" borderId="7" xfId="1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right" vertical="center"/>
    </xf>
    <xf numFmtId="0" fontId="13" fillId="0" borderId="14" xfId="0" applyFont="1" applyFill="1" applyBorder="1" applyAlignment="1">
      <alignment horizontal="right" vertical="center"/>
    </xf>
    <xf numFmtId="164" fontId="19" fillId="0" borderId="7" xfId="1" applyFont="1" applyFill="1" applyBorder="1" applyAlignment="1">
      <alignment vertical="center"/>
    </xf>
    <xf numFmtId="49" fontId="19" fillId="0" borderId="13" xfId="0" applyNumberFormat="1" applyFont="1" applyFill="1" applyBorder="1" applyAlignment="1">
      <alignment horizontal="center" vertical="center"/>
    </xf>
    <xf numFmtId="49" fontId="19" fillId="0" borderId="1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3" fillId="4" borderId="5" xfId="0" applyFont="1" applyFill="1" applyBorder="1" applyAlignment="1">
      <alignment wrapText="1"/>
    </xf>
    <xf numFmtId="0" fontId="13" fillId="4" borderId="6" xfId="0" applyFont="1" applyFill="1" applyBorder="1" applyAlignment="1">
      <alignment wrapText="1"/>
    </xf>
    <xf numFmtId="0" fontId="13" fillId="4" borderId="3" xfId="0" applyFont="1" applyFill="1" applyBorder="1" applyAlignment="1">
      <alignment horizontal="center" wrapText="1"/>
    </xf>
    <xf numFmtId="0" fontId="13" fillId="4" borderId="4" xfId="0" applyFont="1" applyFill="1" applyBorder="1" applyAlignment="1">
      <alignment horizontal="center" wrapText="1"/>
    </xf>
    <xf numFmtId="0" fontId="13" fillId="4" borderId="9" xfId="0" applyFont="1" applyFill="1" applyBorder="1" applyAlignment="1">
      <alignment horizontal="center" wrapText="1"/>
    </xf>
    <xf numFmtId="0" fontId="13" fillId="0" borderId="7" xfId="0" applyFont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5" fillId="0" borderId="0" xfId="0" applyFont="1" applyBorder="1" applyAlignment="1"/>
    <xf numFmtId="0" fontId="13" fillId="0" borderId="0" xfId="0" applyFont="1" applyBorder="1" applyAlignment="1"/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9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3" fillId="0" borderId="10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3" fontId="15" fillId="0" borderId="7" xfId="0" applyNumberFormat="1" applyFont="1" applyBorder="1" applyAlignment="1">
      <alignment horizontal="right"/>
    </xf>
    <xf numFmtId="3" fontId="27" fillId="0" borderId="12" xfId="0" applyNumberFormat="1" applyFont="1" applyBorder="1" applyAlignment="1">
      <alignment horizontal="right"/>
    </xf>
    <xf numFmtId="3" fontId="27" fillId="0" borderId="8" xfId="0" applyNumberFormat="1" applyFont="1" applyBorder="1" applyAlignment="1">
      <alignment horizontal="right"/>
    </xf>
    <xf numFmtId="0" fontId="19" fillId="0" borderId="7" xfId="0" applyFont="1" applyBorder="1" applyAlignment="1">
      <alignment horizontal="center" vertical="center"/>
    </xf>
    <xf numFmtId="164" fontId="13" fillId="0" borderId="13" xfId="1" applyFont="1" applyBorder="1" applyAlignment="1">
      <alignment horizontal="right" vertical="center"/>
    </xf>
    <xf numFmtId="164" fontId="13" fillId="0" borderId="14" xfId="1" applyFont="1" applyBorder="1" applyAlignment="1">
      <alignment horizontal="right" vertical="center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shrinkToFit="1"/>
    </xf>
    <xf numFmtId="49" fontId="13" fillId="0" borderId="7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164" fontId="13" fillId="0" borderId="7" xfId="1" applyFont="1" applyBorder="1" applyAlignment="1">
      <alignment horizontal="left" vertical="center" wrapText="1" shrinkToFit="1"/>
    </xf>
    <xf numFmtId="0" fontId="19" fillId="0" borderId="7" xfId="0" applyFont="1" applyBorder="1" applyAlignment="1">
      <alignment horizontal="left" vertical="center" wrapText="1" shrinkToFit="1"/>
    </xf>
    <xf numFmtId="49" fontId="26" fillId="0" borderId="7" xfId="0" applyNumberFormat="1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3" fontId="15" fillId="0" borderId="12" xfId="0" applyNumberFormat="1" applyFont="1" applyBorder="1" applyAlignment="1">
      <alignment horizontal="right"/>
    </xf>
    <xf numFmtId="3" fontId="15" fillId="0" borderId="8" xfId="0" applyNumberFormat="1" applyFont="1" applyBorder="1" applyAlignment="1">
      <alignment horizontal="right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164" fontId="19" fillId="0" borderId="7" xfId="1" applyFont="1" applyBorder="1" applyAlignment="1">
      <alignment horizontal="left" vertical="center"/>
    </xf>
    <xf numFmtId="164" fontId="19" fillId="0" borderId="13" xfId="1" applyFont="1" applyBorder="1" applyAlignment="1">
      <alignment vertical="center"/>
    </xf>
    <xf numFmtId="164" fontId="19" fillId="0" borderId="14" xfId="1" applyFont="1" applyBorder="1" applyAlignment="1">
      <alignment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64" fontId="19" fillId="0" borderId="7" xfId="1" applyFont="1" applyBorder="1" applyAlignment="1">
      <alignment horizontal="center" vertical="center"/>
    </xf>
    <xf numFmtId="164" fontId="19" fillId="0" borderId="7" xfId="1" applyFont="1" applyBorder="1" applyAlignment="1">
      <alignment horizontal="left" vertical="center" wrapText="1" shrinkToFi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2" xfId="0" applyFont="1" applyBorder="1" applyAlignment="1">
      <alignment wrapText="1"/>
    </xf>
    <xf numFmtId="0" fontId="13" fillId="0" borderId="11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19" fillId="3" borderId="13" xfId="0" applyFont="1" applyFill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5" xfId="0" applyFont="1" applyBorder="1" applyAlignment="1">
      <alignment wrapText="1"/>
    </xf>
    <xf numFmtId="0" fontId="13" fillId="0" borderId="6" xfId="0" applyFont="1" applyBorder="1" applyAlignment="1">
      <alignment wrapText="1"/>
    </xf>
    <xf numFmtId="164" fontId="19" fillId="0" borderId="7" xfId="1" applyFont="1" applyBorder="1" applyAlignment="1">
      <alignment vertical="center"/>
    </xf>
    <xf numFmtId="164" fontId="13" fillId="0" borderId="7" xfId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 wrapText="1" shrinkToFit="1"/>
    </xf>
    <xf numFmtId="0" fontId="13" fillId="0" borderId="14" xfId="0" applyFont="1" applyBorder="1" applyAlignment="1">
      <alignment horizontal="left" vertical="center" wrapText="1" shrinkToFit="1"/>
    </xf>
    <xf numFmtId="49" fontId="26" fillId="0" borderId="13" xfId="0" applyNumberFormat="1" applyFont="1" applyBorder="1" applyAlignment="1">
      <alignment horizontal="center" vertical="center"/>
    </xf>
    <xf numFmtId="0" fontId="26" fillId="0" borderId="14" xfId="0" applyNumberFormat="1" applyFont="1" applyBorder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/>
    </xf>
    <xf numFmtId="0" fontId="25" fillId="0" borderId="14" xfId="0" applyNumberFormat="1" applyFont="1" applyBorder="1" applyAlignment="1">
      <alignment horizontal="center" vertical="center"/>
    </xf>
    <xf numFmtId="3" fontId="27" fillId="0" borderId="7" xfId="0" applyNumberFormat="1" applyFont="1" applyBorder="1" applyAlignment="1">
      <alignment horizontal="right"/>
    </xf>
    <xf numFmtId="49" fontId="19" fillId="0" borderId="13" xfId="0" applyNumberFormat="1" applyFont="1" applyBorder="1" applyAlignment="1">
      <alignment horizontal="center" vertical="center"/>
    </xf>
    <xf numFmtId="0" fontId="19" fillId="0" borderId="14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164" fontId="13" fillId="0" borderId="13" xfId="1" applyFont="1" applyBorder="1" applyAlignment="1">
      <alignment horizontal="left" vertical="center" wrapText="1" shrinkToFit="1"/>
    </xf>
    <xf numFmtId="164" fontId="13" fillId="0" borderId="14" xfId="1" applyFont="1" applyBorder="1" applyAlignment="1">
      <alignment horizontal="left" vertical="center" wrapText="1" shrinkToFit="1"/>
    </xf>
    <xf numFmtId="164" fontId="13" fillId="0" borderId="7" xfId="1" applyFont="1" applyBorder="1" applyAlignment="1">
      <alignment horizontal="right" vertical="center"/>
    </xf>
    <xf numFmtId="164" fontId="19" fillId="0" borderId="13" xfId="1" applyFont="1" applyFill="1" applyBorder="1" applyAlignment="1">
      <alignment horizontal="left" vertical="center" wrapText="1" shrinkToFit="1"/>
    </xf>
    <xf numFmtId="164" fontId="19" fillId="0" borderId="14" xfId="1" applyFont="1" applyFill="1" applyBorder="1" applyAlignment="1">
      <alignment horizontal="left" vertical="center" wrapText="1" shrinkToFit="1"/>
    </xf>
    <xf numFmtId="0" fontId="13" fillId="0" borderId="13" xfId="0" applyFont="1" applyFill="1" applyBorder="1" applyAlignment="1">
      <alignment horizontal="left" vertical="center" wrapText="1" shrinkToFit="1"/>
    </xf>
    <xf numFmtId="0" fontId="13" fillId="0" borderId="14" xfId="0" applyFont="1" applyFill="1" applyBorder="1" applyAlignment="1">
      <alignment horizontal="left" vertical="center" wrapText="1" shrinkToFi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 wrapText="1"/>
    </xf>
  </cellXfs>
  <cellStyles count="8">
    <cellStyle name="čiarky 2" xfId="6"/>
    <cellStyle name="meny" xfId="1" builtinId="4"/>
    <cellStyle name="meny 2" xfId="3"/>
    <cellStyle name="normálne" xfId="0" builtinId="0"/>
    <cellStyle name="normálne 2" xfId="2"/>
    <cellStyle name="normálne 2 2" xfId="5"/>
    <cellStyle name="normálne 3" xfId="4"/>
    <cellStyle name="percentá 2" xfId="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z&#225;vierka%20r.2012\v&#253;kazy%202012\Ribe%20Slovakia\Pozn&#225;mky%20s%20&#269;erven&#253;m%20p&#237;smo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úvaha TS"/>
      <sheetName val="Aktíva"/>
      <sheetName val="Pasíva"/>
      <sheetName val="VZAS TS"/>
      <sheetName val="VZAS"/>
      <sheetName val="Poznámky TS"/>
      <sheetName val="Poznámky text časť"/>
      <sheetName val="Poznámky tabuľ. časť"/>
      <sheetName val="Cash Flow"/>
      <sheetName val="Vysvetlivky"/>
      <sheetName val="Hárok1"/>
    </sheetNames>
    <sheetDataSet>
      <sheetData sheetId="0">
        <row r="7">
          <cell r="M7">
            <v>3</v>
          </cell>
          <cell r="N7">
            <v>1</v>
          </cell>
          <cell r="P7">
            <v>1</v>
          </cell>
          <cell r="Q7">
            <v>2</v>
          </cell>
          <cell r="S7">
            <v>2</v>
          </cell>
          <cell r="U7">
            <v>1</v>
          </cell>
        </row>
        <row r="13">
          <cell r="A13">
            <v>2</v>
          </cell>
          <cell r="C13">
            <v>2</v>
          </cell>
          <cell r="E13">
            <v>1</v>
          </cell>
          <cell r="F13">
            <v>1</v>
          </cell>
          <cell r="G13">
            <v>5</v>
          </cell>
          <cell r="H13">
            <v>8</v>
          </cell>
          <cell r="I13">
            <v>1</v>
          </cell>
          <cell r="J13">
            <v>2</v>
          </cell>
          <cell r="L13" t="str">
            <v>x</v>
          </cell>
          <cell r="S13" t="str">
            <v>x</v>
          </cell>
          <cell r="AC13">
            <v>1</v>
          </cell>
          <cell r="AE13">
            <v>2</v>
          </cell>
          <cell r="AG13">
            <v>1</v>
          </cell>
        </row>
        <row r="14">
          <cell r="AB14">
            <v>1</v>
          </cell>
          <cell r="AC14">
            <v>2</v>
          </cell>
          <cell r="AE14">
            <v>2</v>
          </cell>
          <cell r="AG14">
            <v>1</v>
          </cell>
        </row>
        <row r="15">
          <cell r="A15">
            <v>3</v>
          </cell>
          <cell r="B15">
            <v>6</v>
          </cell>
          <cell r="C15">
            <v>3</v>
          </cell>
          <cell r="D15">
            <v>1</v>
          </cell>
          <cell r="E15">
            <v>5</v>
          </cell>
          <cell r="F15">
            <v>4</v>
          </cell>
          <cell r="G15">
            <v>5</v>
          </cell>
          <cell r="H15">
            <v>1</v>
          </cell>
          <cell r="AC15">
            <v>1</v>
          </cell>
          <cell r="AE15">
            <v>2</v>
          </cell>
          <cell r="AG15">
            <v>1</v>
          </cell>
        </row>
        <row r="16">
          <cell r="AB16">
            <v>1</v>
          </cell>
          <cell r="AC16">
            <v>2</v>
          </cell>
          <cell r="AE16">
            <v>2</v>
          </cell>
          <cell r="AG16">
            <v>1</v>
          </cell>
        </row>
        <row r="17">
          <cell r="A17">
            <v>2</v>
          </cell>
          <cell r="B17">
            <v>5</v>
          </cell>
        </row>
        <row r="21">
          <cell r="A21" t="str">
            <v>R</v>
          </cell>
          <cell r="B21" t="str">
            <v>I</v>
          </cell>
          <cell r="C21" t="str">
            <v>B</v>
          </cell>
          <cell r="D21" t="str">
            <v>E</v>
          </cell>
          <cell r="F21" t="str">
            <v>S</v>
          </cell>
          <cell r="G21" t="str">
            <v>l</v>
          </cell>
          <cell r="H21" t="str">
            <v>o</v>
          </cell>
          <cell r="I21" t="str">
            <v>v</v>
          </cell>
          <cell r="J21" t="str">
            <v>a</v>
          </cell>
          <cell r="K21" t="str">
            <v>k</v>
          </cell>
          <cell r="L21" t="str">
            <v>i</v>
          </cell>
          <cell r="M21" t="str">
            <v>a</v>
          </cell>
          <cell r="N21" t="str">
            <v xml:space="preserve">, </v>
          </cell>
          <cell r="O21" t="str">
            <v>k</v>
          </cell>
          <cell r="P21" t="str">
            <v>.</v>
          </cell>
          <cell r="Q21" t="str">
            <v>s</v>
          </cell>
          <cell r="R21" t="str">
            <v>.</v>
          </cell>
        </row>
        <row r="25">
          <cell r="A25" t="str">
            <v>S</v>
          </cell>
          <cell r="B25" t="str">
            <v>i</v>
          </cell>
          <cell r="C25" t="str">
            <v>k</v>
          </cell>
          <cell r="D25" t="str">
            <v>á</v>
          </cell>
          <cell r="E25" t="str">
            <v>r</v>
          </cell>
          <cell r="F25" t="str">
            <v>s</v>
          </cell>
          <cell r="G25" t="str">
            <v>k</v>
          </cell>
          <cell r="H25" t="str">
            <v>a</v>
          </cell>
          <cell r="AG25">
            <v>1</v>
          </cell>
          <cell r="AH25">
            <v>4</v>
          </cell>
        </row>
        <row r="27">
          <cell r="A27">
            <v>9</v>
          </cell>
          <cell r="B27">
            <v>4</v>
          </cell>
          <cell r="C27">
            <v>9</v>
          </cell>
          <cell r="E27">
            <v>5</v>
          </cell>
          <cell r="H27" t="str">
            <v>N</v>
          </cell>
          <cell r="I27" t="str">
            <v>i</v>
          </cell>
          <cell r="J27" t="str">
            <v>t</v>
          </cell>
          <cell r="K27" t="str">
            <v>r</v>
          </cell>
          <cell r="L27" t="str">
            <v>a</v>
          </cell>
        </row>
        <row r="29">
          <cell r="B29">
            <v>0</v>
          </cell>
          <cell r="C29">
            <v>3</v>
          </cell>
          <cell r="D29">
            <v>7</v>
          </cell>
          <cell r="F29">
            <v>6</v>
          </cell>
          <cell r="G29">
            <v>9</v>
          </cell>
          <cell r="H29">
            <v>2</v>
          </cell>
          <cell r="J29">
            <v>9</v>
          </cell>
          <cell r="K29">
            <v>4</v>
          </cell>
          <cell r="L29">
            <v>2</v>
          </cell>
          <cell r="S29">
            <v>0</v>
          </cell>
          <cell r="T29">
            <v>3</v>
          </cell>
          <cell r="U29">
            <v>7</v>
          </cell>
          <cell r="W29">
            <v>6</v>
          </cell>
          <cell r="X29">
            <v>9</v>
          </cell>
          <cell r="Y29">
            <v>2</v>
          </cell>
          <cell r="AA29">
            <v>9</v>
          </cell>
          <cell r="AB29">
            <v>3</v>
          </cell>
          <cell r="AC29">
            <v>1</v>
          </cell>
        </row>
        <row r="31">
          <cell r="A31" t="str">
            <v>j</v>
          </cell>
          <cell r="B31" t="str">
            <v>a</v>
          </cell>
          <cell r="C31" t="str">
            <v>n</v>
          </cell>
          <cell r="D31" t="str">
            <v>a</v>
          </cell>
          <cell r="E31" t="str">
            <v>.</v>
          </cell>
          <cell r="F31" t="str">
            <v>v</v>
          </cell>
          <cell r="G31" t="str">
            <v>a</v>
          </cell>
          <cell r="H31" t="str">
            <v>r</v>
          </cell>
          <cell r="I31" t="str">
            <v>g</v>
          </cell>
          <cell r="J31" t="str">
            <v>o</v>
          </cell>
          <cell r="K31" t="str">
            <v>v</v>
          </cell>
          <cell r="L31" t="str">
            <v>a</v>
          </cell>
          <cell r="M31" t="str">
            <v>@</v>
          </cell>
          <cell r="N31" t="str">
            <v>r</v>
          </cell>
          <cell r="O31" t="str">
            <v>i</v>
          </cell>
          <cell r="P31" t="str">
            <v>b</v>
          </cell>
          <cell r="Q31" t="str">
            <v>e</v>
          </cell>
          <cell r="R31" t="str">
            <v>.</v>
          </cell>
          <cell r="S31" t="str">
            <v>s</v>
          </cell>
          <cell r="T31" t="str">
            <v>k</v>
          </cell>
        </row>
        <row r="34">
          <cell r="G34">
            <v>2</v>
          </cell>
          <cell r="I34">
            <v>1</v>
          </cell>
        </row>
      </sheetData>
      <sheetData sheetId="1">
        <row r="8">
          <cell r="F8">
            <v>0</v>
          </cell>
        </row>
      </sheetData>
      <sheetData sheetId="2">
        <row r="3">
          <cell r="D3">
            <v>4931628</v>
          </cell>
        </row>
      </sheetData>
      <sheetData sheetId="3"/>
      <sheetData sheetId="4">
        <row r="3">
          <cell r="D3">
            <v>55461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48"/>
  <sheetViews>
    <sheetView view="pageBreakPreview" workbookViewId="0">
      <selection activeCell="G24" sqref="G24"/>
    </sheetView>
  </sheetViews>
  <sheetFormatPr defaultColWidth="2.5703125" defaultRowHeight="18" customHeight="1"/>
  <cols>
    <col min="1" max="36" width="2.5703125" style="45" customWidth="1"/>
    <col min="37" max="16384" width="2.5703125" style="6"/>
  </cols>
  <sheetData>
    <row r="1" spans="1:66" ht="12.95" customHeight="1">
      <c r="A1" s="169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1"/>
      <c r="W1" s="171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2"/>
      <c r="AI1" s="170"/>
      <c r="AJ1" s="170"/>
      <c r="AK1" s="7"/>
    </row>
    <row r="2" spans="1:66" s="5" customFormat="1" ht="18" customHeight="1">
      <c r="A2" s="170" t="s">
        <v>364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1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</row>
    <row r="3" spans="1:66" s="5" customFormat="1" ht="17.25" customHeight="1">
      <c r="A3" s="391" t="s">
        <v>357</v>
      </c>
      <c r="B3" s="391"/>
      <c r="C3" s="391"/>
      <c r="D3" s="391"/>
      <c r="E3" s="391"/>
      <c r="F3" s="391"/>
      <c r="G3" s="391"/>
      <c r="H3" s="391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404"/>
      <c r="AD3" s="405"/>
      <c r="AE3" s="405"/>
      <c r="AF3" s="405"/>
      <c r="AG3" s="405"/>
      <c r="AH3" s="405"/>
      <c r="AI3" s="170"/>
      <c r="AJ3" s="170"/>
    </row>
    <row r="4" spans="1:66" s="5" customFormat="1" ht="17.25" customHeight="1">
      <c r="A4" s="173"/>
      <c r="B4" s="174"/>
      <c r="C4" s="174"/>
      <c r="D4" s="174"/>
      <c r="E4" s="174"/>
      <c r="F4" s="174"/>
      <c r="G4" s="174"/>
      <c r="H4" s="174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5"/>
      <c r="AD4" s="176"/>
      <c r="AE4" s="176"/>
      <c r="AF4" s="176"/>
      <c r="AG4" s="176"/>
      <c r="AH4" s="176"/>
      <c r="AI4" s="170"/>
      <c r="AJ4" s="170"/>
    </row>
    <row r="5" spans="1:66" s="5" customFormat="1" ht="17.25" customHeight="1">
      <c r="A5" s="173"/>
      <c r="B5" s="174"/>
      <c r="C5" s="174"/>
      <c r="D5" s="174"/>
      <c r="E5" s="174"/>
      <c r="F5" s="174"/>
      <c r="G5" s="174"/>
      <c r="H5" s="174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5"/>
      <c r="AD5" s="176"/>
      <c r="AE5" s="176"/>
      <c r="AF5" s="176"/>
      <c r="AG5" s="176"/>
      <c r="AH5" s="176"/>
      <c r="AI5" s="170"/>
      <c r="AJ5" s="170"/>
    </row>
    <row r="6" spans="1:66" s="5" customFormat="1" ht="19.5">
      <c r="A6" s="406" t="s">
        <v>518</v>
      </c>
      <c r="B6" s="407"/>
      <c r="C6" s="407"/>
      <c r="D6" s="407"/>
      <c r="E6" s="407"/>
      <c r="F6" s="407"/>
      <c r="G6" s="407"/>
      <c r="H6" s="407"/>
      <c r="I6" s="407"/>
      <c r="J6" s="407"/>
      <c r="K6" s="407"/>
      <c r="L6" s="407"/>
      <c r="M6" s="407"/>
      <c r="N6" s="407"/>
      <c r="O6" s="407"/>
      <c r="P6" s="407"/>
      <c r="Q6" s="407"/>
      <c r="R6" s="407"/>
      <c r="S6" s="407"/>
      <c r="T6" s="407"/>
      <c r="U6" s="407"/>
      <c r="V6" s="407"/>
      <c r="W6" s="407"/>
      <c r="X6" s="407"/>
      <c r="Y6" s="407"/>
      <c r="Z6" s="407"/>
      <c r="AA6" s="407"/>
      <c r="AB6" s="407"/>
      <c r="AC6" s="407"/>
      <c r="AD6" s="407"/>
      <c r="AE6" s="407"/>
      <c r="AF6" s="407"/>
      <c r="AG6" s="407"/>
      <c r="AH6" s="407"/>
      <c r="AI6" s="170"/>
      <c r="AJ6" s="170"/>
    </row>
    <row r="7" spans="1:66" s="5" customFormat="1" ht="18" customHeight="1">
      <c r="A7" s="177"/>
      <c r="B7" s="177"/>
      <c r="C7" s="177"/>
      <c r="D7" s="177"/>
      <c r="E7" s="177"/>
      <c r="F7" s="177"/>
      <c r="G7" s="177"/>
      <c r="H7" s="177"/>
      <c r="I7" s="177"/>
      <c r="J7" s="178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80"/>
      <c r="AC7" s="177"/>
      <c r="AD7" s="177"/>
      <c r="AE7" s="177"/>
      <c r="AF7" s="177"/>
      <c r="AG7" s="177"/>
      <c r="AH7" s="177"/>
      <c r="AI7" s="170"/>
      <c r="AJ7" s="170"/>
    </row>
    <row r="8" spans="1:66" s="5" customFormat="1" ht="21.75" customHeight="1">
      <c r="A8" s="170"/>
      <c r="B8" s="170"/>
      <c r="C8" s="170"/>
      <c r="D8" s="170"/>
      <c r="E8" s="170"/>
      <c r="F8" s="170"/>
      <c r="G8" s="170"/>
      <c r="H8" s="170"/>
      <c r="I8" s="170"/>
      <c r="J8" s="181"/>
      <c r="K8" s="182"/>
      <c r="L8" s="182" t="s">
        <v>519</v>
      </c>
      <c r="M8" s="183">
        <v>3</v>
      </c>
      <c r="N8" s="183">
        <v>1</v>
      </c>
      <c r="O8" s="184" t="s">
        <v>459</v>
      </c>
      <c r="P8" s="183">
        <v>1</v>
      </c>
      <c r="Q8" s="183">
        <v>2</v>
      </c>
      <c r="R8" s="184" t="s">
        <v>459</v>
      </c>
      <c r="S8" s="183">
        <v>2</v>
      </c>
      <c r="T8" s="183">
        <v>0</v>
      </c>
      <c r="U8" s="183">
        <v>1</v>
      </c>
      <c r="V8" s="183">
        <v>3</v>
      </c>
      <c r="W8" s="401" t="s">
        <v>788</v>
      </c>
      <c r="X8" s="402"/>
      <c r="Y8" s="402"/>
      <c r="Z8" s="402"/>
      <c r="AA8" s="402"/>
      <c r="AB8" s="403"/>
      <c r="AC8" s="170"/>
      <c r="AD8" s="170"/>
      <c r="AE8" s="170"/>
      <c r="AF8" s="170"/>
      <c r="AG8" s="170"/>
      <c r="AH8" s="170"/>
      <c r="AI8" s="170"/>
      <c r="AJ8" s="170"/>
    </row>
    <row r="9" spans="1:66" s="5" customFormat="1" ht="3.2" customHeight="1">
      <c r="A9" s="408"/>
      <c r="B9" s="408"/>
      <c r="C9" s="408"/>
      <c r="D9" s="408"/>
      <c r="E9" s="408"/>
      <c r="F9" s="408"/>
      <c r="G9" s="408"/>
      <c r="H9" s="408"/>
      <c r="I9" s="408"/>
      <c r="J9" s="408"/>
      <c r="K9" s="408"/>
      <c r="L9" s="408"/>
      <c r="M9" s="408"/>
      <c r="N9" s="408"/>
      <c r="O9" s="408"/>
      <c r="P9" s="408"/>
      <c r="Q9" s="408"/>
      <c r="R9" s="408"/>
      <c r="S9" s="408"/>
      <c r="T9" s="408"/>
      <c r="U9" s="408"/>
      <c r="V9" s="408"/>
      <c r="W9" s="408"/>
      <c r="X9" s="408"/>
      <c r="Y9" s="408"/>
      <c r="Z9" s="408"/>
      <c r="AA9" s="408"/>
      <c r="AB9" s="408"/>
      <c r="AC9" s="408"/>
      <c r="AD9" s="408"/>
      <c r="AE9" s="408"/>
      <c r="AF9" s="408"/>
      <c r="AG9" s="408"/>
      <c r="AH9" s="408"/>
      <c r="AI9" s="398"/>
      <c r="AJ9" s="399"/>
    </row>
    <row r="10" spans="1:66" ht="13.5" customHeight="1">
      <c r="A10" s="398"/>
      <c r="B10" s="398"/>
      <c r="C10" s="398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  <c r="AC10" s="398"/>
      <c r="AD10" s="398"/>
      <c r="AE10" s="398"/>
      <c r="AF10" s="398"/>
      <c r="AG10" s="398"/>
      <c r="AH10" s="398"/>
      <c r="AI10" s="398"/>
      <c r="AJ10" s="399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</row>
    <row r="11" spans="1:66" ht="12" customHeight="1">
      <c r="A11" s="398"/>
      <c r="B11" s="399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399"/>
      <c r="AA11" s="399"/>
      <c r="AB11" s="399"/>
      <c r="AC11" s="399"/>
      <c r="AD11" s="399"/>
      <c r="AE11" s="399"/>
      <c r="AF11" s="399"/>
      <c r="AG11" s="399"/>
      <c r="AH11" s="399"/>
      <c r="AI11" s="399"/>
      <c r="AJ11" s="399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</row>
    <row r="12" spans="1:66" ht="12.95" customHeight="1">
      <c r="A12" s="399"/>
      <c r="B12" s="399"/>
      <c r="C12" s="399"/>
      <c r="D12" s="399"/>
      <c r="E12" s="399"/>
      <c r="F12" s="399"/>
      <c r="G12" s="399"/>
      <c r="H12" s="399"/>
      <c r="I12" s="399"/>
      <c r="J12" s="399"/>
      <c r="K12" s="399"/>
      <c r="L12" s="399"/>
      <c r="M12" s="399"/>
      <c r="N12" s="399"/>
      <c r="O12" s="399"/>
      <c r="P12" s="399"/>
      <c r="Q12" s="399"/>
      <c r="R12" s="399"/>
      <c r="S12" s="399"/>
      <c r="T12" s="399"/>
      <c r="U12" s="399"/>
      <c r="V12" s="399"/>
      <c r="W12" s="399"/>
      <c r="X12" s="399"/>
      <c r="Y12" s="399"/>
      <c r="Z12" s="399"/>
      <c r="AA12" s="399"/>
      <c r="AB12" s="399"/>
      <c r="AC12" s="399"/>
      <c r="AD12" s="399"/>
      <c r="AE12" s="399"/>
      <c r="AF12" s="399"/>
      <c r="AG12" s="399"/>
      <c r="AH12" s="399"/>
      <c r="AI12" s="399"/>
      <c r="AJ12" s="399"/>
    </row>
    <row r="13" spans="1:66" ht="16.5" customHeight="1">
      <c r="A13" s="400"/>
      <c r="B13" s="400"/>
      <c r="C13" s="400"/>
      <c r="D13" s="400"/>
      <c r="E13" s="400"/>
      <c r="F13" s="400"/>
      <c r="G13" s="400"/>
      <c r="H13" s="400"/>
      <c r="I13" s="400"/>
      <c r="J13" s="400"/>
      <c r="K13" s="400"/>
      <c r="L13" s="400"/>
      <c r="M13" s="400"/>
      <c r="N13" s="400"/>
      <c r="O13" s="400"/>
      <c r="P13" s="400"/>
      <c r="Q13" s="400"/>
      <c r="R13" s="400"/>
      <c r="S13" s="400"/>
      <c r="T13" s="400"/>
      <c r="U13" s="400"/>
      <c r="V13" s="400"/>
      <c r="W13" s="400"/>
      <c r="X13" s="400"/>
      <c r="Y13" s="400"/>
      <c r="Z13" s="400"/>
      <c r="AA13" s="400"/>
      <c r="AB13" s="400"/>
      <c r="AC13" s="400"/>
      <c r="AD13" s="400"/>
      <c r="AE13" s="400"/>
      <c r="AF13" s="400"/>
      <c r="AG13" s="400"/>
      <c r="AH13" s="400"/>
      <c r="AI13" s="400"/>
      <c r="AJ13" s="176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</row>
    <row r="14" spans="1:66" ht="20.25" customHeight="1">
      <c r="A14" s="185" t="s">
        <v>520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7"/>
      <c r="L14" s="186" t="s">
        <v>521</v>
      </c>
      <c r="M14" s="186"/>
      <c r="N14" s="186"/>
      <c r="O14" s="186"/>
      <c r="P14" s="186"/>
      <c r="Q14" s="186"/>
      <c r="R14" s="186" t="s">
        <v>521</v>
      </c>
      <c r="S14" s="186"/>
      <c r="T14" s="186"/>
      <c r="U14" s="186"/>
      <c r="V14" s="186"/>
      <c r="W14" s="186"/>
      <c r="X14" s="185"/>
      <c r="Y14" s="186"/>
      <c r="Z14" s="186"/>
      <c r="AA14" s="186"/>
      <c r="AB14" s="186"/>
      <c r="AC14" s="186"/>
      <c r="AD14" s="186" t="s">
        <v>522</v>
      </c>
      <c r="AE14" s="186"/>
      <c r="AF14" s="186"/>
      <c r="AG14" s="186" t="s">
        <v>523</v>
      </c>
      <c r="AH14" s="186"/>
      <c r="AI14" s="186"/>
      <c r="AJ14" s="187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</row>
    <row r="15" spans="1:66" ht="20.25" customHeight="1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9"/>
      <c r="L15" s="190" t="s">
        <v>412</v>
      </c>
      <c r="M15" s="176" t="s">
        <v>524</v>
      </c>
      <c r="N15" s="176"/>
      <c r="O15" s="176"/>
      <c r="P15" s="176"/>
      <c r="Q15" s="176"/>
      <c r="R15" s="176"/>
      <c r="S15" s="191" t="s">
        <v>412</v>
      </c>
      <c r="T15" s="192" t="s">
        <v>525</v>
      </c>
      <c r="U15" s="176"/>
      <c r="V15" s="176"/>
      <c r="W15" s="176"/>
      <c r="X15" s="193" t="s">
        <v>526</v>
      </c>
      <c r="Y15" s="176"/>
      <c r="Z15" s="176"/>
      <c r="AA15" s="176"/>
      <c r="AB15" s="176"/>
      <c r="AC15" s="176" t="s">
        <v>527</v>
      </c>
      <c r="AD15" s="188">
        <v>0</v>
      </c>
      <c r="AE15" s="188">
        <v>1</v>
      </c>
      <c r="AF15" s="194"/>
      <c r="AG15" s="188">
        <v>2</v>
      </c>
      <c r="AH15" s="188">
        <v>0</v>
      </c>
      <c r="AI15" s="188">
        <v>1</v>
      </c>
      <c r="AJ15" s="188">
        <v>2</v>
      </c>
    </row>
    <row r="16" spans="1:66" ht="20.25" customHeight="1">
      <c r="A16" s="193" t="s">
        <v>129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95"/>
      <c r="L16" s="196"/>
      <c r="M16" s="176" t="s">
        <v>528</v>
      </c>
      <c r="N16" s="176"/>
      <c r="O16" s="176"/>
      <c r="P16" s="176"/>
      <c r="Q16" s="176"/>
      <c r="R16" s="176"/>
      <c r="S16" s="197"/>
      <c r="T16" s="198" t="s">
        <v>529</v>
      </c>
      <c r="U16" s="192"/>
      <c r="V16" s="192"/>
      <c r="W16" s="192"/>
      <c r="X16" s="193" t="s">
        <v>530</v>
      </c>
      <c r="Y16" s="176"/>
      <c r="Z16" s="176"/>
      <c r="AA16" s="176"/>
      <c r="AB16" s="176"/>
      <c r="AC16" s="176" t="s">
        <v>531</v>
      </c>
      <c r="AD16" s="199">
        <v>1</v>
      </c>
      <c r="AE16" s="199">
        <v>2</v>
      </c>
      <c r="AF16" s="194"/>
      <c r="AG16" s="199">
        <v>2</v>
      </c>
      <c r="AH16" s="199">
        <v>0</v>
      </c>
      <c r="AI16" s="199">
        <v>1</v>
      </c>
      <c r="AJ16" s="199">
        <v>2</v>
      </c>
    </row>
    <row r="17" spans="1:44" ht="20.25" customHeight="1">
      <c r="A17" s="188"/>
      <c r="B17" s="188"/>
      <c r="C17" s="188"/>
      <c r="D17" s="188"/>
      <c r="E17" s="188"/>
      <c r="F17" s="188"/>
      <c r="G17" s="188"/>
      <c r="H17" s="188"/>
      <c r="I17" s="176"/>
      <c r="J17" s="176"/>
      <c r="K17" s="195"/>
      <c r="L17" s="187"/>
      <c r="M17" s="176" t="s">
        <v>532</v>
      </c>
      <c r="N17" s="176"/>
      <c r="O17" s="176"/>
      <c r="P17" s="176"/>
      <c r="Q17" s="176"/>
      <c r="R17" s="200" t="s">
        <v>533</v>
      </c>
      <c r="S17" s="176"/>
      <c r="T17" s="176"/>
      <c r="U17" s="176"/>
      <c r="V17" s="176"/>
      <c r="W17" s="195"/>
      <c r="X17" s="186" t="s">
        <v>534</v>
      </c>
      <c r="Y17" s="186"/>
      <c r="Z17" s="186"/>
      <c r="AA17" s="186"/>
      <c r="AB17" s="186"/>
      <c r="AC17" s="186" t="s">
        <v>527</v>
      </c>
      <c r="AD17" s="188">
        <v>0</v>
      </c>
      <c r="AE17" s="188">
        <v>1</v>
      </c>
      <c r="AF17" s="201"/>
      <c r="AG17" s="188">
        <v>2</v>
      </c>
      <c r="AH17" s="188">
        <v>0</v>
      </c>
      <c r="AI17" s="188">
        <v>1</v>
      </c>
      <c r="AJ17" s="188">
        <v>1</v>
      </c>
    </row>
    <row r="18" spans="1:44" ht="20.25" customHeight="1">
      <c r="A18" s="193" t="s">
        <v>791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95"/>
      <c r="L18" s="18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95"/>
      <c r="X18" s="176" t="s">
        <v>535</v>
      </c>
      <c r="Y18" s="176"/>
      <c r="Z18" s="176"/>
      <c r="AA18" s="176"/>
      <c r="AB18" s="176"/>
      <c r="AC18" s="176" t="s">
        <v>531</v>
      </c>
      <c r="AD18" s="188">
        <v>1</v>
      </c>
      <c r="AE18" s="188">
        <v>2</v>
      </c>
      <c r="AF18" s="194"/>
      <c r="AG18" s="188">
        <v>2</v>
      </c>
      <c r="AH18" s="188">
        <v>0</v>
      </c>
      <c r="AI18" s="188">
        <v>1</v>
      </c>
      <c r="AJ18" s="188">
        <v>1</v>
      </c>
    </row>
    <row r="19" spans="1:44" ht="20.25" customHeight="1">
      <c r="A19" s="188"/>
      <c r="B19" s="188"/>
      <c r="C19" s="202" t="s">
        <v>459</v>
      </c>
      <c r="D19" s="188"/>
      <c r="E19" s="188"/>
      <c r="F19" s="202" t="s">
        <v>459</v>
      </c>
      <c r="G19" s="188"/>
      <c r="H19" s="182"/>
      <c r="I19" s="182"/>
      <c r="J19" s="182"/>
      <c r="K19" s="203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203"/>
      <c r="X19" s="181" t="s">
        <v>530</v>
      </c>
      <c r="Y19" s="182"/>
      <c r="Z19" s="182"/>
      <c r="AA19" s="182"/>
      <c r="AB19" s="182"/>
      <c r="AC19" s="182"/>
      <c r="AD19" s="204"/>
      <c r="AE19" s="204"/>
      <c r="AF19" s="182"/>
      <c r="AG19" s="182"/>
      <c r="AH19" s="182"/>
      <c r="AI19" s="182"/>
      <c r="AJ19" s="203"/>
      <c r="AR19" s="7"/>
    </row>
    <row r="20" spans="1:44" ht="20.25" customHeight="1">
      <c r="A20" s="193" t="s">
        <v>536</v>
      </c>
      <c r="B20" s="176"/>
      <c r="C20" s="176"/>
      <c r="D20" s="176"/>
      <c r="E20" s="176"/>
      <c r="F20" s="176"/>
      <c r="G20" s="176"/>
      <c r="H20" s="193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95"/>
    </row>
    <row r="21" spans="1:44" ht="20.25" customHeight="1">
      <c r="A21" s="188"/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 t="s">
        <v>789</v>
      </c>
      <c r="W21" s="188" t="s">
        <v>789</v>
      </c>
      <c r="X21" s="188" t="s">
        <v>789</v>
      </c>
      <c r="Y21" s="188" t="s">
        <v>789</v>
      </c>
      <c r="Z21" s="188" t="s">
        <v>789</v>
      </c>
      <c r="AA21" s="188" t="s">
        <v>789</v>
      </c>
      <c r="AB21" s="188" t="s">
        <v>789</v>
      </c>
      <c r="AC21" s="188" t="s">
        <v>789</v>
      </c>
      <c r="AD21" s="188" t="s">
        <v>789</v>
      </c>
      <c r="AE21" s="188" t="s">
        <v>789</v>
      </c>
      <c r="AF21" s="188" t="s">
        <v>789</v>
      </c>
      <c r="AG21" s="188" t="s">
        <v>789</v>
      </c>
      <c r="AH21" s="188" t="s">
        <v>789</v>
      </c>
      <c r="AI21" s="188" t="s">
        <v>789</v>
      </c>
      <c r="AJ21" s="188" t="s">
        <v>789</v>
      </c>
      <c r="AK21" s="10"/>
      <c r="AL21" s="10"/>
      <c r="AM21" s="10"/>
    </row>
    <row r="22" spans="1:44" ht="20.25" customHeight="1">
      <c r="A22" s="188" t="s">
        <v>789</v>
      </c>
      <c r="B22" s="188" t="s">
        <v>789</v>
      </c>
      <c r="C22" s="188" t="s">
        <v>789</v>
      </c>
      <c r="D22" s="188" t="s">
        <v>789</v>
      </c>
      <c r="E22" s="188" t="s">
        <v>789</v>
      </c>
      <c r="F22" s="188" t="s">
        <v>789</v>
      </c>
      <c r="G22" s="188" t="s">
        <v>789</v>
      </c>
      <c r="H22" s="188" t="s">
        <v>789</v>
      </c>
      <c r="I22" s="188" t="s">
        <v>789</v>
      </c>
      <c r="J22" s="188" t="s">
        <v>789</v>
      </c>
      <c r="K22" s="188" t="s">
        <v>789</v>
      </c>
      <c r="L22" s="188" t="s">
        <v>789</v>
      </c>
      <c r="M22" s="188" t="s">
        <v>789</v>
      </c>
      <c r="N22" s="188" t="s">
        <v>789</v>
      </c>
      <c r="O22" s="188" t="s">
        <v>789</v>
      </c>
      <c r="P22" s="188" t="s">
        <v>789</v>
      </c>
      <c r="Q22" s="188" t="s">
        <v>789</v>
      </c>
      <c r="R22" s="188" t="s">
        <v>789</v>
      </c>
      <c r="S22" s="188" t="s">
        <v>789</v>
      </c>
      <c r="T22" s="188" t="s">
        <v>789</v>
      </c>
      <c r="U22" s="188" t="s">
        <v>789</v>
      </c>
      <c r="V22" s="188" t="s">
        <v>789</v>
      </c>
      <c r="W22" s="188" t="s">
        <v>789</v>
      </c>
      <c r="X22" s="188" t="s">
        <v>789</v>
      </c>
      <c r="Y22" s="188" t="s">
        <v>789</v>
      </c>
      <c r="Z22" s="188" t="s">
        <v>789</v>
      </c>
      <c r="AA22" s="188" t="s">
        <v>789</v>
      </c>
      <c r="AB22" s="188" t="s">
        <v>789</v>
      </c>
      <c r="AC22" s="188" t="s">
        <v>789</v>
      </c>
      <c r="AD22" s="188" t="s">
        <v>789</v>
      </c>
      <c r="AE22" s="188" t="s">
        <v>789</v>
      </c>
      <c r="AF22" s="188" t="s">
        <v>789</v>
      </c>
      <c r="AG22" s="188" t="s">
        <v>789</v>
      </c>
      <c r="AH22" s="188" t="s">
        <v>789</v>
      </c>
      <c r="AI22" s="188" t="s">
        <v>789</v>
      </c>
      <c r="AJ22" s="188" t="s">
        <v>789</v>
      </c>
      <c r="AK22" s="10"/>
      <c r="AL22" s="10"/>
      <c r="AM22" s="10"/>
    </row>
    <row r="23" spans="1:44" ht="20.25" customHeight="1">
      <c r="A23" s="391" t="s">
        <v>537</v>
      </c>
      <c r="B23" s="391"/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1"/>
      <c r="Y23" s="391"/>
      <c r="Z23" s="391"/>
      <c r="AA23" s="391"/>
      <c r="AB23" s="391"/>
      <c r="AC23" s="391"/>
      <c r="AD23" s="391"/>
      <c r="AE23" s="391"/>
      <c r="AF23" s="391"/>
      <c r="AG23" s="391"/>
      <c r="AH23" s="391"/>
      <c r="AI23" s="391"/>
      <c r="AJ23" s="391"/>
    </row>
    <row r="24" spans="1:44" ht="20.25" customHeight="1">
      <c r="A24" s="185" t="s">
        <v>538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 t="s">
        <v>539</v>
      </c>
      <c r="AE24" s="186"/>
      <c r="AF24" s="186"/>
      <c r="AG24" s="186"/>
      <c r="AH24" s="186"/>
      <c r="AI24" s="186"/>
      <c r="AJ24" s="187"/>
    </row>
    <row r="25" spans="1:44" ht="20.25" customHeight="1">
      <c r="A25" s="188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 t="s">
        <v>789</v>
      </c>
      <c r="Q25" s="188" t="s">
        <v>789</v>
      </c>
      <c r="R25" s="188" t="s">
        <v>789</v>
      </c>
      <c r="S25" s="188" t="s">
        <v>789</v>
      </c>
      <c r="T25" s="188" t="s">
        <v>789</v>
      </c>
      <c r="U25" s="188" t="s">
        <v>789</v>
      </c>
      <c r="V25" s="188" t="s">
        <v>789</v>
      </c>
      <c r="W25" s="188" t="s">
        <v>789</v>
      </c>
      <c r="X25" s="188" t="s">
        <v>789</v>
      </c>
      <c r="Y25" s="188" t="s">
        <v>789</v>
      </c>
      <c r="Z25" s="188" t="s">
        <v>789</v>
      </c>
      <c r="AA25" s="188" t="s">
        <v>789</v>
      </c>
      <c r="AB25" s="194"/>
      <c r="AC25" s="194"/>
      <c r="AD25" s="188" t="s">
        <v>789</v>
      </c>
      <c r="AE25" s="188" t="s">
        <v>789</v>
      </c>
      <c r="AF25" s="188" t="s">
        <v>789</v>
      </c>
      <c r="AG25" s="188" t="s">
        <v>789</v>
      </c>
      <c r="AH25" s="188" t="s">
        <v>789</v>
      </c>
      <c r="AI25" s="188"/>
      <c r="AJ25" s="188"/>
    </row>
    <row r="26" spans="1:44" ht="20.25" customHeight="1">
      <c r="A26" s="193" t="s">
        <v>540</v>
      </c>
      <c r="B26" s="176"/>
      <c r="C26" s="176"/>
      <c r="D26" s="176"/>
      <c r="E26" s="176"/>
      <c r="F26" s="176"/>
      <c r="G26" s="176"/>
      <c r="H26" s="176" t="s">
        <v>541</v>
      </c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95"/>
    </row>
    <row r="27" spans="1:44" ht="20.25" customHeight="1">
      <c r="A27" s="188"/>
      <c r="B27" s="188"/>
      <c r="C27" s="188"/>
      <c r="D27" s="188"/>
      <c r="E27" s="205"/>
      <c r="F27" s="206"/>
      <c r="G27" s="194"/>
      <c r="H27" s="188"/>
      <c r="I27" s="188"/>
      <c r="J27" s="188"/>
      <c r="K27" s="188"/>
      <c r="L27" s="188"/>
      <c r="M27" s="188"/>
      <c r="N27" s="188"/>
      <c r="O27" s="188" t="s">
        <v>789</v>
      </c>
      <c r="P27" s="188" t="s">
        <v>789</v>
      </c>
      <c r="Q27" s="188" t="s">
        <v>789</v>
      </c>
      <c r="R27" s="188" t="s">
        <v>789</v>
      </c>
      <c r="S27" s="188" t="s">
        <v>789</v>
      </c>
      <c r="T27" s="188" t="s">
        <v>789</v>
      </c>
      <c r="U27" s="188" t="s">
        <v>789</v>
      </c>
      <c r="V27" s="188" t="s">
        <v>789</v>
      </c>
      <c r="W27" s="188" t="s">
        <v>789</v>
      </c>
      <c r="X27" s="188" t="s">
        <v>789</v>
      </c>
      <c r="Y27" s="188" t="s">
        <v>789</v>
      </c>
      <c r="Z27" s="188" t="s">
        <v>789</v>
      </c>
      <c r="AA27" s="188" t="s">
        <v>789</v>
      </c>
      <c r="AB27" s="188" t="s">
        <v>789</v>
      </c>
      <c r="AC27" s="188" t="s">
        <v>789</v>
      </c>
      <c r="AD27" s="188" t="s">
        <v>789</v>
      </c>
      <c r="AE27" s="188" t="s">
        <v>789</v>
      </c>
      <c r="AF27" s="188" t="s">
        <v>789</v>
      </c>
      <c r="AG27" s="188" t="s">
        <v>789</v>
      </c>
      <c r="AH27" s="188" t="s">
        <v>789</v>
      </c>
      <c r="AI27" s="188" t="s">
        <v>789</v>
      </c>
      <c r="AJ27" s="188" t="s">
        <v>789</v>
      </c>
    </row>
    <row r="28" spans="1:44" ht="20.25" customHeight="1">
      <c r="A28" s="193" t="s">
        <v>542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 t="s">
        <v>543</v>
      </c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95"/>
    </row>
    <row r="29" spans="1:44" ht="20.25" customHeight="1">
      <c r="A29" s="183" t="s">
        <v>789</v>
      </c>
      <c r="B29" s="183" t="s">
        <v>789</v>
      </c>
      <c r="C29" s="183" t="s">
        <v>789</v>
      </c>
      <c r="D29" s="183" t="s">
        <v>789</v>
      </c>
      <c r="E29" s="175" t="s">
        <v>458</v>
      </c>
      <c r="F29" s="183" t="s">
        <v>789</v>
      </c>
      <c r="G29" s="183" t="s">
        <v>789</v>
      </c>
      <c r="H29" s="183" t="s">
        <v>789</v>
      </c>
      <c r="I29" s="183" t="s">
        <v>789</v>
      </c>
      <c r="J29" s="183" t="s">
        <v>789</v>
      </c>
      <c r="K29" s="183" t="s">
        <v>789</v>
      </c>
      <c r="L29" s="183" t="s">
        <v>789</v>
      </c>
      <c r="M29" s="183" t="s">
        <v>789</v>
      </c>
      <c r="N29" s="175"/>
      <c r="O29" s="175"/>
      <c r="P29" s="175"/>
      <c r="Q29" s="175"/>
      <c r="R29" s="175"/>
      <c r="S29" s="175"/>
      <c r="T29" s="183" t="s">
        <v>789</v>
      </c>
      <c r="U29" s="183" t="s">
        <v>789</v>
      </c>
      <c r="V29" s="183" t="s">
        <v>789</v>
      </c>
      <c r="W29" s="183" t="s">
        <v>789</v>
      </c>
      <c r="X29" s="175" t="s">
        <v>458</v>
      </c>
      <c r="Y29" s="183" t="s">
        <v>789</v>
      </c>
      <c r="Z29" s="183" t="s">
        <v>789</v>
      </c>
      <c r="AA29" s="183" t="s">
        <v>789</v>
      </c>
      <c r="AB29" s="183" t="s">
        <v>789</v>
      </c>
      <c r="AC29" s="183" t="s">
        <v>789</v>
      </c>
      <c r="AD29" s="183" t="s">
        <v>789</v>
      </c>
      <c r="AE29" s="183" t="s">
        <v>789</v>
      </c>
      <c r="AF29" s="183" t="s">
        <v>789</v>
      </c>
      <c r="AG29" s="175"/>
      <c r="AH29" s="175"/>
      <c r="AI29" s="175"/>
      <c r="AJ29" s="189"/>
    </row>
    <row r="30" spans="1:44" ht="20.25" customHeight="1">
      <c r="A30" s="193" t="s">
        <v>544</v>
      </c>
      <c r="B30" s="176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95"/>
    </row>
    <row r="31" spans="1:44" ht="20.25" customHeight="1">
      <c r="A31" s="183" t="s">
        <v>789</v>
      </c>
      <c r="B31" s="183" t="s">
        <v>789</v>
      </c>
      <c r="C31" s="188" t="s">
        <v>789</v>
      </c>
      <c r="D31" s="188" t="s">
        <v>789</v>
      </c>
      <c r="E31" s="188" t="s">
        <v>789</v>
      </c>
      <c r="F31" s="188" t="s">
        <v>789</v>
      </c>
      <c r="G31" s="188" t="s">
        <v>789</v>
      </c>
      <c r="H31" s="188" t="s">
        <v>789</v>
      </c>
      <c r="I31" s="188" t="s">
        <v>789</v>
      </c>
      <c r="J31" s="188" t="s">
        <v>789</v>
      </c>
      <c r="K31" s="188" t="s">
        <v>789</v>
      </c>
      <c r="L31" s="188" t="s">
        <v>789</v>
      </c>
      <c r="M31" s="188" t="s">
        <v>789</v>
      </c>
      <c r="N31" s="183" t="s">
        <v>789</v>
      </c>
      <c r="O31" s="183" t="s">
        <v>789</v>
      </c>
      <c r="P31" s="183" t="s">
        <v>789</v>
      </c>
      <c r="Q31" s="183" t="s">
        <v>789</v>
      </c>
      <c r="R31" s="183" t="s">
        <v>789</v>
      </c>
      <c r="S31" s="183" t="s">
        <v>789</v>
      </c>
      <c r="T31" s="183" t="s">
        <v>789</v>
      </c>
      <c r="U31" s="183" t="s">
        <v>789</v>
      </c>
      <c r="V31" s="183" t="s">
        <v>789</v>
      </c>
      <c r="W31" s="183" t="s">
        <v>789</v>
      </c>
      <c r="X31" s="183" t="s">
        <v>789</v>
      </c>
      <c r="Y31" s="183" t="s">
        <v>789</v>
      </c>
      <c r="Z31" s="183" t="s">
        <v>789</v>
      </c>
      <c r="AA31" s="183" t="s">
        <v>789</v>
      </c>
      <c r="AB31" s="183" t="s">
        <v>789</v>
      </c>
      <c r="AC31" s="183" t="s">
        <v>789</v>
      </c>
      <c r="AD31" s="183" t="s">
        <v>789</v>
      </c>
      <c r="AE31" s="184"/>
      <c r="AF31" s="184"/>
      <c r="AG31" s="184"/>
      <c r="AH31" s="184"/>
      <c r="AI31" s="184"/>
      <c r="AJ31" s="208"/>
    </row>
    <row r="32" spans="1:44" ht="20.25" customHeight="1">
      <c r="A32" s="193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204"/>
      <c r="AB32" s="204"/>
      <c r="AC32" s="204"/>
      <c r="AD32" s="204"/>
      <c r="AE32" s="204"/>
      <c r="AF32" s="204"/>
      <c r="AG32" s="204"/>
      <c r="AH32" s="204"/>
      <c r="AI32" s="204"/>
      <c r="AJ32" s="196"/>
    </row>
    <row r="33" spans="1:38" ht="20.25" customHeight="1">
      <c r="A33" s="185" t="s">
        <v>932</v>
      </c>
      <c r="B33" s="186"/>
      <c r="C33" s="186"/>
      <c r="D33" s="186"/>
      <c r="E33" s="186"/>
      <c r="F33" s="186"/>
      <c r="G33" s="186"/>
      <c r="H33" s="186"/>
      <c r="I33" s="186"/>
      <c r="J33" s="186"/>
      <c r="K33" s="385" t="s">
        <v>741</v>
      </c>
      <c r="L33" s="386"/>
      <c r="M33" s="386"/>
      <c r="N33" s="386"/>
      <c r="O33" s="386"/>
      <c r="P33" s="386"/>
      <c r="Q33" s="386"/>
      <c r="R33" s="387"/>
      <c r="S33" s="385" t="s">
        <v>740</v>
      </c>
      <c r="T33" s="386"/>
      <c r="U33" s="386"/>
      <c r="V33" s="386"/>
      <c r="W33" s="386"/>
      <c r="X33" s="386"/>
      <c r="Y33" s="386"/>
      <c r="Z33" s="387"/>
      <c r="AA33" s="392" t="s">
        <v>739</v>
      </c>
      <c r="AB33" s="393"/>
      <c r="AC33" s="393"/>
      <c r="AD33" s="393"/>
      <c r="AE33" s="393"/>
      <c r="AF33" s="393"/>
      <c r="AG33" s="393"/>
      <c r="AH33" s="393"/>
      <c r="AI33" s="393"/>
      <c r="AJ33" s="394"/>
    </row>
    <row r="34" spans="1:38" ht="20.25" customHeight="1">
      <c r="A34" s="209"/>
      <c r="B34" s="209" t="s">
        <v>789</v>
      </c>
      <c r="C34" s="210" t="s">
        <v>459</v>
      </c>
      <c r="D34" s="209"/>
      <c r="E34" s="209" t="s">
        <v>789</v>
      </c>
      <c r="F34" s="210" t="s">
        <v>459</v>
      </c>
      <c r="G34" s="209"/>
      <c r="H34" s="209"/>
      <c r="I34" s="209"/>
      <c r="J34" s="211"/>
      <c r="K34" s="388"/>
      <c r="L34" s="389"/>
      <c r="M34" s="389"/>
      <c r="N34" s="389"/>
      <c r="O34" s="389"/>
      <c r="P34" s="389"/>
      <c r="Q34" s="389"/>
      <c r="R34" s="390"/>
      <c r="S34" s="388"/>
      <c r="T34" s="389"/>
      <c r="U34" s="389"/>
      <c r="V34" s="389"/>
      <c r="W34" s="389"/>
      <c r="X34" s="389"/>
      <c r="Y34" s="389"/>
      <c r="Z34" s="390"/>
      <c r="AA34" s="395"/>
      <c r="AB34" s="396"/>
      <c r="AC34" s="396"/>
      <c r="AD34" s="396"/>
      <c r="AE34" s="396"/>
      <c r="AF34" s="396"/>
      <c r="AG34" s="396"/>
      <c r="AH34" s="396"/>
      <c r="AI34" s="396"/>
      <c r="AJ34" s="397"/>
      <c r="AK34" s="41"/>
    </row>
    <row r="35" spans="1:38" ht="20.25" customHeight="1">
      <c r="A35" s="193"/>
      <c r="B35" s="176"/>
      <c r="C35" s="176"/>
      <c r="D35" s="176"/>
      <c r="E35" s="176"/>
      <c r="F35" s="176"/>
      <c r="G35" s="176"/>
      <c r="H35" s="176"/>
      <c r="I35" s="176"/>
      <c r="J35" s="176"/>
      <c r="K35" s="388"/>
      <c r="L35" s="389"/>
      <c r="M35" s="389"/>
      <c r="N35" s="389"/>
      <c r="O35" s="389"/>
      <c r="P35" s="389"/>
      <c r="Q35" s="389"/>
      <c r="R35" s="390"/>
      <c r="S35" s="388"/>
      <c r="T35" s="389"/>
      <c r="U35" s="389"/>
      <c r="V35" s="389"/>
      <c r="W35" s="389"/>
      <c r="X35" s="389"/>
      <c r="Y35" s="389"/>
      <c r="Z35" s="390"/>
      <c r="AA35" s="395"/>
      <c r="AB35" s="396"/>
      <c r="AC35" s="396"/>
      <c r="AD35" s="396"/>
      <c r="AE35" s="396"/>
      <c r="AF35" s="396"/>
      <c r="AG35" s="396"/>
      <c r="AH35" s="396"/>
      <c r="AI35" s="396"/>
      <c r="AJ35" s="397"/>
      <c r="AK35" s="41"/>
    </row>
    <row r="36" spans="1:38" ht="20.25" customHeight="1">
      <c r="A36" s="185" t="s">
        <v>933</v>
      </c>
      <c r="B36" s="186"/>
      <c r="C36" s="186"/>
      <c r="D36" s="186"/>
      <c r="E36" s="186"/>
      <c r="F36" s="186"/>
      <c r="G36" s="186"/>
      <c r="H36" s="186"/>
      <c r="I36" s="186"/>
      <c r="J36" s="187"/>
      <c r="K36" s="193"/>
      <c r="L36" s="176"/>
      <c r="M36" s="176"/>
      <c r="N36" s="176"/>
      <c r="O36" s="176"/>
      <c r="P36" s="176"/>
      <c r="Q36" s="176"/>
      <c r="R36" s="195"/>
      <c r="S36" s="176"/>
      <c r="T36" s="176"/>
      <c r="U36" s="176"/>
      <c r="V36" s="176"/>
      <c r="W36" s="176"/>
      <c r="X36" s="176"/>
      <c r="Y36" s="176"/>
      <c r="Z36" s="195"/>
      <c r="AA36" s="176"/>
      <c r="AB36" s="176"/>
      <c r="AC36" s="176"/>
      <c r="AD36" s="176"/>
      <c r="AE36" s="176"/>
      <c r="AF36" s="176"/>
      <c r="AG36" s="176"/>
      <c r="AH36" s="176"/>
      <c r="AI36" s="176"/>
      <c r="AJ36" s="195"/>
    </row>
    <row r="37" spans="1:38" ht="20.25" customHeight="1">
      <c r="A37" s="209" t="s">
        <v>789</v>
      </c>
      <c r="B37" s="209" t="s">
        <v>789</v>
      </c>
      <c r="C37" s="212" t="s">
        <v>459</v>
      </c>
      <c r="D37" s="209" t="s">
        <v>789</v>
      </c>
      <c r="E37" s="209" t="s">
        <v>789</v>
      </c>
      <c r="F37" s="212" t="s">
        <v>459</v>
      </c>
      <c r="G37" s="209">
        <v>2</v>
      </c>
      <c r="H37" s="209">
        <v>0</v>
      </c>
      <c r="I37" s="209" t="s">
        <v>789</v>
      </c>
      <c r="J37" s="209" t="s">
        <v>789</v>
      </c>
      <c r="K37" s="181"/>
      <c r="L37" s="182"/>
      <c r="M37" s="182"/>
      <c r="N37" s="182"/>
      <c r="O37" s="182"/>
      <c r="P37" s="182"/>
      <c r="Q37" s="182"/>
      <c r="R37" s="203"/>
      <c r="S37" s="184"/>
      <c r="T37" s="182"/>
      <c r="U37" s="182"/>
      <c r="V37" s="182"/>
      <c r="W37" s="182"/>
      <c r="X37" s="182"/>
      <c r="Y37" s="182"/>
      <c r="Z37" s="203"/>
      <c r="AA37" s="182"/>
      <c r="AB37" s="182"/>
      <c r="AC37" s="182"/>
      <c r="AD37" s="182"/>
      <c r="AE37" s="182"/>
      <c r="AF37" s="182"/>
      <c r="AG37" s="182"/>
      <c r="AH37" s="182"/>
      <c r="AI37" s="182"/>
      <c r="AJ37" s="203"/>
    </row>
    <row r="38" spans="1:38" ht="12.75"/>
    <row r="39" spans="1:38" ht="12.7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7"/>
      <c r="AL39" s="7"/>
    </row>
    <row r="40" spans="1:38" ht="42.9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</row>
    <row r="41" spans="1:38" ht="42" customHeight="1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</row>
    <row r="42" spans="1:38" ht="16.5" customHeight="1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</row>
    <row r="43" spans="1:38" ht="16.5" customHeight="1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38" ht="18" customHeight="1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</row>
    <row r="45" spans="1:38" ht="18" customHeight="1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</row>
    <row r="46" spans="1:38" ht="18" customHeight="1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</row>
    <row r="47" spans="1:38" ht="18" customHeight="1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7"/>
      <c r="AL47" s="7"/>
    </row>
    <row r="48" spans="1:38" ht="18" customHeight="1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7"/>
      <c r="AL48" s="7"/>
    </row>
  </sheetData>
  <mergeCells count="11">
    <mergeCell ref="W8:AB8"/>
    <mergeCell ref="A3:H3"/>
    <mergeCell ref="AC3:AH3"/>
    <mergeCell ref="A6:AH6"/>
    <mergeCell ref="A9:AJ10"/>
    <mergeCell ref="S33:Z35"/>
    <mergeCell ref="K33:R35"/>
    <mergeCell ref="A23:AJ23"/>
    <mergeCell ref="AA33:AJ35"/>
    <mergeCell ref="A11:AJ12"/>
    <mergeCell ref="A13:AI13"/>
  </mergeCells>
  <phoneticPr fontId="4" type="noConversion"/>
  <pageMargins left="0.56000000000000005" right="0.21" top="0.35" bottom="0.28000000000000003" header="0.36" footer="0.19"/>
  <pageSetup paperSize="9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43"/>
  </sheetPr>
  <dimension ref="A1:AJ37"/>
  <sheetViews>
    <sheetView showGridLines="0" workbookViewId="0">
      <selection activeCell="P21" sqref="P21"/>
    </sheetView>
  </sheetViews>
  <sheetFormatPr defaultRowHeight="12.75"/>
  <cols>
    <col min="1" max="36" width="2.5703125" customWidth="1"/>
  </cols>
  <sheetData>
    <row r="1" spans="1:36" ht="12.95" customHeight="1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5"/>
      <c r="W1" s="45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6"/>
      <c r="AI1" s="44"/>
      <c r="AJ1" s="44"/>
    </row>
    <row r="2" spans="1:36" ht="18" customHeight="1">
      <c r="A2" s="44" t="s">
        <v>364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1:36" ht="20.25" customHeight="1">
      <c r="A3" s="926" t="s">
        <v>715</v>
      </c>
      <c r="B3" s="926"/>
      <c r="C3" s="926"/>
      <c r="D3" s="926"/>
      <c r="E3" s="926"/>
      <c r="F3" s="926"/>
      <c r="G3" s="926"/>
      <c r="H3" s="926"/>
      <c r="I3" s="44"/>
      <c r="J3" s="53"/>
      <c r="K3" s="53"/>
      <c r="L3" s="53"/>
      <c r="M3" s="53"/>
      <c r="N3" s="53"/>
      <c r="O3" s="53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927"/>
      <c r="AD3" s="928"/>
      <c r="AE3" s="928"/>
      <c r="AF3" s="928"/>
      <c r="AG3" s="928"/>
      <c r="AH3" s="928"/>
      <c r="AI3" s="44"/>
      <c r="AJ3" s="44"/>
    </row>
    <row r="4" spans="1:36" ht="20.25" customHeight="1">
      <c r="A4" s="218"/>
      <c r="B4" s="218"/>
      <c r="C4" s="218"/>
      <c r="D4" s="218"/>
      <c r="E4" s="218"/>
      <c r="F4" s="218"/>
      <c r="G4" s="218"/>
      <c r="H4" s="218"/>
      <c r="I4" s="44"/>
      <c r="J4" s="53"/>
      <c r="K4" s="53"/>
      <c r="L4" s="53"/>
      <c r="M4" s="53"/>
      <c r="N4" s="53"/>
      <c r="O4" s="53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219"/>
      <c r="AD4" s="220"/>
      <c r="AE4" s="220"/>
      <c r="AF4" s="220"/>
      <c r="AG4" s="220"/>
      <c r="AH4" s="220"/>
      <c r="AI4" s="44"/>
      <c r="AJ4" s="44"/>
    </row>
    <row r="5" spans="1:36" ht="20.25" customHeight="1">
      <c r="A5" s="218"/>
      <c r="B5" s="218"/>
      <c r="C5" s="218"/>
      <c r="D5" s="218"/>
      <c r="E5" s="218"/>
      <c r="F5" s="218"/>
      <c r="G5" s="218"/>
      <c r="H5" s="218"/>
      <c r="I5" s="44"/>
      <c r="J5" s="53"/>
      <c r="K5" s="53"/>
      <c r="L5" s="53"/>
      <c r="M5" s="53"/>
      <c r="N5" s="53"/>
      <c r="O5" s="53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219"/>
      <c r="AD5" s="220"/>
      <c r="AE5" s="220"/>
      <c r="AF5" s="220"/>
      <c r="AG5" s="220"/>
      <c r="AH5" s="220"/>
      <c r="AI5" s="44"/>
      <c r="AJ5" s="44"/>
    </row>
    <row r="6" spans="1:36" ht="19.5" customHeight="1">
      <c r="A6" s="929" t="s">
        <v>359</v>
      </c>
      <c r="B6" s="930"/>
      <c r="C6" s="930"/>
      <c r="D6" s="930"/>
      <c r="E6" s="930"/>
      <c r="F6" s="930"/>
      <c r="G6" s="930"/>
      <c r="H6" s="930"/>
      <c r="I6" s="930"/>
      <c r="J6" s="930"/>
      <c r="K6" s="930"/>
      <c r="L6" s="930"/>
      <c r="M6" s="930"/>
      <c r="N6" s="930"/>
      <c r="O6" s="930"/>
      <c r="P6" s="930"/>
      <c r="Q6" s="930"/>
      <c r="R6" s="930"/>
      <c r="S6" s="930"/>
      <c r="T6" s="930"/>
      <c r="U6" s="930"/>
      <c r="V6" s="930"/>
      <c r="W6" s="930"/>
      <c r="X6" s="930"/>
      <c r="Y6" s="930"/>
      <c r="Z6" s="930"/>
      <c r="AA6" s="930"/>
      <c r="AB6" s="930"/>
      <c r="AC6" s="930"/>
      <c r="AD6" s="930"/>
      <c r="AE6" s="930"/>
      <c r="AF6" s="930"/>
      <c r="AG6" s="930"/>
      <c r="AH6" s="930"/>
      <c r="AI6" s="44"/>
      <c r="AJ6" s="44"/>
    </row>
    <row r="7" spans="1:36" ht="18" customHeight="1">
      <c r="A7" s="65"/>
      <c r="B7" s="65"/>
      <c r="C7" s="65"/>
      <c r="D7" s="65"/>
      <c r="E7" s="65"/>
      <c r="F7" s="65"/>
      <c r="G7" s="65"/>
      <c r="H7" s="65"/>
      <c r="I7" s="65"/>
      <c r="J7" s="66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8"/>
      <c r="AC7" s="65"/>
      <c r="AD7" s="65"/>
      <c r="AE7" s="65"/>
      <c r="AF7" s="65"/>
      <c r="AG7" s="65"/>
      <c r="AH7" s="65"/>
      <c r="AI7" s="44"/>
      <c r="AJ7" s="44"/>
    </row>
    <row r="8" spans="1:36" ht="20.25" customHeight="1">
      <c r="A8" s="44"/>
      <c r="B8" s="44"/>
      <c r="C8" s="44"/>
      <c r="D8" s="44"/>
      <c r="E8" s="44"/>
      <c r="F8" s="44"/>
      <c r="G8" s="44"/>
      <c r="H8" s="44"/>
      <c r="I8" s="44"/>
      <c r="J8" s="69"/>
      <c r="K8" s="70" t="s">
        <v>460</v>
      </c>
      <c r="L8" s="70"/>
      <c r="M8" s="92">
        <f>TSS!M8</f>
        <v>3</v>
      </c>
      <c r="N8" s="92">
        <f>TSS!N8</f>
        <v>1</v>
      </c>
      <c r="O8" s="55" t="s">
        <v>459</v>
      </c>
      <c r="P8" s="92">
        <f>TSS!P8</f>
        <v>1</v>
      </c>
      <c r="Q8" s="92">
        <f>TSS!Q8</f>
        <v>2</v>
      </c>
      <c r="R8" s="55" t="s">
        <v>459</v>
      </c>
      <c r="S8" s="92">
        <v>2</v>
      </c>
      <c r="T8" s="92">
        <v>0</v>
      </c>
      <c r="U8" s="92">
        <f>TSS!U8</f>
        <v>1</v>
      </c>
      <c r="V8" s="92">
        <f>TSS!V8</f>
        <v>3</v>
      </c>
      <c r="W8" s="931" t="s">
        <v>488</v>
      </c>
      <c r="X8" s="932"/>
      <c r="Y8" s="932"/>
      <c r="Z8" s="932"/>
      <c r="AA8" s="932"/>
      <c r="AB8" s="933"/>
      <c r="AC8" s="44"/>
      <c r="AD8" s="44"/>
      <c r="AE8" s="44"/>
      <c r="AF8" s="44"/>
      <c r="AG8" s="44"/>
      <c r="AH8" s="44"/>
      <c r="AI8" s="44"/>
      <c r="AJ8" s="44"/>
    </row>
    <row r="9" spans="1:36" ht="3" customHeight="1">
      <c r="A9" s="934"/>
      <c r="B9" s="934"/>
      <c r="C9" s="934"/>
      <c r="D9" s="934"/>
      <c r="E9" s="934"/>
      <c r="F9" s="934"/>
      <c r="G9" s="934"/>
      <c r="H9" s="934"/>
      <c r="I9" s="934"/>
      <c r="J9" s="934"/>
      <c r="K9" s="934"/>
      <c r="L9" s="934"/>
      <c r="M9" s="934"/>
      <c r="N9" s="934"/>
      <c r="O9" s="934"/>
      <c r="P9" s="934"/>
      <c r="Q9" s="934"/>
      <c r="R9" s="934"/>
      <c r="S9" s="934"/>
      <c r="T9" s="934"/>
      <c r="U9" s="934"/>
      <c r="V9" s="934"/>
      <c r="W9" s="934"/>
      <c r="X9" s="934"/>
      <c r="Y9" s="934"/>
      <c r="Z9" s="934"/>
      <c r="AA9" s="934"/>
      <c r="AB9" s="934"/>
      <c r="AC9" s="934"/>
      <c r="AD9" s="934"/>
      <c r="AE9" s="934"/>
      <c r="AF9" s="934"/>
      <c r="AG9" s="934"/>
      <c r="AH9" s="934"/>
      <c r="AI9" s="924"/>
      <c r="AJ9" s="925"/>
    </row>
    <row r="10" spans="1:36" ht="15.75" customHeight="1">
      <c r="A10" s="924"/>
      <c r="B10" s="924"/>
      <c r="C10" s="924"/>
      <c r="D10" s="924"/>
      <c r="E10" s="924"/>
      <c r="F10" s="924"/>
      <c r="G10" s="924"/>
      <c r="H10" s="924"/>
      <c r="I10" s="924"/>
      <c r="J10" s="924"/>
      <c r="K10" s="924"/>
      <c r="L10" s="924"/>
      <c r="M10" s="924"/>
      <c r="N10" s="924"/>
      <c r="O10" s="924"/>
      <c r="P10" s="924"/>
      <c r="Q10" s="924"/>
      <c r="R10" s="924"/>
      <c r="S10" s="924"/>
      <c r="T10" s="924"/>
      <c r="U10" s="924"/>
      <c r="V10" s="924"/>
      <c r="W10" s="924"/>
      <c r="X10" s="924"/>
      <c r="Y10" s="924"/>
      <c r="Z10" s="924"/>
      <c r="AA10" s="924"/>
      <c r="AB10" s="924"/>
      <c r="AC10" s="924"/>
      <c r="AD10" s="924"/>
      <c r="AE10" s="924"/>
      <c r="AF10" s="924"/>
      <c r="AG10" s="924"/>
      <c r="AH10" s="924"/>
      <c r="AI10" s="924"/>
      <c r="AJ10" s="925"/>
    </row>
    <row r="11" spans="1:36" ht="13.5" customHeight="1">
      <c r="A11" s="924"/>
      <c r="B11" s="925"/>
      <c r="C11" s="925"/>
      <c r="D11" s="925"/>
      <c r="E11" s="925"/>
      <c r="F11" s="925"/>
      <c r="G11" s="925"/>
      <c r="H11" s="925"/>
      <c r="I11" s="925"/>
      <c r="J11" s="925"/>
      <c r="K11" s="925"/>
      <c r="L11" s="925"/>
      <c r="M11" s="925"/>
      <c r="N11" s="925"/>
      <c r="O11" s="925"/>
      <c r="P11" s="925"/>
      <c r="Q11" s="925"/>
      <c r="R11" s="925"/>
      <c r="S11" s="925"/>
      <c r="T11" s="925"/>
      <c r="U11" s="925"/>
      <c r="V11" s="925"/>
      <c r="W11" s="925"/>
      <c r="X11" s="925"/>
      <c r="Y11" s="925"/>
      <c r="Z11" s="925"/>
      <c r="AA11" s="925"/>
      <c r="AB11" s="925"/>
      <c r="AC11" s="925"/>
      <c r="AD11" s="925"/>
      <c r="AE11" s="925"/>
      <c r="AF11" s="925"/>
      <c r="AG11" s="925"/>
      <c r="AH11" s="925"/>
      <c r="AI11" s="925"/>
      <c r="AJ11" s="925"/>
    </row>
    <row r="12" spans="1:36" ht="12.75" customHeight="1">
      <c r="A12" s="925"/>
      <c r="B12" s="925"/>
      <c r="C12" s="925"/>
      <c r="D12" s="925"/>
      <c r="E12" s="925"/>
      <c r="F12" s="925"/>
      <c r="G12" s="925"/>
      <c r="H12" s="925"/>
      <c r="I12" s="925"/>
      <c r="J12" s="925"/>
      <c r="K12" s="925"/>
      <c r="L12" s="925"/>
      <c r="M12" s="925"/>
      <c r="N12" s="925"/>
      <c r="O12" s="925"/>
      <c r="P12" s="925"/>
      <c r="Q12" s="925"/>
      <c r="R12" s="925"/>
      <c r="S12" s="925"/>
      <c r="T12" s="925"/>
      <c r="U12" s="925"/>
      <c r="V12" s="925"/>
      <c r="W12" s="925"/>
      <c r="X12" s="925"/>
      <c r="Y12" s="925"/>
      <c r="Z12" s="925"/>
      <c r="AA12" s="925"/>
      <c r="AB12" s="925"/>
      <c r="AC12" s="925"/>
      <c r="AD12" s="925"/>
      <c r="AE12" s="925"/>
      <c r="AF12" s="925"/>
      <c r="AG12" s="925"/>
      <c r="AH12" s="925"/>
      <c r="AI12" s="925"/>
      <c r="AJ12" s="925"/>
    </row>
    <row r="13" spans="1:36" ht="16.5" customHeight="1">
      <c r="A13" s="935"/>
      <c r="B13" s="935"/>
      <c r="C13" s="935"/>
      <c r="D13" s="935"/>
      <c r="E13" s="935"/>
      <c r="F13" s="935"/>
      <c r="G13" s="935"/>
      <c r="H13" s="935"/>
      <c r="I13" s="935"/>
      <c r="J13" s="935"/>
      <c r="K13" s="935"/>
      <c r="L13" s="935"/>
      <c r="M13" s="935"/>
      <c r="N13" s="935"/>
      <c r="O13" s="935"/>
      <c r="P13" s="935"/>
      <c r="Q13" s="935"/>
      <c r="R13" s="935"/>
      <c r="S13" s="935"/>
      <c r="T13" s="935"/>
      <c r="U13" s="935"/>
      <c r="V13" s="935"/>
      <c r="W13" s="935"/>
      <c r="X13" s="935"/>
      <c r="Y13" s="935"/>
      <c r="Z13" s="935"/>
      <c r="AA13" s="935"/>
      <c r="AB13" s="935"/>
      <c r="AC13" s="935"/>
      <c r="AD13" s="935"/>
      <c r="AE13" s="935"/>
      <c r="AF13" s="935"/>
      <c r="AG13" s="935"/>
      <c r="AH13" s="935"/>
      <c r="AI13" s="935"/>
      <c r="AJ13" s="220"/>
    </row>
    <row r="14" spans="1:36" ht="20.25" customHeight="1">
      <c r="A14" s="72" t="s">
        <v>463</v>
      </c>
      <c r="B14" s="73"/>
      <c r="C14" s="73"/>
      <c r="D14" s="73"/>
      <c r="E14" s="73"/>
      <c r="F14" s="73"/>
      <c r="G14" s="73"/>
      <c r="H14" s="73"/>
      <c r="I14" s="73"/>
      <c r="J14" s="73"/>
      <c r="K14" s="74"/>
      <c r="L14" s="73" t="s">
        <v>363</v>
      </c>
      <c r="M14" s="73"/>
      <c r="N14" s="73"/>
      <c r="O14" s="73"/>
      <c r="P14" s="73"/>
      <c r="Q14" s="73"/>
      <c r="R14" s="73" t="s">
        <v>363</v>
      </c>
      <c r="S14" s="73"/>
      <c r="T14" s="73"/>
      <c r="U14" s="73"/>
      <c r="V14" s="73"/>
      <c r="W14" s="73"/>
      <c r="X14" s="72"/>
      <c r="Y14" s="73"/>
      <c r="Z14" s="73"/>
      <c r="AA14" s="73"/>
      <c r="AB14" s="73"/>
      <c r="AC14" s="73"/>
      <c r="AD14" s="73" t="s">
        <v>360</v>
      </c>
      <c r="AE14" s="73"/>
      <c r="AF14" s="73"/>
      <c r="AG14" s="73" t="s">
        <v>361</v>
      </c>
      <c r="AH14" s="73"/>
      <c r="AI14" s="73"/>
      <c r="AJ14" s="74"/>
    </row>
    <row r="15" spans="1:36" ht="20.25" customHeight="1">
      <c r="A15" s="60">
        <f>TSS!A15</f>
        <v>0</v>
      </c>
      <c r="B15" s="60">
        <f>TSS!B15</f>
        <v>0</v>
      </c>
      <c r="C15" s="60">
        <f>TSS!C15</f>
        <v>0</v>
      </c>
      <c r="D15" s="60">
        <f>TSS!D15</f>
        <v>0</v>
      </c>
      <c r="E15" s="60">
        <f>TSS!E15</f>
        <v>0</v>
      </c>
      <c r="F15" s="60">
        <f>TSS!F15</f>
        <v>0</v>
      </c>
      <c r="G15" s="60">
        <f>TSS!G15</f>
        <v>0</v>
      </c>
      <c r="H15" s="60">
        <f>TSS!H15</f>
        <v>0</v>
      </c>
      <c r="I15" s="60">
        <f>TSS!I15</f>
        <v>0</v>
      </c>
      <c r="J15" s="60">
        <f>TSS!J15</f>
        <v>0</v>
      </c>
      <c r="K15" s="76"/>
      <c r="L15" s="60" t="str">
        <f>TSS!L15</f>
        <v>x</v>
      </c>
      <c r="M15" s="220" t="s">
        <v>451</v>
      </c>
      <c r="N15" s="220"/>
      <c r="O15" s="220"/>
      <c r="P15" s="220"/>
      <c r="Q15" s="220"/>
      <c r="R15" s="220"/>
      <c r="S15" s="60" t="str">
        <f>TSS!S15</f>
        <v>x</v>
      </c>
      <c r="T15" s="80" t="s">
        <v>449</v>
      </c>
      <c r="U15" s="220"/>
      <c r="V15" s="220"/>
      <c r="W15" s="220"/>
      <c r="X15" s="77" t="s">
        <v>464</v>
      </c>
      <c r="Y15" s="220"/>
      <c r="Z15" s="220"/>
      <c r="AA15" s="220"/>
      <c r="AB15" s="220" t="s">
        <v>466</v>
      </c>
      <c r="AC15" s="220"/>
      <c r="AD15" s="60">
        <f>TSS!AD15</f>
        <v>0</v>
      </c>
      <c r="AE15" s="60">
        <f>TSS!AE15</f>
        <v>1</v>
      </c>
      <c r="AF15" s="59"/>
      <c r="AG15" s="60">
        <v>2</v>
      </c>
      <c r="AH15" s="60">
        <v>0</v>
      </c>
      <c r="AI15" s="60">
        <f>TSS!AI15</f>
        <v>1</v>
      </c>
      <c r="AJ15" s="60">
        <f>TSS!AJ15</f>
        <v>2</v>
      </c>
    </row>
    <row r="16" spans="1:36" ht="20.25" customHeight="1">
      <c r="A16" s="77" t="s">
        <v>719</v>
      </c>
      <c r="B16" s="220"/>
      <c r="C16" s="220"/>
      <c r="D16" s="220"/>
      <c r="E16" s="220"/>
      <c r="F16" s="220"/>
      <c r="G16" s="220"/>
      <c r="H16" s="220"/>
      <c r="I16" s="220"/>
      <c r="J16" s="220"/>
      <c r="K16" s="76"/>
      <c r="L16" s="79"/>
      <c r="M16" s="220" t="s">
        <v>452</v>
      </c>
      <c r="N16" s="220"/>
      <c r="O16" s="220"/>
      <c r="P16" s="220"/>
      <c r="Q16" s="220"/>
      <c r="R16" s="220"/>
      <c r="S16" s="92"/>
      <c r="T16" s="141" t="s">
        <v>450</v>
      </c>
      <c r="U16" s="80"/>
      <c r="V16" s="80"/>
      <c r="W16" s="80"/>
      <c r="X16" s="77" t="s">
        <v>465</v>
      </c>
      <c r="Y16" s="220"/>
      <c r="Z16" s="220"/>
      <c r="AA16" s="220"/>
      <c r="AB16" s="220" t="s">
        <v>362</v>
      </c>
      <c r="AC16" s="220"/>
      <c r="AD16" s="60">
        <f>TSS!AD16</f>
        <v>1</v>
      </c>
      <c r="AE16" s="60">
        <f>TSS!AE16</f>
        <v>2</v>
      </c>
      <c r="AF16" s="59"/>
      <c r="AG16" s="94">
        <v>2</v>
      </c>
      <c r="AH16" s="94">
        <v>0</v>
      </c>
      <c r="AI16" s="60">
        <f>TSS!AI16</f>
        <v>1</v>
      </c>
      <c r="AJ16" s="60">
        <f>TSS!AJ16</f>
        <v>2</v>
      </c>
    </row>
    <row r="17" spans="1:36" ht="20.25" customHeight="1">
      <c r="A17" s="92">
        <f>TSS!A17</f>
        <v>0</v>
      </c>
      <c r="B17" s="92">
        <f>TSS!B17</f>
        <v>0</v>
      </c>
      <c r="C17" s="92">
        <f>TSS!C17</f>
        <v>0</v>
      </c>
      <c r="D17" s="92">
        <f>TSS!D17</f>
        <v>0</v>
      </c>
      <c r="E17" s="92">
        <f>TSS!E17</f>
        <v>0</v>
      </c>
      <c r="F17" s="92">
        <f>TSS!F17</f>
        <v>0</v>
      </c>
      <c r="G17" s="92">
        <f>TSS!G17</f>
        <v>0</v>
      </c>
      <c r="H17" s="92">
        <f>TSS!H17</f>
        <v>0</v>
      </c>
      <c r="I17" s="219"/>
      <c r="J17" s="220"/>
      <c r="K17" s="76"/>
      <c r="L17" s="79"/>
      <c r="M17" s="220" t="s">
        <v>453</v>
      </c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72" t="s">
        <v>467</v>
      </c>
      <c r="Y17" s="73"/>
      <c r="Z17" s="73"/>
      <c r="AA17" s="73"/>
      <c r="AB17" s="73" t="s">
        <v>466</v>
      </c>
      <c r="AC17" s="73"/>
      <c r="AD17" s="60">
        <f>TSS!AD17</f>
        <v>0</v>
      </c>
      <c r="AE17" s="60">
        <f>TSS!AE17</f>
        <v>1</v>
      </c>
      <c r="AF17" s="52"/>
      <c r="AG17" s="60">
        <v>2</v>
      </c>
      <c r="AH17" s="60">
        <v>0</v>
      </c>
      <c r="AI17" s="60">
        <f>TSS!AI17</f>
        <v>1</v>
      </c>
      <c r="AJ17" s="60">
        <f>TSS!AJ17</f>
        <v>1</v>
      </c>
    </row>
    <row r="18" spans="1:36" ht="20.25" customHeight="1">
      <c r="A18" s="77" t="s">
        <v>791</v>
      </c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72"/>
      <c r="M18" s="142" t="s">
        <v>454</v>
      </c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77" t="s">
        <v>468</v>
      </c>
      <c r="Y18" s="220"/>
      <c r="Z18" s="220"/>
      <c r="AA18" s="220"/>
      <c r="AB18" s="220" t="s">
        <v>362</v>
      </c>
      <c r="AC18" s="220"/>
      <c r="AD18" s="60">
        <f>TSS!AD18</f>
        <v>1</v>
      </c>
      <c r="AE18" s="60">
        <f>TSS!AE18</f>
        <v>2</v>
      </c>
      <c r="AF18" s="59"/>
      <c r="AG18" s="60">
        <v>2</v>
      </c>
      <c r="AH18" s="60">
        <v>0</v>
      </c>
      <c r="AI18" s="60">
        <f>TSS!AI18</f>
        <v>1</v>
      </c>
      <c r="AJ18" s="60">
        <f>TSS!AJ18</f>
        <v>1</v>
      </c>
    </row>
    <row r="19" spans="1:36" ht="20.25" customHeight="1">
      <c r="A19" s="92">
        <f>TSS!A19</f>
        <v>0</v>
      </c>
      <c r="B19" s="92">
        <f>TSS!B19</f>
        <v>0</v>
      </c>
      <c r="C19" s="89" t="s">
        <v>459</v>
      </c>
      <c r="D19" s="92">
        <f>TSS!D19</f>
        <v>0</v>
      </c>
      <c r="E19" s="92">
        <f>TSS!E19</f>
        <v>0</v>
      </c>
      <c r="F19" s="89" t="s">
        <v>459</v>
      </c>
      <c r="G19" s="92">
        <f>TSS!G19</f>
        <v>0</v>
      </c>
      <c r="H19" s="54"/>
      <c r="I19" s="55"/>
      <c r="J19" s="70"/>
      <c r="K19" s="70"/>
      <c r="L19" s="69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69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82"/>
    </row>
    <row r="20" spans="1:36" ht="20.25" customHeight="1">
      <c r="A20" s="77" t="s">
        <v>698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76"/>
    </row>
    <row r="21" spans="1:36" ht="20.25" customHeight="1">
      <c r="A21" s="60">
        <f>TSS!A21</f>
        <v>0</v>
      </c>
      <c r="B21" s="60">
        <f>TSS!B21</f>
        <v>0</v>
      </c>
      <c r="C21" s="60">
        <f>TSS!C21</f>
        <v>0</v>
      </c>
      <c r="D21" s="60">
        <f>TSS!D21</f>
        <v>0</v>
      </c>
      <c r="E21" s="60">
        <f>TSS!E21</f>
        <v>0</v>
      </c>
      <c r="F21" s="60">
        <f>TSS!F21</f>
        <v>0</v>
      </c>
      <c r="G21" s="60">
        <f>TSS!G21</f>
        <v>0</v>
      </c>
      <c r="H21" s="60">
        <f>TSS!H21</f>
        <v>0</v>
      </c>
      <c r="I21" s="60">
        <f>TSS!I21</f>
        <v>0</v>
      </c>
      <c r="J21" s="60">
        <f>TSS!J21</f>
        <v>0</v>
      </c>
      <c r="K21" s="60">
        <f>TSS!K21</f>
        <v>0</v>
      </c>
      <c r="L21" s="60">
        <f>TSS!L21</f>
        <v>0</v>
      </c>
      <c r="M21" s="60">
        <f>TSS!M21</f>
        <v>0</v>
      </c>
      <c r="N21" s="60">
        <f>TSS!N21</f>
        <v>0</v>
      </c>
      <c r="O21" s="60">
        <f>TSS!O21</f>
        <v>0</v>
      </c>
      <c r="P21" s="60">
        <f>TSS!P21</f>
        <v>0</v>
      </c>
      <c r="Q21" s="60">
        <f>TSS!Q21</f>
        <v>0</v>
      </c>
      <c r="R21" s="60">
        <f>TSS!R21</f>
        <v>0</v>
      </c>
      <c r="S21" s="60">
        <f>TSS!S21</f>
        <v>0</v>
      </c>
      <c r="T21" s="60">
        <f>TSS!T21</f>
        <v>0</v>
      </c>
      <c r="U21" s="60">
        <f>TSS!U21</f>
        <v>0</v>
      </c>
      <c r="V21" s="60" t="str">
        <f>TSS!V21</f>
        <v xml:space="preserve"> </v>
      </c>
      <c r="W21" s="60" t="str">
        <f>TSS!W21</f>
        <v xml:space="preserve"> </v>
      </c>
      <c r="X21" s="60" t="str">
        <f>TSS!X21</f>
        <v xml:space="preserve"> </v>
      </c>
      <c r="Y21" s="60" t="str">
        <f>TSS!Y21</f>
        <v xml:space="preserve"> </v>
      </c>
      <c r="Z21" s="60" t="str">
        <f>TSS!Z21</f>
        <v xml:space="preserve"> </v>
      </c>
      <c r="AA21" s="60" t="str">
        <f>TSS!AA21</f>
        <v xml:space="preserve"> </v>
      </c>
      <c r="AB21" s="60" t="str">
        <f>TSS!AB21</f>
        <v xml:space="preserve"> </v>
      </c>
      <c r="AC21" s="60" t="str">
        <f>TSS!AC21</f>
        <v xml:space="preserve"> </v>
      </c>
      <c r="AD21" s="60" t="str">
        <f>TSS!AD21</f>
        <v xml:space="preserve"> </v>
      </c>
      <c r="AE21" s="60" t="str">
        <f>TSS!AE21</f>
        <v xml:space="preserve"> </v>
      </c>
      <c r="AF21" s="60" t="str">
        <f>TSS!AF21</f>
        <v xml:space="preserve"> </v>
      </c>
      <c r="AG21" s="60" t="str">
        <f>TSS!AG21</f>
        <v xml:space="preserve"> </v>
      </c>
      <c r="AH21" s="60" t="str">
        <f>TSS!AH21</f>
        <v xml:space="preserve"> </v>
      </c>
      <c r="AI21" s="60" t="str">
        <f>TSS!AI21</f>
        <v xml:space="preserve"> </v>
      </c>
      <c r="AJ21" s="60" t="str">
        <f>TSS!AJ21</f>
        <v xml:space="preserve"> </v>
      </c>
    </row>
    <row r="22" spans="1:36" ht="20.25" customHeight="1">
      <c r="A22" s="60" t="str">
        <f>TSS!A22</f>
        <v xml:space="preserve"> </v>
      </c>
      <c r="B22" s="60" t="str">
        <f>TSS!B22</f>
        <v xml:space="preserve"> </v>
      </c>
      <c r="C22" s="60" t="str">
        <f>TSS!C22</f>
        <v xml:space="preserve"> </v>
      </c>
      <c r="D22" s="60" t="str">
        <f>TSS!D22</f>
        <v xml:space="preserve"> </v>
      </c>
      <c r="E22" s="60" t="str">
        <f>TSS!E22</f>
        <v xml:space="preserve"> </v>
      </c>
      <c r="F22" s="60" t="str">
        <f>TSS!F22</f>
        <v xml:space="preserve"> </v>
      </c>
      <c r="G22" s="60" t="str">
        <f>TSS!G22</f>
        <v xml:space="preserve"> </v>
      </c>
      <c r="H22" s="60" t="str">
        <f>TSS!H22</f>
        <v xml:space="preserve"> </v>
      </c>
      <c r="I22" s="60" t="str">
        <f>TSS!I22</f>
        <v xml:space="preserve"> </v>
      </c>
      <c r="J22" s="60" t="str">
        <f>TSS!J22</f>
        <v xml:space="preserve"> </v>
      </c>
      <c r="K22" s="60" t="str">
        <f>TSS!K22</f>
        <v xml:space="preserve"> </v>
      </c>
      <c r="L22" s="60" t="str">
        <f>TSS!L22</f>
        <v xml:space="preserve"> </v>
      </c>
      <c r="M22" s="60" t="str">
        <f>TSS!M22</f>
        <v xml:space="preserve"> </v>
      </c>
      <c r="N22" s="60" t="str">
        <f>TSS!N22</f>
        <v xml:space="preserve"> </v>
      </c>
      <c r="O22" s="60" t="str">
        <f>TSS!O22</f>
        <v xml:space="preserve"> </v>
      </c>
      <c r="P22" s="60" t="str">
        <f>TSS!P22</f>
        <v xml:space="preserve"> </v>
      </c>
      <c r="Q22" s="60" t="str">
        <f>TSS!Q22</f>
        <v xml:space="preserve"> </v>
      </c>
      <c r="R22" s="60" t="str">
        <f>TSS!R22</f>
        <v xml:space="preserve"> </v>
      </c>
      <c r="S22" s="60" t="str">
        <f>TSS!S22</f>
        <v xml:space="preserve"> </v>
      </c>
      <c r="T22" s="60" t="str">
        <f>TSS!T22</f>
        <v xml:space="preserve"> </v>
      </c>
      <c r="U22" s="60" t="str">
        <f>TSS!U22</f>
        <v xml:space="preserve"> </v>
      </c>
      <c r="V22" s="60" t="str">
        <f>TSS!V22</f>
        <v xml:space="preserve"> </v>
      </c>
      <c r="W22" s="60" t="str">
        <f>TSS!W22</f>
        <v xml:space="preserve"> </v>
      </c>
      <c r="X22" s="60" t="str">
        <f>TSS!X22</f>
        <v xml:space="preserve"> </v>
      </c>
      <c r="Y22" s="60" t="str">
        <f>TSS!Y22</f>
        <v xml:space="preserve"> </v>
      </c>
      <c r="Z22" s="60" t="str">
        <f>TSS!Z22</f>
        <v xml:space="preserve"> </v>
      </c>
      <c r="AA22" s="60" t="str">
        <f>TSS!AA22</f>
        <v xml:space="preserve"> </v>
      </c>
      <c r="AB22" s="60" t="str">
        <f>TSS!AB22</f>
        <v xml:space="preserve"> </v>
      </c>
      <c r="AC22" s="60" t="str">
        <f>TSS!AC22</f>
        <v xml:space="preserve"> </v>
      </c>
      <c r="AD22" s="60" t="str">
        <f>TSS!AD22</f>
        <v xml:space="preserve"> </v>
      </c>
      <c r="AE22" s="60" t="str">
        <f>TSS!AE22</f>
        <v xml:space="preserve"> </v>
      </c>
      <c r="AF22" s="60" t="str">
        <f>TSS!AF22</f>
        <v xml:space="preserve"> </v>
      </c>
      <c r="AG22" s="60" t="str">
        <f>TSS!AG22</f>
        <v xml:space="preserve"> </v>
      </c>
      <c r="AH22" s="60" t="str">
        <f>TSS!AH22</f>
        <v xml:space="preserve"> </v>
      </c>
      <c r="AI22" s="60" t="str">
        <f>TSS!AI22</f>
        <v xml:space="preserve"> </v>
      </c>
      <c r="AJ22" s="60" t="str">
        <f>TSS!AJ22</f>
        <v xml:space="preserve"> </v>
      </c>
    </row>
    <row r="23" spans="1:36" ht="20.25" customHeight="1">
      <c r="A23" s="926" t="s">
        <v>455</v>
      </c>
      <c r="B23" s="926"/>
      <c r="C23" s="926"/>
      <c r="D23" s="926"/>
      <c r="E23" s="926"/>
      <c r="F23" s="926"/>
      <c r="G23" s="926"/>
      <c r="H23" s="926"/>
      <c r="I23" s="926"/>
      <c r="J23" s="926"/>
      <c r="K23" s="926"/>
      <c r="L23" s="926"/>
      <c r="M23" s="926"/>
      <c r="N23" s="926"/>
      <c r="O23" s="926"/>
      <c r="P23" s="926"/>
      <c r="Q23" s="926"/>
      <c r="R23" s="926"/>
      <c r="S23" s="926"/>
      <c r="T23" s="926"/>
      <c r="U23" s="926"/>
      <c r="V23" s="926"/>
      <c r="W23" s="926"/>
      <c r="X23" s="926"/>
      <c r="Y23" s="926"/>
      <c r="Z23" s="926"/>
      <c r="AA23" s="926"/>
      <c r="AB23" s="926"/>
      <c r="AC23" s="926"/>
      <c r="AD23" s="926"/>
      <c r="AE23" s="926"/>
      <c r="AF23" s="926"/>
      <c r="AG23" s="926"/>
      <c r="AH23" s="926"/>
      <c r="AI23" s="926"/>
      <c r="AJ23" s="926"/>
    </row>
    <row r="24" spans="1:36" ht="20.25" customHeight="1">
      <c r="A24" s="72" t="s">
        <v>456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 t="s">
        <v>457</v>
      </c>
      <c r="AE24" s="73"/>
      <c r="AF24" s="73"/>
      <c r="AG24" s="73"/>
      <c r="AH24" s="73"/>
      <c r="AI24" s="73"/>
      <c r="AJ24" s="74"/>
    </row>
    <row r="25" spans="1:36" ht="20.25" customHeight="1">
      <c r="A25" s="60">
        <f>TSS!A25</f>
        <v>0</v>
      </c>
      <c r="B25" s="60">
        <f>TSS!B25</f>
        <v>0</v>
      </c>
      <c r="C25" s="60">
        <f>TSS!C25</f>
        <v>0</v>
      </c>
      <c r="D25" s="60">
        <f>TSS!D25</f>
        <v>0</v>
      </c>
      <c r="E25" s="60">
        <f>TSS!E25</f>
        <v>0</v>
      </c>
      <c r="F25" s="60">
        <f>TSS!F25</f>
        <v>0</v>
      </c>
      <c r="G25" s="60">
        <f>TSS!G25</f>
        <v>0</v>
      </c>
      <c r="H25" s="60">
        <f>TSS!H25</f>
        <v>0</v>
      </c>
      <c r="I25" s="60">
        <f>TSS!I25</f>
        <v>0</v>
      </c>
      <c r="J25" s="60">
        <f>TSS!J25</f>
        <v>0</v>
      </c>
      <c r="K25" s="60">
        <f>TSS!K25</f>
        <v>0</v>
      </c>
      <c r="L25" s="60">
        <f>TSS!L25</f>
        <v>0</v>
      </c>
      <c r="M25" s="60">
        <f>TSS!M25</f>
        <v>0</v>
      </c>
      <c r="N25" s="60">
        <f>TSS!N25</f>
        <v>0</v>
      </c>
      <c r="O25" s="60">
        <f>TSS!O25</f>
        <v>0</v>
      </c>
      <c r="P25" s="60" t="str">
        <f>TSS!P25</f>
        <v xml:space="preserve"> </v>
      </c>
      <c r="Q25" s="60" t="str">
        <f>TSS!Q25</f>
        <v xml:space="preserve"> </v>
      </c>
      <c r="R25" s="60" t="str">
        <f>TSS!R25</f>
        <v xml:space="preserve"> </v>
      </c>
      <c r="S25" s="60" t="str">
        <f>TSS!S25</f>
        <v xml:space="preserve"> </v>
      </c>
      <c r="T25" s="60" t="str">
        <f>TSS!T25</f>
        <v xml:space="preserve"> </v>
      </c>
      <c r="U25" s="60" t="str">
        <f>TSS!U25</f>
        <v xml:space="preserve"> </v>
      </c>
      <c r="V25" s="60" t="str">
        <f>TSS!V25</f>
        <v xml:space="preserve"> </v>
      </c>
      <c r="W25" s="60" t="str">
        <f>TSS!W25</f>
        <v xml:space="preserve"> </v>
      </c>
      <c r="X25" s="60" t="str">
        <f>TSS!X25</f>
        <v xml:space="preserve"> </v>
      </c>
      <c r="Y25" s="60" t="str">
        <f>TSS!Y25</f>
        <v xml:space="preserve"> </v>
      </c>
      <c r="Z25" s="60" t="str">
        <f>TSS!Z25</f>
        <v xml:space="preserve"> </v>
      </c>
      <c r="AA25" s="60" t="str">
        <f>TSS!AA25</f>
        <v xml:space="preserve"> </v>
      </c>
      <c r="AB25" s="59"/>
      <c r="AC25" s="59"/>
      <c r="AD25" s="60" t="str">
        <f>TSS!AD25</f>
        <v xml:space="preserve"> </v>
      </c>
      <c r="AE25" s="60" t="str">
        <f>TSS!AE25</f>
        <v xml:space="preserve"> </v>
      </c>
      <c r="AF25" s="60" t="str">
        <f>TSS!AF25</f>
        <v xml:space="preserve"> </v>
      </c>
      <c r="AG25" s="60" t="str">
        <f>TSS!AG25</f>
        <v xml:space="preserve"> </v>
      </c>
      <c r="AH25" s="60" t="str">
        <f>TSS!AH25</f>
        <v xml:space="preserve"> </v>
      </c>
      <c r="AI25" s="60">
        <f>TSS!AI25</f>
        <v>0</v>
      </c>
      <c r="AJ25" s="60">
        <f>TSS!AJ25</f>
        <v>0</v>
      </c>
    </row>
    <row r="26" spans="1:36" ht="20.25" customHeight="1">
      <c r="A26" s="77" t="s">
        <v>365</v>
      </c>
      <c r="B26" s="220"/>
      <c r="C26" s="220"/>
      <c r="D26" s="220"/>
      <c r="E26" s="220"/>
      <c r="F26" s="220"/>
      <c r="G26" s="220"/>
      <c r="H26" s="220" t="s">
        <v>462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76"/>
    </row>
    <row r="27" spans="1:36" ht="20.25" customHeight="1">
      <c r="A27" s="60">
        <f>TSS!A27</f>
        <v>0</v>
      </c>
      <c r="B27" s="60">
        <f>TSS!B27</f>
        <v>0</v>
      </c>
      <c r="C27" s="60">
        <f>TSS!C27</f>
        <v>0</v>
      </c>
      <c r="D27" s="60">
        <f>TSS!D27</f>
        <v>0</v>
      </c>
      <c r="E27" s="60">
        <f>TSS!E27</f>
        <v>0</v>
      </c>
      <c r="F27" s="60"/>
      <c r="G27" s="59"/>
      <c r="H27" s="60">
        <f>TSS!H27</f>
        <v>0</v>
      </c>
      <c r="I27" s="60">
        <f>TSS!I27</f>
        <v>0</v>
      </c>
      <c r="J27" s="60">
        <f>TSS!J27</f>
        <v>0</v>
      </c>
      <c r="K27" s="60">
        <f>TSS!K27</f>
        <v>0</v>
      </c>
      <c r="L27" s="60">
        <f>TSS!L27</f>
        <v>0</v>
      </c>
      <c r="M27" s="60">
        <f>TSS!M27</f>
        <v>0</v>
      </c>
      <c r="N27" s="60">
        <f>TSS!N27</f>
        <v>0</v>
      </c>
      <c r="O27" s="60" t="str">
        <f>TSS!O27</f>
        <v xml:space="preserve"> </v>
      </c>
      <c r="P27" s="60" t="str">
        <f>TSS!P27</f>
        <v xml:space="preserve"> </v>
      </c>
      <c r="Q27" s="60" t="str">
        <f>TSS!Q27</f>
        <v xml:space="preserve"> </v>
      </c>
      <c r="R27" s="60" t="str">
        <f>TSS!R27</f>
        <v xml:space="preserve"> </v>
      </c>
      <c r="S27" s="60" t="str">
        <f>TSS!S27</f>
        <v xml:space="preserve"> </v>
      </c>
      <c r="T27" s="60" t="str">
        <f>TSS!T27</f>
        <v xml:space="preserve"> </v>
      </c>
      <c r="U27" s="60" t="str">
        <f>TSS!U27</f>
        <v xml:space="preserve"> </v>
      </c>
      <c r="V27" s="60" t="str">
        <f>TSS!V27</f>
        <v xml:space="preserve"> </v>
      </c>
      <c r="W27" s="60" t="str">
        <f>TSS!W27</f>
        <v xml:space="preserve"> </v>
      </c>
      <c r="X27" s="60" t="str">
        <f>TSS!X27</f>
        <v xml:space="preserve"> </v>
      </c>
      <c r="Y27" s="60" t="str">
        <f>TSS!Y27</f>
        <v xml:space="preserve"> </v>
      </c>
      <c r="Z27" s="60" t="str">
        <f>TSS!Z27</f>
        <v xml:space="preserve"> </v>
      </c>
      <c r="AA27" s="60" t="str">
        <f>TSS!AA27</f>
        <v xml:space="preserve"> </v>
      </c>
      <c r="AB27" s="60" t="str">
        <f>TSS!AB27</f>
        <v xml:space="preserve"> </v>
      </c>
      <c r="AC27" s="60" t="str">
        <f>TSS!AC27</f>
        <v xml:space="preserve"> </v>
      </c>
      <c r="AD27" s="60" t="str">
        <f>TSS!AD27</f>
        <v xml:space="preserve"> </v>
      </c>
      <c r="AE27" s="60" t="str">
        <f>TSS!AE27</f>
        <v xml:space="preserve"> </v>
      </c>
      <c r="AF27" s="60" t="str">
        <f>TSS!AF27</f>
        <v xml:space="preserve"> </v>
      </c>
      <c r="AG27" s="60" t="str">
        <f>TSS!AG27</f>
        <v xml:space="preserve"> </v>
      </c>
      <c r="AH27" s="60" t="str">
        <f>TSS!AH27</f>
        <v xml:space="preserve"> </v>
      </c>
      <c r="AI27" s="60" t="str">
        <f>TSS!AI27</f>
        <v xml:space="preserve"> </v>
      </c>
      <c r="AJ27" s="60" t="str">
        <f>TSS!AJ27</f>
        <v xml:space="preserve"> </v>
      </c>
    </row>
    <row r="28" spans="1:36" ht="20.25" customHeight="1">
      <c r="A28" s="77" t="s">
        <v>366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 t="s">
        <v>367</v>
      </c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76"/>
    </row>
    <row r="29" spans="1:36" ht="20.25" customHeight="1">
      <c r="A29" s="92" t="str">
        <f>TSS!A29</f>
        <v xml:space="preserve"> </v>
      </c>
      <c r="B29" s="92" t="str">
        <f>TSS!B29</f>
        <v xml:space="preserve"> </v>
      </c>
      <c r="C29" s="92" t="str">
        <f>TSS!C29</f>
        <v xml:space="preserve"> </v>
      </c>
      <c r="D29" s="92" t="str">
        <f>TSS!D29</f>
        <v xml:space="preserve"> </v>
      </c>
      <c r="E29" s="219" t="str">
        <f>TSS!E29</f>
        <v>/</v>
      </c>
      <c r="F29" s="92" t="str">
        <f>TSS!F29</f>
        <v xml:space="preserve"> </v>
      </c>
      <c r="G29" s="92" t="str">
        <f>TSS!G29</f>
        <v xml:space="preserve"> </v>
      </c>
      <c r="H29" s="92" t="str">
        <f>TSS!H29</f>
        <v xml:space="preserve"> </v>
      </c>
      <c r="I29" s="92" t="str">
        <f>TSS!I29</f>
        <v xml:space="preserve"> </v>
      </c>
      <c r="J29" s="92" t="str">
        <f>TSS!J29</f>
        <v xml:space="preserve"> </v>
      </c>
      <c r="K29" s="92" t="str">
        <f>TSS!K29</f>
        <v xml:space="preserve"> </v>
      </c>
      <c r="L29" s="92" t="str">
        <f>TSS!L29</f>
        <v xml:space="preserve"> </v>
      </c>
      <c r="M29" s="92" t="str">
        <f>TSS!M29</f>
        <v xml:space="preserve"> </v>
      </c>
      <c r="N29" s="219"/>
      <c r="O29" s="219"/>
      <c r="P29" s="219"/>
      <c r="Q29" s="219"/>
      <c r="R29" s="219"/>
      <c r="S29" s="219"/>
      <c r="T29" s="92" t="str">
        <f>TSS!T29</f>
        <v xml:space="preserve"> </v>
      </c>
      <c r="U29" s="92" t="str">
        <f>TSS!U29</f>
        <v xml:space="preserve"> </v>
      </c>
      <c r="V29" s="92" t="str">
        <f>TSS!V29</f>
        <v xml:space="preserve"> </v>
      </c>
      <c r="W29" s="92" t="str">
        <f>TSS!W29</f>
        <v xml:space="preserve"> </v>
      </c>
      <c r="X29" s="219" t="str">
        <f>TSS!X29</f>
        <v>/</v>
      </c>
      <c r="Y29" s="92" t="str">
        <f>TSS!Y29</f>
        <v xml:space="preserve"> </v>
      </c>
      <c r="Z29" s="92" t="str">
        <f>TSS!Z29</f>
        <v xml:space="preserve"> </v>
      </c>
      <c r="AA29" s="92" t="str">
        <f>TSS!AA29</f>
        <v xml:space="preserve"> </v>
      </c>
      <c r="AB29" s="92" t="str">
        <f>TSS!AB29</f>
        <v xml:space="preserve"> </v>
      </c>
      <c r="AC29" s="92" t="str">
        <f>TSS!AC29</f>
        <v xml:space="preserve"> </v>
      </c>
      <c r="AD29" s="92" t="str">
        <f>TSS!AD29</f>
        <v xml:space="preserve"> </v>
      </c>
      <c r="AE29" s="92" t="str">
        <f>TSS!AE29</f>
        <v xml:space="preserve"> </v>
      </c>
      <c r="AF29" s="92" t="str">
        <f>TSS!AF29</f>
        <v xml:space="preserve"> </v>
      </c>
      <c r="AG29" s="219"/>
      <c r="AH29" s="219"/>
      <c r="AI29" s="219"/>
      <c r="AJ29" s="58"/>
    </row>
    <row r="30" spans="1:36" ht="20.25" customHeight="1">
      <c r="A30" s="77" t="str">
        <f>TSS!A30</f>
        <v>E-mail</v>
      </c>
      <c r="B30" s="220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76"/>
    </row>
    <row r="31" spans="1:36" ht="20.25" customHeight="1">
      <c r="A31" s="92" t="str">
        <f>TSS!A31</f>
        <v xml:space="preserve"> </v>
      </c>
      <c r="B31" s="92" t="str">
        <f>TSS!B31</f>
        <v xml:space="preserve"> </v>
      </c>
      <c r="C31" s="60" t="str">
        <f>TSS!C31</f>
        <v xml:space="preserve"> </v>
      </c>
      <c r="D31" s="60" t="str">
        <f>TSS!D31</f>
        <v xml:space="preserve"> </v>
      </c>
      <c r="E31" s="60" t="str">
        <f>TSS!E31</f>
        <v xml:space="preserve"> </v>
      </c>
      <c r="F31" s="60" t="str">
        <f>TSS!F31</f>
        <v xml:space="preserve"> </v>
      </c>
      <c r="G31" s="60" t="str">
        <f>TSS!G31</f>
        <v xml:space="preserve"> </v>
      </c>
      <c r="H31" s="60" t="str">
        <f>TSS!H31</f>
        <v xml:space="preserve"> </v>
      </c>
      <c r="I31" s="60" t="str">
        <f>TSS!I31</f>
        <v xml:space="preserve"> </v>
      </c>
      <c r="J31" s="60" t="str">
        <f>TSS!J31</f>
        <v xml:space="preserve"> </v>
      </c>
      <c r="K31" s="60" t="str">
        <f>TSS!K31</f>
        <v xml:space="preserve"> </v>
      </c>
      <c r="L31" s="60" t="str">
        <f>TSS!L31</f>
        <v xml:space="preserve"> </v>
      </c>
      <c r="M31" s="60" t="str">
        <f>TSS!M31</f>
        <v xml:space="preserve"> </v>
      </c>
      <c r="N31" s="92" t="str">
        <f>TSS!N31</f>
        <v xml:space="preserve"> </v>
      </c>
      <c r="O31" s="92" t="str">
        <f>TSS!O31</f>
        <v xml:space="preserve"> </v>
      </c>
      <c r="P31" s="92" t="str">
        <f>TSS!P31</f>
        <v xml:space="preserve"> </v>
      </c>
      <c r="Q31" s="92" t="str">
        <f>TSS!Q31</f>
        <v xml:space="preserve"> </v>
      </c>
      <c r="R31" s="92" t="str">
        <f>TSS!R31</f>
        <v xml:space="preserve"> </v>
      </c>
      <c r="S31" s="92" t="str">
        <f>TSS!S31</f>
        <v xml:space="preserve"> </v>
      </c>
      <c r="T31" s="92" t="str">
        <f>TSS!T31</f>
        <v xml:space="preserve"> </v>
      </c>
      <c r="U31" s="92" t="str">
        <f>TSS!U31</f>
        <v xml:space="preserve"> </v>
      </c>
      <c r="V31" s="92" t="str">
        <f>TSS!V31</f>
        <v xml:space="preserve"> </v>
      </c>
      <c r="W31" s="92" t="str">
        <f>TSS!W31</f>
        <v xml:space="preserve"> </v>
      </c>
      <c r="X31" s="92" t="str">
        <f>TSS!X31</f>
        <v xml:space="preserve"> </v>
      </c>
      <c r="Y31" s="92" t="str">
        <f>TSS!Y31</f>
        <v xml:space="preserve"> </v>
      </c>
      <c r="Z31" s="92" t="str">
        <f>TSS!Z31</f>
        <v xml:space="preserve"> </v>
      </c>
      <c r="AA31" s="92" t="str">
        <f>TSS!AA31</f>
        <v xml:space="preserve"> </v>
      </c>
      <c r="AB31" s="92" t="str">
        <f>TSS!AB31</f>
        <v xml:space="preserve"> </v>
      </c>
      <c r="AC31" s="92" t="str">
        <f>TSS!AC31</f>
        <v xml:space="preserve"> </v>
      </c>
      <c r="AD31" s="92" t="str">
        <f>TSS!AD31</f>
        <v xml:space="preserve"> </v>
      </c>
      <c r="AE31" s="70"/>
      <c r="AF31" s="70"/>
      <c r="AG31" s="70"/>
      <c r="AH31" s="70"/>
      <c r="AI31" s="70"/>
      <c r="AJ31" s="82"/>
    </row>
    <row r="32" spans="1:36" ht="20.25" customHeight="1">
      <c r="A32" s="77"/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76"/>
    </row>
    <row r="33" spans="1:36" ht="20.25" customHeight="1">
      <c r="A33" s="72" t="s">
        <v>469</v>
      </c>
      <c r="B33" s="73"/>
      <c r="C33" s="73"/>
      <c r="D33" s="73"/>
      <c r="E33" s="73"/>
      <c r="F33" s="73"/>
      <c r="G33" s="73"/>
      <c r="H33" s="73"/>
      <c r="I33" s="73"/>
      <c r="J33" s="73"/>
      <c r="K33" s="936" t="s">
        <v>745</v>
      </c>
      <c r="L33" s="937"/>
      <c r="M33" s="937"/>
      <c r="N33" s="937"/>
      <c r="O33" s="937"/>
      <c r="P33" s="937"/>
      <c r="Q33" s="937"/>
      <c r="R33" s="938"/>
      <c r="S33" s="936" t="s">
        <v>762</v>
      </c>
      <c r="T33" s="937"/>
      <c r="U33" s="937"/>
      <c r="V33" s="937"/>
      <c r="W33" s="937"/>
      <c r="X33" s="937"/>
      <c r="Y33" s="937"/>
      <c r="Z33" s="938"/>
      <c r="AA33" s="936" t="s">
        <v>744</v>
      </c>
      <c r="AB33" s="937"/>
      <c r="AC33" s="937"/>
      <c r="AD33" s="937"/>
      <c r="AE33" s="937"/>
      <c r="AF33" s="937"/>
      <c r="AG33" s="937"/>
      <c r="AH33" s="937"/>
      <c r="AI33" s="937"/>
      <c r="AJ33" s="938"/>
    </row>
    <row r="34" spans="1:36" ht="20.25" customHeight="1">
      <c r="A34" s="60">
        <f>TSS!A34</f>
        <v>0</v>
      </c>
      <c r="B34" s="60" t="str">
        <f>TSS!B34</f>
        <v xml:space="preserve"> </v>
      </c>
      <c r="C34" s="59" t="s">
        <v>459</v>
      </c>
      <c r="D34" s="60">
        <f>TSS!D34</f>
        <v>0</v>
      </c>
      <c r="E34" s="60" t="str">
        <f>TSS!E34</f>
        <v xml:space="preserve"> </v>
      </c>
      <c r="F34" s="59" t="s">
        <v>459</v>
      </c>
      <c r="G34" s="60">
        <f>TSS!G34</f>
        <v>0</v>
      </c>
      <c r="H34" s="60">
        <f>TSS!H34</f>
        <v>0</v>
      </c>
      <c r="I34" s="60">
        <f>TSS!I34</f>
        <v>0</v>
      </c>
      <c r="J34" s="60">
        <f>TSS!J34</f>
        <v>0</v>
      </c>
      <c r="K34" s="939" t="s">
        <v>471</v>
      </c>
      <c r="L34" s="940"/>
      <c r="M34" s="940"/>
      <c r="N34" s="940"/>
      <c r="O34" s="940"/>
      <c r="P34" s="940"/>
      <c r="Q34" s="940"/>
      <c r="R34" s="941"/>
      <c r="S34" s="939"/>
      <c r="T34" s="940"/>
      <c r="U34" s="940"/>
      <c r="V34" s="940"/>
      <c r="W34" s="940"/>
      <c r="X34" s="940"/>
      <c r="Y34" s="940"/>
      <c r="Z34" s="941"/>
      <c r="AA34" s="939"/>
      <c r="AB34" s="940"/>
      <c r="AC34" s="940"/>
      <c r="AD34" s="940"/>
      <c r="AE34" s="940"/>
      <c r="AF34" s="940"/>
      <c r="AG34" s="940"/>
      <c r="AH34" s="940"/>
      <c r="AI34" s="940"/>
      <c r="AJ34" s="941"/>
    </row>
    <row r="35" spans="1:36" ht="20.25" customHeight="1">
      <c r="A35" s="77"/>
      <c r="B35" s="220"/>
      <c r="C35" s="220"/>
      <c r="D35" s="220"/>
      <c r="E35" s="220"/>
      <c r="F35" s="220"/>
      <c r="G35" s="220"/>
      <c r="H35" s="220"/>
      <c r="I35" s="220"/>
      <c r="J35" s="220"/>
      <c r="K35" s="939" t="s">
        <v>472</v>
      </c>
      <c r="L35" s="940"/>
      <c r="M35" s="940"/>
      <c r="N35" s="940"/>
      <c r="O35" s="940"/>
      <c r="P35" s="940"/>
      <c r="Q35" s="940"/>
      <c r="R35" s="941"/>
      <c r="S35" s="939"/>
      <c r="T35" s="940"/>
      <c r="U35" s="940"/>
      <c r="V35" s="940"/>
      <c r="W35" s="940"/>
      <c r="X35" s="940"/>
      <c r="Y35" s="940"/>
      <c r="Z35" s="941"/>
      <c r="AA35" s="939"/>
      <c r="AB35" s="940"/>
      <c r="AC35" s="940"/>
      <c r="AD35" s="940"/>
      <c r="AE35" s="940"/>
      <c r="AF35" s="940"/>
      <c r="AG35" s="940"/>
      <c r="AH35" s="940"/>
      <c r="AI35" s="940"/>
      <c r="AJ35" s="941"/>
    </row>
    <row r="36" spans="1:36" ht="20.25" customHeight="1">
      <c r="A36" s="72" t="s">
        <v>470</v>
      </c>
      <c r="B36" s="73"/>
      <c r="C36" s="73"/>
      <c r="D36" s="73"/>
      <c r="E36" s="73"/>
      <c r="F36" s="73"/>
      <c r="G36" s="73"/>
      <c r="H36" s="73"/>
      <c r="I36" s="73"/>
      <c r="J36" s="74"/>
      <c r="K36" s="939" t="s">
        <v>473</v>
      </c>
      <c r="L36" s="940"/>
      <c r="M36" s="940"/>
      <c r="N36" s="940"/>
      <c r="O36" s="940"/>
      <c r="P36" s="940"/>
      <c r="Q36" s="940"/>
      <c r="R36" s="941"/>
      <c r="S36" s="939"/>
      <c r="T36" s="940"/>
      <c r="U36" s="940"/>
      <c r="V36" s="940"/>
      <c r="W36" s="940"/>
      <c r="X36" s="940"/>
      <c r="Y36" s="940"/>
      <c r="Z36" s="941"/>
      <c r="AA36" s="939"/>
      <c r="AB36" s="940"/>
      <c r="AC36" s="940"/>
      <c r="AD36" s="940"/>
      <c r="AE36" s="940"/>
      <c r="AF36" s="940"/>
      <c r="AG36" s="940"/>
      <c r="AH36" s="940"/>
      <c r="AI36" s="940"/>
      <c r="AJ36" s="941"/>
    </row>
    <row r="37" spans="1:36" ht="20.25" customHeight="1">
      <c r="A37" s="60" t="str">
        <f>TSS!A37</f>
        <v xml:space="preserve"> </v>
      </c>
      <c r="B37" s="60" t="str">
        <f>TSS!B37</f>
        <v xml:space="preserve"> </v>
      </c>
      <c r="C37" s="89" t="s">
        <v>459</v>
      </c>
      <c r="D37" s="60" t="str">
        <f>TSS!D37</f>
        <v xml:space="preserve"> </v>
      </c>
      <c r="E37" s="60" t="str">
        <f>TSS!E37</f>
        <v xml:space="preserve"> </v>
      </c>
      <c r="F37" s="89" t="s">
        <v>459</v>
      </c>
      <c r="G37" s="60">
        <f>TSS!G37</f>
        <v>2</v>
      </c>
      <c r="H37" s="60">
        <f>TSS!H37</f>
        <v>0</v>
      </c>
      <c r="I37" s="60" t="str">
        <f>TSS!I37</f>
        <v xml:space="preserve"> </v>
      </c>
      <c r="J37" s="60" t="str">
        <f>TSS!J37</f>
        <v xml:space="preserve"> </v>
      </c>
      <c r="K37" s="942" t="s">
        <v>474</v>
      </c>
      <c r="L37" s="943"/>
      <c r="M37" s="943"/>
      <c r="N37" s="943"/>
      <c r="O37" s="943"/>
      <c r="P37" s="943"/>
      <c r="Q37" s="943"/>
      <c r="R37" s="944"/>
      <c r="S37" s="942"/>
      <c r="T37" s="943"/>
      <c r="U37" s="943"/>
      <c r="V37" s="943"/>
      <c r="W37" s="943"/>
      <c r="X37" s="943"/>
      <c r="Y37" s="943"/>
      <c r="Z37" s="944"/>
      <c r="AA37" s="942"/>
      <c r="AB37" s="943"/>
      <c r="AC37" s="943"/>
      <c r="AD37" s="943"/>
      <c r="AE37" s="943"/>
      <c r="AF37" s="943"/>
      <c r="AG37" s="943"/>
      <c r="AH37" s="943"/>
      <c r="AI37" s="943"/>
      <c r="AJ37" s="944"/>
    </row>
  </sheetData>
  <mergeCells count="11">
    <mergeCell ref="A13:AI13"/>
    <mergeCell ref="A23:AJ23"/>
    <mergeCell ref="K33:R37"/>
    <mergeCell ref="S33:Z37"/>
    <mergeCell ref="AA33:AJ37"/>
    <mergeCell ref="A11:AJ12"/>
    <mergeCell ref="A3:H3"/>
    <mergeCell ref="AC3:AH3"/>
    <mergeCell ref="A6:AH6"/>
    <mergeCell ref="W8:AB8"/>
    <mergeCell ref="A9:AJ10"/>
  </mergeCells>
  <pageMargins left="0.7" right="0.7" top="0.75" bottom="0.75" header="0.3" footer="0.3"/>
  <pageSetup paperSize="9" scale="9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I732"/>
  <sheetViews>
    <sheetView view="pageBreakPreview" workbookViewId="0">
      <selection activeCell="D137" sqref="D137:E137"/>
    </sheetView>
  </sheetViews>
  <sheetFormatPr defaultRowHeight="12.75"/>
  <cols>
    <col min="1" max="1" width="5.5703125" style="12" customWidth="1"/>
    <col min="2" max="2" width="29.5703125" style="20" customWidth="1"/>
    <col min="3" max="3" width="5.5703125" style="21" customWidth="1"/>
    <col min="4" max="4" width="2.5703125" style="12" customWidth="1"/>
    <col min="5" max="5" width="25.5703125" style="12" customWidth="1"/>
    <col min="6" max="9" width="9" style="12" customWidth="1"/>
    <col min="10" max="16384" width="9.140625" style="12"/>
  </cols>
  <sheetData>
    <row r="1" spans="1:9" s="13" customFormat="1" ht="15.2" customHeight="1">
      <c r="A1" s="895" t="s">
        <v>490</v>
      </c>
      <c r="B1" s="889" t="s">
        <v>717</v>
      </c>
      <c r="C1" s="98" t="s">
        <v>476</v>
      </c>
      <c r="D1" s="873" t="s">
        <v>368</v>
      </c>
      <c r="E1" s="873"/>
      <c r="F1" s="873"/>
      <c r="G1" s="873"/>
      <c r="H1" s="869" t="s">
        <v>477</v>
      </c>
      <c r="I1" s="871"/>
    </row>
    <row r="2" spans="1:9" s="13" customFormat="1" ht="15.2" customHeight="1">
      <c r="A2" s="896"/>
      <c r="B2" s="890"/>
      <c r="C2" s="101" t="s">
        <v>482</v>
      </c>
      <c r="D2" s="99">
        <v>1</v>
      </c>
      <c r="E2" s="99" t="s">
        <v>699</v>
      </c>
      <c r="F2" s="873" t="s">
        <v>700</v>
      </c>
      <c r="G2" s="873"/>
      <c r="H2" s="878" t="s">
        <v>468</v>
      </c>
      <c r="I2" s="879"/>
    </row>
    <row r="3" spans="1:9" s="13" customFormat="1" ht="15.2" customHeight="1">
      <c r="A3" s="897" t="s">
        <v>478</v>
      </c>
      <c r="B3" s="100" t="s">
        <v>479</v>
      </c>
      <c r="C3" s="103" t="s">
        <v>480</v>
      </c>
      <c r="D3" s="144"/>
      <c r="E3" s="99" t="s">
        <v>701</v>
      </c>
      <c r="F3" s="873"/>
      <c r="G3" s="873"/>
      <c r="H3" s="878" t="s">
        <v>702</v>
      </c>
      <c r="I3" s="879"/>
    </row>
    <row r="4" spans="1:9" s="13" customFormat="1" ht="27.75" customHeight="1">
      <c r="A4" s="965">
        <f>A!A4</f>
        <v>0</v>
      </c>
      <c r="B4" s="892" t="s">
        <v>862</v>
      </c>
      <c r="C4" s="954" t="s">
        <v>206</v>
      </c>
      <c r="D4" s="872">
        <f>D6+D68+D136</f>
        <v>20209315</v>
      </c>
      <c r="E4" s="872"/>
      <c r="F4" s="872">
        <f>F6+F68+F136</f>
        <v>12733819</v>
      </c>
      <c r="G4" s="872"/>
      <c r="H4" s="872"/>
      <c r="I4" s="157" t="s">
        <v>789</v>
      </c>
    </row>
    <row r="5" spans="1:9" ht="27.75" customHeight="1">
      <c r="A5" s="965"/>
      <c r="B5" s="892"/>
      <c r="C5" s="954"/>
      <c r="D5" s="872">
        <f>D7+D69+D137</f>
        <v>7475496</v>
      </c>
      <c r="E5" s="872"/>
      <c r="F5" s="157"/>
      <c r="G5" s="872">
        <f>G7+G69+G137</f>
        <v>12871029</v>
      </c>
      <c r="H5" s="872"/>
      <c r="I5" s="872"/>
    </row>
    <row r="6" spans="1:9" ht="27.75" customHeight="1">
      <c r="A6" s="966" t="s">
        <v>130</v>
      </c>
      <c r="B6" s="901" t="s">
        <v>861</v>
      </c>
      <c r="C6" s="954" t="s">
        <v>207</v>
      </c>
      <c r="D6" s="872">
        <f>D8+D24+D47</f>
        <v>14645933</v>
      </c>
      <c r="E6" s="872"/>
      <c r="F6" s="872">
        <f>F8+F24+F47</f>
        <v>7487515</v>
      </c>
      <c r="G6" s="872"/>
      <c r="H6" s="872"/>
      <c r="I6" s="157" t="s">
        <v>789</v>
      </c>
    </row>
    <row r="7" spans="1:9" ht="27.75" customHeight="1">
      <c r="A7" s="967"/>
      <c r="B7" s="901"/>
      <c r="C7" s="954"/>
      <c r="D7" s="872">
        <f>D9+D25+D48</f>
        <v>7158418</v>
      </c>
      <c r="E7" s="872"/>
      <c r="F7" s="157" t="s">
        <v>789</v>
      </c>
      <c r="G7" s="872">
        <f>G9+G25+G48</f>
        <v>7515308</v>
      </c>
      <c r="H7" s="872"/>
      <c r="I7" s="872"/>
    </row>
    <row r="8" spans="1:9" ht="27.75" customHeight="1">
      <c r="A8" s="963" t="s">
        <v>151</v>
      </c>
      <c r="B8" s="892" t="s">
        <v>595</v>
      </c>
      <c r="C8" s="954" t="s">
        <v>208</v>
      </c>
      <c r="D8" s="872">
        <f>D10+D12+D14+D16+D18+D20+D22</f>
        <v>74144</v>
      </c>
      <c r="E8" s="872"/>
      <c r="F8" s="872">
        <f>F10+F12+F14+F16+F18+F20+F22</f>
        <v>5185</v>
      </c>
      <c r="G8" s="872"/>
      <c r="H8" s="872"/>
      <c r="I8" s="157" t="s">
        <v>789</v>
      </c>
    </row>
    <row r="9" spans="1:9" ht="27.75" customHeight="1">
      <c r="A9" s="964"/>
      <c r="B9" s="892"/>
      <c r="C9" s="954"/>
      <c r="D9" s="872">
        <f>D11+D13+D15+D17+D19+D21+D23</f>
        <v>68959</v>
      </c>
      <c r="E9" s="872"/>
      <c r="F9" s="157" t="s">
        <v>789</v>
      </c>
      <c r="G9" s="872">
        <f>G11+G13+G15+G17+G19+G21+G23</f>
        <v>0</v>
      </c>
      <c r="H9" s="872"/>
      <c r="I9" s="872"/>
    </row>
    <row r="10" spans="1:9" ht="27.75" customHeight="1">
      <c r="A10" s="968" t="s">
        <v>792</v>
      </c>
      <c r="B10" s="952" t="s">
        <v>780</v>
      </c>
      <c r="C10" s="953" t="s">
        <v>209</v>
      </c>
      <c r="D10" s="946">
        <f>A!D10</f>
        <v>0</v>
      </c>
      <c r="E10" s="947"/>
      <c r="F10" s="945">
        <f>D10-D11</f>
        <v>0</v>
      </c>
      <c r="G10" s="945"/>
      <c r="H10" s="945"/>
      <c r="I10" s="118" t="s">
        <v>789</v>
      </c>
    </row>
    <row r="11" spans="1:9" ht="27.75" customHeight="1">
      <c r="A11" s="969"/>
      <c r="B11" s="952"/>
      <c r="C11" s="953"/>
      <c r="D11" s="946">
        <f>A!D11</f>
        <v>0</v>
      </c>
      <c r="E11" s="947"/>
      <c r="F11" s="118"/>
      <c r="G11" s="945">
        <f>A!G11</f>
        <v>0</v>
      </c>
      <c r="H11" s="945"/>
      <c r="I11" s="945"/>
    </row>
    <row r="12" spans="1:9" ht="27.75" customHeight="1">
      <c r="A12" s="949" t="s">
        <v>133</v>
      </c>
      <c r="B12" s="952" t="s">
        <v>369</v>
      </c>
      <c r="C12" s="953" t="s">
        <v>210</v>
      </c>
      <c r="D12" s="946">
        <f>A!D12</f>
        <v>74144</v>
      </c>
      <c r="E12" s="947"/>
      <c r="F12" s="945">
        <f>D12-D13</f>
        <v>5185</v>
      </c>
      <c r="G12" s="945"/>
      <c r="H12" s="945"/>
      <c r="I12" s="118" t="s">
        <v>789</v>
      </c>
    </row>
    <row r="13" spans="1:9" ht="27.75" customHeight="1">
      <c r="A13" s="950"/>
      <c r="B13" s="952"/>
      <c r="C13" s="953"/>
      <c r="D13" s="946">
        <f>A!D13</f>
        <v>68959</v>
      </c>
      <c r="E13" s="947"/>
      <c r="F13" s="118"/>
      <c r="G13" s="945">
        <f>A!G13</f>
        <v>0</v>
      </c>
      <c r="H13" s="945"/>
      <c r="I13" s="945"/>
    </row>
    <row r="14" spans="1:9" ht="27.75" customHeight="1">
      <c r="A14" s="949" t="s">
        <v>134</v>
      </c>
      <c r="B14" s="952" t="s">
        <v>370</v>
      </c>
      <c r="C14" s="953" t="s">
        <v>211</v>
      </c>
      <c r="D14" s="946">
        <f>A!D14</f>
        <v>0</v>
      </c>
      <c r="E14" s="947"/>
      <c r="F14" s="945">
        <f>D14-D15</f>
        <v>0</v>
      </c>
      <c r="G14" s="945"/>
      <c r="H14" s="945"/>
      <c r="I14" s="118" t="s">
        <v>789</v>
      </c>
    </row>
    <row r="15" spans="1:9" ht="27.75" customHeight="1">
      <c r="A15" s="950"/>
      <c r="B15" s="952"/>
      <c r="C15" s="953"/>
      <c r="D15" s="946">
        <f>A!D15</f>
        <v>0</v>
      </c>
      <c r="E15" s="947"/>
      <c r="F15" s="118"/>
      <c r="G15" s="945">
        <f>A!G15</f>
        <v>0</v>
      </c>
      <c r="H15" s="945"/>
      <c r="I15" s="945"/>
    </row>
    <row r="16" spans="1:9" ht="27.75" customHeight="1">
      <c r="A16" s="949" t="s">
        <v>135</v>
      </c>
      <c r="B16" s="955" t="s">
        <v>358</v>
      </c>
      <c r="C16" s="953" t="s">
        <v>212</v>
      </c>
      <c r="D16" s="946">
        <f>A!D16</f>
        <v>0</v>
      </c>
      <c r="E16" s="947"/>
      <c r="F16" s="945">
        <f>D16-D17</f>
        <v>0</v>
      </c>
      <c r="G16" s="945"/>
      <c r="H16" s="945"/>
      <c r="I16" s="118" t="s">
        <v>789</v>
      </c>
    </row>
    <row r="17" spans="1:9" ht="27.75" customHeight="1">
      <c r="A17" s="950"/>
      <c r="B17" s="955"/>
      <c r="C17" s="953"/>
      <c r="D17" s="946">
        <f>A!D17</f>
        <v>0</v>
      </c>
      <c r="E17" s="947"/>
      <c r="F17" s="118"/>
      <c r="G17" s="945">
        <f>A!G17</f>
        <v>0</v>
      </c>
      <c r="H17" s="945"/>
      <c r="I17" s="945"/>
    </row>
    <row r="18" spans="1:9" ht="27.75" customHeight="1">
      <c r="A18" s="949" t="s">
        <v>136</v>
      </c>
      <c r="B18" s="955" t="s">
        <v>371</v>
      </c>
      <c r="C18" s="953" t="s">
        <v>213</v>
      </c>
      <c r="D18" s="946">
        <f>A!D18</f>
        <v>0</v>
      </c>
      <c r="E18" s="947"/>
      <c r="F18" s="945">
        <f>D18-D19</f>
        <v>0</v>
      </c>
      <c r="G18" s="945"/>
      <c r="H18" s="945"/>
      <c r="I18" s="118" t="s">
        <v>789</v>
      </c>
    </row>
    <row r="19" spans="1:9" ht="27.75" customHeight="1">
      <c r="A19" s="950"/>
      <c r="B19" s="955"/>
      <c r="C19" s="953"/>
      <c r="D19" s="946">
        <f>A!D19</f>
        <v>0</v>
      </c>
      <c r="E19" s="947"/>
      <c r="F19" s="118"/>
      <c r="G19" s="945">
        <f>A!G19</f>
        <v>0</v>
      </c>
      <c r="H19" s="945"/>
      <c r="I19" s="945"/>
    </row>
    <row r="20" spans="1:9" ht="27.75" customHeight="1">
      <c r="A20" s="949" t="s">
        <v>137</v>
      </c>
      <c r="B20" s="952" t="s">
        <v>447</v>
      </c>
      <c r="C20" s="953" t="s">
        <v>214</v>
      </c>
      <c r="D20" s="946">
        <f>A!D20</f>
        <v>0</v>
      </c>
      <c r="E20" s="947"/>
      <c r="F20" s="945">
        <f>D20-D21</f>
        <v>0</v>
      </c>
      <c r="G20" s="945"/>
      <c r="H20" s="945"/>
      <c r="I20" s="118" t="s">
        <v>789</v>
      </c>
    </row>
    <row r="21" spans="1:9" ht="27.75" customHeight="1">
      <c r="A21" s="950"/>
      <c r="B21" s="952"/>
      <c r="C21" s="953"/>
      <c r="D21" s="946">
        <f>A!D21</f>
        <v>0</v>
      </c>
      <c r="E21" s="947"/>
      <c r="F21" s="118"/>
      <c r="G21" s="945">
        <f>A!G21</f>
        <v>0</v>
      </c>
      <c r="H21" s="945"/>
      <c r="I21" s="945"/>
    </row>
    <row r="22" spans="1:9" ht="27.75" customHeight="1">
      <c r="A22" s="949" t="s">
        <v>138</v>
      </c>
      <c r="B22" s="952" t="s">
        <v>781</v>
      </c>
      <c r="C22" s="953" t="s">
        <v>215</v>
      </c>
      <c r="D22" s="946">
        <f>A!D22</f>
        <v>0</v>
      </c>
      <c r="E22" s="947"/>
      <c r="F22" s="945">
        <f>D22-D23</f>
        <v>0</v>
      </c>
      <c r="G22" s="945"/>
      <c r="H22" s="945"/>
      <c r="I22" s="118" t="s">
        <v>789</v>
      </c>
    </row>
    <row r="23" spans="1:9" ht="27.75" customHeight="1">
      <c r="A23" s="950"/>
      <c r="B23" s="952"/>
      <c r="C23" s="953"/>
      <c r="D23" s="946">
        <f>A!D23</f>
        <v>0</v>
      </c>
      <c r="E23" s="947"/>
      <c r="F23" s="118"/>
      <c r="G23" s="945">
        <f>A!G23</f>
        <v>0</v>
      </c>
      <c r="H23" s="945"/>
      <c r="I23" s="945"/>
    </row>
    <row r="24" spans="1:9" ht="27.75" customHeight="1">
      <c r="A24" s="961" t="s">
        <v>793</v>
      </c>
      <c r="B24" s="892" t="s">
        <v>599</v>
      </c>
      <c r="C24" s="954" t="s">
        <v>216</v>
      </c>
      <c r="D24" s="872">
        <f>D26+D28+D30+D35+D37+D39+D41+D43+D45</f>
        <v>14571789</v>
      </c>
      <c r="E24" s="872"/>
      <c r="F24" s="866">
        <f>F26+F28+F30+F35+F37+F39+F41+F43+F45</f>
        <v>7482330</v>
      </c>
      <c r="G24" s="867"/>
      <c r="H24" s="868"/>
      <c r="I24" s="157" t="s">
        <v>789</v>
      </c>
    </row>
    <row r="25" spans="1:9" ht="27.75" customHeight="1">
      <c r="A25" s="962"/>
      <c r="B25" s="892"/>
      <c r="C25" s="954"/>
      <c r="D25" s="872">
        <f>D27+D29+D31+D36+D38+D40+D42+D44+D46</f>
        <v>7089459</v>
      </c>
      <c r="E25" s="872"/>
      <c r="F25" s="157" t="s">
        <v>789</v>
      </c>
      <c r="G25" s="872">
        <f>G27+G29+G31+G36+G38+G40+G42+G44+G46</f>
        <v>7515308</v>
      </c>
      <c r="H25" s="872"/>
      <c r="I25" s="872"/>
    </row>
    <row r="26" spans="1:9" ht="27.75" customHeight="1">
      <c r="A26" s="973" t="s">
        <v>794</v>
      </c>
      <c r="B26" s="952" t="s">
        <v>372</v>
      </c>
      <c r="C26" s="953" t="s">
        <v>217</v>
      </c>
      <c r="D26" s="945">
        <f>A!D26</f>
        <v>313928</v>
      </c>
      <c r="E26" s="945"/>
      <c r="F26" s="945">
        <f>D26-D27</f>
        <v>313928</v>
      </c>
      <c r="G26" s="945"/>
      <c r="H26" s="945"/>
      <c r="I26" s="118" t="str">
        <f>A!I24</f>
        <v xml:space="preserve"> </v>
      </c>
    </row>
    <row r="27" spans="1:9" ht="27.75" customHeight="1">
      <c r="A27" s="974"/>
      <c r="B27" s="952"/>
      <c r="C27" s="953"/>
      <c r="D27" s="959">
        <f>A!D27</f>
        <v>0</v>
      </c>
      <c r="E27" s="960"/>
      <c r="F27" s="118"/>
      <c r="G27" s="945">
        <f>A!G27</f>
        <v>313928</v>
      </c>
      <c r="H27" s="945"/>
      <c r="I27" s="945"/>
    </row>
    <row r="28" spans="1:9" ht="27.75" customHeight="1">
      <c r="A28" s="949" t="s">
        <v>139</v>
      </c>
      <c r="B28" s="952" t="s">
        <v>720</v>
      </c>
      <c r="C28" s="953" t="s">
        <v>218</v>
      </c>
      <c r="D28" s="946">
        <f>A!D28</f>
        <v>1677149</v>
      </c>
      <c r="E28" s="947"/>
      <c r="F28" s="945">
        <f>D28-D29</f>
        <v>1358308</v>
      </c>
      <c r="G28" s="945"/>
      <c r="H28" s="945"/>
      <c r="I28" s="118" t="s">
        <v>789</v>
      </c>
    </row>
    <row r="29" spans="1:9" ht="27.75" customHeight="1">
      <c r="A29" s="950"/>
      <c r="B29" s="952"/>
      <c r="C29" s="953"/>
      <c r="D29" s="946">
        <f>A!D29</f>
        <v>318841</v>
      </c>
      <c r="E29" s="947"/>
      <c r="F29" s="118"/>
      <c r="G29" s="945">
        <f>A!G29</f>
        <v>1365953</v>
      </c>
      <c r="H29" s="945"/>
      <c r="I29" s="945"/>
    </row>
    <row r="30" spans="1:9" ht="27.75" customHeight="1">
      <c r="A30" s="949" t="s">
        <v>140</v>
      </c>
      <c r="B30" s="952" t="s">
        <v>721</v>
      </c>
      <c r="C30" s="953" t="s">
        <v>219</v>
      </c>
      <c r="D30" s="946">
        <f>A!D30</f>
        <v>12163323</v>
      </c>
      <c r="E30" s="947"/>
      <c r="F30" s="945">
        <f>D30-D31</f>
        <v>5555644</v>
      </c>
      <c r="G30" s="945"/>
      <c r="H30" s="945"/>
      <c r="I30" s="118" t="s">
        <v>789</v>
      </c>
    </row>
    <row r="31" spans="1:9" ht="27.75" customHeight="1">
      <c r="A31" s="950"/>
      <c r="B31" s="952"/>
      <c r="C31" s="953"/>
      <c r="D31" s="946">
        <f>A!D31</f>
        <v>6607679</v>
      </c>
      <c r="E31" s="947"/>
      <c r="F31" s="118"/>
      <c r="G31" s="945">
        <f>A!G31</f>
        <v>5496501</v>
      </c>
      <c r="H31" s="945"/>
      <c r="I31" s="945"/>
    </row>
    <row r="32" spans="1:9" s="13" customFormat="1" ht="15.2" customHeight="1">
      <c r="A32" s="895" t="s">
        <v>490</v>
      </c>
      <c r="B32" s="889" t="s">
        <v>717</v>
      </c>
      <c r="C32" s="98" t="s">
        <v>476</v>
      </c>
      <c r="D32" s="873" t="s">
        <v>368</v>
      </c>
      <c r="E32" s="873"/>
      <c r="F32" s="873"/>
      <c r="G32" s="873"/>
      <c r="H32" s="869" t="s">
        <v>477</v>
      </c>
      <c r="I32" s="871"/>
    </row>
    <row r="33" spans="1:9" ht="15.2" customHeight="1">
      <c r="A33" s="896"/>
      <c r="B33" s="890"/>
      <c r="C33" s="101" t="s">
        <v>482</v>
      </c>
      <c r="D33" s="99">
        <v>1</v>
      </c>
      <c r="E33" s="99" t="s">
        <v>699</v>
      </c>
      <c r="F33" s="873" t="s">
        <v>700</v>
      </c>
      <c r="G33" s="873"/>
      <c r="H33" s="878" t="s">
        <v>468</v>
      </c>
      <c r="I33" s="879"/>
    </row>
    <row r="34" spans="1:9" ht="15.2" customHeight="1">
      <c r="A34" s="897" t="s">
        <v>478</v>
      </c>
      <c r="B34" s="100" t="s">
        <v>479</v>
      </c>
      <c r="C34" s="103" t="s">
        <v>480</v>
      </c>
      <c r="D34" s="144"/>
      <c r="E34" s="99" t="s">
        <v>701</v>
      </c>
      <c r="F34" s="873"/>
      <c r="G34" s="873"/>
      <c r="H34" s="878" t="s">
        <v>702</v>
      </c>
      <c r="I34" s="879"/>
    </row>
    <row r="35" spans="1:9" ht="27.75" customHeight="1">
      <c r="A35" s="949" t="s">
        <v>141</v>
      </c>
      <c r="B35" s="955" t="s">
        <v>373</v>
      </c>
      <c r="C35" s="953" t="s">
        <v>220</v>
      </c>
      <c r="D35" s="946">
        <f>A!D35</f>
        <v>0</v>
      </c>
      <c r="E35" s="947"/>
      <c r="F35" s="945">
        <f>D35-D36</f>
        <v>0</v>
      </c>
      <c r="G35" s="945"/>
      <c r="H35" s="945"/>
      <c r="I35" s="118" t="s">
        <v>789</v>
      </c>
    </row>
    <row r="36" spans="1:9" ht="27.75" customHeight="1">
      <c r="A36" s="950"/>
      <c r="B36" s="955"/>
      <c r="C36" s="953"/>
      <c r="D36" s="946">
        <f>A!D36</f>
        <v>0</v>
      </c>
      <c r="E36" s="947"/>
      <c r="F36" s="118"/>
      <c r="G36" s="945">
        <f>A!G36</f>
        <v>0</v>
      </c>
      <c r="H36" s="945"/>
      <c r="I36" s="945"/>
    </row>
    <row r="37" spans="1:9" ht="27.75" customHeight="1">
      <c r="A37" s="949" t="s">
        <v>142</v>
      </c>
      <c r="B37" s="952" t="s">
        <v>374</v>
      </c>
      <c r="C37" s="953" t="s">
        <v>221</v>
      </c>
      <c r="D37" s="946">
        <f>A!D37</f>
        <v>0</v>
      </c>
      <c r="E37" s="947"/>
      <c r="F37" s="945">
        <f>D37-D38</f>
        <v>0</v>
      </c>
      <c r="G37" s="945"/>
      <c r="H37" s="945"/>
      <c r="I37" s="118" t="s">
        <v>789</v>
      </c>
    </row>
    <row r="38" spans="1:9" ht="27.75" customHeight="1">
      <c r="A38" s="950"/>
      <c r="B38" s="952"/>
      <c r="C38" s="953"/>
      <c r="D38" s="946">
        <f>A!D38</f>
        <v>0</v>
      </c>
      <c r="E38" s="947"/>
      <c r="F38" s="118"/>
      <c r="G38" s="945">
        <f>A!G38</f>
        <v>0</v>
      </c>
      <c r="H38" s="945"/>
      <c r="I38" s="945"/>
    </row>
    <row r="39" spans="1:9" ht="27.75" customHeight="1">
      <c r="A39" s="949" t="s">
        <v>143</v>
      </c>
      <c r="B39" s="952" t="s">
        <v>375</v>
      </c>
      <c r="C39" s="953" t="s">
        <v>222</v>
      </c>
      <c r="D39" s="946">
        <f>A!D39</f>
        <v>405737</v>
      </c>
      <c r="E39" s="947"/>
      <c r="F39" s="945">
        <f>D39-D40</f>
        <v>242798</v>
      </c>
      <c r="G39" s="945"/>
      <c r="H39" s="945"/>
      <c r="I39" s="118" t="s">
        <v>789</v>
      </c>
    </row>
    <row r="40" spans="1:9" ht="27.75" customHeight="1">
      <c r="A40" s="950"/>
      <c r="B40" s="952"/>
      <c r="C40" s="953"/>
      <c r="D40" s="946">
        <f>A!D40</f>
        <v>162939</v>
      </c>
      <c r="E40" s="947"/>
      <c r="F40" s="118"/>
      <c r="G40" s="945">
        <f>A!G40</f>
        <v>227421</v>
      </c>
      <c r="H40" s="945"/>
      <c r="I40" s="945"/>
    </row>
    <row r="41" spans="1:9" ht="27.75" customHeight="1">
      <c r="A41" s="949" t="s">
        <v>144</v>
      </c>
      <c r="B41" s="952" t="s">
        <v>443</v>
      </c>
      <c r="C41" s="953" t="s">
        <v>223</v>
      </c>
      <c r="D41" s="946">
        <f>A!D41</f>
        <v>11652</v>
      </c>
      <c r="E41" s="947"/>
      <c r="F41" s="945">
        <f>D41-D42</f>
        <v>11652</v>
      </c>
      <c r="G41" s="945"/>
      <c r="H41" s="945"/>
      <c r="I41" s="118" t="s">
        <v>789</v>
      </c>
    </row>
    <row r="42" spans="1:9" ht="27.75" customHeight="1">
      <c r="A42" s="950"/>
      <c r="B42" s="952"/>
      <c r="C42" s="953"/>
      <c r="D42" s="946">
        <f>A!D42</f>
        <v>0</v>
      </c>
      <c r="E42" s="947"/>
      <c r="F42" s="118"/>
      <c r="G42" s="945">
        <f>A!G42</f>
        <v>105362</v>
      </c>
      <c r="H42" s="945"/>
      <c r="I42" s="945"/>
    </row>
    <row r="43" spans="1:9" ht="27.75" customHeight="1">
      <c r="A43" s="949" t="s">
        <v>145</v>
      </c>
      <c r="B43" s="952" t="s">
        <v>376</v>
      </c>
      <c r="C43" s="953" t="s">
        <v>224</v>
      </c>
      <c r="D43" s="946">
        <f>A!D43</f>
        <v>0</v>
      </c>
      <c r="E43" s="947"/>
      <c r="F43" s="945">
        <f>D43-D44</f>
        <v>0</v>
      </c>
      <c r="G43" s="945"/>
      <c r="H43" s="945"/>
      <c r="I43" s="118" t="s">
        <v>789</v>
      </c>
    </row>
    <row r="44" spans="1:9" ht="27.75" customHeight="1">
      <c r="A44" s="950"/>
      <c r="B44" s="952"/>
      <c r="C44" s="953"/>
      <c r="D44" s="946">
        <f>A!D44</f>
        <v>0</v>
      </c>
      <c r="E44" s="947"/>
      <c r="F44" s="118"/>
      <c r="G44" s="945">
        <f>A!G44</f>
        <v>6143</v>
      </c>
      <c r="H44" s="945"/>
      <c r="I44" s="945"/>
    </row>
    <row r="45" spans="1:9" ht="27.75" customHeight="1">
      <c r="A45" s="949" t="s">
        <v>481</v>
      </c>
      <c r="B45" s="952" t="s">
        <v>722</v>
      </c>
      <c r="C45" s="953" t="s">
        <v>225</v>
      </c>
      <c r="D45" s="946">
        <f>A!D45</f>
        <v>0</v>
      </c>
      <c r="E45" s="947"/>
      <c r="F45" s="945">
        <f>D45-D46</f>
        <v>0</v>
      </c>
      <c r="G45" s="945"/>
      <c r="H45" s="945"/>
      <c r="I45" s="118" t="s">
        <v>789</v>
      </c>
    </row>
    <row r="46" spans="1:9" ht="27.75" customHeight="1">
      <c r="A46" s="950"/>
      <c r="B46" s="952"/>
      <c r="C46" s="953"/>
      <c r="D46" s="946">
        <f>A!D46</f>
        <v>0</v>
      </c>
      <c r="E46" s="947"/>
      <c r="F46" s="118"/>
      <c r="G46" s="945">
        <f>A!G46</f>
        <v>0</v>
      </c>
      <c r="H46" s="945"/>
      <c r="I46" s="945"/>
    </row>
    <row r="47" spans="1:9" ht="27.75" customHeight="1">
      <c r="A47" s="971" t="s">
        <v>157</v>
      </c>
      <c r="B47" s="972" t="s">
        <v>600</v>
      </c>
      <c r="C47" s="958" t="s">
        <v>226</v>
      </c>
      <c r="D47" s="872">
        <f>D49+D51+D53+D55+D57+D59+D61+D66</f>
        <v>0</v>
      </c>
      <c r="E47" s="872"/>
      <c r="F47" s="872">
        <f>D47-D48</f>
        <v>0</v>
      </c>
      <c r="G47" s="872"/>
      <c r="H47" s="872"/>
      <c r="I47" s="164"/>
    </row>
    <row r="48" spans="1:9" ht="27.75" customHeight="1">
      <c r="A48" s="971"/>
      <c r="B48" s="972"/>
      <c r="C48" s="958"/>
      <c r="D48" s="872">
        <f>D50+D52+D54+D56+D58+D60+D62+D67</f>
        <v>0</v>
      </c>
      <c r="E48" s="872"/>
      <c r="F48" s="164"/>
      <c r="G48" s="872">
        <f>G50+G52+G54+G56+G58+G60+G62+G67</f>
        <v>0</v>
      </c>
      <c r="H48" s="872"/>
      <c r="I48" s="872"/>
    </row>
    <row r="49" spans="1:9" ht="27.75" customHeight="1">
      <c r="A49" s="951" t="s">
        <v>795</v>
      </c>
      <c r="B49" s="955" t="s">
        <v>782</v>
      </c>
      <c r="C49" s="957" t="s">
        <v>227</v>
      </c>
      <c r="D49" s="946">
        <f>A!D49</f>
        <v>0</v>
      </c>
      <c r="E49" s="947"/>
      <c r="F49" s="945">
        <f>D49-D50</f>
        <v>0</v>
      </c>
      <c r="G49" s="945"/>
      <c r="H49" s="945"/>
      <c r="I49" s="118" t="s">
        <v>789</v>
      </c>
    </row>
    <row r="50" spans="1:9" ht="27.75" customHeight="1">
      <c r="A50" s="951"/>
      <c r="B50" s="955"/>
      <c r="C50" s="957"/>
      <c r="D50" s="946">
        <f>A!D50</f>
        <v>0</v>
      </c>
      <c r="E50" s="947"/>
      <c r="F50" s="118"/>
      <c r="G50" s="945">
        <f>A!G50</f>
        <v>0</v>
      </c>
      <c r="H50" s="945"/>
      <c r="I50" s="945"/>
    </row>
    <row r="51" spans="1:9" ht="27.75" customHeight="1">
      <c r="A51" s="949" t="s">
        <v>139</v>
      </c>
      <c r="B51" s="952" t="s">
        <v>377</v>
      </c>
      <c r="C51" s="953" t="s">
        <v>228</v>
      </c>
      <c r="D51" s="946">
        <f>A!D51</f>
        <v>0</v>
      </c>
      <c r="E51" s="947"/>
      <c r="F51" s="945">
        <f>D51-D52</f>
        <v>0</v>
      </c>
      <c r="G51" s="945"/>
      <c r="H51" s="945"/>
      <c r="I51" s="118" t="s">
        <v>789</v>
      </c>
    </row>
    <row r="52" spans="1:9" ht="27.75" customHeight="1">
      <c r="A52" s="950"/>
      <c r="B52" s="952"/>
      <c r="C52" s="953"/>
      <c r="D52" s="946">
        <f>A!D52</f>
        <v>0</v>
      </c>
      <c r="E52" s="947"/>
      <c r="F52" s="118"/>
      <c r="G52" s="945">
        <f>A!G52</f>
        <v>0</v>
      </c>
      <c r="H52" s="945"/>
      <c r="I52" s="945"/>
    </row>
    <row r="53" spans="1:9" ht="27.75" customHeight="1">
      <c r="A53" s="949" t="s">
        <v>140</v>
      </c>
      <c r="B53" s="952" t="s">
        <v>378</v>
      </c>
      <c r="C53" s="953" t="s">
        <v>229</v>
      </c>
      <c r="D53" s="946">
        <f>A!D53</f>
        <v>0</v>
      </c>
      <c r="E53" s="947"/>
      <c r="F53" s="945">
        <f>D53-D54</f>
        <v>0</v>
      </c>
      <c r="G53" s="945"/>
      <c r="H53" s="945"/>
      <c r="I53" s="118" t="s">
        <v>789</v>
      </c>
    </row>
    <row r="54" spans="1:9" ht="27.75" customHeight="1">
      <c r="A54" s="950"/>
      <c r="B54" s="952"/>
      <c r="C54" s="953"/>
      <c r="D54" s="946">
        <f>A!D54</f>
        <v>0</v>
      </c>
      <c r="E54" s="947"/>
      <c r="F54" s="118"/>
      <c r="G54" s="945">
        <f>A!G54</f>
        <v>0</v>
      </c>
      <c r="H54" s="945"/>
      <c r="I54" s="945"/>
    </row>
    <row r="55" spans="1:9" ht="27.75" customHeight="1">
      <c r="A55" s="949" t="s">
        <v>141</v>
      </c>
      <c r="B55" s="952" t="s">
        <v>379</v>
      </c>
      <c r="C55" s="953" t="s">
        <v>230</v>
      </c>
      <c r="D55" s="946">
        <f>A!D55</f>
        <v>0</v>
      </c>
      <c r="E55" s="947"/>
      <c r="F55" s="945">
        <f>D55-D56</f>
        <v>0</v>
      </c>
      <c r="G55" s="945"/>
      <c r="H55" s="945"/>
      <c r="I55" s="118" t="s">
        <v>789</v>
      </c>
    </row>
    <row r="56" spans="1:9" ht="27.75" customHeight="1">
      <c r="A56" s="950"/>
      <c r="B56" s="952"/>
      <c r="C56" s="953"/>
      <c r="D56" s="946">
        <f>A!D56</f>
        <v>0</v>
      </c>
      <c r="E56" s="947"/>
      <c r="F56" s="118"/>
      <c r="G56" s="945">
        <f>A!G56</f>
        <v>0</v>
      </c>
      <c r="H56" s="945"/>
      <c r="I56" s="945"/>
    </row>
    <row r="57" spans="1:9" ht="27.75" customHeight="1">
      <c r="A57" s="949" t="s">
        <v>142</v>
      </c>
      <c r="B57" s="952" t="s">
        <v>783</v>
      </c>
      <c r="C57" s="953" t="s">
        <v>231</v>
      </c>
      <c r="D57" s="946">
        <f>A!D57</f>
        <v>0</v>
      </c>
      <c r="E57" s="947"/>
      <c r="F57" s="945">
        <f>D57-D58</f>
        <v>0</v>
      </c>
      <c r="G57" s="945"/>
      <c r="H57" s="945"/>
      <c r="I57" s="118" t="s">
        <v>789</v>
      </c>
    </row>
    <row r="58" spans="1:9" s="13" customFormat="1" ht="27.75" customHeight="1">
      <c r="A58" s="950"/>
      <c r="B58" s="952"/>
      <c r="C58" s="953"/>
      <c r="D58" s="946">
        <f>A!D58</f>
        <v>0</v>
      </c>
      <c r="E58" s="947"/>
      <c r="F58" s="118"/>
      <c r="G58" s="945">
        <f>A!G58</f>
        <v>0</v>
      </c>
      <c r="H58" s="945"/>
      <c r="I58" s="945"/>
    </row>
    <row r="59" spans="1:9" s="13" customFormat="1" ht="27.75" customHeight="1">
      <c r="A59" s="949" t="s">
        <v>346</v>
      </c>
      <c r="B59" s="952" t="s">
        <v>784</v>
      </c>
      <c r="C59" s="953" t="s">
        <v>232</v>
      </c>
      <c r="D59" s="946">
        <f>A!D59</f>
        <v>0</v>
      </c>
      <c r="E59" s="947"/>
      <c r="F59" s="945">
        <f>D59-D60</f>
        <v>0</v>
      </c>
      <c r="G59" s="945"/>
      <c r="H59" s="945"/>
      <c r="I59" s="118" t="s">
        <v>789</v>
      </c>
    </row>
    <row r="60" spans="1:9" s="13" customFormat="1" ht="27.75" customHeight="1">
      <c r="A60" s="950"/>
      <c r="B60" s="952"/>
      <c r="C60" s="953"/>
      <c r="D60" s="946">
        <f>A!D60</f>
        <v>0</v>
      </c>
      <c r="E60" s="947"/>
      <c r="F60" s="118"/>
      <c r="G60" s="945">
        <f>A!G60</f>
        <v>0</v>
      </c>
      <c r="H60" s="945"/>
      <c r="I60" s="945"/>
    </row>
    <row r="61" spans="1:9" s="13" customFormat="1" ht="27.75" customHeight="1">
      <c r="A61" s="949" t="s">
        <v>348</v>
      </c>
      <c r="B61" s="952" t="s">
        <v>444</v>
      </c>
      <c r="C61" s="953" t="s">
        <v>233</v>
      </c>
      <c r="D61" s="946">
        <f>A!D61</f>
        <v>0</v>
      </c>
      <c r="E61" s="947"/>
      <c r="F61" s="945">
        <f>D61-D62</f>
        <v>0</v>
      </c>
      <c r="G61" s="945"/>
      <c r="H61" s="945"/>
      <c r="I61" s="118" t="s">
        <v>789</v>
      </c>
    </row>
    <row r="62" spans="1:9" s="13" customFormat="1" ht="27.75" customHeight="1">
      <c r="A62" s="950"/>
      <c r="B62" s="952"/>
      <c r="C62" s="953"/>
      <c r="D62" s="946">
        <f>A!D62</f>
        <v>0</v>
      </c>
      <c r="E62" s="947"/>
      <c r="F62" s="118"/>
      <c r="G62" s="945">
        <f>A!G62</f>
        <v>0</v>
      </c>
      <c r="H62" s="945"/>
      <c r="I62" s="945"/>
    </row>
    <row r="63" spans="1:9" s="13" customFormat="1" ht="15.2" customHeight="1">
      <c r="A63" s="895" t="s">
        <v>490</v>
      </c>
      <c r="B63" s="889" t="s">
        <v>717</v>
      </c>
      <c r="C63" s="98" t="s">
        <v>476</v>
      </c>
      <c r="D63" s="873" t="s">
        <v>368</v>
      </c>
      <c r="E63" s="873"/>
      <c r="F63" s="873"/>
      <c r="G63" s="873"/>
      <c r="H63" s="869" t="s">
        <v>477</v>
      </c>
      <c r="I63" s="871"/>
    </row>
    <row r="64" spans="1:9" ht="15.2" customHeight="1">
      <c r="A64" s="896"/>
      <c r="B64" s="890"/>
      <c r="C64" s="101" t="s">
        <v>482</v>
      </c>
      <c r="D64" s="99">
        <v>1</v>
      </c>
      <c r="E64" s="99" t="s">
        <v>699</v>
      </c>
      <c r="F64" s="873" t="s">
        <v>700</v>
      </c>
      <c r="G64" s="873"/>
      <c r="H64" s="878" t="s">
        <v>468</v>
      </c>
      <c r="I64" s="879"/>
    </row>
    <row r="65" spans="1:9" ht="15.2" customHeight="1">
      <c r="A65" s="897" t="s">
        <v>478</v>
      </c>
      <c r="B65" s="100" t="s">
        <v>479</v>
      </c>
      <c r="C65" s="103" t="s">
        <v>480</v>
      </c>
      <c r="D65" s="144"/>
      <c r="E65" s="99" t="s">
        <v>701</v>
      </c>
      <c r="F65" s="873"/>
      <c r="G65" s="873"/>
      <c r="H65" s="878" t="s">
        <v>702</v>
      </c>
      <c r="I65" s="879"/>
    </row>
    <row r="66" spans="1:9" ht="28.5" customHeight="1">
      <c r="A66" s="949" t="s">
        <v>349</v>
      </c>
      <c r="B66" s="955" t="s">
        <v>380</v>
      </c>
      <c r="C66" s="953" t="s">
        <v>234</v>
      </c>
      <c r="D66" s="946">
        <f>A!D66</f>
        <v>0</v>
      </c>
      <c r="E66" s="947"/>
      <c r="F66" s="945">
        <f>D66-D67</f>
        <v>0</v>
      </c>
      <c r="G66" s="945"/>
      <c r="H66" s="945"/>
      <c r="I66" s="118" t="s">
        <v>789</v>
      </c>
    </row>
    <row r="67" spans="1:9" ht="28.5" customHeight="1">
      <c r="A67" s="950"/>
      <c r="B67" s="955"/>
      <c r="C67" s="953"/>
      <c r="D67" s="946">
        <f>A!D67</f>
        <v>0</v>
      </c>
      <c r="E67" s="947"/>
      <c r="F67" s="118"/>
      <c r="G67" s="945">
        <f>A!G67</f>
        <v>0</v>
      </c>
      <c r="H67" s="945"/>
      <c r="I67" s="945"/>
    </row>
    <row r="68" spans="1:9" ht="28.5" customHeight="1">
      <c r="A68" s="970" t="s">
        <v>131</v>
      </c>
      <c r="B68" s="892" t="s">
        <v>592</v>
      </c>
      <c r="C68" s="958" t="s">
        <v>235</v>
      </c>
      <c r="D68" s="872">
        <f>D70+D84+D103+D121</f>
        <v>5554125</v>
      </c>
      <c r="E68" s="872"/>
      <c r="F68" s="872">
        <f>D68-D69</f>
        <v>5237047</v>
      </c>
      <c r="G68" s="872"/>
      <c r="H68" s="872"/>
      <c r="I68" s="157"/>
    </row>
    <row r="69" spans="1:9" ht="28.5" customHeight="1">
      <c r="A69" s="970"/>
      <c r="B69" s="892"/>
      <c r="C69" s="958"/>
      <c r="D69" s="872">
        <f>D71+D85+D104+D122</f>
        <v>317078</v>
      </c>
      <c r="E69" s="872"/>
      <c r="F69" s="157"/>
      <c r="G69" s="872">
        <f>G71+G85+G104+G122</f>
        <v>5347457</v>
      </c>
      <c r="H69" s="872"/>
      <c r="I69" s="872"/>
    </row>
    <row r="70" spans="1:9" ht="28.5" customHeight="1">
      <c r="A70" s="970" t="s">
        <v>132</v>
      </c>
      <c r="B70" s="892" t="s">
        <v>593</v>
      </c>
      <c r="C70" s="958" t="s">
        <v>236</v>
      </c>
      <c r="D70" s="872">
        <f>D72+D74+D76+D78+D80+D82</f>
        <v>3893629</v>
      </c>
      <c r="E70" s="872"/>
      <c r="F70" s="872">
        <f>D70-D71</f>
        <v>3577236</v>
      </c>
      <c r="G70" s="872"/>
      <c r="H70" s="872"/>
      <c r="I70" s="164"/>
    </row>
    <row r="71" spans="1:9" ht="28.5" customHeight="1">
      <c r="A71" s="970"/>
      <c r="B71" s="892"/>
      <c r="C71" s="958"/>
      <c r="D71" s="872">
        <f>D73+D75+D77+D79+D81+D83</f>
        <v>316393</v>
      </c>
      <c r="E71" s="872"/>
      <c r="F71" s="164"/>
      <c r="G71" s="872">
        <f>G73+G75+G77+G79+G81+G83</f>
        <v>3046622</v>
      </c>
      <c r="H71" s="872"/>
      <c r="I71" s="872"/>
    </row>
    <row r="72" spans="1:9" ht="28.5" customHeight="1">
      <c r="A72" s="951" t="s">
        <v>102</v>
      </c>
      <c r="B72" s="881" t="s">
        <v>785</v>
      </c>
      <c r="C72" s="957" t="s">
        <v>237</v>
      </c>
      <c r="D72" s="946">
        <f>A!D72</f>
        <v>3439985</v>
      </c>
      <c r="E72" s="947"/>
      <c r="F72" s="945">
        <f>D72-D73</f>
        <v>3123592</v>
      </c>
      <c r="G72" s="945"/>
      <c r="H72" s="945"/>
      <c r="I72" s="118" t="s">
        <v>789</v>
      </c>
    </row>
    <row r="73" spans="1:9" ht="28.5" customHeight="1">
      <c r="A73" s="951"/>
      <c r="B73" s="881"/>
      <c r="C73" s="957"/>
      <c r="D73" s="946">
        <f>A!D73</f>
        <v>316393</v>
      </c>
      <c r="E73" s="947"/>
      <c r="F73" s="118"/>
      <c r="G73" s="945">
        <f>A!G73</f>
        <v>2731010</v>
      </c>
      <c r="H73" s="945"/>
      <c r="I73" s="945"/>
    </row>
    <row r="74" spans="1:9" ht="28.5" customHeight="1">
      <c r="A74" s="949" t="s">
        <v>133</v>
      </c>
      <c r="B74" s="881" t="s">
        <v>381</v>
      </c>
      <c r="C74" s="953" t="s">
        <v>238</v>
      </c>
      <c r="D74" s="946">
        <f>A!D74</f>
        <v>265972</v>
      </c>
      <c r="E74" s="947"/>
      <c r="F74" s="945">
        <f>D74-D75</f>
        <v>265972</v>
      </c>
      <c r="G74" s="945"/>
      <c r="H74" s="945"/>
      <c r="I74" s="118" t="s">
        <v>789</v>
      </c>
    </row>
    <row r="75" spans="1:9" ht="28.5" customHeight="1">
      <c r="A75" s="950"/>
      <c r="B75" s="881"/>
      <c r="C75" s="953"/>
      <c r="D75" s="946">
        <f>A!D75</f>
        <v>0</v>
      </c>
      <c r="E75" s="947"/>
      <c r="F75" s="118"/>
      <c r="G75" s="945">
        <f>A!G75</f>
        <v>184634</v>
      </c>
      <c r="H75" s="945"/>
      <c r="I75" s="945"/>
    </row>
    <row r="76" spans="1:9" ht="28.5" customHeight="1">
      <c r="A76" s="949" t="s">
        <v>347</v>
      </c>
      <c r="B76" s="955" t="s">
        <v>382</v>
      </c>
      <c r="C76" s="953" t="s">
        <v>239</v>
      </c>
      <c r="D76" s="946">
        <f>A!D76</f>
        <v>0</v>
      </c>
      <c r="E76" s="947"/>
      <c r="F76" s="945">
        <f>D76-D77</f>
        <v>0</v>
      </c>
      <c r="G76" s="945"/>
      <c r="H76" s="945"/>
      <c r="I76" s="118" t="s">
        <v>789</v>
      </c>
    </row>
    <row r="77" spans="1:9" ht="28.5" customHeight="1">
      <c r="A77" s="950"/>
      <c r="B77" s="955"/>
      <c r="C77" s="953"/>
      <c r="D77" s="946">
        <f>A!D77</f>
        <v>0</v>
      </c>
      <c r="E77" s="947"/>
      <c r="F77" s="118"/>
      <c r="G77" s="945">
        <f>A!G77</f>
        <v>0</v>
      </c>
      <c r="H77" s="945"/>
      <c r="I77" s="945"/>
    </row>
    <row r="78" spans="1:9" ht="28.5" customHeight="1">
      <c r="A78" s="949" t="s">
        <v>353</v>
      </c>
      <c r="B78" s="955" t="s">
        <v>383</v>
      </c>
      <c r="C78" s="953" t="s">
        <v>240</v>
      </c>
      <c r="D78" s="946">
        <f>A!D78</f>
        <v>0</v>
      </c>
      <c r="E78" s="947"/>
      <c r="F78" s="945">
        <f>D78-D79</f>
        <v>0</v>
      </c>
      <c r="G78" s="945"/>
      <c r="H78" s="945"/>
      <c r="I78" s="118" t="s">
        <v>789</v>
      </c>
    </row>
    <row r="79" spans="1:9" ht="28.5" customHeight="1">
      <c r="A79" s="950"/>
      <c r="B79" s="955"/>
      <c r="C79" s="953"/>
      <c r="D79" s="946">
        <f>A!D79</f>
        <v>0</v>
      </c>
      <c r="E79" s="947"/>
      <c r="F79" s="118"/>
      <c r="G79" s="945">
        <f>A!G79</f>
        <v>0</v>
      </c>
      <c r="H79" s="945"/>
      <c r="I79" s="945"/>
    </row>
    <row r="80" spans="1:9" ht="28.5" customHeight="1">
      <c r="A80" s="949" t="s">
        <v>354</v>
      </c>
      <c r="B80" s="881" t="s">
        <v>598</v>
      </c>
      <c r="C80" s="953" t="s">
        <v>241</v>
      </c>
      <c r="D80" s="946">
        <f>A!D80</f>
        <v>187672</v>
      </c>
      <c r="E80" s="947"/>
      <c r="F80" s="945">
        <f>D80-D81</f>
        <v>187672</v>
      </c>
      <c r="G80" s="945"/>
      <c r="H80" s="945"/>
      <c r="I80" s="118" t="s">
        <v>789</v>
      </c>
    </row>
    <row r="81" spans="1:9" ht="28.5" customHeight="1">
      <c r="A81" s="950"/>
      <c r="B81" s="881"/>
      <c r="C81" s="953"/>
      <c r="D81" s="946">
        <f>A!D81</f>
        <v>0</v>
      </c>
      <c r="E81" s="947"/>
      <c r="F81" s="118"/>
      <c r="G81" s="945">
        <f>A!G81</f>
        <v>130978</v>
      </c>
      <c r="H81" s="945"/>
      <c r="I81" s="945"/>
    </row>
    <row r="82" spans="1:9" ht="28.5" customHeight="1">
      <c r="A82" s="949" t="s">
        <v>346</v>
      </c>
      <c r="B82" s="881" t="s">
        <v>786</v>
      </c>
      <c r="C82" s="953" t="s">
        <v>242</v>
      </c>
      <c r="D82" s="946">
        <f>A!D82</f>
        <v>0</v>
      </c>
      <c r="E82" s="947"/>
      <c r="F82" s="945">
        <f>D82-D83</f>
        <v>0</v>
      </c>
      <c r="G82" s="945"/>
      <c r="H82" s="945"/>
      <c r="I82" s="118" t="s">
        <v>789</v>
      </c>
    </row>
    <row r="83" spans="1:9" ht="28.5" customHeight="1">
      <c r="A83" s="950"/>
      <c r="B83" s="881"/>
      <c r="C83" s="953"/>
      <c r="D83" s="946">
        <f>A!D83</f>
        <v>0</v>
      </c>
      <c r="E83" s="947"/>
      <c r="F83" s="118"/>
      <c r="G83" s="945">
        <f>A!G83</f>
        <v>0</v>
      </c>
      <c r="H83" s="945"/>
      <c r="I83" s="945"/>
    </row>
    <row r="84" spans="1:9" ht="28.5" customHeight="1">
      <c r="A84" s="948" t="s">
        <v>163</v>
      </c>
      <c r="B84" s="892" t="s">
        <v>590</v>
      </c>
      <c r="C84" s="958" t="s">
        <v>243</v>
      </c>
      <c r="D84" s="872">
        <f>D86+D88+D90+D92+D97+D99+D101</f>
        <v>0</v>
      </c>
      <c r="E84" s="872"/>
      <c r="F84" s="872">
        <f>D84-D85</f>
        <v>0</v>
      </c>
      <c r="G84" s="872"/>
      <c r="H84" s="872"/>
      <c r="I84" s="164"/>
    </row>
    <row r="85" spans="1:9" ht="28.5" customHeight="1">
      <c r="A85" s="948"/>
      <c r="B85" s="892"/>
      <c r="C85" s="958"/>
      <c r="D85" s="872">
        <f>D87+D89+D91+D93+D98+D100+D102</f>
        <v>0</v>
      </c>
      <c r="E85" s="872"/>
      <c r="F85" s="164"/>
      <c r="G85" s="872">
        <f>G87+G89+G91+G93+G98+G100+G102</f>
        <v>0</v>
      </c>
      <c r="H85" s="872"/>
      <c r="I85" s="872"/>
    </row>
    <row r="86" spans="1:9" ht="28.5" customHeight="1">
      <c r="A86" s="951" t="s">
        <v>164</v>
      </c>
      <c r="B86" s="881" t="s">
        <v>787</v>
      </c>
      <c r="C86" s="957" t="s">
        <v>244</v>
      </c>
      <c r="D86" s="946">
        <f>A!D86</f>
        <v>0</v>
      </c>
      <c r="E86" s="947"/>
      <c r="F86" s="945">
        <f>D86-D87</f>
        <v>0</v>
      </c>
      <c r="G86" s="945"/>
      <c r="H86" s="945"/>
      <c r="I86" s="118" t="s">
        <v>789</v>
      </c>
    </row>
    <row r="87" spans="1:9" ht="28.5" customHeight="1">
      <c r="A87" s="951"/>
      <c r="B87" s="881"/>
      <c r="C87" s="957"/>
      <c r="D87" s="946">
        <f>A!D87</f>
        <v>0</v>
      </c>
      <c r="E87" s="947"/>
      <c r="F87" s="118"/>
      <c r="G87" s="945">
        <f>A!G87</f>
        <v>0</v>
      </c>
      <c r="H87" s="945"/>
      <c r="I87" s="945"/>
    </row>
    <row r="88" spans="1:9" ht="28.5" customHeight="1">
      <c r="A88" s="949" t="s">
        <v>333</v>
      </c>
      <c r="B88" s="881" t="s">
        <v>496</v>
      </c>
      <c r="C88" s="957" t="s">
        <v>245</v>
      </c>
      <c r="D88" s="946">
        <f>A!D88</f>
        <v>0</v>
      </c>
      <c r="E88" s="947"/>
      <c r="F88" s="945">
        <f>D88-D89</f>
        <v>0</v>
      </c>
      <c r="G88" s="945"/>
      <c r="H88" s="945"/>
      <c r="I88" s="118" t="s">
        <v>789</v>
      </c>
    </row>
    <row r="89" spans="1:9" s="13" customFormat="1" ht="28.5" customHeight="1">
      <c r="A89" s="950"/>
      <c r="B89" s="881"/>
      <c r="C89" s="957"/>
      <c r="D89" s="946">
        <f>A!D89</f>
        <v>0</v>
      </c>
      <c r="E89" s="947"/>
      <c r="F89" s="118"/>
      <c r="G89" s="945">
        <f>A!G89</f>
        <v>0</v>
      </c>
      <c r="H89" s="945"/>
      <c r="I89" s="945"/>
    </row>
    <row r="90" spans="1:9" s="13" customFormat="1" ht="28.5" customHeight="1">
      <c r="A90" s="949" t="s">
        <v>332</v>
      </c>
      <c r="B90" s="881" t="s">
        <v>703</v>
      </c>
      <c r="C90" s="953" t="s">
        <v>246</v>
      </c>
      <c r="D90" s="946">
        <f>A!D90</f>
        <v>0</v>
      </c>
      <c r="E90" s="947"/>
      <c r="F90" s="945">
        <f>D90-D91</f>
        <v>0</v>
      </c>
      <c r="G90" s="945"/>
      <c r="H90" s="945"/>
      <c r="I90" s="118" t="s">
        <v>789</v>
      </c>
    </row>
    <row r="91" spans="1:9" s="13" customFormat="1" ht="28.5" customHeight="1">
      <c r="A91" s="950"/>
      <c r="B91" s="881"/>
      <c r="C91" s="953"/>
      <c r="D91" s="946">
        <f>A!D91</f>
        <v>0</v>
      </c>
      <c r="E91" s="947"/>
      <c r="F91" s="118"/>
      <c r="G91" s="945">
        <f>A!G91</f>
        <v>0</v>
      </c>
      <c r="H91" s="945"/>
      <c r="I91" s="945"/>
    </row>
    <row r="92" spans="1:9" s="13" customFormat="1" ht="28.5" customHeight="1">
      <c r="A92" s="949" t="s">
        <v>334</v>
      </c>
      <c r="B92" s="952" t="s">
        <v>723</v>
      </c>
      <c r="C92" s="953" t="s">
        <v>247</v>
      </c>
      <c r="D92" s="946">
        <f>A!D92</f>
        <v>0</v>
      </c>
      <c r="E92" s="947"/>
      <c r="F92" s="945">
        <f>D92-D93</f>
        <v>0</v>
      </c>
      <c r="G92" s="945"/>
      <c r="H92" s="945"/>
      <c r="I92" s="118" t="s">
        <v>789</v>
      </c>
    </row>
    <row r="93" spans="1:9" s="13" customFormat="1" ht="28.5" customHeight="1">
      <c r="A93" s="950"/>
      <c r="B93" s="952"/>
      <c r="C93" s="953"/>
      <c r="D93" s="946">
        <f>A!D93</f>
        <v>0</v>
      </c>
      <c r="E93" s="947"/>
      <c r="F93" s="118"/>
      <c r="G93" s="945">
        <f>A!G93</f>
        <v>0</v>
      </c>
      <c r="H93" s="945"/>
      <c r="I93" s="945"/>
    </row>
    <row r="94" spans="1:9" s="13" customFormat="1" ht="15.2" customHeight="1">
      <c r="A94" s="895" t="s">
        <v>490</v>
      </c>
      <c r="B94" s="889" t="s">
        <v>717</v>
      </c>
      <c r="C94" s="98" t="s">
        <v>476</v>
      </c>
      <c r="D94" s="873" t="s">
        <v>368</v>
      </c>
      <c r="E94" s="873"/>
      <c r="F94" s="873"/>
      <c r="G94" s="873"/>
      <c r="H94" s="869" t="s">
        <v>477</v>
      </c>
      <c r="I94" s="871"/>
    </row>
    <row r="95" spans="1:9" ht="15.2" customHeight="1">
      <c r="A95" s="896"/>
      <c r="B95" s="890"/>
      <c r="C95" s="101" t="s">
        <v>482</v>
      </c>
      <c r="D95" s="99">
        <v>1</v>
      </c>
      <c r="E95" s="99" t="s">
        <v>699</v>
      </c>
      <c r="F95" s="873" t="s">
        <v>700</v>
      </c>
      <c r="G95" s="873"/>
      <c r="H95" s="878" t="s">
        <v>468</v>
      </c>
      <c r="I95" s="879"/>
    </row>
    <row r="96" spans="1:9" ht="15.2" customHeight="1">
      <c r="A96" s="897" t="s">
        <v>478</v>
      </c>
      <c r="B96" s="100" t="s">
        <v>479</v>
      </c>
      <c r="C96" s="103" t="s">
        <v>480</v>
      </c>
      <c r="D96" s="144"/>
      <c r="E96" s="99" t="s">
        <v>701</v>
      </c>
      <c r="F96" s="873"/>
      <c r="G96" s="873"/>
      <c r="H96" s="878" t="s">
        <v>702</v>
      </c>
      <c r="I96" s="879"/>
    </row>
    <row r="97" spans="1:9" ht="27.75" customHeight="1">
      <c r="A97" s="949" t="s">
        <v>331</v>
      </c>
      <c r="B97" s="955" t="s">
        <v>491</v>
      </c>
      <c r="C97" s="953" t="s">
        <v>248</v>
      </c>
      <c r="D97" s="946">
        <f>A!D97</f>
        <v>0</v>
      </c>
      <c r="E97" s="947"/>
      <c r="F97" s="945">
        <f>D97-D98</f>
        <v>0</v>
      </c>
      <c r="G97" s="945"/>
      <c r="H97" s="945"/>
      <c r="I97" s="118" t="s">
        <v>789</v>
      </c>
    </row>
    <row r="98" spans="1:9" ht="27.75" customHeight="1">
      <c r="A98" s="950"/>
      <c r="B98" s="955"/>
      <c r="C98" s="953"/>
      <c r="D98" s="946">
        <f>A!D98</f>
        <v>0</v>
      </c>
      <c r="E98" s="947"/>
      <c r="F98" s="118"/>
      <c r="G98" s="945">
        <f>A!G98</f>
        <v>0</v>
      </c>
      <c r="H98" s="945"/>
      <c r="I98" s="945"/>
    </row>
    <row r="99" spans="1:9" ht="27.75" customHeight="1">
      <c r="A99" s="949" t="s">
        <v>149</v>
      </c>
      <c r="B99" s="952" t="s">
        <v>724</v>
      </c>
      <c r="C99" s="953" t="s">
        <v>249</v>
      </c>
      <c r="D99" s="946">
        <f>A!D99</f>
        <v>0</v>
      </c>
      <c r="E99" s="947"/>
      <c r="F99" s="945">
        <f>D99-D100</f>
        <v>0</v>
      </c>
      <c r="G99" s="945"/>
      <c r="H99" s="945"/>
      <c r="I99" s="118" t="s">
        <v>789</v>
      </c>
    </row>
    <row r="100" spans="1:9" ht="27.75" customHeight="1">
      <c r="A100" s="950"/>
      <c r="B100" s="952"/>
      <c r="C100" s="953"/>
      <c r="D100" s="946">
        <f>A!D100</f>
        <v>0</v>
      </c>
      <c r="E100" s="947"/>
      <c r="F100" s="118"/>
      <c r="G100" s="945">
        <f>A!G100</f>
        <v>0</v>
      </c>
      <c r="H100" s="945"/>
      <c r="I100" s="945"/>
    </row>
    <row r="101" spans="1:9" ht="27.75" customHeight="1">
      <c r="A101" s="949" t="s">
        <v>898</v>
      </c>
      <c r="B101" s="952" t="s">
        <v>517</v>
      </c>
      <c r="C101" s="953" t="s">
        <v>317</v>
      </c>
      <c r="D101" s="946">
        <f>A!D101</f>
        <v>0</v>
      </c>
      <c r="E101" s="947"/>
      <c r="F101" s="945">
        <f>D101-D102</f>
        <v>0</v>
      </c>
      <c r="G101" s="945"/>
      <c r="H101" s="945"/>
      <c r="I101" s="118" t="s">
        <v>789</v>
      </c>
    </row>
    <row r="102" spans="1:9" ht="27.75" customHeight="1">
      <c r="A102" s="950"/>
      <c r="B102" s="952"/>
      <c r="C102" s="953"/>
      <c r="D102" s="946">
        <f>A!D102</f>
        <v>0</v>
      </c>
      <c r="E102" s="947"/>
      <c r="F102" s="118"/>
      <c r="G102" s="945">
        <f>A!G102</f>
        <v>0</v>
      </c>
      <c r="H102" s="945"/>
      <c r="I102" s="945"/>
    </row>
    <row r="103" spans="1:9" ht="27.75" customHeight="1">
      <c r="A103" s="948" t="s">
        <v>146</v>
      </c>
      <c r="B103" s="892" t="s">
        <v>588</v>
      </c>
      <c r="C103" s="958" t="s">
        <v>250</v>
      </c>
      <c r="D103" s="872">
        <f>D105+D107+D109+D111+D113+D115+D117+D119</f>
        <v>1511651</v>
      </c>
      <c r="E103" s="872"/>
      <c r="F103" s="872">
        <f>D103-D104</f>
        <v>1510966</v>
      </c>
      <c r="G103" s="872"/>
      <c r="H103" s="872"/>
      <c r="I103" s="164"/>
    </row>
    <row r="104" spans="1:9" ht="27.75" customHeight="1">
      <c r="A104" s="948"/>
      <c r="B104" s="892"/>
      <c r="C104" s="958"/>
      <c r="D104" s="872">
        <f>D106+D108+D110+D112+D114+D116+D118+D120</f>
        <v>685</v>
      </c>
      <c r="E104" s="872"/>
      <c r="F104" s="164"/>
      <c r="G104" s="872">
        <f>G106+G108+G110+G112+G114+G116+G118+G120</f>
        <v>2185019</v>
      </c>
      <c r="H104" s="872"/>
      <c r="I104" s="872"/>
    </row>
    <row r="105" spans="1:9" ht="27.75" customHeight="1">
      <c r="A105" s="951" t="s">
        <v>166</v>
      </c>
      <c r="B105" s="952" t="s">
        <v>384</v>
      </c>
      <c r="C105" s="957" t="s">
        <v>251</v>
      </c>
      <c r="D105" s="946">
        <f>A!D105</f>
        <v>1324205</v>
      </c>
      <c r="E105" s="947"/>
      <c r="F105" s="945">
        <f>D105-D106</f>
        <v>1323520</v>
      </c>
      <c r="G105" s="945"/>
      <c r="H105" s="945"/>
      <c r="I105" s="118" t="s">
        <v>789</v>
      </c>
    </row>
    <row r="106" spans="1:9" ht="27.75" customHeight="1">
      <c r="A106" s="951"/>
      <c r="B106" s="952"/>
      <c r="C106" s="957"/>
      <c r="D106" s="946">
        <f>A!D106</f>
        <v>685</v>
      </c>
      <c r="E106" s="947"/>
      <c r="F106" s="118"/>
      <c r="G106" s="945">
        <f>A!G106</f>
        <v>2167833</v>
      </c>
      <c r="H106" s="945"/>
      <c r="I106" s="945"/>
    </row>
    <row r="107" spans="1:9" ht="27.75" customHeight="1">
      <c r="A107" s="949" t="s">
        <v>333</v>
      </c>
      <c r="B107" s="881" t="s">
        <v>496</v>
      </c>
      <c r="C107" s="953" t="s">
        <v>252</v>
      </c>
      <c r="D107" s="946">
        <f>A!D107</f>
        <v>0</v>
      </c>
      <c r="E107" s="947"/>
      <c r="F107" s="945">
        <f>D107-D108</f>
        <v>0</v>
      </c>
      <c r="G107" s="945"/>
      <c r="H107" s="945"/>
      <c r="I107" s="118" t="s">
        <v>789</v>
      </c>
    </row>
    <row r="108" spans="1:9" ht="27.75" customHeight="1">
      <c r="A108" s="950"/>
      <c r="B108" s="881"/>
      <c r="C108" s="953"/>
      <c r="D108" s="946">
        <f>A!D108</f>
        <v>0</v>
      </c>
      <c r="E108" s="947"/>
      <c r="F108" s="118"/>
      <c r="G108" s="945">
        <f>A!G108</f>
        <v>0</v>
      </c>
      <c r="H108" s="945"/>
      <c r="I108" s="945"/>
    </row>
    <row r="109" spans="1:9" ht="27.75" customHeight="1">
      <c r="A109" s="949" t="s">
        <v>332</v>
      </c>
      <c r="B109" s="952" t="s">
        <v>746</v>
      </c>
      <c r="C109" s="953" t="s">
        <v>253</v>
      </c>
      <c r="D109" s="946">
        <f>A!D109</f>
        <v>0</v>
      </c>
      <c r="E109" s="947"/>
      <c r="F109" s="945">
        <f>D109-D110</f>
        <v>0</v>
      </c>
      <c r="G109" s="945"/>
      <c r="H109" s="945"/>
      <c r="I109" s="118" t="s">
        <v>789</v>
      </c>
    </row>
    <row r="110" spans="1:9" ht="27.75" customHeight="1">
      <c r="A110" s="950"/>
      <c r="B110" s="952"/>
      <c r="C110" s="953"/>
      <c r="D110" s="946">
        <f>A!D110</f>
        <v>0</v>
      </c>
      <c r="E110" s="947"/>
      <c r="F110" s="118"/>
      <c r="G110" s="945">
        <f>A!G110</f>
        <v>0</v>
      </c>
      <c r="H110" s="945"/>
      <c r="I110" s="945"/>
    </row>
    <row r="111" spans="1:9" ht="27.75" customHeight="1">
      <c r="A111" s="949" t="s">
        <v>334</v>
      </c>
      <c r="B111" s="955" t="s">
        <v>492</v>
      </c>
      <c r="C111" s="953" t="s">
        <v>254</v>
      </c>
      <c r="D111" s="946">
        <f>A!D111</f>
        <v>0</v>
      </c>
      <c r="E111" s="947"/>
      <c r="F111" s="945">
        <f>D111-D112</f>
        <v>0</v>
      </c>
      <c r="G111" s="945"/>
      <c r="H111" s="945"/>
      <c r="I111" s="118" t="s">
        <v>789</v>
      </c>
    </row>
    <row r="112" spans="1:9" ht="27.75" customHeight="1">
      <c r="A112" s="950"/>
      <c r="B112" s="955"/>
      <c r="C112" s="953"/>
      <c r="D112" s="946">
        <f>A!D112</f>
        <v>0</v>
      </c>
      <c r="E112" s="947"/>
      <c r="F112" s="118"/>
      <c r="G112" s="945">
        <f>A!G112</f>
        <v>0</v>
      </c>
      <c r="H112" s="945"/>
      <c r="I112" s="945"/>
    </row>
    <row r="113" spans="1:9" ht="27.75" customHeight="1">
      <c r="A113" s="949" t="s">
        <v>331</v>
      </c>
      <c r="B113" s="955" t="s">
        <v>493</v>
      </c>
      <c r="C113" s="953" t="s">
        <v>255</v>
      </c>
      <c r="D113" s="946">
        <f>A!D113</f>
        <v>0</v>
      </c>
      <c r="E113" s="947"/>
      <c r="F113" s="945">
        <f>D113-D114</f>
        <v>0</v>
      </c>
      <c r="G113" s="945"/>
      <c r="H113" s="945"/>
      <c r="I113" s="118" t="s">
        <v>789</v>
      </c>
    </row>
    <row r="114" spans="1:9" ht="27.75" customHeight="1">
      <c r="A114" s="950"/>
      <c r="B114" s="955"/>
      <c r="C114" s="953"/>
      <c r="D114" s="946">
        <f>A!D114</f>
        <v>0</v>
      </c>
      <c r="E114" s="947"/>
      <c r="F114" s="118"/>
      <c r="G114" s="945">
        <f>A!G114</f>
        <v>0</v>
      </c>
      <c r="H114" s="945"/>
      <c r="I114" s="945"/>
    </row>
    <row r="115" spans="1:9" ht="27.75" customHeight="1">
      <c r="A115" s="949" t="s">
        <v>335</v>
      </c>
      <c r="B115" s="952" t="s">
        <v>704</v>
      </c>
      <c r="C115" s="953" t="s">
        <v>256</v>
      </c>
      <c r="D115" s="946">
        <f>A!D115</f>
        <v>0</v>
      </c>
      <c r="E115" s="947"/>
      <c r="F115" s="945">
        <f>D115-D116</f>
        <v>0</v>
      </c>
      <c r="G115" s="945"/>
      <c r="H115" s="945"/>
      <c r="I115" s="118" t="s">
        <v>789</v>
      </c>
    </row>
    <row r="116" spans="1:9" ht="27.75" customHeight="1">
      <c r="A116" s="950"/>
      <c r="B116" s="952"/>
      <c r="C116" s="953"/>
      <c r="D116" s="946">
        <f>A!D116</f>
        <v>0</v>
      </c>
      <c r="E116" s="947"/>
      <c r="F116" s="118"/>
      <c r="G116" s="945">
        <f>A!G116</f>
        <v>0</v>
      </c>
      <c r="H116" s="945"/>
      <c r="I116" s="945"/>
    </row>
    <row r="117" spans="1:9" ht="27.75" customHeight="1">
      <c r="A117" s="949" t="s">
        <v>330</v>
      </c>
      <c r="B117" s="952" t="s">
        <v>122</v>
      </c>
      <c r="C117" s="953" t="s">
        <v>257</v>
      </c>
      <c r="D117" s="946">
        <f>A!D117</f>
        <v>187446</v>
      </c>
      <c r="E117" s="947"/>
      <c r="F117" s="945">
        <f>D117-D118</f>
        <v>187446</v>
      </c>
      <c r="G117" s="945"/>
      <c r="H117" s="945"/>
      <c r="I117" s="118" t="s">
        <v>789</v>
      </c>
    </row>
    <row r="118" spans="1:9" ht="27.75" customHeight="1">
      <c r="A118" s="950"/>
      <c r="B118" s="952"/>
      <c r="C118" s="953"/>
      <c r="D118" s="946">
        <f>A!D118</f>
        <v>0</v>
      </c>
      <c r="E118" s="947"/>
      <c r="F118" s="118"/>
      <c r="G118" s="945">
        <f>A!G118</f>
        <v>17186</v>
      </c>
      <c r="H118" s="945"/>
      <c r="I118" s="945"/>
    </row>
    <row r="119" spans="1:9" ht="27.75" customHeight="1">
      <c r="A119" s="949" t="s">
        <v>589</v>
      </c>
      <c r="B119" s="952" t="s">
        <v>724</v>
      </c>
      <c r="C119" s="953" t="s">
        <v>258</v>
      </c>
      <c r="D119" s="946">
        <f>A!D119</f>
        <v>0</v>
      </c>
      <c r="E119" s="947"/>
      <c r="F119" s="945">
        <f>D119-D120</f>
        <v>0</v>
      </c>
      <c r="G119" s="945"/>
      <c r="H119" s="945"/>
      <c r="I119" s="118" t="s">
        <v>789</v>
      </c>
    </row>
    <row r="120" spans="1:9" ht="27.75" customHeight="1">
      <c r="A120" s="950"/>
      <c r="B120" s="952"/>
      <c r="C120" s="953"/>
      <c r="D120" s="946">
        <f>A!D120</f>
        <v>0</v>
      </c>
      <c r="E120" s="947"/>
      <c r="F120" s="118"/>
      <c r="G120" s="945">
        <f>A!G120</f>
        <v>0</v>
      </c>
      <c r="H120" s="945"/>
      <c r="I120" s="945"/>
    </row>
    <row r="121" spans="1:9" ht="27.75" customHeight="1">
      <c r="A121" s="948" t="s">
        <v>167</v>
      </c>
      <c r="B121" s="956" t="s">
        <v>103</v>
      </c>
      <c r="C121" s="954" t="s">
        <v>259</v>
      </c>
      <c r="D121" s="866">
        <f>D123+D128+D130+D132+D134</f>
        <v>148845</v>
      </c>
      <c r="E121" s="868"/>
      <c r="F121" s="866">
        <f>D121-D122</f>
        <v>148845</v>
      </c>
      <c r="G121" s="867"/>
      <c r="H121" s="868"/>
      <c r="I121" s="157"/>
    </row>
    <row r="122" spans="1:9" ht="27.75" customHeight="1">
      <c r="A122" s="948"/>
      <c r="B122" s="956"/>
      <c r="C122" s="954"/>
      <c r="D122" s="866">
        <f>D124+D129+D131+D133+D135</f>
        <v>0</v>
      </c>
      <c r="E122" s="868"/>
      <c r="F122" s="157"/>
      <c r="G122" s="866">
        <f>G124+G129+G131+G133+G135</f>
        <v>115816</v>
      </c>
      <c r="H122" s="867"/>
      <c r="I122" s="868"/>
    </row>
    <row r="123" spans="1:9" ht="27.75" customHeight="1">
      <c r="A123" s="951" t="s">
        <v>168</v>
      </c>
      <c r="B123" s="952" t="s">
        <v>725</v>
      </c>
      <c r="C123" s="953" t="s">
        <v>260</v>
      </c>
      <c r="D123" s="946">
        <f>A!D123</f>
        <v>5396</v>
      </c>
      <c r="E123" s="947"/>
      <c r="F123" s="945">
        <f>D123-D124</f>
        <v>5396</v>
      </c>
      <c r="G123" s="945"/>
      <c r="H123" s="945"/>
      <c r="I123" s="118" t="s">
        <v>789</v>
      </c>
    </row>
    <row r="124" spans="1:9" ht="27.75" customHeight="1">
      <c r="A124" s="951"/>
      <c r="B124" s="952"/>
      <c r="C124" s="953"/>
      <c r="D124" s="946">
        <f>A!D124</f>
        <v>0</v>
      </c>
      <c r="E124" s="947"/>
      <c r="F124" s="118"/>
      <c r="G124" s="945">
        <f>A!G124</f>
        <v>5932</v>
      </c>
      <c r="H124" s="945"/>
      <c r="I124" s="945"/>
    </row>
    <row r="125" spans="1:9" ht="15.2" customHeight="1">
      <c r="A125" s="895" t="s">
        <v>753</v>
      </c>
      <c r="B125" s="889" t="s">
        <v>717</v>
      </c>
      <c r="C125" s="98" t="s">
        <v>476</v>
      </c>
      <c r="D125" s="873" t="s">
        <v>368</v>
      </c>
      <c r="E125" s="873"/>
      <c r="F125" s="873"/>
      <c r="G125" s="873"/>
      <c r="H125" s="869" t="s">
        <v>477</v>
      </c>
      <c r="I125" s="871"/>
    </row>
    <row r="126" spans="1:9" ht="15.2" customHeight="1">
      <c r="A126" s="896"/>
      <c r="B126" s="890"/>
      <c r="C126" s="101" t="s">
        <v>482</v>
      </c>
      <c r="D126" s="99">
        <v>1</v>
      </c>
      <c r="E126" s="99" t="s">
        <v>699</v>
      </c>
      <c r="F126" s="873" t="s">
        <v>700</v>
      </c>
      <c r="G126" s="873"/>
      <c r="H126" s="878" t="s">
        <v>468</v>
      </c>
      <c r="I126" s="879"/>
    </row>
    <row r="127" spans="1:9" ht="15.2" customHeight="1">
      <c r="A127" s="897" t="s">
        <v>478</v>
      </c>
      <c r="B127" s="100" t="s">
        <v>479</v>
      </c>
      <c r="C127" s="103" t="s">
        <v>480</v>
      </c>
      <c r="D127" s="144"/>
      <c r="E127" s="99" t="s">
        <v>701</v>
      </c>
      <c r="F127" s="873"/>
      <c r="G127" s="873"/>
      <c r="H127" s="878" t="s">
        <v>702</v>
      </c>
      <c r="I127" s="879"/>
    </row>
    <row r="128" spans="1:9" ht="28.5" customHeight="1">
      <c r="A128" s="949" t="s">
        <v>139</v>
      </c>
      <c r="B128" s="952" t="s">
        <v>385</v>
      </c>
      <c r="C128" s="953" t="s">
        <v>261</v>
      </c>
      <c r="D128" s="946">
        <f>A!D128</f>
        <v>143449</v>
      </c>
      <c r="E128" s="947"/>
      <c r="F128" s="945">
        <f>D128-D129</f>
        <v>143449</v>
      </c>
      <c r="G128" s="945"/>
      <c r="H128" s="945"/>
      <c r="I128" s="118" t="s">
        <v>789</v>
      </c>
    </row>
    <row r="129" spans="1:9" ht="28.5" customHeight="1">
      <c r="A129" s="950"/>
      <c r="B129" s="952"/>
      <c r="C129" s="953"/>
      <c r="D129" s="946">
        <f>A!D129</f>
        <v>0</v>
      </c>
      <c r="E129" s="947"/>
      <c r="F129" s="118"/>
      <c r="G129" s="945">
        <f>A!G129</f>
        <v>109884</v>
      </c>
      <c r="H129" s="945"/>
      <c r="I129" s="945"/>
    </row>
    <row r="130" spans="1:9" ht="28.5" customHeight="1">
      <c r="A130" s="949" t="s">
        <v>140</v>
      </c>
      <c r="B130" s="952" t="s">
        <v>448</v>
      </c>
      <c r="C130" s="953" t="s">
        <v>262</v>
      </c>
      <c r="D130" s="946">
        <f>A!D130</f>
        <v>0</v>
      </c>
      <c r="E130" s="947"/>
      <c r="F130" s="945">
        <f>D130-D131</f>
        <v>0</v>
      </c>
      <c r="G130" s="945"/>
      <c r="H130" s="945"/>
      <c r="I130" s="118" t="s">
        <v>789</v>
      </c>
    </row>
    <row r="131" spans="1:9" ht="28.5" customHeight="1">
      <c r="A131" s="950"/>
      <c r="B131" s="952"/>
      <c r="C131" s="953"/>
      <c r="D131" s="946">
        <f>A!D131</f>
        <v>0</v>
      </c>
      <c r="E131" s="947"/>
      <c r="F131" s="118"/>
      <c r="G131" s="945">
        <f>A!G131</f>
        <v>0</v>
      </c>
      <c r="H131" s="945"/>
      <c r="I131" s="945"/>
    </row>
    <row r="132" spans="1:9" ht="28.5" customHeight="1">
      <c r="A132" s="949" t="s">
        <v>141</v>
      </c>
      <c r="B132" s="952" t="s">
        <v>386</v>
      </c>
      <c r="C132" s="953" t="s">
        <v>263</v>
      </c>
      <c r="D132" s="946">
        <f>A!D132</f>
        <v>0</v>
      </c>
      <c r="E132" s="947"/>
      <c r="F132" s="945">
        <f>D132-D133</f>
        <v>0</v>
      </c>
      <c r="G132" s="945"/>
      <c r="H132" s="945"/>
      <c r="I132" s="118" t="s">
        <v>789</v>
      </c>
    </row>
    <row r="133" spans="1:9" ht="28.5" customHeight="1">
      <c r="A133" s="950"/>
      <c r="B133" s="952"/>
      <c r="C133" s="953"/>
      <c r="D133" s="946">
        <f>A!D133</f>
        <v>0</v>
      </c>
      <c r="E133" s="947"/>
      <c r="F133" s="118"/>
      <c r="G133" s="945">
        <f>A!G133</f>
        <v>0</v>
      </c>
      <c r="H133" s="945"/>
      <c r="I133" s="945"/>
    </row>
    <row r="134" spans="1:9" ht="28.5" customHeight="1">
      <c r="A134" s="949" t="s">
        <v>355</v>
      </c>
      <c r="B134" s="881" t="s">
        <v>594</v>
      </c>
      <c r="C134" s="953" t="s">
        <v>264</v>
      </c>
      <c r="D134" s="946">
        <f>A!D134</f>
        <v>0</v>
      </c>
      <c r="E134" s="947"/>
      <c r="F134" s="945">
        <f>D134-D135</f>
        <v>0</v>
      </c>
      <c r="G134" s="945"/>
      <c r="H134" s="945"/>
      <c r="I134" s="118" t="s">
        <v>789</v>
      </c>
    </row>
    <row r="135" spans="1:9" ht="28.5" customHeight="1">
      <c r="A135" s="950"/>
      <c r="B135" s="881"/>
      <c r="C135" s="953"/>
      <c r="D135" s="946">
        <f>A!D135</f>
        <v>0</v>
      </c>
      <c r="E135" s="947"/>
      <c r="F135" s="118"/>
      <c r="G135" s="945">
        <f>A!G135</f>
        <v>0</v>
      </c>
      <c r="H135" s="945"/>
      <c r="I135" s="945"/>
    </row>
    <row r="136" spans="1:9" ht="28.5" customHeight="1">
      <c r="A136" s="948" t="s">
        <v>147</v>
      </c>
      <c r="B136" s="892" t="s">
        <v>494</v>
      </c>
      <c r="C136" s="954" t="s">
        <v>265</v>
      </c>
      <c r="D136" s="872">
        <f>D138+D140+D142+D144</f>
        <v>9257</v>
      </c>
      <c r="E136" s="872"/>
      <c r="F136" s="872">
        <f>D136-D137</f>
        <v>9257</v>
      </c>
      <c r="G136" s="872"/>
      <c r="H136" s="872"/>
      <c r="I136" s="157"/>
    </row>
    <row r="137" spans="1:9" ht="28.5" customHeight="1">
      <c r="A137" s="948"/>
      <c r="B137" s="892"/>
      <c r="C137" s="954"/>
      <c r="D137" s="872">
        <f>D139+D141+D143+D145</f>
        <v>0</v>
      </c>
      <c r="E137" s="872"/>
      <c r="F137" s="157"/>
      <c r="G137" s="872">
        <f>G139+G141+G143+G145</f>
        <v>8264</v>
      </c>
      <c r="H137" s="872"/>
      <c r="I137" s="872"/>
    </row>
    <row r="138" spans="1:9" ht="28.5" customHeight="1">
      <c r="A138" s="951" t="s">
        <v>495</v>
      </c>
      <c r="B138" s="952" t="s">
        <v>106</v>
      </c>
      <c r="C138" s="953" t="s">
        <v>266</v>
      </c>
      <c r="D138" s="946">
        <f>A!D138</f>
        <v>0</v>
      </c>
      <c r="E138" s="947"/>
      <c r="F138" s="945">
        <f>D138-D139</f>
        <v>0</v>
      </c>
      <c r="G138" s="945"/>
      <c r="H138" s="945"/>
      <c r="I138" s="118" t="s">
        <v>789</v>
      </c>
    </row>
    <row r="139" spans="1:9" ht="28.5" customHeight="1">
      <c r="A139" s="951"/>
      <c r="B139" s="952"/>
      <c r="C139" s="953"/>
      <c r="D139" s="946">
        <f>A!D139</f>
        <v>0</v>
      </c>
      <c r="E139" s="947"/>
      <c r="F139" s="118"/>
      <c r="G139" s="945">
        <f>A!G139</f>
        <v>0</v>
      </c>
      <c r="H139" s="945"/>
      <c r="I139" s="945"/>
    </row>
    <row r="140" spans="1:9" ht="28.5" customHeight="1">
      <c r="A140" s="949" t="s">
        <v>133</v>
      </c>
      <c r="B140" s="952" t="s">
        <v>104</v>
      </c>
      <c r="C140" s="953" t="s">
        <v>267</v>
      </c>
      <c r="D140" s="946">
        <f>A!D140</f>
        <v>9257</v>
      </c>
      <c r="E140" s="947"/>
      <c r="F140" s="945">
        <f>D140-D141</f>
        <v>9257</v>
      </c>
      <c r="G140" s="945"/>
      <c r="H140" s="945"/>
      <c r="I140" s="118" t="s">
        <v>789</v>
      </c>
    </row>
    <row r="141" spans="1:9" ht="28.5" customHeight="1">
      <c r="A141" s="950"/>
      <c r="B141" s="952"/>
      <c r="C141" s="953"/>
      <c r="D141" s="946">
        <f>A!D141</f>
        <v>0</v>
      </c>
      <c r="E141" s="947"/>
      <c r="F141" s="118"/>
      <c r="G141" s="945">
        <f>A!G141</f>
        <v>8264</v>
      </c>
      <c r="H141" s="945"/>
      <c r="I141" s="945"/>
    </row>
    <row r="142" spans="1:9" ht="28.5" customHeight="1">
      <c r="A142" s="949" t="s">
        <v>134</v>
      </c>
      <c r="B142" s="952" t="s">
        <v>107</v>
      </c>
      <c r="C142" s="953" t="s">
        <v>268</v>
      </c>
      <c r="D142" s="946">
        <f>A!D142</f>
        <v>0</v>
      </c>
      <c r="E142" s="947"/>
      <c r="F142" s="945">
        <f>D142-D143</f>
        <v>0</v>
      </c>
      <c r="G142" s="945"/>
      <c r="H142" s="945"/>
      <c r="I142" s="118" t="s">
        <v>789</v>
      </c>
    </row>
    <row r="143" spans="1:9" ht="28.5" customHeight="1">
      <c r="A143" s="950"/>
      <c r="B143" s="952"/>
      <c r="C143" s="953"/>
      <c r="D143" s="946">
        <f>A!D143</f>
        <v>0</v>
      </c>
      <c r="E143" s="947"/>
      <c r="F143" s="118"/>
      <c r="G143" s="945">
        <f>A!G143</f>
        <v>0</v>
      </c>
      <c r="H143" s="945"/>
      <c r="I143" s="945"/>
    </row>
    <row r="144" spans="1:9" ht="28.5" customHeight="1">
      <c r="A144" s="949" t="s">
        <v>135</v>
      </c>
      <c r="B144" s="952" t="s">
        <v>105</v>
      </c>
      <c r="C144" s="953" t="s">
        <v>269</v>
      </c>
      <c r="D144" s="946">
        <f>A!D144</f>
        <v>0</v>
      </c>
      <c r="E144" s="947"/>
      <c r="F144" s="945">
        <f>D144-D145</f>
        <v>0</v>
      </c>
      <c r="G144" s="945"/>
      <c r="H144" s="945"/>
      <c r="I144" s="118" t="s">
        <v>789</v>
      </c>
    </row>
    <row r="145" spans="1:9" ht="28.5" customHeight="1">
      <c r="A145" s="950"/>
      <c r="B145" s="952"/>
      <c r="C145" s="953"/>
      <c r="D145" s="946">
        <f>A!D145</f>
        <v>0</v>
      </c>
      <c r="E145" s="947"/>
      <c r="F145" s="118"/>
      <c r="G145" s="945">
        <f>A!G145</f>
        <v>0</v>
      </c>
      <c r="H145" s="945"/>
      <c r="I145" s="945"/>
    </row>
    <row r="146" spans="1:9">
      <c r="A146" s="15"/>
      <c r="B146" s="16"/>
      <c r="C146" s="17"/>
      <c r="D146" s="18"/>
      <c r="E146" s="19"/>
      <c r="F146" s="19"/>
      <c r="G146" s="19"/>
      <c r="H146" s="19"/>
      <c r="I146" s="19"/>
    </row>
    <row r="147" spans="1:9">
      <c r="A147" s="15"/>
      <c r="B147" s="16"/>
      <c r="C147" s="17"/>
      <c r="D147" s="18"/>
      <c r="E147" s="19"/>
      <c r="F147" s="19"/>
      <c r="G147" s="19"/>
      <c r="H147" s="19"/>
      <c r="I147" s="19"/>
    </row>
    <row r="148" spans="1:9">
      <c r="A148" s="15"/>
      <c r="B148" s="16"/>
      <c r="C148" s="17"/>
      <c r="D148" s="18"/>
      <c r="E148" s="19"/>
      <c r="F148" s="19"/>
      <c r="G148" s="19"/>
      <c r="H148" s="19"/>
      <c r="I148" s="19"/>
    </row>
    <row r="149" spans="1:9">
      <c r="A149" s="15"/>
      <c r="B149" s="16"/>
      <c r="C149" s="17"/>
      <c r="D149" s="18"/>
      <c r="E149" s="19"/>
      <c r="F149" s="19"/>
      <c r="G149" s="19"/>
      <c r="H149" s="19"/>
      <c r="I149" s="19"/>
    </row>
    <row r="150" spans="1:9">
      <c r="A150" s="15"/>
      <c r="B150" s="16"/>
      <c r="C150" s="17"/>
      <c r="D150" s="18"/>
      <c r="E150" s="19"/>
      <c r="F150" s="19"/>
      <c r="G150" s="19"/>
      <c r="H150" s="19"/>
      <c r="I150" s="19"/>
    </row>
    <row r="151" spans="1:9">
      <c r="A151" s="15"/>
      <c r="B151" s="16"/>
      <c r="C151" s="17"/>
      <c r="D151" s="18"/>
      <c r="E151" s="19"/>
      <c r="F151" s="19"/>
      <c r="G151" s="19"/>
      <c r="H151" s="19"/>
      <c r="I151" s="19"/>
    </row>
    <row r="152" spans="1:9">
      <c r="A152" s="15"/>
      <c r="B152" s="16"/>
      <c r="C152" s="17"/>
      <c r="D152" s="18"/>
      <c r="E152" s="19"/>
      <c r="F152" s="19"/>
      <c r="G152" s="19"/>
      <c r="H152" s="19"/>
      <c r="I152" s="19"/>
    </row>
    <row r="153" spans="1:9">
      <c r="A153" s="15"/>
      <c r="B153" s="16"/>
      <c r="C153" s="17"/>
      <c r="D153" s="18"/>
      <c r="E153" s="19"/>
      <c r="F153" s="19"/>
      <c r="G153" s="19"/>
      <c r="H153" s="19"/>
      <c r="I153" s="19"/>
    </row>
    <row r="154" spans="1:9">
      <c r="A154" s="15"/>
      <c r="B154" s="16"/>
      <c r="C154" s="17"/>
      <c r="D154" s="18"/>
      <c r="E154" s="19"/>
      <c r="F154" s="19"/>
      <c r="G154" s="19"/>
      <c r="H154" s="19"/>
      <c r="I154" s="19"/>
    </row>
    <row r="155" spans="1:9">
      <c r="A155" s="15"/>
      <c r="B155" s="16"/>
      <c r="C155" s="17"/>
      <c r="D155" s="18"/>
      <c r="E155" s="19"/>
      <c r="F155" s="19"/>
      <c r="G155" s="19"/>
      <c r="H155" s="19"/>
      <c r="I155" s="19"/>
    </row>
    <row r="156" spans="1:9">
      <c r="A156" s="15"/>
      <c r="B156" s="16"/>
      <c r="C156" s="17"/>
      <c r="D156" s="18"/>
      <c r="E156" s="19"/>
      <c r="F156" s="19"/>
      <c r="G156" s="19"/>
      <c r="H156" s="19"/>
      <c r="I156" s="19"/>
    </row>
    <row r="157" spans="1:9">
      <c r="A157" s="15"/>
      <c r="B157" s="16"/>
      <c r="C157" s="17"/>
      <c r="D157" s="18"/>
      <c r="E157" s="19"/>
      <c r="F157" s="19"/>
      <c r="G157" s="19"/>
      <c r="H157" s="19"/>
      <c r="I157" s="19"/>
    </row>
    <row r="158" spans="1:9">
      <c r="A158" s="15"/>
      <c r="B158" s="16"/>
      <c r="C158" s="17"/>
      <c r="D158" s="18"/>
      <c r="E158" s="19"/>
      <c r="F158" s="19"/>
      <c r="G158" s="19"/>
      <c r="H158" s="19"/>
      <c r="I158" s="19"/>
    </row>
    <row r="159" spans="1:9">
      <c r="A159" s="15"/>
      <c r="B159" s="16"/>
      <c r="C159" s="17"/>
      <c r="D159" s="18"/>
      <c r="E159" s="19"/>
      <c r="F159" s="19"/>
      <c r="G159" s="19"/>
      <c r="H159" s="19"/>
      <c r="I159" s="19"/>
    </row>
    <row r="160" spans="1:9">
      <c r="A160" s="15"/>
      <c r="B160" s="16"/>
      <c r="C160" s="17"/>
      <c r="D160" s="18"/>
      <c r="E160" s="19"/>
      <c r="F160" s="19"/>
      <c r="G160" s="19"/>
      <c r="H160" s="19"/>
      <c r="I160" s="19"/>
    </row>
    <row r="161" spans="1:9">
      <c r="A161" s="15"/>
      <c r="B161" s="16"/>
      <c r="C161" s="17"/>
      <c r="D161" s="18"/>
      <c r="E161" s="19"/>
      <c r="F161" s="19"/>
      <c r="G161" s="19"/>
      <c r="H161" s="19"/>
      <c r="I161" s="19"/>
    </row>
    <row r="162" spans="1:9">
      <c r="A162" s="15"/>
      <c r="B162" s="16"/>
      <c r="C162" s="17"/>
      <c r="D162" s="18"/>
      <c r="E162" s="19"/>
      <c r="F162" s="19"/>
      <c r="G162" s="19"/>
      <c r="H162" s="19"/>
      <c r="I162" s="19"/>
    </row>
    <row r="163" spans="1:9">
      <c r="A163" s="15"/>
      <c r="B163" s="16"/>
      <c r="C163" s="17"/>
      <c r="D163" s="18"/>
      <c r="E163" s="19"/>
      <c r="F163" s="19"/>
      <c r="G163" s="19"/>
      <c r="H163" s="19"/>
      <c r="I163" s="19"/>
    </row>
    <row r="164" spans="1:9">
      <c r="A164" s="15"/>
      <c r="B164" s="16"/>
      <c r="C164" s="17"/>
      <c r="D164" s="18"/>
      <c r="E164" s="19"/>
      <c r="F164" s="19"/>
      <c r="G164" s="19"/>
      <c r="H164" s="19"/>
      <c r="I164" s="19"/>
    </row>
    <row r="165" spans="1:9">
      <c r="A165" s="15"/>
      <c r="B165" s="16"/>
      <c r="C165" s="17"/>
      <c r="D165" s="18"/>
      <c r="E165" s="19"/>
      <c r="F165" s="19"/>
      <c r="G165" s="19"/>
      <c r="H165" s="19"/>
      <c r="I165" s="19"/>
    </row>
    <row r="166" spans="1:9">
      <c r="A166" s="15"/>
      <c r="B166" s="16"/>
      <c r="C166" s="17"/>
      <c r="D166" s="18"/>
      <c r="E166" s="19"/>
      <c r="F166" s="19"/>
      <c r="G166" s="19"/>
      <c r="H166" s="19"/>
      <c r="I166" s="19"/>
    </row>
    <row r="167" spans="1:9">
      <c r="A167" s="15"/>
      <c r="B167" s="16"/>
      <c r="C167" s="17"/>
      <c r="D167" s="18"/>
      <c r="E167" s="19"/>
      <c r="F167" s="19"/>
      <c r="G167" s="19"/>
      <c r="H167" s="19"/>
      <c r="I167" s="19"/>
    </row>
    <row r="168" spans="1:9">
      <c r="A168" s="15"/>
      <c r="B168" s="16"/>
      <c r="C168" s="17"/>
      <c r="D168" s="18"/>
      <c r="E168" s="19"/>
      <c r="F168" s="19"/>
      <c r="G168" s="19"/>
      <c r="H168" s="19"/>
      <c r="I168" s="19"/>
    </row>
    <row r="169" spans="1:9">
      <c r="A169" s="15"/>
      <c r="B169" s="16"/>
      <c r="C169" s="17"/>
      <c r="D169" s="18"/>
      <c r="E169" s="19"/>
      <c r="F169" s="19"/>
      <c r="G169" s="19"/>
      <c r="H169" s="19"/>
      <c r="I169" s="19"/>
    </row>
    <row r="170" spans="1:9">
      <c r="A170" s="15"/>
      <c r="B170" s="16"/>
      <c r="C170" s="17"/>
      <c r="D170" s="18"/>
      <c r="E170" s="19"/>
      <c r="F170" s="19"/>
      <c r="G170" s="19"/>
      <c r="H170" s="19"/>
      <c r="I170" s="19"/>
    </row>
    <row r="171" spans="1:9">
      <c r="A171" s="15"/>
      <c r="B171" s="16"/>
      <c r="C171" s="17"/>
      <c r="D171" s="18"/>
      <c r="E171" s="19"/>
      <c r="F171" s="19"/>
      <c r="G171" s="19"/>
      <c r="H171" s="19"/>
      <c r="I171" s="19"/>
    </row>
    <row r="172" spans="1:9">
      <c r="A172" s="15"/>
      <c r="B172" s="16"/>
      <c r="C172" s="17"/>
      <c r="D172" s="18"/>
      <c r="E172" s="19"/>
      <c r="F172" s="19"/>
      <c r="G172" s="19"/>
      <c r="H172" s="19"/>
      <c r="I172" s="19"/>
    </row>
    <row r="173" spans="1:9">
      <c r="A173" s="15"/>
      <c r="B173" s="16"/>
      <c r="C173" s="17"/>
      <c r="D173" s="18"/>
      <c r="E173" s="19"/>
      <c r="F173" s="19"/>
      <c r="G173" s="19"/>
      <c r="H173" s="19"/>
      <c r="I173" s="19"/>
    </row>
    <row r="174" spans="1:9">
      <c r="A174" s="15"/>
      <c r="B174" s="16"/>
      <c r="C174" s="17"/>
      <c r="D174" s="18"/>
      <c r="E174" s="19"/>
      <c r="F174" s="19"/>
      <c r="G174" s="19"/>
      <c r="H174" s="19"/>
      <c r="I174" s="19"/>
    </row>
    <row r="175" spans="1:9">
      <c r="A175" s="15"/>
      <c r="B175" s="16"/>
      <c r="C175" s="17"/>
      <c r="D175" s="18"/>
      <c r="E175" s="19"/>
      <c r="F175" s="19"/>
      <c r="G175" s="19"/>
      <c r="H175" s="19"/>
      <c r="I175" s="19"/>
    </row>
    <row r="176" spans="1:9">
      <c r="A176" s="15"/>
      <c r="B176" s="16"/>
      <c r="C176" s="17"/>
      <c r="D176" s="18"/>
      <c r="E176" s="19"/>
      <c r="F176" s="19"/>
      <c r="G176" s="19"/>
      <c r="H176" s="19"/>
      <c r="I176" s="19"/>
    </row>
    <row r="177" spans="1:9">
      <c r="A177" s="15"/>
      <c r="B177" s="16"/>
      <c r="C177" s="17"/>
      <c r="D177" s="18"/>
      <c r="E177" s="19"/>
      <c r="F177" s="19"/>
      <c r="G177" s="19"/>
      <c r="H177" s="19"/>
      <c r="I177" s="19"/>
    </row>
    <row r="178" spans="1:9">
      <c r="A178" s="15"/>
      <c r="B178" s="16"/>
      <c r="C178" s="17"/>
      <c r="D178" s="18"/>
      <c r="E178" s="19"/>
      <c r="F178" s="19"/>
      <c r="G178" s="19"/>
      <c r="H178" s="19"/>
      <c r="I178" s="19"/>
    </row>
    <row r="179" spans="1:9">
      <c r="A179" s="15"/>
      <c r="B179" s="16"/>
      <c r="C179" s="17"/>
      <c r="D179" s="18"/>
      <c r="E179" s="19"/>
      <c r="F179" s="19"/>
      <c r="G179" s="19"/>
      <c r="H179" s="19"/>
      <c r="I179" s="19"/>
    </row>
    <row r="180" spans="1:9">
      <c r="A180" s="15"/>
      <c r="B180" s="16"/>
      <c r="C180" s="17"/>
      <c r="D180" s="18"/>
      <c r="E180" s="19"/>
      <c r="F180" s="19"/>
      <c r="G180" s="19"/>
      <c r="H180" s="19"/>
      <c r="I180" s="19"/>
    </row>
    <row r="181" spans="1:9">
      <c r="A181" s="15"/>
      <c r="B181" s="16"/>
      <c r="C181" s="17"/>
      <c r="D181" s="18"/>
      <c r="E181" s="19"/>
      <c r="F181" s="19"/>
      <c r="G181" s="19"/>
      <c r="H181" s="19"/>
      <c r="I181" s="19"/>
    </row>
    <row r="182" spans="1:9">
      <c r="A182" s="15"/>
      <c r="B182" s="16"/>
      <c r="C182" s="17"/>
      <c r="D182" s="18"/>
      <c r="E182" s="19"/>
      <c r="F182" s="19"/>
      <c r="G182" s="19"/>
      <c r="H182" s="19"/>
      <c r="I182" s="19"/>
    </row>
    <row r="183" spans="1:9">
      <c r="A183" s="15"/>
      <c r="B183" s="16"/>
      <c r="C183" s="17"/>
      <c r="D183" s="18"/>
      <c r="E183" s="19"/>
      <c r="F183" s="19"/>
      <c r="G183" s="19"/>
      <c r="H183" s="19"/>
      <c r="I183" s="19"/>
    </row>
    <row r="184" spans="1:9">
      <c r="A184" s="15"/>
      <c r="B184" s="16"/>
      <c r="C184" s="17"/>
      <c r="D184" s="18"/>
      <c r="E184" s="19"/>
      <c r="F184" s="19"/>
      <c r="G184" s="19"/>
      <c r="H184" s="19"/>
      <c r="I184" s="19"/>
    </row>
    <row r="185" spans="1:9">
      <c r="A185" s="15"/>
      <c r="B185" s="16"/>
      <c r="C185" s="17"/>
      <c r="D185" s="18"/>
      <c r="E185" s="19"/>
      <c r="F185" s="19"/>
      <c r="G185" s="19"/>
      <c r="H185" s="19"/>
      <c r="I185" s="19"/>
    </row>
    <row r="186" spans="1:9">
      <c r="A186" s="15"/>
      <c r="B186" s="16"/>
      <c r="C186" s="17"/>
      <c r="D186" s="18"/>
      <c r="E186" s="19"/>
      <c r="F186" s="19"/>
      <c r="G186" s="19"/>
      <c r="H186" s="19"/>
      <c r="I186" s="19"/>
    </row>
    <row r="187" spans="1:9">
      <c r="A187" s="15"/>
      <c r="B187" s="16"/>
      <c r="C187" s="17"/>
      <c r="D187" s="18"/>
      <c r="E187" s="19"/>
      <c r="F187" s="19"/>
      <c r="G187" s="19"/>
      <c r="H187" s="19"/>
      <c r="I187" s="19"/>
    </row>
    <row r="188" spans="1:9">
      <c r="A188" s="15"/>
      <c r="B188" s="16"/>
      <c r="C188" s="17"/>
      <c r="D188" s="18"/>
      <c r="E188" s="19"/>
      <c r="F188" s="19"/>
      <c r="G188" s="19"/>
      <c r="H188" s="19"/>
      <c r="I188" s="19"/>
    </row>
    <row r="189" spans="1:9">
      <c r="A189" s="15"/>
      <c r="B189" s="16"/>
      <c r="C189" s="17"/>
      <c r="D189" s="18"/>
      <c r="E189" s="19"/>
      <c r="F189" s="19"/>
      <c r="G189" s="19"/>
      <c r="H189" s="19"/>
      <c r="I189" s="19"/>
    </row>
    <row r="190" spans="1:9">
      <c r="A190" s="15"/>
      <c r="B190" s="16"/>
      <c r="C190" s="17"/>
      <c r="D190" s="18"/>
      <c r="E190" s="19"/>
      <c r="F190" s="19"/>
      <c r="G190" s="19"/>
      <c r="H190" s="19"/>
      <c r="I190" s="19"/>
    </row>
    <row r="191" spans="1:9">
      <c r="A191" s="15"/>
      <c r="B191" s="16"/>
      <c r="C191" s="17"/>
      <c r="D191" s="18"/>
      <c r="E191" s="19"/>
      <c r="F191" s="19"/>
      <c r="G191" s="19"/>
      <c r="H191" s="19"/>
      <c r="I191" s="19"/>
    </row>
    <row r="192" spans="1:9">
      <c r="A192" s="15"/>
      <c r="B192" s="16"/>
      <c r="C192" s="17"/>
      <c r="D192" s="18"/>
      <c r="E192" s="19"/>
      <c r="F192" s="19"/>
      <c r="G192" s="19"/>
      <c r="H192" s="19"/>
      <c r="I192" s="19"/>
    </row>
    <row r="193" spans="1:9">
      <c r="A193" s="15"/>
      <c r="B193" s="16"/>
      <c r="C193" s="17"/>
      <c r="D193" s="18"/>
      <c r="E193" s="19"/>
      <c r="F193" s="19"/>
      <c r="G193" s="19"/>
      <c r="H193" s="19"/>
      <c r="I193" s="19"/>
    </row>
    <row r="194" spans="1:9">
      <c r="A194" s="15"/>
      <c r="B194" s="16"/>
      <c r="C194" s="17"/>
      <c r="D194" s="18"/>
      <c r="E194" s="19"/>
      <c r="F194" s="19"/>
      <c r="G194" s="19"/>
      <c r="H194" s="19"/>
      <c r="I194" s="19"/>
    </row>
    <row r="195" spans="1:9">
      <c r="A195" s="15"/>
      <c r="B195" s="16"/>
      <c r="C195" s="17"/>
      <c r="D195" s="18"/>
      <c r="E195" s="19"/>
      <c r="F195" s="19"/>
      <c r="G195" s="19"/>
      <c r="H195" s="19"/>
      <c r="I195" s="19"/>
    </row>
    <row r="196" spans="1:9">
      <c r="A196" s="15"/>
      <c r="B196" s="16"/>
      <c r="C196" s="17"/>
      <c r="D196" s="18"/>
      <c r="E196" s="19"/>
      <c r="F196" s="19"/>
      <c r="G196" s="19"/>
      <c r="H196" s="19"/>
      <c r="I196" s="19"/>
    </row>
    <row r="197" spans="1:9">
      <c r="A197" s="15"/>
      <c r="B197" s="16"/>
      <c r="C197" s="17"/>
      <c r="D197" s="18"/>
      <c r="E197" s="19"/>
      <c r="F197" s="19"/>
      <c r="G197" s="19"/>
      <c r="H197" s="19"/>
      <c r="I197" s="19"/>
    </row>
    <row r="198" spans="1:9">
      <c r="A198" s="15"/>
      <c r="B198" s="16"/>
      <c r="C198" s="17"/>
      <c r="D198" s="18"/>
      <c r="E198" s="19"/>
      <c r="F198" s="19"/>
      <c r="G198" s="19"/>
      <c r="H198" s="19"/>
      <c r="I198" s="19"/>
    </row>
    <row r="199" spans="1:9">
      <c r="A199" s="15"/>
      <c r="B199" s="16"/>
      <c r="C199" s="17"/>
      <c r="D199" s="18"/>
      <c r="E199" s="19"/>
      <c r="F199" s="19"/>
      <c r="G199" s="19"/>
      <c r="H199" s="19"/>
      <c r="I199" s="19"/>
    </row>
    <row r="200" spans="1:9">
      <c r="A200" s="15"/>
      <c r="B200" s="16"/>
      <c r="C200" s="17"/>
      <c r="D200" s="18"/>
      <c r="E200" s="19"/>
      <c r="F200" s="19"/>
      <c r="G200" s="19"/>
      <c r="H200" s="19"/>
      <c r="I200" s="19"/>
    </row>
    <row r="201" spans="1:9">
      <c r="A201" s="15"/>
      <c r="B201" s="16"/>
      <c r="C201" s="17"/>
      <c r="D201" s="18"/>
      <c r="E201" s="19"/>
      <c r="F201" s="19"/>
      <c r="G201" s="19"/>
      <c r="H201" s="19"/>
      <c r="I201" s="19"/>
    </row>
    <row r="202" spans="1:9">
      <c r="A202" s="15"/>
      <c r="B202" s="16"/>
      <c r="C202" s="17"/>
      <c r="D202" s="18"/>
      <c r="E202" s="19"/>
      <c r="F202" s="19"/>
      <c r="G202" s="19"/>
      <c r="H202" s="19"/>
      <c r="I202" s="19"/>
    </row>
    <row r="203" spans="1:9">
      <c r="A203" s="15"/>
      <c r="B203" s="16"/>
      <c r="C203" s="17"/>
      <c r="D203" s="18"/>
      <c r="E203" s="19"/>
      <c r="F203" s="19"/>
      <c r="G203" s="19"/>
      <c r="H203" s="19"/>
      <c r="I203" s="19"/>
    </row>
    <row r="204" spans="1:9">
      <c r="A204" s="15"/>
      <c r="B204" s="16"/>
      <c r="C204" s="17"/>
      <c r="D204" s="18"/>
      <c r="E204" s="19"/>
      <c r="F204" s="19"/>
      <c r="G204" s="19"/>
      <c r="H204" s="19"/>
      <c r="I204" s="19"/>
    </row>
    <row r="205" spans="1:9">
      <c r="A205" s="15"/>
      <c r="B205" s="16"/>
      <c r="C205" s="17"/>
      <c r="D205" s="18"/>
      <c r="E205" s="19"/>
      <c r="F205" s="19"/>
      <c r="G205" s="19"/>
      <c r="H205" s="19"/>
      <c r="I205" s="19"/>
    </row>
    <row r="206" spans="1:9">
      <c r="A206" s="15"/>
      <c r="B206" s="16"/>
      <c r="C206" s="17"/>
      <c r="D206" s="18"/>
      <c r="E206" s="19"/>
      <c r="F206" s="19"/>
      <c r="G206" s="19"/>
      <c r="H206" s="19"/>
      <c r="I206" s="19"/>
    </row>
    <row r="207" spans="1:9">
      <c r="A207" s="15"/>
      <c r="B207" s="16"/>
      <c r="C207" s="17"/>
      <c r="D207" s="18"/>
      <c r="E207" s="19"/>
      <c r="F207" s="19"/>
      <c r="G207" s="19"/>
      <c r="H207" s="19"/>
      <c r="I207" s="19"/>
    </row>
    <row r="208" spans="1:9">
      <c r="A208" s="15"/>
      <c r="B208" s="16"/>
      <c r="C208" s="17"/>
      <c r="D208" s="18"/>
      <c r="E208" s="19"/>
      <c r="F208" s="19"/>
      <c r="G208" s="19"/>
      <c r="H208" s="19"/>
      <c r="I208" s="19"/>
    </row>
    <row r="209" spans="1:9">
      <c r="A209" s="15"/>
      <c r="B209" s="16"/>
      <c r="C209" s="17"/>
      <c r="D209" s="18"/>
      <c r="E209" s="19"/>
      <c r="F209" s="19"/>
      <c r="G209" s="19"/>
      <c r="H209" s="19"/>
      <c r="I209" s="19"/>
    </row>
    <row r="210" spans="1:9">
      <c r="A210" s="15"/>
      <c r="B210" s="16"/>
      <c r="C210" s="17"/>
      <c r="D210" s="18"/>
      <c r="E210" s="19"/>
      <c r="F210" s="19"/>
      <c r="G210" s="19"/>
      <c r="H210" s="19"/>
      <c r="I210" s="19"/>
    </row>
    <row r="211" spans="1:9">
      <c r="A211" s="15"/>
      <c r="B211" s="16"/>
      <c r="C211" s="17"/>
      <c r="D211" s="18"/>
      <c r="E211" s="19"/>
      <c r="F211" s="19"/>
      <c r="G211" s="19"/>
      <c r="H211" s="19"/>
      <c r="I211" s="19"/>
    </row>
    <row r="212" spans="1:9">
      <c r="A212" s="15"/>
      <c r="B212" s="16"/>
      <c r="C212" s="17"/>
      <c r="D212" s="18"/>
      <c r="E212" s="19"/>
      <c r="F212" s="19"/>
      <c r="G212" s="19"/>
      <c r="H212" s="19"/>
      <c r="I212" s="19"/>
    </row>
    <row r="213" spans="1:9">
      <c r="A213" s="15"/>
      <c r="B213" s="16"/>
      <c r="C213" s="17"/>
      <c r="D213" s="18"/>
      <c r="E213" s="19"/>
      <c r="F213" s="19"/>
      <c r="G213" s="19"/>
      <c r="H213" s="19"/>
      <c r="I213" s="19"/>
    </row>
    <row r="214" spans="1:9">
      <c r="A214" s="15"/>
      <c r="B214" s="16"/>
      <c r="C214" s="17"/>
      <c r="D214" s="18"/>
      <c r="E214" s="19"/>
      <c r="F214" s="19"/>
      <c r="G214" s="19"/>
      <c r="H214" s="19"/>
      <c r="I214" s="19"/>
    </row>
    <row r="215" spans="1:9">
      <c r="A215" s="15"/>
      <c r="B215" s="16"/>
      <c r="C215" s="17"/>
      <c r="D215" s="18"/>
      <c r="E215" s="19"/>
      <c r="F215" s="19"/>
      <c r="G215" s="19"/>
      <c r="H215" s="19"/>
      <c r="I215" s="19"/>
    </row>
    <row r="216" spans="1:9">
      <c r="A216" s="15"/>
      <c r="B216" s="16"/>
      <c r="C216" s="17"/>
      <c r="D216" s="18"/>
      <c r="E216" s="19"/>
      <c r="F216" s="19"/>
      <c r="G216" s="19"/>
      <c r="H216" s="19"/>
      <c r="I216" s="19"/>
    </row>
    <row r="217" spans="1:9">
      <c r="A217" s="15"/>
      <c r="B217" s="16"/>
      <c r="C217" s="17"/>
      <c r="D217" s="18"/>
      <c r="E217" s="19"/>
      <c r="F217" s="19"/>
      <c r="G217" s="19"/>
      <c r="H217" s="19"/>
      <c r="I217" s="19"/>
    </row>
    <row r="218" spans="1:9">
      <c r="A218" s="15"/>
      <c r="B218" s="16"/>
      <c r="C218" s="17"/>
      <c r="D218" s="18"/>
      <c r="E218" s="19"/>
      <c r="F218" s="19"/>
      <c r="G218" s="19"/>
      <c r="H218" s="19"/>
      <c r="I218" s="19"/>
    </row>
    <row r="219" spans="1:9">
      <c r="A219" s="15"/>
      <c r="B219" s="16"/>
      <c r="C219" s="17"/>
      <c r="D219" s="18"/>
      <c r="E219" s="19"/>
      <c r="F219" s="19"/>
      <c r="G219" s="19"/>
      <c r="H219" s="19"/>
      <c r="I219" s="19"/>
    </row>
    <row r="220" spans="1:9">
      <c r="A220" s="15"/>
      <c r="B220" s="16"/>
      <c r="C220" s="17"/>
      <c r="D220" s="18"/>
      <c r="E220" s="19"/>
      <c r="F220" s="19"/>
      <c r="G220" s="19"/>
      <c r="H220" s="19"/>
      <c r="I220" s="19"/>
    </row>
    <row r="221" spans="1:9">
      <c r="A221" s="15"/>
      <c r="B221" s="16"/>
      <c r="C221" s="17"/>
      <c r="D221" s="18"/>
      <c r="E221" s="19"/>
      <c r="F221" s="19"/>
      <c r="G221" s="19"/>
      <c r="H221" s="19"/>
      <c r="I221" s="19"/>
    </row>
    <row r="222" spans="1:9">
      <c r="A222" s="15"/>
      <c r="B222" s="16"/>
      <c r="C222" s="17"/>
      <c r="D222" s="18"/>
      <c r="E222" s="19"/>
      <c r="F222" s="19"/>
      <c r="G222" s="19"/>
      <c r="H222" s="19"/>
      <c r="I222" s="19"/>
    </row>
    <row r="223" spans="1:9">
      <c r="A223" s="15"/>
      <c r="B223" s="16"/>
      <c r="C223" s="17"/>
      <c r="D223" s="18"/>
      <c r="E223" s="19"/>
      <c r="F223" s="19"/>
      <c r="G223" s="19"/>
      <c r="H223" s="19"/>
      <c r="I223" s="19"/>
    </row>
    <row r="224" spans="1:9">
      <c r="A224" s="15"/>
      <c r="B224" s="16"/>
      <c r="C224" s="17"/>
      <c r="D224" s="18"/>
      <c r="E224" s="19"/>
      <c r="F224" s="19"/>
      <c r="G224" s="19"/>
      <c r="H224" s="19"/>
      <c r="I224" s="19"/>
    </row>
    <row r="225" spans="1:9">
      <c r="A225" s="15"/>
      <c r="B225" s="16"/>
      <c r="C225" s="17"/>
      <c r="D225" s="18"/>
      <c r="E225" s="19"/>
      <c r="F225" s="19"/>
      <c r="G225" s="19"/>
      <c r="H225" s="19"/>
      <c r="I225" s="19"/>
    </row>
    <row r="226" spans="1:9">
      <c r="A226" s="15"/>
      <c r="B226" s="16"/>
      <c r="C226" s="17"/>
      <c r="D226" s="18"/>
      <c r="E226" s="19"/>
      <c r="F226" s="19"/>
      <c r="G226" s="19"/>
      <c r="H226" s="19"/>
      <c r="I226" s="19"/>
    </row>
    <row r="227" spans="1:9">
      <c r="A227" s="15"/>
      <c r="B227" s="16"/>
      <c r="C227" s="17"/>
      <c r="D227" s="18"/>
      <c r="E227" s="19"/>
      <c r="F227" s="19"/>
      <c r="G227" s="19"/>
      <c r="H227" s="19"/>
      <c r="I227" s="19"/>
    </row>
    <row r="228" spans="1:9">
      <c r="A228" s="15"/>
      <c r="B228" s="16"/>
      <c r="C228" s="17"/>
      <c r="D228" s="18"/>
      <c r="E228" s="19"/>
      <c r="F228" s="19"/>
      <c r="G228" s="19"/>
      <c r="H228" s="19"/>
      <c r="I228" s="19"/>
    </row>
    <row r="229" spans="1:9">
      <c r="A229" s="15"/>
      <c r="B229" s="16"/>
      <c r="C229" s="17"/>
      <c r="D229" s="18"/>
      <c r="E229" s="19"/>
      <c r="F229" s="19"/>
      <c r="G229" s="19"/>
      <c r="H229" s="19"/>
      <c r="I229" s="19"/>
    </row>
    <row r="230" spans="1:9">
      <c r="A230" s="15"/>
      <c r="B230" s="16"/>
      <c r="C230" s="17"/>
      <c r="D230" s="18"/>
      <c r="E230" s="19"/>
      <c r="F230" s="19"/>
      <c r="G230" s="19"/>
      <c r="H230" s="19"/>
      <c r="I230" s="19"/>
    </row>
    <row r="231" spans="1:9">
      <c r="A231" s="15"/>
      <c r="B231" s="16"/>
      <c r="C231" s="17"/>
      <c r="D231" s="18"/>
      <c r="E231" s="19"/>
      <c r="F231" s="19"/>
      <c r="G231" s="19"/>
      <c r="H231" s="19"/>
      <c r="I231" s="19"/>
    </row>
    <row r="232" spans="1:9">
      <c r="A232" s="15"/>
      <c r="B232" s="16"/>
      <c r="C232" s="17"/>
      <c r="D232" s="18"/>
      <c r="E232" s="19"/>
      <c r="F232" s="19"/>
      <c r="G232" s="19"/>
      <c r="H232" s="19"/>
      <c r="I232" s="19"/>
    </row>
    <row r="233" spans="1:9">
      <c r="A233" s="15"/>
      <c r="B233" s="16"/>
      <c r="C233" s="17"/>
      <c r="D233" s="18"/>
      <c r="E233" s="19"/>
      <c r="F233" s="19"/>
      <c r="G233" s="19"/>
      <c r="H233" s="19"/>
      <c r="I233" s="19"/>
    </row>
    <row r="234" spans="1:9">
      <c r="A234" s="15"/>
      <c r="B234" s="16"/>
      <c r="C234" s="17"/>
      <c r="D234" s="18"/>
      <c r="E234" s="19"/>
      <c r="F234" s="19"/>
      <c r="G234" s="19"/>
      <c r="H234" s="19"/>
      <c r="I234" s="19"/>
    </row>
    <row r="235" spans="1:9">
      <c r="A235" s="15"/>
      <c r="B235" s="16"/>
      <c r="C235" s="17"/>
      <c r="D235" s="18"/>
      <c r="E235" s="19"/>
      <c r="F235" s="19"/>
      <c r="G235" s="19"/>
      <c r="H235" s="19"/>
      <c r="I235" s="19"/>
    </row>
    <row r="236" spans="1:9">
      <c r="A236" s="15"/>
      <c r="B236" s="16"/>
      <c r="C236" s="17"/>
      <c r="D236" s="18"/>
      <c r="E236" s="19"/>
      <c r="F236" s="19"/>
      <c r="G236" s="19"/>
      <c r="H236" s="19"/>
      <c r="I236" s="19"/>
    </row>
    <row r="237" spans="1:9">
      <c r="A237" s="15"/>
      <c r="B237" s="16"/>
      <c r="C237" s="17"/>
      <c r="D237" s="18"/>
      <c r="E237" s="19"/>
      <c r="F237" s="19"/>
      <c r="G237" s="19"/>
      <c r="H237" s="19"/>
      <c r="I237" s="19"/>
    </row>
    <row r="238" spans="1:9">
      <c r="A238" s="15"/>
      <c r="B238" s="16"/>
      <c r="C238" s="17"/>
      <c r="D238" s="18"/>
      <c r="E238" s="19"/>
      <c r="F238" s="19"/>
      <c r="G238" s="19"/>
      <c r="H238" s="19"/>
      <c r="I238" s="19"/>
    </row>
    <row r="239" spans="1:9">
      <c r="A239" s="15"/>
      <c r="B239" s="16"/>
      <c r="C239" s="17"/>
      <c r="D239" s="18"/>
      <c r="E239" s="19"/>
      <c r="F239" s="19"/>
      <c r="G239" s="19"/>
      <c r="H239" s="19"/>
      <c r="I239" s="19"/>
    </row>
    <row r="240" spans="1:9">
      <c r="A240" s="15"/>
      <c r="B240" s="16"/>
      <c r="C240" s="17"/>
      <c r="D240" s="18"/>
      <c r="E240" s="19"/>
      <c r="F240" s="19"/>
      <c r="G240" s="19"/>
      <c r="H240" s="19"/>
      <c r="I240" s="19"/>
    </row>
    <row r="241" spans="1:9">
      <c r="A241" s="15"/>
      <c r="B241" s="16"/>
      <c r="C241" s="17"/>
      <c r="D241" s="18"/>
      <c r="E241" s="19"/>
      <c r="F241" s="19"/>
      <c r="G241" s="19"/>
      <c r="H241" s="19"/>
      <c r="I241" s="19"/>
    </row>
    <row r="242" spans="1:9">
      <c r="A242" s="15"/>
      <c r="B242" s="16"/>
      <c r="C242" s="17"/>
      <c r="D242" s="18"/>
      <c r="E242" s="19"/>
      <c r="F242" s="19"/>
      <c r="G242" s="19"/>
      <c r="H242" s="19"/>
      <c r="I242" s="19"/>
    </row>
    <row r="243" spans="1:9">
      <c r="A243" s="15"/>
      <c r="B243" s="16"/>
      <c r="C243" s="17"/>
      <c r="D243" s="18"/>
      <c r="E243" s="19"/>
      <c r="F243" s="19"/>
      <c r="G243" s="19"/>
      <c r="H243" s="19"/>
      <c r="I243" s="19"/>
    </row>
    <row r="244" spans="1:9">
      <c r="A244" s="15"/>
      <c r="B244" s="16"/>
      <c r="C244" s="17"/>
      <c r="D244" s="18"/>
      <c r="E244" s="19"/>
      <c r="F244" s="19"/>
      <c r="G244" s="19"/>
      <c r="H244" s="19"/>
      <c r="I244" s="19"/>
    </row>
    <row r="245" spans="1:9">
      <c r="A245" s="15"/>
      <c r="B245" s="16"/>
      <c r="C245" s="17"/>
      <c r="D245" s="18"/>
      <c r="E245" s="19"/>
      <c r="F245" s="19"/>
      <c r="G245" s="19"/>
      <c r="H245" s="19"/>
      <c r="I245" s="19"/>
    </row>
    <row r="246" spans="1:9">
      <c r="A246" s="15"/>
      <c r="B246" s="16"/>
      <c r="C246" s="17"/>
      <c r="D246" s="18"/>
      <c r="E246" s="19"/>
      <c r="F246" s="19"/>
      <c r="G246" s="19"/>
      <c r="H246" s="19"/>
      <c r="I246" s="19"/>
    </row>
    <row r="247" spans="1:9">
      <c r="A247" s="15"/>
      <c r="B247" s="16"/>
      <c r="C247" s="17"/>
      <c r="D247" s="18"/>
      <c r="E247" s="19"/>
      <c r="F247" s="19"/>
      <c r="G247" s="19"/>
      <c r="H247" s="19"/>
      <c r="I247" s="19"/>
    </row>
    <row r="248" spans="1:9">
      <c r="A248" s="15"/>
      <c r="B248" s="16"/>
      <c r="C248" s="17"/>
      <c r="D248" s="18"/>
      <c r="E248" s="19"/>
      <c r="F248" s="19"/>
      <c r="G248" s="19"/>
      <c r="H248" s="19"/>
      <c r="I248" s="19"/>
    </row>
    <row r="249" spans="1:9">
      <c r="A249" s="15"/>
      <c r="B249" s="16"/>
      <c r="C249" s="17"/>
      <c r="D249" s="18"/>
      <c r="E249" s="19"/>
      <c r="F249" s="19"/>
      <c r="G249" s="19"/>
      <c r="H249" s="19"/>
      <c r="I249" s="19"/>
    </row>
    <row r="250" spans="1:9">
      <c r="A250" s="15"/>
      <c r="B250" s="16"/>
      <c r="C250" s="17"/>
      <c r="D250" s="18"/>
      <c r="E250" s="19"/>
      <c r="F250" s="19"/>
      <c r="G250" s="19"/>
      <c r="H250" s="19"/>
      <c r="I250" s="19"/>
    </row>
    <row r="251" spans="1:9">
      <c r="A251" s="15"/>
      <c r="B251" s="16"/>
      <c r="C251" s="17"/>
      <c r="D251" s="18"/>
      <c r="E251" s="19"/>
      <c r="F251" s="19"/>
      <c r="G251" s="19"/>
      <c r="H251" s="19"/>
      <c r="I251" s="19"/>
    </row>
    <row r="252" spans="1:9">
      <c r="A252" s="15"/>
      <c r="B252" s="16"/>
      <c r="C252" s="17"/>
      <c r="D252" s="18"/>
      <c r="E252" s="19"/>
      <c r="F252" s="19"/>
      <c r="G252" s="19"/>
      <c r="H252" s="19"/>
      <c r="I252" s="19"/>
    </row>
    <row r="253" spans="1:9">
      <c r="A253" s="15"/>
      <c r="B253" s="16"/>
      <c r="C253" s="17"/>
      <c r="D253" s="18"/>
      <c r="E253" s="19"/>
      <c r="F253" s="19"/>
      <c r="G253" s="19"/>
      <c r="H253" s="19"/>
      <c r="I253" s="19"/>
    </row>
    <row r="254" spans="1:9">
      <c r="A254" s="15"/>
      <c r="B254" s="16"/>
      <c r="C254" s="17"/>
      <c r="D254" s="18"/>
      <c r="E254" s="19"/>
      <c r="F254" s="19"/>
      <c r="G254" s="19"/>
      <c r="H254" s="19"/>
      <c r="I254" s="19"/>
    </row>
    <row r="255" spans="1:9">
      <c r="A255" s="15"/>
      <c r="B255" s="16"/>
      <c r="C255" s="17"/>
      <c r="D255" s="18"/>
      <c r="E255" s="19"/>
      <c r="F255" s="19"/>
      <c r="G255" s="19"/>
      <c r="H255" s="19"/>
      <c r="I255" s="19"/>
    </row>
    <row r="256" spans="1:9">
      <c r="A256" s="15"/>
      <c r="B256" s="16"/>
      <c r="C256" s="17"/>
      <c r="D256" s="18"/>
      <c r="E256" s="19"/>
      <c r="F256" s="19"/>
      <c r="G256" s="19"/>
      <c r="H256" s="19"/>
      <c r="I256" s="19"/>
    </row>
    <row r="257" spans="1:9">
      <c r="A257" s="15"/>
      <c r="B257" s="16"/>
      <c r="C257" s="17"/>
      <c r="D257" s="18"/>
      <c r="E257" s="19"/>
      <c r="F257" s="19"/>
      <c r="G257" s="19"/>
      <c r="H257" s="19"/>
      <c r="I257" s="19"/>
    </row>
    <row r="258" spans="1:9">
      <c r="A258" s="15"/>
      <c r="B258" s="16"/>
      <c r="C258" s="17"/>
      <c r="D258" s="18"/>
      <c r="E258" s="19"/>
      <c r="F258" s="19"/>
      <c r="G258" s="19"/>
      <c r="H258" s="19"/>
      <c r="I258" s="19"/>
    </row>
    <row r="259" spans="1:9">
      <c r="A259" s="15"/>
      <c r="B259" s="16"/>
      <c r="C259" s="17"/>
      <c r="D259" s="18"/>
      <c r="E259" s="19"/>
      <c r="F259" s="19"/>
      <c r="G259" s="19"/>
      <c r="H259" s="19"/>
      <c r="I259" s="19"/>
    </row>
    <row r="260" spans="1:9">
      <c r="A260" s="15"/>
      <c r="B260" s="16"/>
      <c r="C260" s="17"/>
      <c r="D260" s="18"/>
      <c r="E260" s="19"/>
      <c r="F260" s="19"/>
      <c r="G260" s="19"/>
      <c r="H260" s="19"/>
      <c r="I260" s="19"/>
    </row>
    <row r="261" spans="1:9">
      <c r="A261" s="15"/>
      <c r="B261" s="16"/>
      <c r="C261" s="17"/>
      <c r="D261" s="18"/>
      <c r="E261" s="19"/>
      <c r="F261" s="19"/>
      <c r="G261" s="19"/>
      <c r="H261" s="19"/>
      <c r="I261" s="19"/>
    </row>
    <row r="262" spans="1:9">
      <c r="A262" s="15"/>
      <c r="B262" s="16"/>
      <c r="C262" s="17"/>
      <c r="D262" s="18"/>
      <c r="E262" s="19"/>
      <c r="F262" s="19"/>
      <c r="G262" s="19"/>
      <c r="H262" s="19"/>
      <c r="I262" s="19"/>
    </row>
    <row r="263" spans="1:9">
      <c r="A263" s="15"/>
      <c r="B263" s="16"/>
      <c r="C263" s="17"/>
      <c r="D263" s="18"/>
      <c r="E263" s="19"/>
      <c r="F263" s="19"/>
      <c r="G263" s="19"/>
      <c r="H263" s="19"/>
      <c r="I263" s="19"/>
    </row>
    <row r="264" spans="1:9">
      <c r="A264" s="15"/>
      <c r="B264" s="16"/>
      <c r="C264" s="17"/>
      <c r="D264" s="18"/>
      <c r="E264" s="19"/>
      <c r="F264" s="19"/>
      <c r="G264" s="19"/>
      <c r="H264" s="19"/>
      <c r="I264" s="19"/>
    </row>
    <row r="265" spans="1:9">
      <c r="A265" s="15"/>
      <c r="B265" s="16"/>
      <c r="C265" s="17"/>
      <c r="D265" s="18"/>
      <c r="E265" s="19"/>
      <c r="F265" s="19"/>
      <c r="G265" s="19"/>
      <c r="H265" s="19"/>
      <c r="I265" s="19"/>
    </row>
    <row r="266" spans="1:9">
      <c r="A266" s="15"/>
      <c r="B266" s="16"/>
      <c r="C266" s="17"/>
      <c r="D266" s="18"/>
      <c r="E266" s="19"/>
      <c r="F266" s="19"/>
      <c r="G266" s="19"/>
      <c r="H266" s="19"/>
      <c r="I266" s="19"/>
    </row>
    <row r="267" spans="1:9">
      <c r="A267" s="15"/>
      <c r="B267" s="16"/>
      <c r="C267" s="17"/>
      <c r="D267" s="18"/>
      <c r="E267" s="19"/>
      <c r="F267" s="19"/>
      <c r="G267" s="19"/>
      <c r="H267" s="19"/>
      <c r="I267" s="19"/>
    </row>
    <row r="268" spans="1:9">
      <c r="A268" s="15"/>
      <c r="B268" s="16"/>
      <c r="C268" s="17"/>
      <c r="D268" s="18"/>
      <c r="E268" s="19"/>
      <c r="F268" s="19"/>
      <c r="G268" s="19"/>
      <c r="H268" s="19"/>
      <c r="I268" s="19"/>
    </row>
    <row r="269" spans="1:9">
      <c r="A269" s="15"/>
      <c r="B269" s="16"/>
      <c r="C269" s="17"/>
      <c r="D269" s="18"/>
      <c r="E269" s="19"/>
      <c r="F269" s="19"/>
      <c r="G269" s="19"/>
      <c r="H269" s="19"/>
      <c r="I269" s="19"/>
    </row>
    <row r="270" spans="1:9">
      <c r="A270" s="15"/>
      <c r="B270" s="16"/>
      <c r="C270" s="17"/>
      <c r="D270" s="18"/>
      <c r="E270" s="19"/>
      <c r="F270" s="19"/>
      <c r="G270" s="19"/>
      <c r="H270" s="19"/>
      <c r="I270" s="19"/>
    </row>
    <row r="271" spans="1:9">
      <c r="A271" s="15"/>
      <c r="B271" s="16"/>
      <c r="C271" s="17"/>
      <c r="D271" s="18"/>
      <c r="E271" s="19"/>
      <c r="F271" s="19"/>
      <c r="G271" s="19"/>
      <c r="H271" s="19"/>
      <c r="I271" s="19"/>
    </row>
    <row r="272" spans="1:9">
      <c r="A272" s="15"/>
      <c r="B272" s="16"/>
      <c r="C272" s="17"/>
      <c r="D272" s="18"/>
      <c r="E272" s="19"/>
      <c r="F272" s="19"/>
      <c r="G272" s="19"/>
      <c r="H272" s="19"/>
      <c r="I272" s="19"/>
    </row>
    <row r="273" spans="1:9">
      <c r="A273" s="15"/>
      <c r="B273" s="16"/>
      <c r="C273" s="17"/>
      <c r="D273" s="18"/>
      <c r="E273" s="19"/>
      <c r="F273" s="19"/>
      <c r="G273" s="19"/>
      <c r="H273" s="19"/>
      <c r="I273" s="19"/>
    </row>
    <row r="274" spans="1:9">
      <c r="A274" s="15"/>
      <c r="B274" s="16"/>
      <c r="C274" s="17"/>
      <c r="D274" s="18"/>
      <c r="E274" s="19"/>
      <c r="F274" s="19"/>
      <c r="G274" s="19"/>
      <c r="H274" s="19"/>
      <c r="I274" s="19"/>
    </row>
    <row r="275" spans="1:9">
      <c r="A275" s="15"/>
      <c r="B275" s="16"/>
      <c r="C275" s="17"/>
      <c r="D275" s="18"/>
      <c r="E275" s="19"/>
      <c r="F275" s="19"/>
      <c r="G275" s="19"/>
      <c r="H275" s="19"/>
      <c r="I275" s="19"/>
    </row>
    <row r="276" spans="1:9">
      <c r="A276" s="15"/>
      <c r="B276" s="16"/>
      <c r="C276" s="17"/>
      <c r="D276" s="18"/>
      <c r="E276" s="19"/>
      <c r="F276" s="19"/>
      <c r="G276" s="19"/>
      <c r="H276" s="19"/>
      <c r="I276" s="19"/>
    </row>
    <row r="277" spans="1:9">
      <c r="A277" s="15"/>
      <c r="B277" s="16"/>
      <c r="C277" s="17"/>
      <c r="D277" s="18"/>
      <c r="E277" s="19"/>
      <c r="F277" s="19"/>
      <c r="G277" s="19"/>
      <c r="H277" s="19"/>
      <c r="I277" s="19"/>
    </row>
    <row r="278" spans="1:9">
      <c r="A278" s="15"/>
      <c r="B278" s="16"/>
      <c r="C278" s="17"/>
      <c r="D278" s="18"/>
      <c r="E278" s="19"/>
      <c r="F278" s="19"/>
      <c r="G278" s="19"/>
      <c r="H278" s="19"/>
      <c r="I278" s="19"/>
    </row>
    <row r="279" spans="1:9">
      <c r="A279" s="15"/>
      <c r="B279" s="16"/>
      <c r="C279" s="17"/>
      <c r="D279" s="18"/>
      <c r="E279" s="19"/>
      <c r="F279" s="19"/>
      <c r="G279" s="19"/>
      <c r="H279" s="19"/>
      <c r="I279" s="19"/>
    </row>
    <row r="280" spans="1:9">
      <c r="A280" s="15"/>
      <c r="B280" s="16"/>
      <c r="C280" s="17"/>
      <c r="D280" s="18"/>
      <c r="E280" s="19"/>
      <c r="F280" s="19"/>
      <c r="G280" s="19"/>
      <c r="H280" s="19"/>
      <c r="I280" s="19"/>
    </row>
    <row r="281" spans="1:9">
      <c r="A281" s="15"/>
      <c r="B281" s="16"/>
      <c r="C281" s="17"/>
      <c r="D281" s="18"/>
      <c r="E281" s="19"/>
      <c r="F281" s="19"/>
      <c r="G281" s="19"/>
      <c r="H281" s="19"/>
      <c r="I281" s="19"/>
    </row>
    <row r="282" spans="1:9">
      <c r="A282" s="15"/>
      <c r="B282" s="16"/>
      <c r="C282" s="17"/>
      <c r="D282" s="18"/>
      <c r="E282" s="19"/>
      <c r="F282" s="19"/>
      <c r="G282" s="19"/>
      <c r="H282" s="19"/>
      <c r="I282" s="19"/>
    </row>
    <row r="283" spans="1:9">
      <c r="A283" s="15"/>
      <c r="B283" s="16"/>
      <c r="C283" s="17"/>
      <c r="D283" s="18"/>
      <c r="E283" s="19"/>
      <c r="F283" s="19"/>
      <c r="G283" s="19"/>
      <c r="H283" s="19"/>
      <c r="I283" s="19"/>
    </row>
    <row r="284" spans="1:9">
      <c r="A284" s="15"/>
      <c r="B284" s="16"/>
      <c r="C284" s="17"/>
      <c r="D284" s="18"/>
      <c r="E284" s="19"/>
      <c r="F284" s="19"/>
      <c r="G284" s="19"/>
      <c r="H284" s="19"/>
      <c r="I284" s="19"/>
    </row>
    <row r="285" spans="1:9">
      <c r="A285" s="15"/>
      <c r="B285" s="16"/>
      <c r="C285" s="17"/>
      <c r="D285" s="18"/>
      <c r="E285" s="19"/>
      <c r="F285" s="19"/>
      <c r="G285" s="19"/>
      <c r="H285" s="19"/>
      <c r="I285" s="19"/>
    </row>
    <row r="286" spans="1:9">
      <c r="A286" s="15"/>
      <c r="B286" s="16"/>
      <c r="C286" s="17"/>
      <c r="D286" s="18"/>
      <c r="E286" s="19"/>
      <c r="F286" s="19"/>
      <c r="G286" s="19"/>
      <c r="H286" s="19"/>
      <c r="I286" s="19"/>
    </row>
    <row r="287" spans="1:9">
      <c r="A287" s="15"/>
      <c r="B287" s="16"/>
      <c r="C287" s="17"/>
      <c r="D287" s="18"/>
      <c r="E287" s="19"/>
      <c r="F287" s="19"/>
      <c r="G287" s="19"/>
      <c r="H287" s="19"/>
      <c r="I287" s="19"/>
    </row>
    <row r="288" spans="1:9">
      <c r="A288" s="15"/>
      <c r="B288" s="16"/>
      <c r="C288" s="17"/>
      <c r="D288" s="18"/>
      <c r="E288" s="19"/>
      <c r="F288" s="19"/>
      <c r="G288" s="19"/>
      <c r="H288" s="19"/>
      <c r="I288" s="19"/>
    </row>
    <row r="289" spans="1:9">
      <c r="A289" s="15"/>
      <c r="B289" s="16"/>
      <c r="C289" s="17"/>
      <c r="D289" s="18"/>
      <c r="E289" s="19"/>
      <c r="F289" s="19"/>
      <c r="G289" s="19"/>
      <c r="H289" s="19"/>
      <c r="I289" s="19"/>
    </row>
    <row r="290" spans="1:9">
      <c r="A290" s="15"/>
      <c r="B290" s="16"/>
      <c r="C290" s="17"/>
      <c r="D290" s="18"/>
      <c r="E290" s="19"/>
      <c r="F290" s="19"/>
      <c r="G290" s="19"/>
      <c r="H290" s="19"/>
      <c r="I290" s="19"/>
    </row>
    <row r="291" spans="1:9">
      <c r="A291" s="15"/>
      <c r="B291" s="16"/>
      <c r="C291" s="17"/>
      <c r="D291" s="18"/>
      <c r="E291" s="19"/>
      <c r="F291" s="19"/>
      <c r="G291" s="19"/>
      <c r="H291" s="19"/>
      <c r="I291" s="19"/>
    </row>
    <row r="292" spans="1:9">
      <c r="A292" s="15"/>
      <c r="B292" s="16"/>
      <c r="C292" s="17"/>
      <c r="D292" s="18"/>
      <c r="E292" s="19"/>
      <c r="F292" s="19"/>
      <c r="G292" s="19"/>
      <c r="H292" s="19"/>
      <c r="I292" s="19"/>
    </row>
    <row r="293" spans="1:9">
      <c r="A293" s="15"/>
      <c r="B293" s="16"/>
      <c r="C293" s="17"/>
      <c r="D293" s="18"/>
      <c r="E293" s="19"/>
      <c r="F293" s="19"/>
      <c r="G293" s="19"/>
      <c r="H293" s="19"/>
      <c r="I293" s="19"/>
    </row>
    <row r="294" spans="1:9">
      <c r="A294" s="15"/>
      <c r="B294" s="16"/>
      <c r="C294" s="17"/>
      <c r="D294" s="18"/>
      <c r="E294" s="19"/>
      <c r="F294" s="19"/>
      <c r="G294" s="19"/>
      <c r="H294" s="19"/>
      <c r="I294" s="19"/>
    </row>
    <row r="295" spans="1:9">
      <c r="A295" s="15"/>
      <c r="B295" s="16"/>
      <c r="C295" s="17"/>
      <c r="D295" s="18"/>
      <c r="E295" s="19"/>
      <c r="F295" s="19"/>
      <c r="G295" s="19"/>
      <c r="H295" s="19"/>
      <c r="I295" s="19"/>
    </row>
    <row r="296" spans="1:9">
      <c r="A296" s="15"/>
      <c r="B296" s="16"/>
      <c r="C296" s="17"/>
      <c r="D296" s="18"/>
      <c r="E296" s="19"/>
      <c r="F296" s="19"/>
      <c r="G296" s="19"/>
      <c r="H296" s="19"/>
      <c r="I296" s="19"/>
    </row>
    <row r="297" spans="1:9">
      <c r="A297" s="15"/>
      <c r="B297" s="16"/>
      <c r="C297" s="17"/>
      <c r="D297" s="18"/>
      <c r="E297" s="19"/>
      <c r="F297" s="19"/>
      <c r="G297" s="19"/>
      <c r="H297" s="19"/>
      <c r="I297" s="19"/>
    </row>
    <row r="298" spans="1:9">
      <c r="A298" s="15"/>
      <c r="B298" s="16"/>
      <c r="C298" s="17"/>
      <c r="D298" s="18"/>
      <c r="E298" s="19"/>
      <c r="F298" s="19"/>
      <c r="G298" s="19"/>
      <c r="H298" s="19"/>
      <c r="I298" s="19"/>
    </row>
    <row r="299" spans="1:9">
      <c r="A299" s="15"/>
      <c r="B299" s="16"/>
      <c r="C299" s="17"/>
      <c r="D299" s="18"/>
      <c r="E299" s="19"/>
      <c r="F299" s="19"/>
      <c r="G299" s="19"/>
      <c r="H299" s="19"/>
      <c r="I299" s="19"/>
    </row>
    <row r="300" spans="1:9">
      <c r="A300" s="15"/>
      <c r="B300" s="16"/>
      <c r="C300" s="17"/>
      <c r="D300" s="18"/>
      <c r="E300" s="19"/>
      <c r="F300" s="19"/>
      <c r="G300" s="19"/>
      <c r="H300" s="19"/>
      <c r="I300" s="19"/>
    </row>
    <row r="301" spans="1:9">
      <c r="A301" s="15"/>
      <c r="B301" s="16"/>
      <c r="C301" s="17"/>
      <c r="D301" s="18"/>
      <c r="E301" s="19"/>
      <c r="F301" s="19"/>
      <c r="G301" s="19"/>
      <c r="H301" s="19"/>
      <c r="I301" s="19"/>
    </row>
    <row r="302" spans="1:9">
      <c r="A302" s="15"/>
      <c r="B302" s="16"/>
      <c r="C302" s="17"/>
      <c r="D302" s="18"/>
      <c r="E302" s="19"/>
      <c r="F302" s="19"/>
      <c r="G302" s="19"/>
      <c r="H302" s="19"/>
      <c r="I302" s="19"/>
    </row>
    <row r="303" spans="1:9">
      <c r="A303" s="15"/>
      <c r="B303" s="16"/>
      <c r="C303" s="17"/>
      <c r="D303" s="18"/>
      <c r="E303" s="19"/>
      <c r="F303" s="19"/>
      <c r="G303" s="19"/>
      <c r="H303" s="19"/>
      <c r="I303" s="19"/>
    </row>
    <row r="304" spans="1:9">
      <c r="A304" s="15"/>
      <c r="B304" s="16"/>
      <c r="C304" s="17"/>
      <c r="D304" s="18"/>
      <c r="E304" s="19"/>
      <c r="F304" s="19"/>
      <c r="G304" s="19"/>
      <c r="H304" s="19"/>
      <c r="I304" s="19"/>
    </row>
    <row r="305" spans="1:9">
      <c r="A305" s="15"/>
      <c r="B305" s="16"/>
      <c r="C305" s="17"/>
      <c r="D305" s="18"/>
      <c r="E305" s="19"/>
      <c r="F305" s="19"/>
      <c r="G305" s="19"/>
      <c r="H305" s="19"/>
      <c r="I305" s="19"/>
    </row>
    <row r="306" spans="1:9">
      <c r="A306" s="15"/>
      <c r="B306" s="16"/>
      <c r="C306" s="17"/>
      <c r="D306" s="18"/>
      <c r="E306" s="19"/>
      <c r="F306" s="19"/>
      <c r="G306" s="19"/>
      <c r="H306" s="19"/>
      <c r="I306" s="19"/>
    </row>
    <row r="307" spans="1:9">
      <c r="A307" s="15"/>
      <c r="B307" s="16"/>
      <c r="C307" s="17"/>
      <c r="D307" s="18"/>
      <c r="E307" s="19"/>
      <c r="F307" s="19"/>
      <c r="G307" s="19"/>
      <c r="H307" s="19"/>
      <c r="I307" s="19"/>
    </row>
    <row r="308" spans="1:9">
      <c r="A308" s="15"/>
      <c r="B308" s="16"/>
      <c r="C308" s="17"/>
      <c r="D308" s="18"/>
      <c r="E308" s="19"/>
      <c r="F308" s="19"/>
      <c r="G308" s="19"/>
      <c r="H308" s="19"/>
      <c r="I308" s="19"/>
    </row>
    <row r="309" spans="1:9">
      <c r="A309" s="15"/>
      <c r="B309" s="16"/>
      <c r="C309" s="17"/>
      <c r="D309" s="18"/>
      <c r="E309" s="19"/>
      <c r="F309" s="19"/>
      <c r="G309" s="19"/>
      <c r="H309" s="19"/>
      <c r="I309" s="19"/>
    </row>
    <row r="310" spans="1:9">
      <c r="A310" s="15"/>
      <c r="B310" s="16"/>
      <c r="C310" s="17"/>
      <c r="D310" s="18"/>
      <c r="E310" s="19"/>
      <c r="F310" s="19"/>
      <c r="G310" s="19"/>
      <c r="H310" s="19"/>
      <c r="I310" s="19"/>
    </row>
    <row r="311" spans="1:9">
      <c r="A311" s="15"/>
      <c r="B311" s="16"/>
      <c r="C311" s="17"/>
      <c r="D311" s="18"/>
      <c r="E311" s="19"/>
      <c r="F311" s="19"/>
      <c r="G311" s="19"/>
      <c r="H311" s="19"/>
      <c r="I311" s="19"/>
    </row>
    <row r="312" spans="1:9">
      <c r="A312" s="15"/>
      <c r="B312" s="16"/>
      <c r="C312" s="17"/>
      <c r="D312" s="18"/>
      <c r="E312" s="19"/>
      <c r="F312" s="19"/>
      <c r="G312" s="19"/>
      <c r="H312" s="19"/>
      <c r="I312" s="19"/>
    </row>
    <row r="313" spans="1:9">
      <c r="A313" s="15"/>
      <c r="B313" s="16"/>
      <c r="C313" s="17"/>
      <c r="D313" s="18"/>
      <c r="E313" s="19"/>
      <c r="F313" s="19"/>
      <c r="G313" s="19"/>
      <c r="H313" s="19"/>
      <c r="I313" s="19"/>
    </row>
    <row r="314" spans="1:9">
      <c r="A314" s="15"/>
      <c r="B314" s="16"/>
      <c r="C314" s="17"/>
      <c r="D314" s="18"/>
      <c r="E314" s="19"/>
      <c r="F314" s="19"/>
      <c r="G314" s="19"/>
      <c r="H314" s="19"/>
      <c r="I314" s="19"/>
    </row>
    <row r="315" spans="1:9">
      <c r="A315" s="15"/>
      <c r="B315" s="16"/>
      <c r="C315" s="17"/>
      <c r="D315" s="18"/>
      <c r="E315" s="19"/>
      <c r="F315" s="19"/>
      <c r="G315" s="19"/>
      <c r="H315" s="19"/>
      <c r="I315" s="19"/>
    </row>
    <row r="316" spans="1:9">
      <c r="A316" s="15"/>
      <c r="B316" s="16"/>
      <c r="C316" s="17"/>
      <c r="D316" s="18"/>
      <c r="E316" s="19"/>
      <c r="F316" s="19"/>
      <c r="G316" s="19"/>
      <c r="H316" s="19"/>
      <c r="I316" s="19"/>
    </row>
    <row r="317" spans="1:9">
      <c r="D317" s="19"/>
      <c r="E317" s="19"/>
      <c r="F317" s="19"/>
      <c r="G317" s="19"/>
      <c r="H317" s="19"/>
      <c r="I317" s="19"/>
    </row>
    <row r="318" spans="1:9">
      <c r="D318" s="19"/>
      <c r="E318" s="19"/>
      <c r="F318" s="19"/>
      <c r="G318" s="19"/>
      <c r="H318" s="19"/>
      <c r="I318" s="19"/>
    </row>
    <row r="319" spans="1:9">
      <c r="D319" s="19"/>
      <c r="E319" s="19"/>
      <c r="F319" s="19"/>
      <c r="G319" s="19"/>
      <c r="H319" s="19"/>
      <c r="I319" s="19"/>
    </row>
    <row r="320" spans="1:9">
      <c r="D320" s="19"/>
      <c r="E320" s="19"/>
      <c r="F320" s="19"/>
      <c r="G320" s="19"/>
      <c r="H320" s="19"/>
      <c r="I320" s="19"/>
    </row>
    <row r="321" spans="4:9">
      <c r="D321" s="19"/>
      <c r="E321" s="19"/>
      <c r="F321" s="19"/>
      <c r="G321" s="19"/>
      <c r="H321" s="19"/>
      <c r="I321" s="19"/>
    </row>
    <row r="322" spans="4:9">
      <c r="D322" s="19"/>
      <c r="E322" s="19"/>
      <c r="F322" s="19"/>
      <c r="G322" s="19"/>
      <c r="H322" s="19"/>
      <c r="I322" s="19"/>
    </row>
    <row r="323" spans="4:9">
      <c r="D323" s="19"/>
      <c r="E323" s="19"/>
      <c r="F323" s="19"/>
      <c r="G323" s="19"/>
      <c r="H323" s="19"/>
      <c r="I323" s="19"/>
    </row>
    <row r="324" spans="4:9">
      <c r="D324" s="19"/>
      <c r="E324" s="19"/>
      <c r="F324" s="19"/>
      <c r="G324" s="19"/>
      <c r="H324" s="19"/>
      <c r="I324" s="19"/>
    </row>
    <row r="325" spans="4:9">
      <c r="D325" s="19"/>
      <c r="E325" s="19"/>
      <c r="F325" s="19"/>
      <c r="G325" s="19"/>
      <c r="H325" s="19"/>
      <c r="I325" s="19"/>
    </row>
    <row r="326" spans="4:9">
      <c r="D326" s="19"/>
      <c r="E326" s="19"/>
      <c r="F326" s="19"/>
      <c r="G326" s="19"/>
      <c r="H326" s="19"/>
      <c r="I326" s="19"/>
    </row>
    <row r="327" spans="4:9">
      <c r="D327" s="19"/>
      <c r="E327" s="19"/>
      <c r="F327" s="19"/>
      <c r="G327" s="19"/>
      <c r="H327" s="19"/>
      <c r="I327" s="19"/>
    </row>
    <row r="328" spans="4:9">
      <c r="D328" s="19"/>
      <c r="E328" s="19"/>
      <c r="F328" s="19"/>
      <c r="G328" s="19"/>
      <c r="H328" s="19"/>
      <c r="I328" s="19"/>
    </row>
    <row r="329" spans="4:9">
      <c r="D329" s="19"/>
      <c r="E329" s="19"/>
      <c r="F329" s="19"/>
      <c r="G329" s="19"/>
      <c r="H329" s="19"/>
      <c r="I329" s="19"/>
    </row>
    <row r="330" spans="4:9">
      <c r="D330" s="19"/>
      <c r="E330" s="19"/>
      <c r="F330" s="19"/>
      <c r="G330" s="19"/>
      <c r="H330" s="19"/>
      <c r="I330" s="19"/>
    </row>
    <row r="331" spans="4:9">
      <c r="D331" s="19"/>
      <c r="E331" s="19"/>
      <c r="F331" s="19"/>
      <c r="G331" s="19"/>
      <c r="H331" s="19"/>
      <c r="I331" s="19"/>
    </row>
    <row r="332" spans="4:9">
      <c r="D332" s="19"/>
      <c r="E332" s="19"/>
      <c r="F332" s="19"/>
      <c r="G332" s="19"/>
      <c r="H332" s="19"/>
      <c r="I332" s="19"/>
    </row>
    <row r="333" spans="4:9">
      <c r="D333" s="19"/>
      <c r="E333" s="19"/>
      <c r="F333" s="19"/>
      <c r="G333" s="19"/>
      <c r="H333" s="19"/>
      <c r="I333" s="19"/>
    </row>
    <row r="334" spans="4:9">
      <c r="D334" s="19"/>
      <c r="E334" s="19"/>
      <c r="F334" s="19"/>
      <c r="G334" s="19"/>
      <c r="H334" s="19"/>
      <c r="I334" s="19"/>
    </row>
    <row r="335" spans="4:9">
      <c r="D335" s="19"/>
      <c r="E335" s="19"/>
      <c r="F335" s="19"/>
      <c r="G335" s="19"/>
      <c r="H335" s="19"/>
      <c r="I335" s="19"/>
    </row>
    <row r="336" spans="4:9">
      <c r="D336" s="19"/>
      <c r="E336" s="19"/>
      <c r="F336" s="19"/>
      <c r="G336" s="19"/>
      <c r="H336" s="19"/>
      <c r="I336" s="19"/>
    </row>
    <row r="337" spans="4:9">
      <c r="D337" s="19"/>
      <c r="E337" s="19"/>
      <c r="F337" s="19"/>
      <c r="G337" s="19"/>
      <c r="H337" s="19"/>
      <c r="I337" s="19"/>
    </row>
    <row r="338" spans="4:9">
      <c r="D338" s="19"/>
      <c r="E338" s="19"/>
      <c r="F338" s="19"/>
      <c r="G338" s="19"/>
      <c r="H338" s="19"/>
      <c r="I338" s="19"/>
    </row>
    <row r="339" spans="4:9">
      <c r="D339" s="19"/>
      <c r="E339" s="19"/>
      <c r="F339" s="19"/>
      <c r="G339" s="19"/>
      <c r="H339" s="19"/>
      <c r="I339" s="19"/>
    </row>
    <row r="340" spans="4:9">
      <c r="D340" s="19"/>
      <c r="E340" s="19"/>
      <c r="F340" s="19"/>
      <c r="G340" s="19"/>
      <c r="H340" s="19"/>
      <c r="I340" s="19"/>
    </row>
    <row r="341" spans="4:9">
      <c r="D341" s="19"/>
      <c r="E341" s="19"/>
      <c r="F341" s="19"/>
      <c r="G341" s="19"/>
      <c r="H341" s="19"/>
      <c r="I341" s="19"/>
    </row>
    <row r="342" spans="4:9">
      <c r="D342" s="19"/>
      <c r="E342" s="19"/>
      <c r="F342" s="19"/>
      <c r="G342" s="19"/>
      <c r="H342" s="19"/>
      <c r="I342" s="19"/>
    </row>
    <row r="343" spans="4:9">
      <c r="D343" s="19"/>
      <c r="E343" s="19"/>
      <c r="F343" s="19"/>
      <c r="G343" s="19"/>
      <c r="H343" s="19"/>
      <c r="I343" s="19"/>
    </row>
    <row r="344" spans="4:9">
      <c r="D344" s="19"/>
      <c r="E344" s="19"/>
      <c r="F344" s="19"/>
      <c r="G344" s="19"/>
      <c r="H344" s="19"/>
      <c r="I344" s="19"/>
    </row>
    <row r="345" spans="4:9">
      <c r="D345" s="19"/>
      <c r="E345" s="19"/>
      <c r="F345" s="19"/>
      <c r="G345" s="19"/>
      <c r="H345" s="19"/>
      <c r="I345" s="19"/>
    </row>
    <row r="346" spans="4:9">
      <c r="D346" s="19"/>
      <c r="E346" s="19"/>
      <c r="F346" s="19"/>
      <c r="G346" s="19"/>
      <c r="H346" s="19"/>
      <c r="I346" s="19"/>
    </row>
    <row r="347" spans="4:9">
      <c r="D347" s="19"/>
      <c r="E347" s="19"/>
      <c r="F347" s="19"/>
      <c r="G347" s="19"/>
      <c r="H347" s="19"/>
      <c r="I347" s="19"/>
    </row>
    <row r="348" spans="4:9">
      <c r="D348" s="19"/>
      <c r="E348" s="19"/>
      <c r="F348" s="19"/>
      <c r="G348" s="19"/>
      <c r="H348" s="19"/>
      <c r="I348" s="19"/>
    </row>
    <row r="349" spans="4:9">
      <c r="D349" s="19"/>
      <c r="E349" s="19"/>
      <c r="F349" s="19"/>
      <c r="G349" s="19"/>
      <c r="H349" s="19"/>
      <c r="I349" s="19"/>
    </row>
    <row r="350" spans="4:9">
      <c r="D350" s="19"/>
      <c r="E350" s="19"/>
      <c r="F350" s="19"/>
      <c r="G350" s="19"/>
      <c r="H350" s="19"/>
      <c r="I350" s="19"/>
    </row>
    <row r="351" spans="4:9">
      <c r="D351" s="19"/>
      <c r="E351" s="19"/>
      <c r="F351" s="19"/>
      <c r="G351" s="19"/>
      <c r="H351" s="19"/>
      <c r="I351" s="19"/>
    </row>
    <row r="352" spans="4:9">
      <c r="D352" s="19"/>
      <c r="E352" s="19"/>
      <c r="F352" s="19"/>
      <c r="G352" s="19"/>
      <c r="H352" s="19"/>
      <c r="I352" s="19"/>
    </row>
    <row r="353" spans="4:9">
      <c r="D353" s="19"/>
      <c r="E353" s="19"/>
      <c r="F353" s="19"/>
      <c r="G353" s="19"/>
      <c r="H353" s="19"/>
      <c r="I353" s="19"/>
    </row>
    <row r="354" spans="4:9">
      <c r="D354" s="19"/>
      <c r="E354" s="19"/>
      <c r="F354" s="19"/>
      <c r="G354" s="19"/>
      <c r="H354" s="19"/>
      <c r="I354" s="19"/>
    </row>
    <row r="355" spans="4:9">
      <c r="D355" s="19"/>
      <c r="E355" s="19"/>
      <c r="F355" s="19"/>
      <c r="G355" s="19"/>
      <c r="H355" s="19"/>
      <c r="I355" s="19"/>
    </row>
    <row r="356" spans="4:9">
      <c r="D356" s="19"/>
      <c r="E356" s="19"/>
      <c r="F356" s="19"/>
      <c r="G356" s="19"/>
      <c r="H356" s="19"/>
      <c r="I356" s="19"/>
    </row>
    <row r="357" spans="4:9">
      <c r="D357" s="19"/>
      <c r="E357" s="19"/>
      <c r="F357" s="19"/>
      <c r="G357" s="19"/>
      <c r="H357" s="19"/>
      <c r="I357" s="19"/>
    </row>
    <row r="358" spans="4:9">
      <c r="D358" s="19"/>
      <c r="E358" s="19"/>
      <c r="F358" s="19"/>
      <c r="G358" s="19"/>
      <c r="H358" s="19"/>
      <c r="I358" s="19"/>
    </row>
    <row r="359" spans="4:9">
      <c r="D359" s="19"/>
      <c r="E359" s="19"/>
      <c r="F359" s="19"/>
      <c r="G359" s="19"/>
      <c r="H359" s="19"/>
      <c r="I359" s="19"/>
    </row>
    <row r="360" spans="4:9">
      <c r="D360" s="19"/>
      <c r="E360" s="19"/>
      <c r="F360" s="19"/>
      <c r="G360" s="19"/>
      <c r="H360" s="19"/>
      <c r="I360" s="19"/>
    </row>
    <row r="361" spans="4:9">
      <c r="D361" s="19"/>
      <c r="E361" s="19"/>
      <c r="F361" s="19"/>
      <c r="G361" s="19"/>
      <c r="H361" s="19"/>
      <c r="I361" s="19"/>
    </row>
    <row r="362" spans="4:9">
      <c r="D362" s="19"/>
      <c r="E362" s="19"/>
      <c r="F362" s="19"/>
      <c r="G362" s="19"/>
      <c r="H362" s="19"/>
      <c r="I362" s="19"/>
    </row>
    <row r="363" spans="4:9">
      <c r="D363" s="19"/>
      <c r="E363" s="19"/>
      <c r="F363" s="19"/>
      <c r="G363" s="19"/>
      <c r="H363" s="19"/>
      <c r="I363" s="19"/>
    </row>
    <row r="364" spans="4:9">
      <c r="D364" s="19"/>
      <c r="E364" s="19"/>
      <c r="F364" s="19"/>
      <c r="G364" s="19"/>
      <c r="H364" s="19"/>
      <c r="I364" s="19"/>
    </row>
    <row r="365" spans="4:9">
      <c r="D365" s="19"/>
      <c r="E365" s="19"/>
      <c r="F365" s="19"/>
      <c r="G365" s="19"/>
      <c r="H365" s="19"/>
      <c r="I365" s="19"/>
    </row>
    <row r="366" spans="4:9">
      <c r="D366" s="19"/>
      <c r="E366" s="19"/>
      <c r="F366" s="19"/>
      <c r="G366" s="19"/>
      <c r="H366" s="19"/>
      <c r="I366" s="19"/>
    </row>
    <row r="367" spans="4:9">
      <c r="D367" s="19"/>
      <c r="E367" s="19"/>
      <c r="F367" s="19"/>
      <c r="G367" s="19"/>
      <c r="H367" s="19"/>
      <c r="I367" s="19"/>
    </row>
    <row r="368" spans="4:9">
      <c r="D368" s="19"/>
      <c r="E368" s="19"/>
      <c r="F368" s="19"/>
      <c r="G368" s="19"/>
      <c r="H368" s="19"/>
      <c r="I368" s="19"/>
    </row>
    <row r="369" spans="4:9">
      <c r="D369" s="19"/>
      <c r="E369" s="19"/>
      <c r="F369" s="19"/>
      <c r="G369" s="19"/>
      <c r="H369" s="19"/>
      <c r="I369" s="19"/>
    </row>
    <row r="370" spans="4:9">
      <c r="D370" s="19"/>
      <c r="E370" s="19"/>
      <c r="F370" s="19"/>
      <c r="G370" s="19"/>
      <c r="H370" s="19"/>
      <c r="I370" s="19"/>
    </row>
    <row r="371" spans="4:9">
      <c r="D371" s="19"/>
      <c r="E371" s="19"/>
      <c r="F371" s="19"/>
      <c r="G371" s="19"/>
      <c r="H371" s="19"/>
      <c r="I371" s="19"/>
    </row>
    <row r="372" spans="4:9">
      <c r="D372" s="19"/>
      <c r="E372" s="19"/>
      <c r="F372" s="19"/>
      <c r="G372" s="19"/>
      <c r="H372" s="19"/>
      <c r="I372" s="19"/>
    </row>
    <row r="373" spans="4:9">
      <c r="D373" s="19"/>
      <c r="E373" s="19"/>
      <c r="F373" s="19"/>
      <c r="G373" s="19"/>
      <c r="H373" s="19"/>
      <c r="I373" s="19"/>
    </row>
    <row r="374" spans="4:9">
      <c r="D374" s="19"/>
      <c r="E374" s="19"/>
      <c r="F374" s="19"/>
      <c r="G374" s="19"/>
      <c r="H374" s="19"/>
      <c r="I374" s="19"/>
    </row>
    <row r="375" spans="4:9">
      <c r="D375" s="19"/>
      <c r="E375" s="19"/>
      <c r="F375" s="19"/>
      <c r="G375" s="19"/>
      <c r="H375" s="19"/>
      <c r="I375" s="19"/>
    </row>
    <row r="376" spans="4:9">
      <c r="D376" s="19"/>
      <c r="E376" s="19"/>
      <c r="F376" s="19"/>
      <c r="G376" s="19"/>
      <c r="H376" s="19"/>
      <c r="I376" s="19"/>
    </row>
    <row r="377" spans="4:9">
      <c r="D377" s="19"/>
      <c r="E377" s="19"/>
      <c r="F377" s="19"/>
      <c r="G377" s="19"/>
      <c r="H377" s="19"/>
      <c r="I377" s="19"/>
    </row>
    <row r="378" spans="4:9">
      <c r="D378" s="19"/>
      <c r="E378" s="19"/>
      <c r="F378" s="19"/>
      <c r="G378" s="19"/>
      <c r="H378" s="19"/>
      <c r="I378" s="19"/>
    </row>
    <row r="379" spans="4:9">
      <c r="D379" s="19"/>
      <c r="E379" s="19"/>
      <c r="F379" s="19"/>
      <c r="G379" s="19"/>
      <c r="H379" s="19"/>
      <c r="I379" s="19"/>
    </row>
    <row r="380" spans="4:9">
      <c r="D380" s="19"/>
      <c r="E380" s="19"/>
      <c r="F380" s="19"/>
      <c r="G380" s="19"/>
      <c r="H380" s="19"/>
      <c r="I380" s="19"/>
    </row>
    <row r="381" spans="4:9">
      <c r="D381" s="19"/>
      <c r="E381" s="19"/>
      <c r="F381" s="19"/>
      <c r="G381" s="19"/>
      <c r="H381" s="19"/>
      <c r="I381" s="19"/>
    </row>
    <row r="382" spans="4:9">
      <c r="D382" s="19"/>
      <c r="E382" s="19"/>
      <c r="F382" s="19"/>
      <c r="G382" s="19"/>
      <c r="H382" s="19"/>
      <c r="I382" s="19"/>
    </row>
    <row r="383" spans="4:9">
      <c r="D383" s="19"/>
      <c r="E383" s="19"/>
      <c r="F383" s="19"/>
      <c r="G383" s="19"/>
      <c r="H383" s="19"/>
      <c r="I383" s="19"/>
    </row>
    <row r="384" spans="4:9">
      <c r="D384" s="19"/>
      <c r="E384" s="19"/>
      <c r="F384" s="19"/>
      <c r="G384" s="19"/>
      <c r="H384" s="19"/>
      <c r="I384" s="19"/>
    </row>
    <row r="385" spans="4:9">
      <c r="D385" s="19"/>
      <c r="E385" s="19"/>
      <c r="F385" s="19"/>
      <c r="G385" s="19"/>
      <c r="H385" s="19"/>
      <c r="I385" s="19"/>
    </row>
    <row r="386" spans="4:9">
      <c r="D386" s="19"/>
      <c r="E386" s="19"/>
      <c r="F386" s="19"/>
      <c r="G386" s="19"/>
      <c r="H386" s="19"/>
      <c r="I386" s="19"/>
    </row>
    <row r="387" spans="4:9">
      <c r="D387" s="19"/>
      <c r="E387" s="19"/>
      <c r="F387" s="19"/>
      <c r="G387" s="19"/>
      <c r="H387" s="19"/>
      <c r="I387" s="19"/>
    </row>
    <row r="388" spans="4:9">
      <c r="D388" s="19"/>
      <c r="E388" s="19"/>
      <c r="F388" s="19"/>
      <c r="G388" s="19"/>
      <c r="H388" s="19"/>
      <c r="I388" s="19"/>
    </row>
    <row r="389" spans="4:9">
      <c r="D389" s="19"/>
      <c r="E389" s="19"/>
      <c r="F389" s="19"/>
      <c r="G389" s="19"/>
      <c r="H389" s="19"/>
      <c r="I389" s="19"/>
    </row>
    <row r="390" spans="4:9">
      <c r="D390" s="19"/>
      <c r="E390" s="19"/>
      <c r="F390" s="19"/>
      <c r="G390" s="19"/>
      <c r="H390" s="19"/>
      <c r="I390" s="19"/>
    </row>
    <row r="391" spans="4:9">
      <c r="D391" s="19"/>
      <c r="E391" s="19"/>
      <c r="F391" s="19"/>
      <c r="G391" s="19"/>
      <c r="H391" s="19"/>
      <c r="I391" s="19"/>
    </row>
    <row r="392" spans="4:9">
      <c r="D392" s="19"/>
      <c r="E392" s="19"/>
      <c r="F392" s="19"/>
      <c r="G392" s="19"/>
      <c r="H392" s="19"/>
      <c r="I392" s="19"/>
    </row>
    <row r="393" spans="4:9">
      <c r="D393" s="19"/>
      <c r="E393" s="19"/>
      <c r="F393" s="19"/>
      <c r="G393" s="19"/>
      <c r="H393" s="19"/>
      <c r="I393" s="19"/>
    </row>
    <row r="394" spans="4:9">
      <c r="D394" s="19"/>
      <c r="E394" s="19"/>
      <c r="F394" s="19"/>
      <c r="G394" s="19"/>
      <c r="H394" s="19"/>
      <c r="I394" s="19"/>
    </row>
    <row r="395" spans="4:9">
      <c r="D395" s="19"/>
      <c r="E395" s="19"/>
      <c r="F395" s="19"/>
      <c r="G395" s="19"/>
      <c r="H395" s="19"/>
      <c r="I395" s="19"/>
    </row>
    <row r="396" spans="4:9">
      <c r="D396" s="19"/>
      <c r="E396" s="19"/>
      <c r="F396" s="19"/>
      <c r="G396" s="19"/>
      <c r="H396" s="19"/>
      <c r="I396" s="19"/>
    </row>
    <row r="397" spans="4:9">
      <c r="D397" s="19"/>
      <c r="E397" s="19"/>
      <c r="F397" s="19"/>
      <c r="G397" s="19"/>
      <c r="H397" s="19"/>
      <c r="I397" s="19"/>
    </row>
    <row r="398" spans="4:9">
      <c r="D398" s="19"/>
      <c r="E398" s="19"/>
      <c r="F398" s="19"/>
      <c r="G398" s="19"/>
      <c r="H398" s="19"/>
      <c r="I398" s="19"/>
    </row>
    <row r="399" spans="4:9">
      <c r="D399" s="19"/>
      <c r="E399" s="19"/>
      <c r="F399" s="19"/>
      <c r="G399" s="19"/>
      <c r="H399" s="19"/>
      <c r="I399" s="19"/>
    </row>
    <row r="400" spans="4:9">
      <c r="D400" s="19"/>
      <c r="E400" s="19"/>
      <c r="F400" s="19"/>
      <c r="G400" s="19"/>
      <c r="H400" s="19"/>
      <c r="I400" s="19"/>
    </row>
    <row r="401" spans="4:9">
      <c r="D401" s="19"/>
      <c r="E401" s="19"/>
      <c r="F401" s="19"/>
      <c r="G401" s="19"/>
      <c r="H401" s="19"/>
      <c r="I401" s="19"/>
    </row>
    <row r="402" spans="4:9">
      <c r="D402" s="19"/>
      <c r="E402" s="19"/>
      <c r="F402" s="19"/>
      <c r="G402" s="19"/>
      <c r="H402" s="19"/>
      <c r="I402" s="19"/>
    </row>
    <row r="403" spans="4:9">
      <c r="D403" s="19"/>
      <c r="E403" s="19"/>
      <c r="F403" s="19"/>
      <c r="G403" s="19"/>
      <c r="H403" s="19"/>
      <c r="I403" s="19"/>
    </row>
    <row r="404" spans="4:9">
      <c r="D404" s="19"/>
      <c r="E404" s="19"/>
      <c r="F404" s="19"/>
      <c r="G404" s="19"/>
      <c r="H404" s="19"/>
      <c r="I404" s="19"/>
    </row>
    <row r="405" spans="4:9">
      <c r="D405" s="19"/>
      <c r="E405" s="19"/>
      <c r="F405" s="19"/>
      <c r="G405" s="19"/>
      <c r="H405" s="19"/>
      <c r="I405" s="19"/>
    </row>
    <row r="406" spans="4:9">
      <c r="D406" s="19"/>
      <c r="E406" s="19"/>
      <c r="F406" s="19"/>
      <c r="G406" s="19"/>
      <c r="H406" s="19"/>
      <c r="I406" s="19"/>
    </row>
    <row r="407" spans="4:9">
      <c r="D407" s="19"/>
      <c r="E407" s="19"/>
      <c r="F407" s="19"/>
      <c r="G407" s="19"/>
      <c r="H407" s="19"/>
      <c r="I407" s="19"/>
    </row>
    <row r="408" spans="4:9">
      <c r="D408" s="19"/>
      <c r="E408" s="19"/>
      <c r="F408" s="19"/>
      <c r="G408" s="19"/>
      <c r="H408" s="19"/>
      <c r="I408" s="19"/>
    </row>
    <row r="409" spans="4:9">
      <c r="D409" s="19"/>
      <c r="E409" s="19"/>
      <c r="F409" s="19"/>
      <c r="G409" s="19"/>
      <c r="H409" s="19"/>
      <c r="I409" s="19"/>
    </row>
    <row r="410" spans="4:9">
      <c r="D410" s="19"/>
      <c r="E410" s="19"/>
      <c r="F410" s="19"/>
      <c r="G410" s="19"/>
      <c r="H410" s="19"/>
      <c r="I410" s="19"/>
    </row>
    <row r="411" spans="4:9">
      <c r="D411" s="19"/>
      <c r="E411" s="19"/>
      <c r="F411" s="19"/>
      <c r="G411" s="19"/>
      <c r="H411" s="19"/>
      <c r="I411" s="19"/>
    </row>
    <row r="412" spans="4:9">
      <c r="D412" s="19"/>
      <c r="E412" s="19"/>
      <c r="F412" s="19"/>
      <c r="G412" s="19"/>
      <c r="H412" s="19"/>
      <c r="I412" s="19"/>
    </row>
    <row r="413" spans="4:9">
      <c r="D413" s="19"/>
      <c r="E413" s="19"/>
      <c r="F413" s="19"/>
      <c r="G413" s="19"/>
      <c r="H413" s="19"/>
      <c r="I413" s="19"/>
    </row>
    <row r="414" spans="4:9">
      <c r="D414" s="19"/>
      <c r="E414" s="19"/>
      <c r="F414" s="19"/>
      <c r="G414" s="19"/>
      <c r="H414" s="19"/>
      <c r="I414" s="19"/>
    </row>
    <row r="415" spans="4:9">
      <c r="D415" s="19"/>
      <c r="E415" s="19"/>
      <c r="F415" s="19"/>
      <c r="G415" s="19"/>
      <c r="H415" s="19"/>
      <c r="I415" s="19"/>
    </row>
    <row r="416" spans="4:9">
      <c r="D416" s="19"/>
      <c r="E416" s="19"/>
      <c r="F416" s="19"/>
      <c r="G416" s="19"/>
      <c r="H416" s="19"/>
      <c r="I416" s="19"/>
    </row>
    <row r="417" spans="4:9">
      <c r="D417" s="19"/>
      <c r="E417" s="19"/>
      <c r="F417" s="19"/>
      <c r="G417" s="19"/>
      <c r="H417" s="19"/>
      <c r="I417" s="19"/>
    </row>
    <row r="418" spans="4:9">
      <c r="D418" s="19"/>
      <c r="E418" s="19"/>
      <c r="F418" s="19"/>
      <c r="G418" s="19"/>
      <c r="H418" s="19"/>
      <c r="I418" s="19"/>
    </row>
    <row r="419" spans="4:9">
      <c r="D419" s="19"/>
      <c r="E419" s="19"/>
      <c r="F419" s="19"/>
      <c r="G419" s="19"/>
      <c r="H419" s="19"/>
      <c r="I419" s="19"/>
    </row>
    <row r="420" spans="4:9">
      <c r="D420" s="19"/>
      <c r="E420" s="19"/>
      <c r="F420" s="19"/>
      <c r="G420" s="19"/>
      <c r="H420" s="19"/>
      <c r="I420" s="19"/>
    </row>
    <row r="421" spans="4:9">
      <c r="D421" s="19"/>
      <c r="E421" s="19"/>
      <c r="F421" s="19"/>
      <c r="G421" s="19"/>
      <c r="H421" s="19"/>
      <c r="I421" s="19"/>
    </row>
    <row r="422" spans="4:9">
      <c r="D422" s="19"/>
      <c r="E422" s="19"/>
      <c r="F422" s="19"/>
      <c r="G422" s="19"/>
      <c r="H422" s="19"/>
      <c r="I422" s="19"/>
    </row>
    <row r="423" spans="4:9">
      <c r="D423" s="19"/>
      <c r="E423" s="19"/>
      <c r="F423" s="19"/>
      <c r="G423" s="19"/>
      <c r="H423" s="19"/>
      <c r="I423" s="19"/>
    </row>
    <row r="424" spans="4:9">
      <c r="D424" s="19"/>
      <c r="E424" s="19"/>
      <c r="F424" s="19"/>
      <c r="G424" s="19"/>
      <c r="H424" s="19"/>
      <c r="I424" s="19"/>
    </row>
    <row r="425" spans="4:9">
      <c r="D425" s="19"/>
      <c r="E425" s="19"/>
      <c r="F425" s="19"/>
      <c r="G425" s="19"/>
      <c r="H425" s="19"/>
      <c r="I425" s="19"/>
    </row>
    <row r="426" spans="4:9">
      <c r="D426" s="19"/>
      <c r="E426" s="19"/>
      <c r="F426" s="19"/>
      <c r="G426" s="19"/>
      <c r="H426" s="19"/>
      <c r="I426" s="19"/>
    </row>
    <row r="427" spans="4:9">
      <c r="D427" s="19"/>
      <c r="E427" s="19"/>
      <c r="F427" s="19"/>
      <c r="G427" s="19"/>
      <c r="H427" s="19"/>
      <c r="I427" s="19"/>
    </row>
    <row r="428" spans="4:9">
      <c r="D428" s="19"/>
      <c r="E428" s="19"/>
      <c r="F428" s="19"/>
      <c r="G428" s="19"/>
      <c r="H428" s="19"/>
      <c r="I428" s="19"/>
    </row>
    <row r="429" spans="4:9">
      <c r="D429" s="19"/>
      <c r="E429" s="19"/>
      <c r="F429" s="19"/>
      <c r="G429" s="19"/>
      <c r="H429" s="19"/>
      <c r="I429" s="19"/>
    </row>
    <row r="430" spans="4:9">
      <c r="D430" s="19"/>
      <c r="E430" s="19"/>
      <c r="F430" s="19"/>
      <c r="G430" s="19"/>
      <c r="H430" s="19"/>
      <c r="I430" s="19"/>
    </row>
    <row r="431" spans="4:9">
      <c r="D431" s="19"/>
      <c r="E431" s="19"/>
      <c r="F431" s="19"/>
      <c r="G431" s="19"/>
      <c r="H431" s="19"/>
      <c r="I431" s="19"/>
    </row>
    <row r="432" spans="4:9">
      <c r="D432" s="19"/>
      <c r="E432" s="19"/>
      <c r="F432" s="19"/>
      <c r="G432" s="19"/>
      <c r="H432" s="19"/>
      <c r="I432" s="19"/>
    </row>
    <row r="433" spans="4:9">
      <c r="D433" s="19"/>
      <c r="E433" s="19"/>
      <c r="F433" s="19"/>
      <c r="G433" s="19"/>
      <c r="H433" s="19"/>
      <c r="I433" s="19"/>
    </row>
    <row r="434" spans="4:9">
      <c r="D434" s="19"/>
      <c r="E434" s="19"/>
      <c r="F434" s="19"/>
      <c r="G434" s="19"/>
      <c r="H434" s="19"/>
      <c r="I434" s="19"/>
    </row>
    <row r="435" spans="4:9">
      <c r="D435" s="19"/>
      <c r="E435" s="19"/>
      <c r="F435" s="19"/>
      <c r="G435" s="19"/>
      <c r="H435" s="19"/>
      <c r="I435" s="19"/>
    </row>
    <row r="436" spans="4:9">
      <c r="D436" s="19"/>
      <c r="E436" s="19"/>
      <c r="F436" s="19"/>
      <c r="G436" s="19"/>
      <c r="H436" s="19"/>
      <c r="I436" s="19"/>
    </row>
    <row r="437" spans="4:9">
      <c r="D437" s="19"/>
      <c r="E437" s="19"/>
      <c r="F437" s="19"/>
      <c r="G437" s="19"/>
      <c r="H437" s="19"/>
      <c r="I437" s="19"/>
    </row>
    <row r="438" spans="4:9">
      <c r="D438" s="19"/>
      <c r="E438" s="19"/>
      <c r="F438" s="19"/>
      <c r="G438" s="19"/>
      <c r="H438" s="19"/>
      <c r="I438" s="19"/>
    </row>
    <row r="439" spans="4:9">
      <c r="D439" s="19"/>
      <c r="E439" s="19"/>
      <c r="F439" s="19"/>
      <c r="G439" s="19"/>
      <c r="H439" s="19"/>
      <c r="I439" s="19"/>
    </row>
    <row r="440" spans="4:9">
      <c r="D440" s="19"/>
      <c r="E440" s="19"/>
      <c r="F440" s="19"/>
      <c r="G440" s="19"/>
      <c r="H440" s="19"/>
      <c r="I440" s="19"/>
    </row>
    <row r="441" spans="4:9">
      <c r="D441" s="19"/>
      <c r="E441" s="19"/>
      <c r="F441" s="19"/>
      <c r="G441" s="19"/>
      <c r="H441" s="19"/>
      <c r="I441" s="19"/>
    </row>
    <row r="442" spans="4:9">
      <c r="D442" s="19"/>
      <c r="E442" s="19"/>
      <c r="F442" s="19"/>
      <c r="G442" s="19"/>
      <c r="H442" s="19"/>
      <c r="I442" s="19"/>
    </row>
    <row r="443" spans="4:9">
      <c r="D443" s="19"/>
      <c r="E443" s="19"/>
      <c r="F443" s="19"/>
      <c r="G443" s="19"/>
      <c r="H443" s="19"/>
      <c r="I443" s="19"/>
    </row>
    <row r="444" spans="4:9">
      <c r="D444" s="19"/>
      <c r="E444" s="19"/>
      <c r="F444" s="19"/>
      <c r="G444" s="19"/>
      <c r="H444" s="19"/>
      <c r="I444" s="19"/>
    </row>
    <row r="445" spans="4:9">
      <c r="D445" s="19"/>
      <c r="E445" s="19"/>
      <c r="F445" s="19"/>
      <c r="G445" s="19"/>
      <c r="H445" s="19"/>
      <c r="I445" s="19"/>
    </row>
    <row r="446" spans="4:9">
      <c r="D446" s="19"/>
      <c r="E446" s="19"/>
      <c r="F446" s="19"/>
      <c r="G446" s="19"/>
      <c r="H446" s="19"/>
      <c r="I446" s="19"/>
    </row>
    <row r="447" spans="4:9">
      <c r="D447" s="19"/>
      <c r="E447" s="19"/>
      <c r="F447" s="19"/>
      <c r="G447" s="19"/>
      <c r="H447" s="19"/>
      <c r="I447" s="19"/>
    </row>
    <row r="448" spans="4:9">
      <c r="D448" s="19"/>
      <c r="E448" s="19"/>
      <c r="F448" s="19"/>
      <c r="G448" s="19"/>
      <c r="H448" s="19"/>
      <c r="I448" s="19"/>
    </row>
    <row r="449" spans="4:9">
      <c r="D449" s="19"/>
      <c r="E449" s="19"/>
      <c r="F449" s="19"/>
      <c r="G449" s="19"/>
      <c r="H449" s="19"/>
      <c r="I449" s="19"/>
    </row>
    <row r="450" spans="4:9">
      <c r="D450" s="19"/>
      <c r="E450" s="19"/>
      <c r="F450" s="19"/>
      <c r="G450" s="19"/>
      <c r="H450" s="19"/>
      <c r="I450" s="19"/>
    </row>
    <row r="451" spans="4:9">
      <c r="D451" s="19"/>
      <c r="E451" s="19"/>
      <c r="F451" s="19"/>
      <c r="G451" s="19"/>
      <c r="H451" s="19"/>
      <c r="I451" s="19"/>
    </row>
    <row r="452" spans="4:9">
      <c r="D452" s="19"/>
      <c r="E452" s="19"/>
      <c r="F452" s="19"/>
      <c r="G452" s="19"/>
      <c r="H452" s="19"/>
      <c r="I452" s="19"/>
    </row>
    <row r="453" spans="4:9">
      <c r="D453" s="19"/>
      <c r="E453" s="19"/>
      <c r="F453" s="19"/>
      <c r="G453" s="19"/>
      <c r="H453" s="19"/>
      <c r="I453" s="19"/>
    </row>
    <row r="454" spans="4:9">
      <c r="D454" s="19"/>
      <c r="E454" s="19"/>
      <c r="F454" s="19"/>
      <c r="G454" s="19"/>
      <c r="H454" s="19"/>
      <c r="I454" s="19"/>
    </row>
    <row r="455" spans="4:9">
      <c r="D455" s="19"/>
      <c r="E455" s="19"/>
      <c r="F455" s="19"/>
      <c r="G455" s="19"/>
      <c r="H455" s="19"/>
      <c r="I455" s="19"/>
    </row>
    <row r="456" spans="4:9">
      <c r="D456" s="19"/>
      <c r="E456" s="19"/>
      <c r="F456" s="19"/>
      <c r="G456" s="19"/>
      <c r="H456" s="19"/>
      <c r="I456" s="19"/>
    </row>
    <row r="457" spans="4:9">
      <c r="D457" s="19"/>
      <c r="E457" s="19"/>
      <c r="F457" s="19"/>
      <c r="G457" s="19"/>
      <c r="H457" s="19"/>
      <c r="I457" s="19"/>
    </row>
    <row r="458" spans="4:9">
      <c r="D458" s="19"/>
      <c r="E458" s="19"/>
      <c r="F458" s="19"/>
      <c r="G458" s="19"/>
      <c r="H458" s="19"/>
      <c r="I458" s="19"/>
    </row>
    <row r="459" spans="4:9">
      <c r="D459" s="19"/>
      <c r="E459" s="19"/>
      <c r="F459" s="19"/>
      <c r="G459" s="19"/>
      <c r="H459" s="19"/>
      <c r="I459" s="19"/>
    </row>
    <row r="460" spans="4:9">
      <c r="D460" s="19"/>
      <c r="E460" s="19"/>
      <c r="F460" s="19"/>
      <c r="G460" s="19"/>
      <c r="H460" s="19"/>
      <c r="I460" s="19"/>
    </row>
    <row r="461" spans="4:9">
      <c r="D461" s="19"/>
      <c r="E461" s="19"/>
      <c r="F461" s="19"/>
      <c r="G461" s="19"/>
      <c r="H461" s="19"/>
      <c r="I461" s="19"/>
    </row>
    <row r="462" spans="4:9">
      <c r="D462" s="19"/>
      <c r="E462" s="19"/>
      <c r="F462" s="19"/>
      <c r="G462" s="19"/>
      <c r="H462" s="19"/>
      <c r="I462" s="19"/>
    </row>
    <row r="463" spans="4:9">
      <c r="D463" s="19"/>
      <c r="E463" s="19"/>
      <c r="F463" s="19"/>
      <c r="G463" s="19"/>
      <c r="H463" s="19"/>
      <c r="I463" s="19"/>
    </row>
    <row r="464" spans="4:9">
      <c r="D464" s="19"/>
      <c r="E464" s="19"/>
      <c r="F464" s="19"/>
      <c r="G464" s="19"/>
      <c r="H464" s="19"/>
      <c r="I464" s="19"/>
    </row>
    <row r="465" spans="4:9">
      <c r="D465" s="19"/>
      <c r="E465" s="19"/>
      <c r="F465" s="19"/>
      <c r="G465" s="19"/>
      <c r="H465" s="19"/>
      <c r="I465" s="19"/>
    </row>
    <row r="466" spans="4:9">
      <c r="D466" s="19"/>
      <c r="E466" s="19"/>
      <c r="F466" s="19"/>
      <c r="G466" s="19"/>
      <c r="H466" s="19"/>
      <c r="I466" s="19"/>
    </row>
    <row r="467" spans="4:9">
      <c r="D467" s="19"/>
      <c r="E467" s="19"/>
      <c r="F467" s="19"/>
      <c r="G467" s="19"/>
      <c r="H467" s="19"/>
      <c r="I467" s="19"/>
    </row>
    <row r="468" spans="4:9">
      <c r="D468" s="19"/>
      <c r="E468" s="19"/>
      <c r="F468" s="19"/>
      <c r="G468" s="19"/>
      <c r="H468" s="19"/>
      <c r="I468" s="19"/>
    </row>
    <row r="469" spans="4:9">
      <c r="D469" s="19"/>
      <c r="E469" s="19"/>
      <c r="F469" s="19"/>
      <c r="G469" s="19"/>
      <c r="H469" s="19"/>
      <c r="I469" s="19"/>
    </row>
    <row r="470" spans="4:9">
      <c r="D470" s="19"/>
      <c r="E470" s="19"/>
      <c r="F470" s="19"/>
      <c r="G470" s="19"/>
      <c r="H470" s="19"/>
      <c r="I470" s="19"/>
    </row>
    <row r="471" spans="4:9">
      <c r="D471" s="19"/>
      <c r="E471" s="19"/>
      <c r="F471" s="19"/>
      <c r="G471" s="19"/>
      <c r="H471" s="19"/>
      <c r="I471" s="19"/>
    </row>
    <row r="472" spans="4:9">
      <c r="D472" s="19"/>
      <c r="E472" s="19"/>
      <c r="F472" s="19"/>
      <c r="G472" s="19"/>
      <c r="H472" s="19"/>
      <c r="I472" s="19"/>
    </row>
    <row r="473" spans="4:9">
      <c r="D473" s="19"/>
      <c r="E473" s="19"/>
      <c r="F473" s="19"/>
      <c r="G473" s="19"/>
      <c r="H473" s="19"/>
      <c r="I473" s="19"/>
    </row>
    <row r="474" spans="4:9">
      <c r="D474" s="19"/>
      <c r="E474" s="19"/>
      <c r="F474" s="19"/>
      <c r="G474" s="19"/>
      <c r="H474" s="19"/>
      <c r="I474" s="19"/>
    </row>
    <row r="475" spans="4:9">
      <c r="D475" s="19"/>
      <c r="E475" s="19"/>
      <c r="F475" s="19"/>
      <c r="G475" s="19"/>
      <c r="H475" s="19"/>
      <c r="I475" s="19"/>
    </row>
    <row r="476" spans="4:9">
      <c r="D476" s="19"/>
      <c r="E476" s="19"/>
      <c r="F476" s="19"/>
      <c r="G476" s="19"/>
      <c r="H476" s="19"/>
      <c r="I476" s="19"/>
    </row>
    <row r="477" spans="4:9">
      <c r="D477" s="19"/>
      <c r="E477" s="19"/>
      <c r="F477" s="19"/>
      <c r="G477" s="19"/>
      <c r="H477" s="19"/>
      <c r="I477" s="19"/>
    </row>
    <row r="478" spans="4:9">
      <c r="D478" s="19"/>
      <c r="E478" s="19"/>
      <c r="F478" s="19"/>
      <c r="G478" s="19"/>
      <c r="H478" s="19"/>
      <c r="I478" s="19"/>
    </row>
    <row r="479" spans="4:9">
      <c r="D479" s="19"/>
      <c r="E479" s="19"/>
      <c r="F479" s="19"/>
      <c r="G479" s="19"/>
      <c r="H479" s="19"/>
      <c r="I479" s="19"/>
    </row>
    <row r="480" spans="4:9">
      <c r="D480" s="19"/>
      <c r="E480" s="19"/>
      <c r="F480" s="19"/>
      <c r="G480" s="19"/>
      <c r="H480" s="19"/>
      <c r="I480" s="19"/>
    </row>
    <row r="481" spans="4:9">
      <c r="D481" s="19"/>
      <c r="E481" s="19"/>
      <c r="F481" s="19"/>
      <c r="G481" s="19"/>
      <c r="H481" s="19"/>
      <c r="I481" s="19"/>
    </row>
    <row r="482" spans="4:9">
      <c r="D482" s="19"/>
      <c r="E482" s="19"/>
      <c r="F482" s="19"/>
      <c r="G482" s="19"/>
      <c r="H482" s="19"/>
      <c r="I482" s="19"/>
    </row>
    <row r="483" spans="4:9">
      <c r="D483" s="19"/>
      <c r="E483" s="19"/>
      <c r="F483" s="19"/>
      <c r="G483" s="19"/>
      <c r="H483" s="19"/>
      <c r="I483" s="19"/>
    </row>
    <row r="484" spans="4:9">
      <c r="D484" s="19"/>
      <c r="E484" s="19"/>
      <c r="F484" s="19"/>
      <c r="G484" s="19"/>
      <c r="H484" s="19"/>
      <c r="I484" s="19"/>
    </row>
    <row r="485" spans="4:9">
      <c r="D485" s="19"/>
      <c r="E485" s="19"/>
      <c r="F485" s="19"/>
      <c r="G485" s="19"/>
      <c r="H485" s="19"/>
      <c r="I485" s="19"/>
    </row>
    <row r="486" spans="4:9">
      <c r="D486" s="19"/>
      <c r="E486" s="19"/>
      <c r="F486" s="19"/>
      <c r="G486" s="19"/>
      <c r="H486" s="19"/>
      <c r="I486" s="19"/>
    </row>
    <row r="487" spans="4:9">
      <c r="D487" s="19"/>
      <c r="E487" s="19"/>
      <c r="F487" s="19"/>
      <c r="G487" s="19"/>
      <c r="H487" s="19"/>
      <c r="I487" s="19"/>
    </row>
    <row r="488" spans="4:9">
      <c r="D488" s="19"/>
      <c r="E488" s="19"/>
      <c r="F488" s="19"/>
      <c r="G488" s="19"/>
      <c r="H488" s="19"/>
      <c r="I488" s="19"/>
    </row>
    <row r="489" spans="4:9">
      <c r="D489" s="19"/>
      <c r="E489" s="19"/>
      <c r="F489" s="19"/>
      <c r="G489" s="19"/>
      <c r="H489" s="19"/>
      <c r="I489" s="19"/>
    </row>
    <row r="490" spans="4:9">
      <c r="D490" s="19"/>
      <c r="E490" s="19"/>
      <c r="F490" s="19"/>
      <c r="G490" s="19"/>
      <c r="H490" s="19"/>
      <c r="I490" s="19"/>
    </row>
    <row r="491" spans="4:9">
      <c r="D491" s="19"/>
      <c r="E491" s="19"/>
      <c r="F491" s="19"/>
      <c r="G491" s="19"/>
      <c r="H491" s="19"/>
      <c r="I491" s="19"/>
    </row>
    <row r="492" spans="4:9">
      <c r="D492" s="19"/>
      <c r="E492" s="19"/>
      <c r="F492" s="19"/>
      <c r="G492" s="19"/>
      <c r="H492" s="19"/>
      <c r="I492" s="19"/>
    </row>
    <row r="493" spans="4:9">
      <c r="D493" s="19"/>
      <c r="E493" s="19"/>
      <c r="F493" s="19"/>
      <c r="G493" s="19"/>
      <c r="H493" s="19"/>
      <c r="I493" s="19"/>
    </row>
    <row r="494" spans="4:9">
      <c r="D494" s="19"/>
      <c r="E494" s="19"/>
      <c r="F494" s="19"/>
      <c r="G494" s="19"/>
      <c r="H494" s="19"/>
      <c r="I494" s="19"/>
    </row>
    <row r="495" spans="4:9">
      <c r="D495" s="19"/>
      <c r="E495" s="19"/>
      <c r="F495" s="19"/>
      <c r="G495" s="19"/>
      <c r="H495" s="19"/>
      <c r="I495" s="19"/>
    </row>
    <row r="496" spans="4:9">
      <c r="D496" s="19"/>
      <c r="E496" s="19"/>
      <c r="F496" s="19"/>
      <c r="G496" s="19"/>
      <c r="H496" s="19"/>
      <c r="I496" s="19"/>
    </row>
    <row r="497" spans="4:9">
      <c r="D497" s="19"/>
      <c r="E497" s="19"/>
      <c r="F497" s="19"/>
      <c r="G497" s="19"/>
      <c r="H497" s="19"/>
      <c r="I497" s="19"/>
    </row>
    <row r="498" spans="4:9">
      <c r="D498" s="19"/>
      <c r="E498" s="19"/>
      <c r="F498" s="19"/>
      <c r="G498" s="19"/>
      <c r="H498" s="19"/>
      <c r="I498" s="19"/>
    </row>
    <row r="499" spans="4:9">
      <c r="D499" s="19"/>
      <c r="E499" s="19"/>
      <c r="F499" s="19"/>
      <c r="G499" s="19"/>
      <c r="H499" s="19"/>
      <c r="I499" s="19"/>
    </row>
    <row r="500" spans="4:9">
      <c r="D500" s="19"/>
      <c r="E500" s="19"/>
      <c r="F500" s="19"/>
      <c r="G500" s="19"/>
      <c r="H500" s="19"/>
      <c r="I500" s="19"/>
    </row>
    <row r="501" spans="4:9">
      <c r="D501" s="19"/>
      <c r="E501" s="19"/>
      <c r="F501" s="19"/>
      <c r="G501" s="19"/>
      <c r="H501" s="19"/>
      <c r="I501" s="19"/>
    </row>
    <row r="502" spans="4:9">
      <c r="D502" s="19"/>
      <c r="E502" s="19"/>
      <c r="F502" s="19"/>
      <c r="G502" s="19"/>
      <c r="H502" s="19"/>
      <c r="I502" s="19"/>
    </row>
    <row r="503" spans="4:9">
      <c r="D503" s="19"/>
      <c r="E503" s="19"/>
      <c r="F503" s="19"/>
      <c r="G503" s="19"/>
      <c r="H503" s="19"/>
      <c r="I503" s="19"/>
    </row>
    <row r="504" spans="4:9">
      <c r="D504" s="19"/>
      <c r="E504" s="19"/>
      <c r="F504" s="19"/>
      <c r="G504" s="19"/>
      <c r="H504" s="19"/>
      <c r="I504" s="19"/>
    </row>
    <row r="505" spans="4:9">
      <c r="D505" s="19"/>
      <c r="E505" s="19"/>
      <c r="F505" s="19"/>
      <c r="G505" s="19"/>
      <c r="H505" s="19"/>
      <c r="I505" s="19"/>
    </row>
    <row r="506" spans="4:9">
      <c r="D506" s="19"/>
      <c r="E506" s="19"/>
      <c r="F506" s="19"/>
      <c r="G506" s="19"/>
      <c r="H506" s="19"/>
      <c r="I506" s="19"/>
    </row>
    <row r="507" spans="4:9">
      <c r="D507" s="19"/>
      <c r="E507" s="19"/>
      <c r="F507" s="19"/>
      <c r="G507" s="19"/>
      <c r="H507" s="19"/>
      <c r="I507" s="19"/>
    </row>
    <row r="508" spans="4:9">
      <c r="D508" s="19"/>
      <c r="E508" s="19"/>
      <c r="F508" s="19"/>
      <c r="G508" s="19"/>
      <c r="H508" s="19"/>
      <c r="I508" s="19"/>
    </row>
    <row r="509" spans="4:9">
      <c r="D509" s="19"/>
      <c r="E509" s="19"/>
      <c r="F509" s="19"/>
      <c r="G509" s="19"/>
      <c r="H509" s="19"/>
      <c r="I509" s="19"/>
    </row>
    <row r="510" spans="4:9">
      <c r="D510" s="19"/>
      <c r="E510" s="19"/>
      <c r="F510" s="19"/>
      <c r="G510" s="19"/>
      <c r="H510" s="19"/>
      <c r="I510" s="19"/>
    </row>
    <row r="511" spans="4:9">
      <c r="D511" s="19"/>
      <c r="E511" s="19"/>
      <c r="F511" s="19"/>
      <c r="G511" s="19"/>
      <c r="H511" s="19"/>
      <c r="I511" s="19"/>
    </row>
    <row r="512" spans="4:9">
      <c r="D512" s="19"/>
      <c r="E512" s="19"/>
      <c r="F512" s="19"/>
      <c r="G512" s="19"/>
      <c r="H512" s="19"/>
      <c r="I512" s="19"/>
    </row>
    <row r="513" spans="4:9">
      <c r="D513" s="19"/>
      <c r="E513" s="19"/>
      <c r="F513" s="19"/>
      <c r="G513" s="19"/>
      <c r="H513" s="19"/>
      <c r="I513" s="19"/>
    </row>
    <row r="514" spans="4:9">
      <c r="D514" s="19"/>
      <c r="E514" s="19"/>
      <c r="F514" s="19"/>
      <c r="G514" s="19"/>
      <c r="H514" s="19"/>
      <c r="I514" s="19"/>
    </row>
    <row r="515" spans="4:9">
      <c r="D515" s="19"/>
      <c r="E515" s="19"/>
      <c r="F515" s="19"/>
      <c r="G515" s="19"/>
      <c r="H515" s="19"/>
      <c r="I515" s="19"/>
    </row>
    <row r="516" spans="4:9">
      <c r="D516" s="19"/>
      <c r="E516" s="19"/>
      <c r="F516" s="19"/>
      <c r="G516" s="19"/>
      <c r="H516" s="19"/>
      <c r="I516" s="19"/>
    </row>
    <row r="517" spans="4:9">
      <c r="D517" s="19"/>
      <c r="E517" s="19"/>
      <c r="F517" s="19"/>
      <c r="G517" s="19"/>
      <c r="H517" s="19"/>
      <c r="I517" s="19"/>
    </row>
    <row r="518" spans="4:9">
      <c r="D518" s="19"/>
      <c r="E518" s="19"/>
      <c r="F518" s="19"/>
      <c r="G518" s="19"/>
      <c r="H518" s="19"/>
      <c r="I518" s="19"/>
    </row>
    <row r="519" spans="4:9">
      <c r="D519" s="19"/>
      <c r="E519" s="19"/>
      <c r="F519" s="19"/>
      <c r="G519" s="19"/>
      <c r="H519" s="19"/>
      <c r="I519" s="19"/>
    </row>
    <row r="520" spans="4:9">
      <c r="D520" s="19"/>
      <c r="E520" s="19"/>
      <c r="F520" s="19"/>
      <c r="G520" s="19"/>
      <c r="H520" s="19"/>
      <c r="I520" s="19"/>
    </row>
    <row r="521" spans="4:9">
      <c r="D521" s="19"/>
      <c r="E521" s="19"/>
      <c r="F521" s="19"/>
      <c r="G521" s="19"/>
      <c r="H521" s="19"/>
      <c r="I521" s="19"/>
    </row>
    <row r="522" spans="4:9">
      <c r="D522" s="19"/>
      <c r="E522" s="19"/>
      <c r="F522" s="19"/>
      <c r="G522" s="19"/>
      <c r="H522" s="19"/>
      <c r="I522" s="19"/>
    </row>
    <row r="523" spans="4:9">
      <c r="D523" s="19"/>
      <c r="E523" s="19"/>
      <c r="F523" s="19"/>
      <c r="G523" s="19"/>
      <c r="H523" s="19"/>
      <c r="I523" s="19"/>
    </row>
    <row r="524" spans="4:9">
      <c r="D524" s="19"/>
      <c r="E524" s="19"/>
      <c r="F524" s="19"/>
      <c r="G524" s="19"/>
      <c r="H524" s="19"/>
      <c r="I524" s="19"/>
    </row>
    <row r="525" spans="4:9">
      <c r="D525" s="19"/>
      <c r="E525" s="19"/>
      <c r="F525" s="19"/>
      <c r="G525" s="19"/>
      <c r="H525" s="19"/>
      <c r="I525" s="19"/>
    </row>
    <row r="526" spans="4:9">
      <c r="D526" s="19"/>
      <c r="E526" s="19"/>
      <c r="F526" s="19"/>
      <c r="G526" s="19"/>
      <c r="H526" s="19"/>
      <c r="I526" s="19"/>
    </row>
    <row r="527" spans="4:9">
      <c r="D527" s="19"/>
      <c r="E527" s="19"/>
      <c r="F527" s="19"/>
      <c r="G527" s="19"/>
      <c r="H527" s="19"/>
      <c r="I527" s="19"/>
    </row>
    <row r="528" spans="4:9">
      <c r="D528" s="19"/>
      <c r="E528" s="19"/>
      <c r="F528" s="19"/>
      <c r="G528" s="19"/>
      <c r="H528" s="19"/>
      <c r="I528" s="19"/>
    </row>
    <row r="529" spans="4:9">
      <c r="D529" s="19"/>
      <c r="E529" s="19"/>
      <c r="F529" s="19"/>
      <c r="G529" s="19"/>
      <c r="H529" s="19"/>
      <c r="I529" s="19"/>
    </row>
    <row r="530" spans="4:9">
      <c r="D530" s="19"/>
      <c r="E530" s="19"/>
      <c r="F530" s="19"/>
      <c r="G530" s="19"/>
      <c r="H530" s="19"/>
      <c r="I530" s="19"/>
    </row>
    <row r="531" spans="4:9">
      <c r="D531" s="19"/>
      <c r="E531" s="19"/>
      <c r="F531" s="19"/>
      <c r="G531" s="19"/>
      <c r="H531" s="19"/>
      <c r="I531" s="19"/>
    </row>
    <row r="532" spans="4:9">
      <c r="D532" s="19"/>
      <c r="E532" s="19"/>
      <c r="F532" s="19"/>
      <c r="G532" s="19"/>
      <c r="H532" s="19"/>
      <c r="I532" s="19"/>
    </row>
    <row r="533" spans="4:9">
      <c r="D533" s="19"/>
      <c r="E533" s="19"/>
      <c r="F533" s="19"/>
      <c r="G533" s="19"/>
      <c r="H533" s="19"/>
      <c r="I533" s="19"/>
    </row>
    <row r="534" spans="4:9">
      <c r="D534" s="19"/>
      <c r="E534" s="19"/>
      <c r="F534" s="19"/>
      <c r="G534" s="19"/>
      <c r="H534" s="19"/>
      <c r="I534" s="19"/>
    </row>
    <row r="535" spans="4:9">
      <c r="D535" s="19"/>
      <c r="E535" s="19"/>
      <c r="F535" s="19"/>
      <c r="G535" s="19"/>
      <c r="H535" s="19"/>
      <c r="I535" s="19"/>
    </row>
    <row r="536" spans="4:9">
      <c r="D536" s="19"/>
      <c r="E536" s="19"/>
      <c r="F536" s="19"/>
      <c r="G536" s="19"/>
      <c r="H536" s="19"/>
      <c r="I536" s="19"/>
    </row>
    <row r="537" spans="4:9">
      <c r="D537" s="19"/>
      <c r="E537" s="19"/>
      <c r="F537" s="19"/>
      <c r="G537" s="19"/>
      <c r="H537" s="19"/>
      <c r="I537" s="19"/>
    </row>
    <row r="538" spans="4:9">
      <c r="D538" s="19"/>
      <c r="E538" s="19"/>
      <c r="F538" s="19"/>
      <c r="G538" s="19"/>
      <c r="H538" s="19"/>
      <c r="I538" s="19"/>
    </row>
    <row r="539" spans="4:9">
      <c r="D539" s="19"/>
      <c r="E539" s="19"/>
      <c r="F539" s="19"/>
      <c r="G539" s="19"/>
      <c r="H539" s="19"/>
      <c r="I539" s="19"/>
    </row>
    <row r="540" spans="4:9">
      <c r="D540" s="19"/>
      <c r="E540" s="19"/>
      <c r="F540" s="19"/>
      <c r="G540" s="19"/>
      <c r="H540" s="19"/>
      <c r="I540" s="19"/>
    </row>
    <row r="541" spans="4:9">
      <c r="D541" s="19"/>
      <c r="E541" s="19"/>
      <c r="F541" s="19"/>
      <c r="G541" s="19"/>
      <c r="H541" s="19"/>
      <c r="I541" s="19"/>
    </row>
    <row r="542" spans="4:9">
      <c r="D542" s="19"/>
      <c r="E542" s="19"/>
      <c r="F542" s="19"/>
      <c r="G542" s="19"/>
      <c r="H542" s="19"/>
      <c r="I542" s="19"/>
    </row>
    <row r="543" spans="4:9">
      <c r="D543" s="19"/>
      <c r="E543" s="19"/>
      <c r="F543" s="19"/>
      <c r="G543" s="19"/>
      <c r="H543" s="19"/>
      <c r="I543" s="19"/>
    </row>
    <row r="544" spans="4:9">
      <c r="D544" s="19"/>
      <c r="E544" s="19"/>
      <c r="F544" s="19"/>
      <c r="G544" s="19"/>
      <c r="H544" s="19"/>
      <c r="I544" s="19"/>
    </row>
    <row r="545" spans="4:9">
      <c r="D545" s="19"/>
      <c r="E545" s="19"/>
      <c r="F545" s="19"/>
      <c r="G545" s="19"/>
      <c r="H545" s="19"/>
      <c r="I545" s="19"/>
    </row>
    <row r="546" spans="4:9">
      <c r="D546" s="19"/>
      <c r="E546" s="19"/>
      <c r="F546" s="19"/>
      <c r="G546" s="19"/>
      <c r="H546" s="19"/>
      <c r="I546" s="19"/>
    </row>
    <row r="547" spans="4:9">
      <c r="D547" s="19"/>
      <c r="E547" s="19"/>
      <c r="F547" s="19"/>
      <c r="G547" s="19"/>
      <c r="H547" s="19"/>
      <c r="I547" s="19"/>
    </row>
    <row r="548" spans="4:9">
      <c r="D548" s="19"/>
      <c r="E548" s="19"/>
      <c r="F548" s="19"/>
      <c r="G548" s="19"/>
      <c r="H548" s="19"/>
      <c r="I548" s="19"/>
    </row>
    <row r="549" spans="4:9">
      <c r="D549" s="19"/>
      <c r="E549" s="19"/>
      <c r="F549" s="19"/>
      <c r="G549" s="19"/>
      <c r="H549" s="19"/>
      <c r="I549" s="19"/>
    </row>
    <row r="550" spans="4:9">
      <c r="D550" s="19"/>
      <c r="E550" s="19"/>
      <c r="F550" s="19"/>
      <c r="G550" s="19"/>
      <c r="H550" s="19"/>
      <c r="I550" s="19"/>
    </row>
    <row r="551" spans="4:9">
      <c r="D551" s="19"/>
      <c r="E551" s="19"/>
      <c r="F551" s="19"/>
      <c r="G551" s="19"/>
      <c r="H551" s="19"/>
      <c r="I551" s="19"/>
    </row>
    <row r="552" spans="4:9">
      <c r="D552" s="19"/>
      <c r="E552" s="19"/>
      <c r="F552" s="19"/>
      <c r="G552" s="19"/>
      <c r="H552" s="19"/>
      <c r="I552" s="19"/>
    </row>
    <row r="553" spans="4:9">
      <c r="D553" s="19"/>
      <c r="E553" s="19"/>
      <c r="F553" s="19"/>
      <c r="G553" s="19"/>
      <c r="H553" s="19"/>
      <c r="I553" s="19"/>
    </row>
    <row r="554" spans="4:9">
      <c r="D554" s="19"/>
      <c r="E554" s="19"/>
      <c r="F554" s="19"/>
      <c r="G554" s="19"/>
      <c r="H554" s="19"/>
      <c r="I554" s="19"/>
    </row>
    <row r="555" spans="4:9">
      <c r="D555" s="19"/>
      <c r="E555" s="19"/>
      <c r="F555" s="19"/>
      <c r="G555" s="19"/>
      <c r="H555" s="19"/>
      <c r="I555" s="19"/>
    </row>
    <row r="556" spans="4:9">
      <c r="D556" s="19"/>
      <c r="E556" s="19"/>
      <c r="F556" s="19"/>
      <c r="G556" s="19"/>
      <c r="H556" s="19"/>
      <c r="I556" s="19"/>
    </row>
    <row r="557" spans="4:9">
      <c r="D557" s="19"/>
      <c r="E557" s="19"/>
      <c r="F557" s="19"/>
      <c r="G557" s="19"/>
      <c r="H557" s="19"/>
      <c r="I557" s="19"/>
    </row>
    <row r="558" spans="4:9">
      <c r="D558" s="19"/>
      <c r="E558" s="19"/>
      <c r="F558" s="19"/>
      <c r="G558" s="19"/>
      <c r="H558" s="19"/>
      <c r="I558" s="19"/>
    </row>
    <row r="559" spans="4:9">
      <c r="D559" s="19"/>
      <c r="E559" s="19"/>
      <c r="F559" s="19"/>
      <c r="G559" s="19"/>
      <c r="H559" s="19"/>
      <c r="I559" s="19"/>
    </row>
    <row r="560" spans="4:9">
      <c r="D560" s="19"/>
      <c r="E560" s="19"/>
      <c r="F560" s="19"/>
      <c r="G560" s="19"/>
      <c r="H560" s="19"/>
      <c r="I560" s="19"/>
    </row>
    <row r="561" spans="4:9">
      <c r="D561" s="19"/>
      <c r="E561" s="19"/>
      <c r="F561" s="19"/>
      <c r="G561" s="19"/>
      <c r="H561" s="19"/>
      <c r="I561" s="19"/>
    </row>
    <row r="562" spans="4:9">
      <c r="D562" s="19"/>
      <c r="E562" s="19"/>
      <c r="F562" s="19"/>
      <c r="G562" s="19"/>
      <c r="H562" s="19"/>
      <c r="I562" s="19"/>
    </row>
    <row r="563" spans="4:9">
      <c r="D563" s="19"/>
      <c r="E563" s="19"/>
      <c r="F563" s="19"/>
      <c r="G563" s="19"/>
      <c r="H563" s="19"/>
      <c r="I563" s="19"/>
    </row>
    <row r="564" spans="4:9">
      <c r="D564" s="19"/>
      <c r="E564" s="19"/>
      <c r="F564" s="19"/>
      <c r="G564" s="19"/>
      <c r="H564" s="19"/>
      <c r="I564" s="19"/>
    </row>
    <row r="565" spans="4:9">
      <c r="D565" s="19"/>
      <c r="E565" s="19"/>
      <c r="F565" s="19"/>
      <c r="G565" s="19"/>
      <c r="H565" s="19"/>
      <c r="I565" s="19"/>
    </row>
    <row r="566" spans="4:9">
      <c r="D566" s="19"/>
      <c r="E566" s="19"/>
      <c r="F566" s="19"/>
      <c r="G566" s="19"/>
      <c r="H566" s="19"/>
      <c r="I566" s="19"/>
    </row>
    <row r="567" spans="4:9">
      <c r="D567" s="19"/>
      <c r="E567" s="19"/>
      <c r="F567" s="19"/>
      <c r="G567" s="19"/>
      <c r="H567" s="19"/>
      <c r="I567" s="19"/>
    </row>
    <row r="568" spans="4:9">
      <c r="D568" s="19"/>
      <c r="E568" s="19"/>
      <c r="F568" s="19"/>
      <c r="G568" s="19"/>
      <c r="H568" s="19"/>
      <c r="I568" s="19"/>
    </row>
    <row r="569" spans="4:9">
      <c r="D569" s="19"/>
      <c r="E569" s="19"/>
      <c r="F569" s="19"/>
      <c r="G569" s="19"/>
      <c r="H569" s="19"/>
      <c r="I569" s="19"/>
    </row>
    <row r="570" spans="4:9">
      <c r="D570" s="19"/>
      <c r="E570" s="19"/>
      <c r="F570" s="19"/>
      <c r="G570" s="19"/>
      <c r="H570" s="19"/>
      <c r="I570" s="19"/>
    </row>
    <row r="571" spans="4:9">
      <c r="D571" s="19"/>
      <c r="E571" s="19"/>
      <c r="F571" s="19"/>
      <c r="G571" s="19"/>
      <c r="H571" s="19"/>
      <c r="I571" s="19"/>
    </row>
    <row r="572" spans="4:9">
      <c r="D572" s="19"/>
      <c r="E572" s="19"/>
      <c r="F572" s="19"/>
      <c r="G572" s="19"/>
      <c r="H572" s="19"/>
      <c r="I572" s="19"/>
    </row>
    <row r="573" spans="4:9">
      <c r="D573" s="19"/>
      <c r="E573" s="19"/>
      <c r="F573" s="19"/>
      <c r="G573" s="19"/>
      <c r="H573" s="19"/>
      <c r="I573" s="19"/>
    </row>
    <row r="574" spans="4:9">
      <c r="D574" s="19"/>
      <c r="E574" s="19"/>
      <c r="F574" s="19"/>
      <c r="G574" s="19"/>
      <c r="H574" s="19"/>
      <c r="I574" s="19"/>
    </row>
    <row r="575" spans="4:9">
      <c r="D575" s="19"/>
      <c r="E575" s="19"/>
      <c r="F575" s="19"/>
      <c r="G575" s="19"/>
      <c r="H575" s="19"/>
      <c r="I575" s="19"/>
    </row>
    <row r="576" spans="4:9">
      <c r="D576" s="19"/>
      <c r="E576" s="19"/>
      <c r="F576" s="19"/>
      <c r="G576" s="19"/>
      <c r="H576" s="19"/>
      <c r="I576" s="19"/>
    </row>
    <row r="577" spans="4:9">
      <c r="D577" s="19"/>
      <c r="E577" s="19"/>
      <c r="F577" s="19"/>
      <c r="G577" s="19"/>
      <c r="H577" s="19"/>
      <c r="I577" s="19"/>
    </row>
    <row r="578" spans="4:9">
      <c r="D578" s="19"/>
      <c r="E578" s="19"/>
      <c r="F578" s="19"/>
      <c r="G578" s="19"/>
      <c r="H578" s="19"/>
      <c r="I578" s="19"/>
    </row>
    <row r="579" spans="4:9">
      <c r="D579" s="19"/>
      <c r="E579" s="19"/>
      <c r="F579" s="19"/>
      <c r="G579" s="19"/>
      <c r="H579" s="19"/>
      <c r="I579" s="19"/>
    </row>
    <row r="580" spans="4:9">
      <c r="D580" s="19"/>
      <c r="E580" s="19"/>
      <c r="F580" s="19"/>
      <c r="G580" s="19"/>
      <c r="H580" s="19"/>
      <c r="I580" s="19"/>
    </row>
    <row r="581" spans="4:9">
      <c r="D581" s="19"/>
      <c r="E581" s="19"/>
      <c r="F581" s="19"/>
      <c r="G581" s="19"/>
      <c r="H581" s="19"/>
      <c r="I581" s="19"/>
    </row>
    <row r="582" spans="4:9">
      <c r="D582" s="19"/>
      <c r="E582" s="19"/>
      <c r="F582" s="19"/>
      <c r="G582" s="19"/>
      <c r="H582" s="19"/>
      <c r="I582" s="19"/>
    </row>
    <row r="583" spans="4:9">
      <c r="D583" s="19"/>
      <c r="E583" s="19"/>
      <c r="F583" s="19"/>
      <c r="G583" s="19"/>
      <c r="H583" s="19"/>
      <c r="I583" s="19"/>
    </row>
    <row r="584" spans="4:9">
      <c r="D584" s="19"/>
      <c r="E584" s="19"/>
      <c r="F584" s="19"/>
      <c r="G584" s="19"/>
      <c r="H584" s="19"/>
      <c r="I584" s="19"/>
    </row>
    <row r="585" spans="4:9">
      <c r="D585" s="19"/>
      <c r="E585" s="19"/>
      <c r="F585" s="19"/>
      <c r="G585" s="19"/>
      <c r="H585" s="19"/>
      <c r="I585" s="19"/>
    </row>
    <row r="586" spans="4:9">
      <c r="D586" s="19"/>
      <c r="E586" s="19"/>
      <c r="F586" s="19"/>
      <c r="G586" s="19"/>
      <c r="H586" s="19"/>
      <c r="I586" s="19"/>
    </row>
    <row r="587" spans="4:9">
      <c r="D587" s="19"/>
      <c r="E587" s="19"/>
      <c r="F587" s="19"/>
      <c r="G587" s="19"/>
      <c r="H587" s="19"/>
      <c r="I587" s="19"/>
    </row>
    <row r="588" spans="4:9">
      <c r="D588" s="19"/>
      <c r="E588" s="19"/>
      <c r="F588" s="19"/>
      <c r="G588" s="19"/>
      <c r="H588" s="19"/>
      <c r="I588" s="19"/>
    </row>
    <row r="589" spans="4:9">
      <c r="D589" s="19"/>
      <c r="E589" s="19"/>
      <c r="F589" s="19"/>
      <c r="G589" s="19"/>
      <c r="H589" s="19"/>
      <c r="I589" s="19"/>
    </row>
    <row r="590" spans="4:9">
      <c r="D590" s="19"/>
      <c r="E590" s="19"/>
      <c r="F590" s="19"/>
      <c r="G590" s="19"/>
      <c r="H590" s="19"/>
      <c r="I590" s="19"/>
    </row>
    <row r="591" spans="4:9">
      <c r="D591" s="19"/>
      <c r="E591" s="19"/>
      <c r="F591" s="19"/>
      <c r="G591" s="19"/>
      <c r="H591" s="19"/>
      <c r="I591" s="19"/>
    </row>
    <row r="592" spans="4:9">
      <c r="D592" s="19"/>
      <c r="E592" s="19"/>
      <c r="F592" s="19"/>
      <c r="G592" s="19"/>
      <c r="H592" s="19"/>
      <c r="I592" s="19"/>
    </row>
    <row r="593" spans="4:9">
      <c r="D593" s="19"/>
      <c r="E593" s="19"/>
      <c r="F593" s="19"/>
      <c r="G593" s="19"/>
      <c r="H593" s="19"/>
      <c r="I593" s="19"/>
    </row>
    <row r="594" spans="4:9">
      <c r="D594" s="19"/>
      <c r="E594" s="19"/>
      <c r="F594" s="19"/>
      <c r="G594" s="19"/>
      <c r="H594" s="19"/>
      <c r="I594" s="19"/>
    </row>
    <row r="595" spans="4:9">
      <c r="D595" s="19"/>
      <c r="E595" s="19"/>
      <c r="F595" s="19"/>
      <c r="G595" s="19"/>
      <c r="H595" s="19"/>
      <c r="I595" s="19"/>
    </row>
    <row r="596" spans="4:9">
      <c r="D596" s="19"/>
      <c r="E596" s="19"/>
      <c r="F596" s="19"/>
      <c r="G596" s="19"/>
      <c r="H596" s="19"/>
      <c r="I596" s="19"/>
    </row>
    <row r="597" spans="4:9">
      <c r="D597" s="19"/>
      <c r="E597" s="19"/>
      <c r="F597" s="19"/>
      <c r="G597" s="19"/>
      <c r="H597" s="19"/>
      <c r="I597" s="19"/>
    </row>
    <row r="598" spans="4:9">
      <c r="D598" s="19"/>
      <c r="E598" s="19"/>
      <c r="F598" s="19"/>
      <c r="G598" s="19"/>
      <c r="H598" s="19"/>
      <c r="I598" s="19"/>
    </row>
    <row r="599" spans="4:9">
      <c r="D599" s="19"/>
      <c r="E599" s="19"/>
      <c r="F599" s="19"/>
      <c r="G599" s="19"/>
      <c r="H599" s="19"/>
      <c r="I599" s="19"/>
    </row>
    <row r="600" spans="4:9">
      <c r="D600" s="19"/>
      <c r="E600" s="19"/>
      <c r="F600" s="19"/>
      <c r="G600" s="19"/>
      <c r="H600" s="19"/>
      <c r="I600" s="19"/>
    </row>
    <row r="601" spans="4:9">
      <c r="D601" s="19"/>
      <c r="E601" s="19"/>
      <c r="F601" s="19"/>
      <c r="G601" s="19"/>
      <c r="H601" s="19"/>
      <c r="I601" s="19"/>
    </row>
    <row r="602" spans="4:9">
      <c r="D602" s="19"/>
      <c r="E602" s="19"/>
      <c r="F602" s="19"/>
      <c r="G602" s="19"/>
      <c r="H602" s="19"/>
      <c r="I602" s="19"/>
    </row>
    <row r="603" spans="4:9">
      <c r="D603" s="19"/>
      <c r="E603" s="19"/>
      <c r="F603" s="19"/>
      <c r="G603" s="19"/>
      <c r="H603" s="19"/>
      <c r="I603" s="19"/>
    </row>
    <row r="604" spans="4:9">
      <c r="D604" s="19"/>
      <c r="E604" s="19"/>
      <c r="F604" s="19"/>
      <c r="G604" s="19"/>
      <c r="H604" s="19"/>
      <c r="I604" s="19"/>
    </row>
    <row r="605" spans="4:9">
      <c r="D605" s="19"/>
      <c r="E605" s="19"/>
      <c r="F605" s="19"/>
      <c r="G605" s="19"/>
      <c r="H605" s="19"/>
      <c r="I605" s="19"/>
    </row>
    <row r="606" spans="4:9">
      <c r="D606" s="19"/>
      <c r="E606" s="19"/>
      <c r="F606" s="19"/>
      <c r="G606" s="19"/>
      <c r="H606" s="19"/>
      <c r="I606" s="19"/>
    </row>
    <row r="607" spans="4:9">
      <c r="D607" s="19"/>
      <c r="E607" s="19"/>
      <c r="F607" s="19"/>
      <c r="G607" s="19"/>
      <c r="H607" s="19"/>
      <c r="I607" s="19"/>
    </row>
    <row r="608" spans="4:9">
      <c r="D608" s="19"/>
      <c r="E608" s="19"/>
      <c r="F608" s="19"/>
      <c r="G608" s="19"/>
      <c r="H608" s="19"/>
      <c r="I608" s="19"/>
    </row>
    <row r="609" spans="4:9">
      <c r="D609" s="19"/>
      <c r="E609" s="19"/>
      <c r="F609" s="19"/>
      <c r="G609" s="19"/>
      <c r="H609" s="19"/>
      <c r="I609" s="19"/>
    </row>
    <row r="610" spans="4:9">
      <c r="D610" s="19"/>
      <c r="E610" s="19"/>
      <c r="F610" s="19"/>
      <c r="G610" s="19"/>
      <c r="H610" s="19"/>
      <c r="I610" s="19"/>
    </row>
    <row r="611" spans="4:9">
      <c r="D611" s="19"/>
      <c r="E611" s="19"/>
      <c r="F611" s="19"/>
      <c r="G611" s="19"/>
      <c r="H611" s="19"/>
      <c r="I611" s="19"/>
    </row>
    <row r="612" spans="4:9">
      <c r="D612" s="19"/>
      <c r="E612" s="19"/>
      <c r="F612" s="19"/>
      <c r="G612" s="19"/>
      <c r="H612" s="19"/>
      <c r="I612" s="19"/>
    </row>
    <row r="613" spans="4:9">
      <c r="D613" s="19"/>
      <c r="E613" s="19"/>
      <c r="F613" s="19"/>
      <c r="G613" s="19"/>
      <c r="H613" s="19"/>
      <c r="I613" s="19"/>
    </row>
    <row r="614" spans="4:9">
      <c r="D614" s="19"/>
      <c r="E614" s="19"/>
      <c r="F614" s="19"/>
      <c r="G614" s="19"/>
      <c r="H614" s="19"/>
      <c r="I614" s="19"/>
    </row>
    <row r="615" spans="4:9">
      <c r="D615" s="19"/>
      <c r="E615" s="19"/>
      <c r="F615" s="19"/>
      <c r="G615" s="19"/>
      <c r="H615" s="19"/>
      <c r="I615" s="19"/>
    </row>
    <row r="616" spans="4:9">
      <c r="D616" s="19"/>
      <c r="E616" s="19"/>
      <c r="F616" s="19"/>
      <c r="G616" s="19"/>
      <c r="H616" s="19"/>
      <c r="I616" s="19"/>
    </row>
    <row r="617" spans="4:9">
      <c r="D617" s="19"/>
      <c r="E617" s="19"/>
      <c r="F617" s="19"/>
      <c r="G617" s="19"/>
      <c r="H617" s="19"/>
      <c r="I617" s="19"/>
    </row>
    <row r="618" spans="4:9">
      <c r="D618" s="19"/>
      <c r="E618" s="19"/>
      <c r="F618" s="19"/>
      <c r="G618" s="19"/>
      <c r="H618" s="19"/>
      <c r="I618" s="19"/>
    </row>
    <row r="619" spans="4:9">
      <c r="D619" s="19"/>
      <c r="E619" s="19"/>
      <c r="F619" s="19"/>
      <c r="G619" s="19"/>
      <c r="H619" s="19"/>
      <c r="I619" s="19"/>
    </row>
    <row r="620" spans="4:9">
      <c r="D620" s="19"/>
      <c r="E620" s="19"/>
      <c r="F620" s="19"/>
      <c r="G620" s="19"/>
      <c r="H620" s="19"/>
      <c r="I620" s="19"/>
    </row>
    <row r="621" spans="4:9">
      <c r="D621" s="19"/>
      <c r="E621" s="19"/>
      <c r="F621" s="19"/>
      <c r="G621" s="19"/>
      <c r="H621" s="19"/>
      <c r="I621" s="19"/>
    </row>
    <row r="622" spans="4:9">
      <c r="D622" s="19"/>
      <c r="E622" s="19"/>
      <c r="F622" s="19"/>
      <c r="G622" s="19"/>
      <c r="H622" s="19"/>
      <c r="I622" s="19"/>
    </row>
    <row r="623" spans="4:9">
      <c r="D623" s="19"/>
      <c r="E623" s="19"/>
      <c r="F623" s="19"/>
      <c r="G623" s="19"/>
      <c r="H623" s="19"/>
      <c r="I623" s="19"/>
    </row>
    <row r="624" spans="4:9">
      <c r="D624" s="19"/>
      <c r="E624" s="19"/>
      <c r="F624" s="19"/>
      <c r="G624" s="19"/>
      <c r="H624" s="19"/>
      <c r="I624" s="19"/>
    </row>
    <row r="625" spans="4:9">
      <c r="D625" s="19"/>
      <c r="E625" s="19"/>
      <c r="F625" s="19"/>
      <c r="G625" s="19"/>
      <c r="H625" s="19"/>
      <c r="I625" s="19"/>
    </row>
    <row r="626" spans="4:9">
      <c r="D626" s="19"/>
      <c r="E626" s="19"/>
      <c r="F626" s="19"/>
      <c r="G626" s="19"/>
      <c r="H626" s="19"/>
      <c r="I626" s="19"/>
    </row>
    <row r="627" spans="4:9">
      <c r="D627" s="19"/>
      <c r="E627" s="19"/>
      <c r="F627" s="19"/>
      <c r="G627" s="19"/>
      <c r="H627" s="19"/>
      <c r="I627" s="19"/>
    </row>
    <row r="628" spans="4:9">
      <c r="D628" s="19"/>
      <c r="E628" s="19"/>
      <c r="F628" s="19"/>
      <c r="G628" s="19"/>
      <c r="H628" s="19"/>
      <c r="I628" s="19"/>
    </row>
    <row r="629" spans="4:9">
      <c r="D629" s="19"/>
      <c r="E629" s="19"/>
      <c r="F629" s="19"/>
      <c r="G629" s="19"/>
      <c r="H629" s="19"/>
      <c r="I629" s="19"/>
    </row>
    <row r="630" spans="4:9">
      <c r="D630" s="19"/>
      <c r="E630" s="19"/>
      <c r="F630" s="19"/>
      <c r="G630" s="19"/>
      <c r="H630" s="19"/>
      <c r="I630" s="19"/>
    </row>
    <row r="631" spans="4:9">
      <c r="D631" s="19"/>
      <c r="E631" s="19"/>
      <c r="F631" s="19"/>
      <c r="G631" s="19"/>
      <c r="H631" s="19"/>
      <c r="I631" s="19"/>
    </row>
    <row r="632" spans="4:9">
      <c r="D632" s="19"/>
      <c r="E632" s="19"/>
      <c r="F632" s="19"/>
      <c r="G632" s="19"/>
      <c r="H632" s="19"/>
      <c r="I632" s="19"/>
    </row>
    <row r="633" spans="4:9">
      <c r="D633" s="19"/>
      <c r="E633" s="19"/>
      <c r="F633" s="19"/>
      <c r="G633" s="19"/>
      <c r="H633" s="19"/>
      <c r="I633" s="19"/>
    </row>
    <row r="634" spans="4:9">
      <c r="D634" s="19"/>
      <c r="E634" s="19"/>
      <c r="F634" s="19"/>
      <c r="G634" s="19"/>
      <c r="H634" s="19"/>
      <c r="I634" s="19"/>
    </row>
    <row r="635" spans="4:9">
      <c r="D635" s="19"/>
      <c r="E635" s="19"/>
      <c r="F635" s="19"/>
      <c r="G635" s="19"/>
      <c r="H635" s="19"/>
      <c r="I635" s="19"/>
    </row>
    <row r="636" spans="4:9">
      <c r="D636" s="19"/>
      <c r="E636" s="19"/>
      <c r="F636" s="19"/>
      <c r="G636" s="19"/>
      <c r="H636" s="19"/>
      <c r="I636" s="19"/>
    </row>
    <row r="637" spans="4:9">
      <c r="D637" s="19"/>
      <c r="E637" s="19"/>
      <c r="F637" s="19"/>
      <c r="G637" s="19"/>
      <c r="H637" s="19"/>
      <c r="I637" s="19"/>
    </row>
    <row r="638" spans="4:9">
      <c r="D638" s="19"/>
      <c r="E638" s="19"/>
      <c r="F638" s="19"/>
      <c r="G638" s="19"/>
      <c r="H638" s="19"/>
      <c r="I638" s="19"/>
    </row>
    <row r="639" spans="4:9">
      <c r="D639" s="19"/>
      <c r="E639" s="19"/>
      <c r="F639" s="19"/>
      <c r="G639" s="19"/>
      <c r="H639" s="19"/>
      <c r="I639" s="19"/>
    </row>
    <row r="640" spans="4:9">
      <c r="D640" s="19"/>
      <c r="E640" s="19"/>
      <c r="F640" s="19"/>
      <c r="G640" s="19"/>
      <c r="H640" s="19"/>
      <c r="I640" s="19"/>
    </row>
    <row r="641" spans="4:9">
      <c r="D641" s="19"/>
      <c r="E641" s="19"/>
      <c r="F641" s="19"/>
      <c r="G641" s="19"/>
      <c r="H641" s="19"/>
      <c r="I641" s="19"/>
    </row>
    <row r="642" spans="4:9">
      <c r="D642" s="19"/>
      <c r="E642" s="19"/>
      <c r="F642" s="19"/>
      <c r="G642" s="19"/>
      <c r="H642" s="19"/>
      <c r="I642" s="19"/>
    </row>
    <row r="643" spans="4:9">
      <c r="D643" s="19"/>
      <c r="E643" s="19"/>
      <c r="F643" s="19"/>
      <c r="G643" s="19"/>
      <c r="H643" s="19"/>
      <c r="I643" s="19"/>
    </row>
    <row r="644" spans="4:9">
      <c r="D644" s="19"/>
      <c r="E644" s="19"/>
      <c r="F644" s="19"/>
      <c r="G644" s="19"/>
      <c r="H644" s="19"/>
      <c r="I644" s="19"/>
    </row>
    <row r="645" spans="4:9">
      <c r="D645" s="19"/>
      <c r="E645" s="19"/>
      <c r="F645" s="19"/>
      <c r="G645" s="19"/>
      <c r="H645" s="19"/>
      <c r="I645" s="19"/>
    </row>
    <row r="646" spans="4:9">
      <c r="D646" s="19"/>
      <c r="E646" s="19"/>
      <c r="F646" s="19"/>
      <c r="G646" s="19"/>
      <c r="H646" s="19"/>
      <c r="I646" s="19"/>
    </row>
    <row r="647" spans="4:9">
      <c r="D647" s="19"/>
      <c r="E647" s="19"/>
      <c r="F647" s="19"/>
      <c r="G647" s="19"/>
      <c r="H647" s="19"/>
      <c r="I647" s="19"/>
    </row>
    <row r="648" spans="4:9">
      <c r="D648" s="19"/>
      <c r="E648" s="19"/>
      <c r="F648" s="19"/>
      <c r="G648" s="19"/>
      <c r="H648" s="19"/>
      <c r="I648" s="19"/>
    </row>
    <row r="649" spans="4:9">
      <c r="D649" s="19"/>
      <c r="E649" s="19"/>
      <c r="F649" s="19"/>
      <c r="G649" s="19"/>
      <c r="H649" s="19"/>
      <c r="I649" s="19"/>
    </row>
    <row r="650" spans="4:9">
      <c r="D650" s="19"/>
      <c r="E650" s="19"/>
      <c r="F650" s="19"/>
      <c r="G650" s="19"/>
      <c r="H650" s="19"/>
      <c r="I650" s="19"/>
    </row>
    <row r="651" spans="4:9">
      <c r="D651" s="19"/>
      <c r="E651" s="19"/>
      <c r="F651" s="19"/>
      <c r="G651" s="19"/>
      <c r="H651" s="19"/>
      <c r="I651" s="19"/>
    </row>
    <row r="652" spans="4:9">
      <c r="D652" s="19"/>
      <c r="E652" s="19"/>
      <c r="F652" s="19"/>
      <c r="G652" s="19"/>
      <c r="H652" s="19"/>
      <c r="I652" s="19"/>
    </row>
    <row r="653" spans="4:9">
      <c r="D653" s="19"/>
      <c r="E653" s="19"/>
      <c r="F653" s="19"/>
      <c r="G653" s="19"/>
      <c r="H653" s="19"/>
      <c r="I653" s="19"/>
    </row>
    <row r="654" spans="4:9">
      <c r="D654" s="19"/>
      <c r="E654" s="19"/>
      <c r="F654" s="19"/>
      <c r="G654" s="19"/>
      <c r="H654" s="19"/>
      <c r="I654" s="19"/>
    </row>
    <row r="655" spans="4:9">
      <c r="D655" s="19"/>
      <c r="E655" s="19"/>
      <c r="F655" s="19"/>
      <c r="G655" s="19"/>
      <c r="H655" s="19"/>
      <c r="I655" s="19"/>
    </row>
    <row r="656" spans="4:9">
      <c r="D656" s="19"/>
      <c r="E656" s="19"/>
      <c r="F656" s="19"/>
      <c r="G656" s="19"/>
      <c r="H656" s="19"/>
      <c r="I656" s="19"/>
    </row>
    <row r="657" spans="4:9">
      <c r="D657" s="19"/>
      <c r="E657" s="19"/>
      <c r="F657" s="19"/>
      <c r="G657" s="19"/>
      <c r="H657" s="19"/>
      <c r="I657" s="19"/>
    </row>
    <row r="658" spans="4:9">
      <c r="D658" s="19"/>
      <c r="E658" s="19"/>
      <c r="F658" s="19"/>
      <c r="G658" s="19"/>
      <c r="H658" s="19"/>
      <c r="I658" s="19"/>
    </row>
    <row r="659" spans="4:9">
      <c r="D659" s="19"/>
      <c r="E659" s="19"/>
      <c r="F659" s="19"/>
      <c r="G659" s="19"/>
      <c r="H659" s="19"/>
      <c r="I659" s="19"/>
    </row>
    <row r="660" spans="4:9">
      <c r="D660" s="19"/>
      <c r="E660" s="19"/>
      <c r="F660" s="19"/>
      <c r="G660" s="19"/>
      <c r="H660" s="19"/>
      <c r="I660" s="19"/>
    </row>
    <row r="661" spans="4:9">
      <c r="D661" s="19"/>
      <c r="E661" s="19"/>
      <c r="F661" s="19"/>
      <c r="G661" s="19"/>
      <c r="H661" s="19"/>
      <c r="I661" s="19"/>
    </row>
    <row r="662" spans="4:9">
      <c r="D662" s="19"/>
      <c r="E662" s="19"/>
      <c r="F662" s="19"/>
      <c r="G662" s="19"/>
      <c r="H662" s="19"/>
      <c r="I662" s="19"/>
    </row>
    <row r="663" spans="4:9">
      <c r="D663" s="19"/>
      <c r="E663" s="19"/>
      <c r="F663" s="19"/>
      <c r="G663" s="19"/>
      <c r="H663" s="19"/>
      <c r="I663" s="19"/>
    </row>
    <row r="664" spans="4:9">
      <c r="D664" s="19"/>
      <c r="E664" s="19"/>
      <c r="F664" s="19"/>
      <c r="G664" s="19"/>
      <c r="H664" s="19"/>
      <c r="I664" s="19"/>
    </row>
    <row r="665" spans="4:9">
      <c r="D665" s="19"/>
      <c r="E665" s="19"/>
      <c r="F665" s="19"/>
      <c r="G665" s="19"/>
      <c r="H665" s="19"/>
      <c r="I665" s="19"/>
    </row>
    <row r="666" spans="4:9">
      <c r="D666" s="19"/>
      <c r="E666" s="19"/>
      <c r="F666" s="19"/>
      <c r="G666" s="19"/>
      <c r="H666" s="19"/>
      <c r="I666" s="19"/>
    </row>
    <row r="667" spans="4:9">
      <c r="D667" s="19"/>
      <c r="E667" s="19"/>
      <c r="F667" s="19"/>
      <c r="G667" s="19"/>
      <c r="H667" s="19"/>
      <c r="I667" s="19"/>
    </row>
    <row r="668" spans="4:9">
      <c r="D668" s="19"/>
      <c r="E668" s="19"/>
      <c r="F668" s="19"/>
      <c r="G668" s="19"/>
      <c r="H668" s="19"/>
      <c r="I668" s="19"/>
    </row>
    <row r="669" spans="4:9">
      <c r="D669" s="19"/>
      <c r="E669" s="19"/>
      <c r="F669" s="19"/>
      <c r="G669" s="19"/>
      <c r="H669" s="19"/>
      <c r="I669" s="19"/>
    </row>
    <row r="670" spans="4:9">
      <c r="D670" s="19"/>
      <c r="E670" s="19"/>
      <c r="F670" s="19"/>
      <c r="G670" s="19"/>
      <c r="H670" s="19"/>
      <c r="I670" s="19"/>
    </row>
    <row r="671" spans="4:9">
      <c r="D671" s="19"/>
      <c r="E671" s="19"/>
      <c r="F671" s="19"/>
      <c r="G671" s="19"/>
      <c r="H671" s="19"/>
      <c r="I671" s="19"/>
    </row>
    <row r="672" spans="4:9">
      <c r="D672" s="19"/>
      <c r="E672" s="19"/>
      <c r="F672" s="19"/>
      <c r="G672" s="19"/>
      <c r="H672" s="19"/>
      <c r="I672" s="19"/>
    </row>
    <row r="673" spans="4:9">
      <c r="D673" s="19"/>
      <c r="E673" s="19"/>
      <c r="F673" s="19"/>
      <c r="G673" s="19"/>
      <c r="H673" s="19"/>
      <c r="I673" s="19"/>
    </row>
    <row r="674" spans="4:9">
      <c r="D674" s="19"/>
      <c r="E674" s="19"/>
      <c r="F674" s="19"/>
      <c r="G674" s="19"/>
      <c r="H674" s="19"/>
      <c r="I674" s="19"/>
    </row>
    <row r="675" spans="4:9">
      <c r="D675" s="19"/>
      <c r="E675" s="19"/>
      <c r="F675" s="19"/>
      <c r="G675" s="19"/>
      <c r="H675" s="19"/>
      <c r="I675" s="19"/>
    </row>
    <row r="676" spans="4:9">
      <c r="D676" s="19"/>
      <c r="E676" s="19"/>
      <c r="F676" s="19"/>
      <c r="G676" s="19"/>
      <c r="H676" s="19"/>
      <c r="I676" s="19"/>
    </row>
    <row r="677" spans="4:9">
      <c r="D677" s="19"/>
      <c r="E677" s="19"/>
      <c r="F677" s="19"/>
      <c r="G677" s="19"/>
      <c r="H677" s="19"/>
      <c r="I677" s="19"/>
    </row>
    <row r="678" spans="4:9">
      <c r="D678" s="19"/>
      <c r="E678" s="19"/>
      <c r="F678" s="19"/>
      <c r="G678" s="19"/>
      <c r="H678" s="19"/>
      <c r="I678" s="19"/>
    </row>
    <row r="679" spans="4:9">
      <c r="D679" s="19"/>
      <c r="E679" s="19"/>
      <c r="F679" s="19"/>
      <c r="G679" s="19"/>
      <c r="H679" s="19"/>
      <c r="I679" s="19"/>
    </row>
    <row r="680" spans="4:9">
      <c r="D680" s="19"/>
      <c r="E680" s="19"/>
      <c r="F680" s="19"/>
      <c r="G680" s="19"/>
      <c r="H680" s="19"/>
      <c r="I680" s="19"/>
    </row>
    <row r="681" spans="4:9">
      <c r="D681" s="19"/>
      <c r="E681" s="19"/>
      <c r="F681" s="19"/>
      <c r="G681" s="19"/>
      <c r="H681" s="19"/>
      <c r="I681" s="19"/>
    </row>
    <row r="682" spans="4:9">
      <c r="D682" s="19"/>
      <c r="E682" s="19"/>
      <c r="F682" s="19"/>
      <c r="G682" s="19"/>
      <c r="H682" s="19"/>
      <c r="I682" s="19"/>
    </row>
    <row r="683" spans="4:9">
      <c r="D683" s="19"/>
      <c r="E683" s="19"/>
      <c r="F683" s="19"/>
      <c r="G683" s="19"/>
      <c r="H683" s="19"/>
      <c r="I683" s="19"/>
    </row>
    <row r="684" spans="4:9">
      <c r="D684" s="19"/>
      <c r="E684" s="19"/>
      <c r="F684" s="19"/>
      <c r="G684" s="19"/>
      <c r="H684" s="19"/>
      <c r="I684" s="19"/>
    </row>
    <row r="685" spans="4:9">
      <c r="D685" s="19"/>
      <c r="E685" s="19"/>
      <c r="F685" s="19"/>
      <c r="G685" s="19"/>
      <c r="H685" s="19"/>
      <c r="I685" s="19"/>
    </row>
    <row r="686" spans="4:9">
      <c r="D686" s="19"/>
      <c r="E686" s="19"/>
      <c r="F686" s="19"/>
      <c r="G686" s="19"/>
      <c r="H686" s="19"/>
      <c r="I686" s="19"/>
    </row>
    <row r="687" spans="4:9">
      <c r="D687" s="19"/>
      <c r="E687" s="19"/>
      <c r="F687" s="19"/>
      <c r="G687" s="19"/>
      <c r="H687" s="19"/>
      <c r="I687" s="19"/>
    </row>
    <row r="688" spans="4:9">
      <c r="D688" s="19"/>
      <c r="E688" s="19"/>
      <c r="F688" s="19"/>
      <c r="G688" s="19"/>
      <c r="H688" s="19"/>
      <c r="I688" s="19"/>
    </row>
    <row r="689" spans="4:9">
      <c r="D689" s="19"/>
      <c r="E689" s="19"/>
      <c r="F689" s="19"/>
      <c r="G689" s="19"/>
      <c r="H689" s="19"/>
      <c r="I689" s="19"/>
    </row>
    <row r="690" spans="4:9">
      <c r="D690" s="19"/>
      <c r="E690" s="19"/>
      <c r="F690" s="19"/>
      <c r="G690" s="19"/>
      <c r="H690" s="19"/>
      <c r="I690" s="19"/>
    </row>
    <row r="691" spans="4:9">
      <c r="D691" s="19"/>
      <c r="E691" s="19"/>
      <c r="F691" s="19"/>
      <c r="G691" s="19"/>
      <c r="H691" s="19"/>
      <c r="I691" s="19"/>
    </row>
    <row r="692" spans="4:9">
      <c r="D692" s="19"/>
      <c r="E692" s="19"/>
      <c r="F692" s="19"/>
      <c r="G692" s="19"/>
      <c r="H692" s="19"/>
      <c r="I692" s="19"/>
    </row>
    <row r="693" spans="4:9">
      <c r="D693" s="19"/>
      <c r="E693" s="19"/>
      <c r="F693" s="19"/>
      <c r="G693" s="19"/>
      <c r="H693" s="19"/>
      <c r="I693" s="19"/>
    </row>
    <row r="694" spans="4:9">
      <c r="D694" s="19"/>
      <c r="E694" s="19"/>
      <c r="F694" s="19"/>
      <c r="G694" s="19"/>
      <c r="H694" s="19"/>
      <c r="I694" s="19"/>
    </row>
    <row r="695" spans="4:9">
      <c r="D695" s="19"/>
      <c r="E695" s="19"/>
      <c r="F695" s="19"/>
      <c r="G695" s="19"/>
      <c r="H695" s="19"/>
      <c r="I695" s="19"/>
    </row>
    <row r="696" spans="4:9">
      <c r="D696" s="19"/>
      <c r="E696" s="19"/>
      <c r="F696" s="19"/>
      <c r="G696" s="19"/>
      <c r="H696" s="19"/>
      <c r="I696" s="19"/>
    </row>
    <row r="697" spans="4:9">
      <c r="D697" s="19"/>
      <c r="E697" s="19"/>
      <c r="F697" s="19"/>
      <c r="G697" s="19"/>
      <c r="H697" s="19"/>
      <c r="I697" s="19"/>
    </row>
    <row r="698" spans="4:9">
      <c r="D698" s="19"/>
      <c r="E698" s="19"/>
      <c r="F698" s="19"/>
      <c r="G698" s="19"/>
      <c r="H698" s="19"/>
      <c r="I698" s="19"/>
    </row>
    <row r="699" spans="4:9">
      <c r="D699" s="19"/>
      <c r="E699" s="19"/>
      <c r="F699" s="19"/>
      <c r="G699" s="19"/>
      <c r="H699" s="19"/>
      <c r="I699" s="19"/>
    </row>
    <row r="700" spans="4:9">
      <c r="D700" s="19"/>
      <c r="E700" s="19"/>
      <c r="F700" s="19"/>
      <c r="G700" s="19"/>
      <c r="H700" s="19"/>
      <c r="I700" s="19"/>
    </row>
    <row r="701" spans="4:9">
      <c r="D701" s="19"/>
      <c r="E701" s="19"/>
      <c r="F701" s="19"/>
      <c r="G701" s="19"/>
      <c r="H701" s="19"/>
      <c r="I701" s="19"/>
    </row>
    <row r="702" spans="4:9">
      <c r="D702" s="19"/>
      <c r="E702" s="19"/>
      <c r="F702" s="19"/>
      <c r="G702" s="19"/>
      <c r="H702" s="19"/>
      <c r="I702" s="19"/>
    </row>
    <row r="703" spans="4:9">
      <c r="D703" s="19"/>
      <c r="E703" s="19"/>
      <c r="F703" s="19"/>
      <c r="G703" s="19"/>
      <c r="H703" s="19"/>
      <c r="I703" s="19"/>
    </row>
    <row r="704" spans="4:9">
      <c r="D704" s="19"/>
      <c r="E704" s="19"/>
      <c r="F704" s="19"/>
      <c r="G704" s="19"/>
      <c r="H704" s="19"/>
      <c r="I704" s="19"/>
    </row>
    <row r="705" spans="4:9">
      <c r="D705" s="19"/>
      <c r="E705" s="19"/>
      <c r="F705" s="19"/>
      <c r="G705" s="19"/>
      <c r="H705" s="19"/>
      <c r="I705" s="19"/>
    </row>
    <row r="706" spans="4:9">
      <c r="D706" s="19"/>
      <c r="E706" s="19"/>
      <c r="F706" s="19"/>
      <c r="G706" s="19"/>
      <c r="H706" s="19"/>
      <c r="I706" s="19"/>
    </row>
    <row r="707" spans="4:9">
      <c r="D707" s="19"/>
      <c r="E707" s="19"/>
      <c r="F707" s="19"/>
      <c r="G707" s="19"/>
      <c r="H707" s="19"/>
      <c r="I707" s="19"/>
    </row>
    <row r="708" spans="4:9">
      <c r="D708" s="19"/>
      <c r="E708" s="19"/>
      <c r="F708" s="19"/>
      <c r="G708" s="19"/>
      <c r="H708" s="19"/>
      <c r="I708" s="19"/>
    </row>
    <row r="709" spans="4:9">
      <c r="D709" s="19"/>
      <c r="E709" s="19"/>
      <c r="F709" s="19"/>
      <c r="G709" s="19"/>
      <c r="H709" s="19"/>
      <c r="I709" s="19"/>
    </row>
    <row r="710" spans="4:9">
      <c r="D710" s="19"/>
      <c r="E710" s="19"/>
      <c r="F710" s="19"/>
      <c r="G710" s="19"/>
      <c r="H710" s="19"/>
      <c r="I710" s="19"/>
    </row>
    <row r="711" spans="4:9">
      <c r="D711" s="19"/>
      <c r="E711" s="19"/>
      <c r="F711" s="19"/>
      <c r="G711" s="19"/>
      <c r="H711" s="19"/>
      <c r="I711" s="19"/>
    </row>
    <row r="712" spans="4:9">
      <c r="D712" s="19"/>
      <c r="E712" s="19"/>
      <c r="F712" s="19"/>
      <c r="G712" s="19"/>
      <c r="H712" s="19"/>
      <c r="I712" s="19"/>
    </row>
    <row r="713" spans="4:9">
      <c r="D713" s="19"/>
      <c r="E713" s="19"/>
      <c r="F713" s="19"/>
      <c r="G713" s="19"/>
      <c r="H713" s="19"/>
      <c r="I713" s="19"/>
    </row>
    <row r="714" spans="4:9">
      <c r="D714" s="19"/>
      <c r="E714" s="19"/>
      <c r="F714" s="19"/>
      <c r="G714" s="19"/>
      <c r="H714" s="19"/>
      <c r="I714" s="19"/>
    </row>
    <row r="715" spans="4:9">
      <c r="D715" s="19"/>
      <c r="E715" s="19"/>
      <c r="F715" s="19"/>
      <c r="G715" s="19"/>
      <c r="H715" s="19"/>
      <c r="I715" s="19"/>
    </row>
    <row r="716" spans="4:9">
      <c r="D716" s="19"/>
      <c r="E716" s="19"/>
      <c r="F716" s="19"/>
      <c r="G716" s="19"/>
      <c r="H716" s="19"/>
      <c r="I716" s="19"/>
    </row>
    <row r="717" spans="4:9">
      <c r="D717" s="19"/>
      <c r="E717" s="19"/>
      <c r="F717" s="19"/>
      <c r="G717" s="19"/>
      <c r="H717" s="19"/>
      <c r="I717" s="19"/>
    </row>
    <row r="718" spans="4:9">
      <c r="D718" s="19"/>
      <c r="E718" s="19"/>
      <c r="F718" s="19"/>
      <c r="G718" s="19"/>
      <c r="H718" s="19"/>
      <c r="I718" s="19"/>
    </row>
    <row r="719" spans="4:9">
      <c r="D719" s="19"/>
      <c r="E719" s="19"/>
      <c r="F719" s="19"/>
      <c r="G719" s="19"/>
      <c r="H719" s="19"/>
      <c r="I719" s="19"/>
    </row>
    <row r="720" spans="4:9">
      <c r="D720" s="19"/>
      <c r="E720" s="19"/>
      <c r="F720" s="19"/>
      <c r="G720" s="19"/>
      <c r="H720" s="19"/>
      <c r="I720" s="19"/>
    </row>
    <row r="721" spans="4:9">
      <c r="D721" s="19"/>
      <c r="E721" s="19"/>
      <c r="F721" s="19"/>
      <c r="G721" s="19"/>
      <c r="H721" s="19"/>
      <c r="I721" s="19"/>
    </row>
    <row r="722" spans="4:9">
      <c r="D722" s="19"/>
      <c r="E722" s="19"/>
      <c r="F722" s="19"/>
      <c r="G722" s="19"/>
      <c r="H722" s="19"/>
      <c r="I722" s="19"/>
    </row>
    <row r="723" spans="4:9">
      <c r="D723" s="19"/>
      <c r="E723" s="19"/>
      <c r="F723" s="19"/>
      <c r="G723" s="19"/>
      <c r="H723" s="19"/>
      <c r="I723" s="19"/>
    </row>
    <row r="724" spans="4:9">
      <c r="D724" s="19"/>
      <c r="E724" s="19"/>
      <c r="F724" s="19"/>
      <c r="G724" s="19"/>
      <c r="H724" s="19"/>
      <c r="I724" s="19"/>
    </row>
    <row r="725" spans="4:9">
      <c r="D725" s="19"/>
      <c r="E725" s="19"/>
      <c r="F725" s="19"/>
      <c r="G725" s="19"/>
      <c r="H725" s="19"/>
      <c r="I725" s="19"/>
    </row>
    <row r="726" spans="4:9">
      <c r="D726" s="19"/>
      <c r="E726" s="19"/>
      <c r="F726" s="19"/>
      <c r="G726" s="19"/>
      <c r="H726" s="19"/>
      <c r="I726" s="19"/>
    </row>
    <row r="727" spans="4:9">
      <c r="D727" s="19"/>
      <c r="E727" s="19"/>
      <c r="F727" s="19"/>
      <c r="G727" s="19"/>
      <c r="H727" s="19"/>
      <c r="I727" s="19"/>
    </row>
    <row r="728" spans="4:9">
      <c r="D728" s="19"/>
      <c r="E728" s="19"/>
      <c r="F728" s="19"/>
      <c r="G728" s="19"/>
      <c r="H728" s="19"/>
      <c r="I728" s="19"/>
    </row>
    <row r="729" spans="4:9">
      <c r="D729" s="19"/>
      <c r="E729" s="19"/>
      <c r="F729" s="19"/>
      <c r="G729" s="19"/>
      <c r="H729" s="19"/>
      <c r="I729" s="19"/>
    </row>
    <row r="730" spans="4:9">
      <c r="D730" s="19"/>
      <c r="E730" s="19"/>
      <c r="F730" s="19"/>
      <c r="G730" s="19"/>
      <c r="H730" s="19"/>
      <c r="I730" s="19"/>
    </row>
    <row r="731" spans="4:9">
      <c r="D731" s="19"/>
      <c r="E731" s="19"/>
      <c r="F731" s="19"/>
      <c r="G731" s="19"/>
      <c r="H731" s="19"/>
      <c r="I731" s="19"/>
    </row>
    <row r="732" spans="4:9">
      <c r="D732" s="19"/>
      <c r="E732" s="19"/>
      <c r="F732" s="19"/>
      <c r="G732" s="19"/>
      <c r="H732" s="19"/>
      <c r="I732" s="19"/>
    </row>
  </sheetData>
  <mergeCells count="495">
    <mergeCell ref="A10:A11"/>
    <mergeCell ref="A70:A71"/>
    <mergeCell ref="B70:B71"/>
    <mergeCell ref="B45:B46"/>
    <mergeCell ref="C47:C48"/>
    <mergeCell ref="A49:A50"/>
    <mergeCell ref="B49:B50"/>
    <mergeCell ref="A68:A69"/>
    <mergeCell ref="B68:B69"/>
    <mergeCell ref="A45:A46"/>
    <mergeCell ref="A47:A48"/>
    <mergeCell ref="A32:A34"/>
    <mergeCell ref="B32:B33"/>
    <mergeCell ref="B63:B64"/>
    <mergeCell ref="A61:A62"/>
    <mergeCell ref="B61:B62"/>
    <mergeCell ref="B35:B36"/>
    <mergeCell ref="A37:A38"/>
    <mergeCell ref="A35:A36"/>
    <mergeCell ref="B47:B48"/>
    <mergeCell ref="A63:A65"/>
    <mergeCell ref="B18:B19"/>
    <mergeCell ref="C20:C21"/>
    <mergeCell ref="A26:A27"/>
    <mergeCell ref="A1:A3"/>
    <mergeCell ref="B6:B7"/>
    <mergeCell ref="D6:E6"/>
    <mergeCell ref="A4:A5"/>
    <mergeCell ref="B1:B2"/>
    <mergeCell ref="C4:C5"/>
    <mergeCell ref="A6:A7"/>
    <mergeCell ref="B4:B5"/>
    <mergeCell ref="C6:C7"/>
    <mergeCell ref="D1:G1"/>
    <mergeCell ref="F4:H4"/>
    <mergeCell ref="G5:I5"/>
    <mergeCell ref="F6:H6"/>
    <mergeCell ref="G7:I7"/>
    <mergeCell ref="D5:E5"/>
    <mergeCell ref="D7:E7"/>
    <mergeCell ref="D4:E4"/>
    <mergeCell ref="D15:E15"/>
    <mergeCell ref="A16:A17"/>
    <mergeCell ref="B14:B15"/>
    <mergeCell ref="C16:C17"/>
    <mergeCell ref="D16:E16"/>
    <mergeCell ref="D17:E17"/>
    <mergeCell ref="D12:E12"/>
    <mergeCell ref="D13:E13"/>
    <mergeCell ref="A8:A9"/>
    <mergeCell ref="B8:B9"/>
    <mergeCell ref="C8:C9"/>
    <mergeCell ref="D8:E8"/>
    <mergeCell ref="A12:A13"/>
    <mergeCell ref="B10:B11"/>
    <mergeCell ref="C10:C11"/>
    <mergeCell ref="D10:E10"/>
    <mergeCell ref="D11:E11"/>
    <mergeCell ref="B16:B17"/>
    <mergeCell ref="D9:E9"/>
    <mergeCell ref="C12:C13"/>
    <mergeCell ref="A14:A15"/>
    <mergeCell ref="B12:B13"/>
    <mergeCell ref="C14:C15"/>
    <mergeCell ref="D14:E14"/>
    <mergeCell ref="D20:E20"/>
    <mergeCell ref="D25:E25"/>
    <mergeCell ref="B22:B23"/>
    <mergeCell ref="D21:E21"/>
    <mergeCell ref="D18:E18"/>
    <mergeCell ref="D19:E19"/>
    <mergeCell ref="A22:A23"/>
    <mergeCell ref="B20:B21"/>
    <mergeCell ref="C22:C23"/>
    <mergeCell ref="D22:E22"/>
    <mergeCell ref="D23:E23"/>
    <mergeCell ref="A20:A21"/>
    <mergeCell ref="A18:A19"/>
    <mergeCell ref="C18:C19"/>
    <mergeCell ref="B24:B25"/>
    <mergeCell ref="C26:C27"/>
    <mergeCell ref="D26:E26"/>
    <mergeCell ref="D27:E27"/>
    <mergeCell ref="A24:A25"/>
    <mergeCell ref="C24:C25"/>
    <mergeCell ref="D24:E24"/>
    <mergeCell ref="B26:B27"/>
    <mergeCell ref="C35:C36"/>
    <mergeCell ref="D35:E35"/>
    <mergeCell ref="B37:B38"/>
    <mergeCell ref="D36:E36"/>
    <mergeCell ref="C37:C38"/>
    <mergeCell ref="D37:E37"/>
    <mergeCell ref="D38:E38"/>
    <mergeCell ref="D29:E29"/>
    <mergeCell ref="A30:A31"/>
    <mergeCell ref="B28:B29"/>
    <mergeCell ref="C30:C31"/>
    <mergeCell ref="D30:E30"/>
    <mergeCell ref="D31:E31"/>
    <mergeCell ref="A28:A29"/>
    <mergeCell ref="C28:C29"/>
    <mergeCell ref="D28:E28"/>
    <mergeCell ref="B30:B31"/>
    <mergeCell ref="D32:G32"/>
    <mergeCell ref="C43:C44"/>
    <mergeCell ref="D43:E43"/>
    <mergeCell ref="A43:A44"/>
    <mergeCell ref="B43:B44"/>
    <mergeCell ref="D44:E44"/>
    <mergeCell ref="C45:C46"/>
    <mergeCell ref="C49:C50"/>
    <mergeCell ref="C39:C40"/>
    <mergeCell ref="D39:E39"/>
    <mergeCell ref="A41:A42"/>
    <mergeCell ref="B41:B42"/>
    <mergeCell ref="D40:E40"/>
    <mergeCell ref="A39:A40"/>
    <mergeCell ref="B39:B40"/>
    <mergeCell ref="C41:C42"/>
    <mergeCell ref="D41:E41"/>
    <mergeCell ref="D42:E42"/>
    <mergeCell ref="D45:E45"/>
    <mergeCell ref="D46:E46"/>
    <mergeCell ref="D47:E47"/>
    <mergeCell ref="D48:E48"/>
    <mergeCell ref="D50:E50"/>
    <mergeCell ref="D49:E49"/>
    <mergeCell ref="A55:A56"/>
    <mergeCell ref="B55:B56"/>
    <mergeCell ref="C57:C58"/>
    <mergeCell ref="D57:E57"/>
    <mergeCell ref="D58:E58"/>
    <mergeCell ref="D55:E55"/>
    <mergeCell ref="C55:C56"/>
    <mergeCell ref="D52:E52"/>
    <mergeCell ref="A51:A52"/>
    <mergeCell ref="B51:B52"/>
    <mergeCell ref="C53:C54"/>
    <mergeCell ref="D53:E53"/>
    <mergeCell ref="D54:E54"/>
    <mergeCell ref="A53:A54"/>
    <mergeCell ref="B53:B54"/>
    <mergeCell ref="C51:C52"/>
    <mergeCell ref="D51:E51"/>
    <mergeCell ref="C61:C62"/>
    <mergeCell ref="D61:E61"/>
    <mergeCell ref="D62:E62"/>
    <mergeCell ref="A57:A58"/>
    <mergeCell ref="B57:B58"/>
    <mergeCell ref="C59:C60"/>
    <mergeCell ref="D60:E60"/>
    <mergeCell ref="A59:A60"/>
    <mergeCell ref="D59:E59"/>
    <mergeCell ref="B59:B60"/>
    <mergeCell ref="C68:C69"/>
    <mergeCell ref="D68:E68"/>
    <mergeCell ref="D69:E69"/>
    <mergeCell ref="D71:E71"/>
    <mergeCell ref="D70:E70"/>
    <mergeCell ref="C70:C71"/>
    <mergeCell ref="D67:E67"/>
    <mergeCell ref="A66:A67"/>
    <mergeCell ref="B66:B67"/>
    <mergeCell ref="D66:E66"/>
    <mergeCell ref="C66:C67"/>
    <mergeCell ref="A76:A77"/>
    <mergeCell ref="C78:C79"/>
    <mergeCell ref="D78:E78"/>
    <mergeCell ref="B78:B79"/>
    <mergeCell ref="C76:C77"/>
    <mergeCell ref="D72:E72"/>
    <mergeCell ref="D73:E73"/>
    <mergeCell ref="D79:E79"/>
    <mergeCell ref="A78:A79"/>
    <mergeCell ref="B76:B77"/>
    <mergeCell ref="D76:E76"/>
    <mergeCell ref="D77:E77"/>
    <mergeCell ref="C74:C75"/>
    <mergeCell ref="D74:E74"/>
    <mergeCell ref="D75:E75"/>
    <mergeCell ref="C72:C73"/>
    <mergeCell ref="A72:A73"/>
    <mergeCell ref="B72:B73"/>
    <mergeCell ref="A74:A75"/>
    <mergeCell ref="B74:B75"/>
    <mergeCell ref="D83:E83"/>
    <mergeCell ref="A82:A83"/>
    <mergeCell ref="B80:B81"/>
    <mergeCell ref="C84:C85"/>
    <mergeCell ref="D84:E84"/>
    <mergeCell ref="D85:E85"/>
    <mergeCell ref="A80:A81"/>
    <mergeCell ref="C82:C83"/>
    <mergeCell ref="D82:E82"/>
    <mergeCell ref="B82:B83"/>
    <mergeCell ref="D80:E80"/>
    <mergeCell ref="D81:E81"/>
    <mergeCell ref="C80:C81"/>
    <mergeCell ref="D87:E87"/>
    <mergeCell ref="A84:A85"/>
    <mergeCell ref="B84:B85"/>
    <mergeCell ref="C88:C89"/>
    <mergeCell ref="D88:E88"/>
    <mergeCell ref="D89:E89"/>
    <mergeCell ref="C86:C87"/>
    <mergeCell ref="D86:E86"/>
    <mergeCell ref="A86:A87"/>
    <mergeCell ref="B86:B87"/>
    <mergeCell ref="A88:A89"/>
    <mergeCell ref="B90:B91"/>
    <mergeCell ref="C92:C93"/>
    <mergeCell ref="D92:E92"/>
    <mergeCell ref="D93:E93"/>
    <mergeCell ref="C90:C91"/>
    <mergeCell ref="D90:E90"/>
    <mergeCell ref="A90:A91"/>
    <mergeCell ref="B88:B89"/>
    <mergeCell ref="A92:A93"/>
    <mergeCell ref="D91:E91"/>
    <mergeCell ref="B97:B98"/>
    <mergeCell ref="C99:C100"/>
    <mergeCell ref="D99:E99"/>
    <mergeCell ref="D100:E100"/>
    <mergeCell ref="B92:B93"/>
    <mergeCell ref="C97:C98"/>
    <mergeCell ref="D97:E97"/>
    <mergeCell ref="A97:A98"/>
    <mergeCell ref="B94:B95"/>
    <mergeCell ref="A94:A96"/>
    <mergeCell ref="A99:A100"/>
    <mergeCell ref="B99:B100"/>
    <mergeCell ref="D98:E98"/>
    <mergeCell ref="C101:C102"/>
    <mergeCell ref="D101:E101"/>
    <mergeCell ref="A103:A104"/>
    <mergeCell ref="D102:E102"/>
    <mergeCell ref="B101:B102"/>
    <mergeCell ref="C103:C104"/>
    <mergeCell ref="D103:E103"/>
    <mergeCell ref="D104:E104"/>
    <mergeCell ref="A101:A102"/>
    <mergeCell ref="B103:B104"/>
    <mergeCell ref="C105:C106"/>
    <mergeCell ref="D105:E105"/>
    <mergeCell ref="D110:E110"/>
    <mergeCell ref="D106:E106"/>
    <mergeCell ref="A105:A106"/>
    <mergeCell ref="B105:B106"/>
    <mergeCell ref="C107:C108"/>
    <mergeCell ref="D107:E107"/>
    <mergeCell ref="D108:E108"/>
    <mergeCell ref="A107:A108"/>
    <mergeCell ref="B107:B108"/>
    <mergeCell ref="A109:A110"/>
    <mergeCell ref="B111:B112"/>
    <mergeCell ref="C111:C112"/>
    <mergeCell ref="D111:E111"/>
    <mergeCell ref="D112:E112"/>
    <mergeCell ref="B109:B110"/>
    <mergeCell ref="C109:C110"/>
    <mergeCell ref="D109:E109"/>
    <mergeCell ref="A111:A112"/>
    <mergeCell ref="A121:A122"/>
    <mergeCell ref="B121:B122"/>
    <mergeCell ref="C121:C122"/>
    <mergeCell ref="D121:E121"/>
    <mergeCell ref="D122:E122"/>
    <mergeCell ref="B113:B114"/>
    <mergeCell ref="C113:C114"/>
    <mergeCell ref="D113:E113"/>
    <mergeCell ref="A115:A116"/>
    <mergeCell ref="D114:E114"/>
    <mergeCell ref="A113:A114"/>
    <mergeCell ref="B115:B116"/>
    <mergeCell ref="C115:C116"/>
    <mergeCell ref="D115:E115"/>
    <mergeCell ref="D116:E116"/>
    <mergeCell ref="F121:H121"/>
    <mergeCell ref="G122:I122"/>
    <mergeCell ref="B117:B118"/>
    <mergeCell ref="C117:C118"/>
    <mergeCell ref="D117:E117"/>
    <mergeCell ref="A119:A120"/>
    <mergeCell ref="D118:E118"/>
    <mergeCell ref="A117:A118"/>
    <mergeCell ref="B119:B120"/>
    <mergeCell ref="C119:C120"/>
    <mergeCell ref="D119:E119"/>
    <mergeCell ref="D120:E120"/>
    <mergeCell ref="A125:A127"/>
    <mergeCell ref="B125:B126"/>
    <mergeCell ref="B123:B124"/>
    <mergeCell ref="C123:C124"/>
    <mergeCell ref="A123:A124"/>
    <mergeCell ref="D124:E124"/>
    <mergeCell ref="F123:H123"/>
    <mergeCell ref="G124:I124"/>
    <mergeCell ref="D123:E123"/>
    <mergeCell ref="C128:C129"/>
    <mergeCell ref="D128:E128"/>
    <mergeCell ref="A140:A141"/>
    <mergeCell ref="B140:B141"/>
    <mergeCell ref="C140:C141"/>
    <mergeCell ref="D140:E140"/>
    <mergeCell ref="D131:E131"/>
    <mergeCell ref="A132:A133"/>
    <mergeCell ref="B132:B133"/>
    <mergeCell ref="C132:C133"/>
    <mergeCell ref="A130:A131"/>
    <mergeCell ref="B130:B131"/>
    <mergeCell ref="C130:C131"/>
    <mergeCell ref="D130:E130"/>
    <mergeCell ref="D129:E129"/>
    <mergeCell ref="A128:A129"/>
    <mergeCell ref="B128:B129"/>
    <mergeCell ref="D139:E139"/>
    <mergeCell ref="D132:E132"/>
    <mergeCell ref="D133:E133"/>
    <mergeCell ref="D141:E141"/>
    <mergeCell ref="C136:C137"/>
    <mergeCell ref="D136:E136"/>
    <mergeCell ref="D135:E135"/>
    <mergeCell ref="D137:E137"/>
    <mergeCell ref="C134:C135"/>
    <mergeCell ref="D134:E134"/>
    <mergeCell ref="H3:I3"/>
    <mergeCell ref="H1:I1"/>
    <mergeCell ref="H2:I2"/>
    <mergeCell ref="F2:G2"/>
    <mergeCell ref="F3:G3"/>
    <mergeCell ref="F8:H8"/>
    <mergeCell ref="G31:I31"/>
    <mergeCell ref="F35:H35"/>
    <mergeCell ref="G17:I17"/>
    <mergeCell ref="F20:H20"/>
    <mergeCell ref="G21:I21"/>
    <mergeCell ref="F22:H22"/>
    <mergeCell ref="G23:I23"/>
    <mergeCell ref="F24:H24"/>
    <mergeCell ref="G38:I38"/>
    <mergeCell ref="F39:H39"/>
    <mergeCell ref="G40:I40"/>
    <mergeCell ref="F41:H41"/>
    <mergeCell ref="G42:I42"/>
    <mergeCell ref="F43:H43"/>
    <mergeCell ref="G36:I36"/>
    <mergeCell ref="D143:E143"/>
    <mergeCell ref="A144:A145"/>
    <mergeCell ref="B144:B145"/>
    <mergeCell ref="C144:C145"/>
    <mergeCell ref="D144:E144"/>
    <mergeCell ref="D145:E145"/>
    <mergeCell ref="A142:A143"/>
    <mergeCell ref="B142:B143"/>
    <mergeCell ref="C142:C143"/>
    <mergeCell ref="D142:E142"/>
    <mergeCell ref="A136:A137"/>
    <mergeCell ref="B136:B137"/>
    <mergeCell ref="A134:A135"/>
    <mergeCell ref="B134:B135"/>
    <mergeCell ref="A138:A139"/>
    <mergeCell ref="B138:B139"/>
    <mergeCell ref="C138:C139"/>
    <mergeCell ref="D138:E138"/>
    <mergeCell ref="G9:I9"/>
    <mergeCell ref="F26:H26"/>
    <mergeCell ref="G27:I27"/>
    <mergeCell ref="F14:H14"/>
    <mergeCell ref="G15:I15"/>
    <mergeCell ref="F12:H12"/>
    <mergeCell ref="G13:I13"/>
    <mergeCell ref="F18:H18"/>
    <mergeCell ref="G19:I19"/>
    <mergeCell ref="F16:H16"/>
    <mergeCell ref="F10:H10"/>
    <mergeCell ref="G11:I11"/>
    <mergeCell ref="G25:I25"/>
    <mergeCell ref="F28:H28"/>
    <mergeCell ref="G29:I29"/>
    <mergeCell ref="F30:H30"/>
    <mergeCell ref="H32:I32"/>
    <mergeCell ref="F33:G33"/>
    <mergeCell ref="H33:I33"/>
    <mergeCell ref="F37:H37"/>
    <mergeCell ref="F34:G34"/>
    <mergeCell ref="H34:I34"/>
    <mergeCell ref="G44:I44"/>
    <mergeCell ref="F57:H57"/>
    <mergeCell ref="G58:I58"/>
    <mergeCell ref="G52:I52"/>
    <mergeCell ref="F45:H45"/>
    <mergeCell ref="G46:I46"/>
    <mergeCell ref="F51:H51"/>
    <mergeCell ref="F59:H59"/>
    <mergeCell ref="F49:H49"/>
    <mergeCell ref="G50:I50"/>
    <mergeCell ref="F47:H47"/>
    <mergeCell ref="G48:I48"/>
    <mergeCell ref="F55:H55"/>
    <mergeCell ref="F68:H68"/>
    <mergeCell ref="G69:I69"/>
    <mergeCell ref="F70:H70"/>
    <mergeCell ref="G71:I71"/>
    <mergeCell ref="G60:I60"/>
    <mergeCell ref="F53:H53"/>
    <mergeCell ref="G54:I54"/>
    <mergeCell ref="F78:H78"/>
    <mergeCell ref="G79:I79"/>
    <mergeCell ref="G56:I56"/>
    <mergeCell ref="G73:I73"/>
    <mergeCell ref="F66:H66"/>
    <mergeCell ref="F61:H61"/>
    <mergeCell ref="G62:I62"/>
    <mergeCell ref="F72:H72"/>
    <mergeCell ref="H63:I63"/>
    <mergeCell ref="F64:G64"/>
    <mergeCell ref="H64:I64"/>
    <mergeCell ref="F65:G65"/>
    <mergeCell ref="D63:G63"/>
    <mergeCell ref="G67:I67"/>
    <mergeCell ref="H65:I65"/>
    <mergeCell ref="D56:E56"/>
    <mergeCell ref="F74:H74"/>
    <mergeCell ref="G75:I75"/>
    <mergeCell ref="F76:H76"/>
    <mergeCell ref="G77:I77"/>
    <mergeCell ref="F84:H84"/>
    <mergeCell ref="G85:I85"/>
    <mergeCell ref="F86:H86"/>
    <mergeCell ref="G87:I87"/>
    <mergeCell ref="G83:I83"/>
    <mergeCell ref="F80:H80"/>
    <mergeCell ref="G81:I81"/>
    <mergeCell ref="F82:H82"/>
    <mergeCell ref="F127:G127"/>
    <mergeCell ref="H127:I127"/>
    <mergeCell ref="F90:H90"/>
    <mergeCell ref="G91:I91"/>
    <mergeCell ref="F92:H92"/>
    <mergeCell ref="G93:I93"/>
    <mergeCell ref="F105:H105"/>
    <mergeCell ref="G106:I106"/>
    <mergeCell ref="F99:H99"/>
    <mergeCell ref="G100:I100"/>
    <mergeCell ref="D94:G94"/>
    <mergeCell ref="H94:I94"/>
    <mergeCell ref="H125:I125"/>
    <mergeCell ref="F126:G126"/>
    <mergeCell ref="H126:I126"/>
    <mergeCell ref="D125:G125"/>
    <mergeCell ref="F101:H101"/>
    <mergeCell ref="G102:I102"/>
    <mergeCell ref="F103:H103"/>
    <mergeCell ref="G104:I104"/>
    <mergeCell ref="F107:H107"/>
    <mergeCell ref="G108:I108"/>
    <mergeCell ref="F88:H88"/>
    <mergeCell ref="G89:I89"/>
    <mergeCell ref="F97:H97"/>
    <mergeCell ref="G98:I98"/>
    <mergeCell ref="F95:G95"/>
    <mergeCell ref="H95:I95"/>
    <mergeCell ref="F96:G96"/>
    <mergeCell ref="H96:I96"/>
    <mergeCell ref="F115:H115"/>
    <mergeCell ref="G116:I116"/>
    <mergeCell ref="F117:H117"/>
    <mergeCell ref="G118:I118"/>
    <mergeCell ref="F119:H119"/>
    <mergeCell ref="G120:I120"/>
    <mergeCell ref="F109:H109"/>
    <mergeCell ref="G110:I110"/>
    <mergeCell ref="F111:H111"/>
    <mergeCell ref="G112:I112"/>
    <mergeCell ref="F113:H113"/>
    <mergeCell ref="G114:I114"/>
    <mergeCell ref="G145:I145"/>
    <mergeCell ref="F128:H128"/>
    <mergeCell ref="G129:I129"/>
    <mergeCell ref="F130:H130"/>
    <mergeCell ref="G131:I131"/>
    <mergeCell ref="F132:H132"/>
    <mergeCell ref="G133:I133"/>
    <mergeCell ref="F142:H142"/>
    <mergeCell ref="G143:I143"/>
    <mergeCell ref="F134:H134"/>
    <mergeCell ref="G135:I135"/>
    <mergeCell ref="F138:H138"/>
    <mergeCell ref="G139:I139"/>
    <mergeCell ref="F140:H140"/>
    <mergeCell ref="G141:I141"/>
    <mergeCell ref="F136:H136"/>
    <mergeCell ref="G137:I137"/>
    <mergeCell ref="F144:H144"/>
  </mergeCells>
  <phoneticPr fontId="4" type="noConversion"/>
  <conditionalFormatting sqref="D123:I124 D105:I120 D10:I23 D97:I102 D86:I93 D72:I83 D66:I67 D49:I62 D35:I46 D28:I31 D128:I135 D138:I145">
    <cfRule type="cellIs" dxfId="6" priority="1" stopIfTrue="1" operator="equal">
      <formula>0</formula>
    </cfRule>
  </conditionalFormatting>
  <conditionalFormatting sqref="D26:I27">
    <cfRule type="cellIs" dxfId="5" priority="2" stopIfTrue="1" operator="equal">
      <formula>0</formula>
    </cfRule>
  </conditionalFormatting>
  <pageMargins left="0.59" right="0.34" top="0.44" bottom="0.36" header="0.41" footer="0.35"/>
  <pageSetup paperSize="9" scale="86" orientation="portrait" horizontalDpi="1200" verticalDpi="1200" r:id="rId1"/>
  <headerFooter alignWithMargins="0"/>
  <rowBreaks count="4" manualBreakCount="4">
    <brk id="31" max="8" man="1"/>
    <brk id="62" max="8" man="1"/>
    <brk id="93" max="8" man="1"/>
    <brk id="124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178"/>
  <sheetViews>
    <sheetView view="pageBreakPreview" topLeftCell="A61" workbookViewId="0">
      <selection activeCell="E32" sqref="E32"/>
    </sheetView>
  </sheetViews>
  <sheetFormatPr defaultRowHeight="12.75"/>
  <cols>
    <col min="1" max="1" width="6" style="114" customWidth="1"/>
    <col min="2" max="2" width="42.28515625" style="115" customWidth="1"/>
    <col min="3" max="3" width="6.28515625" style="116" customWidth="1"/>
    <col min="4" max="4" width="26.140625" style="91" customWidth="1"/>
    <col min="5" max="5" width="29.140625" style="91" customWidth="1"/>
    <col min="6" max="7" width="12.140625" style="2" customWidth="1"/>
    <col min="8" max="16384" width="9.140625" style="2"/>
  </cols>
  <sheetData>
    <row r="1" spans="1:7" s="146" customFormat="1" ht="45.2" customHeight="1">
      <c r="A1" s="119" t="s">
        <v>387</v>
      </c>
      <c r="B1" s="119" t="s">
        <v>752</v>
      </c>
      <c r="C1" s="120" t="s">
        <v>388</v>
      </c>
      <c r="D1" s="119" t="s">
        <v>483</v>
      </c>
      <c r="E1" s="119" t="s">
        <v>484</v>
      </c>
      <c r="F1" s="22"/>
      <c r="G1" s="22"/>
    </row>
    <row r="2" spans="1:7" ht="33.75" customHeight="1">
      <c r="A2" s="121"/>
      <c r="B2" s="122" t="s">
        <v>657</v>
      </c>
      <c r="C2" s="111" t="s">
        <v>270</v>
      </c>
      <c r="D2" s="125">
        <f>D3+D24+D58</f>
        <v>12733819</v>
      </c>
      <c r="E2" s="125">
        <f>E3+E24+E58</f>
        <v>12871029</v>
      </c>
      <c r="F2" s="23"/>
      <c r="G2" s="23"/>
    </row>
    <row r="3" spans="1:7" ht="33.75" customHeight="1">
      <c r="A3" s="71" t="s">
        <v>130</v>
      </c>
      <c r="B3" s="122" t="s">
        <v>109</v>
      </c>
      <c r="C3" s="111" t="s">
        <v>271</v>
      </c>
      <c r="D3" s="125">
        <f>D4+D9+D16+D20+D23</f>
        <v>4939215</v>
      </c>
      <c r="E3" s="125">
        <f>E4+E9+E16+E20+E23</f>
        <v>4931628</v>
      </c>
      <c r="F3" s="24"/>
      <c r="G3" s="24"/>
    </row>
    <row r="4" spans="1:7" ht="33.75" customHeight="1">
      <c r="A4" s="71" t="s">
        <v>151</v>
      </c>
      <c r="B4" s="122" t="s">
        <v>110</v>
      </c>
      <c r="C4" s="111" t="s">
        <v>272</v>
      </c>
      <c r="D4" s="125">
        <f>D5+D6+D7+D8</f>
        <v>1772556</v>
      </c>
      <c r="E4" s="125">
        <f>E5+E6+E7+E8</f>
        <v>1772556</v>
      </c>
      <c r="F4" s="24"/>
      <c r="G4" s="24"/>
    </row>
    <row r="5" spans="1:7" ht="33.75" customHeight="1">
      <c r="A5" s="106" t="s">
        <v>152</v>
      </c>
      <c r="B5" s="123" t="s">
        <v>445</v>
      </c>
      <c r="C5" s="108" t="s">
        <v>273</v>
      </c>
      <c r="D5" s="126">
        <f>P!D5</f>
        <v>1772556</v>
      </c>
      <c r="E5" s="126">
        <f>P!E5</f>
        <v>1772556</v>
      </c>
      <c r="F5" s="24"/>
      <c r="G5" s="24"/>
    </row>
    <row r="6" spans="1:7" ht="33.75" customHeight="1">
      <c r="A6" s="106" t="s">
        <v>153</v>
      </c>
      <c r="B6" s="123" t="s">
        <v>389</v>
      </c>
      <c r="C6" s="108" t="s">
        <v>274</v>
      </c>
      <c r="D6" s="126">
        <f>P!D6</f>
        <v>0</v>
      </c>
      <c r="E6" s="126">
        <f>P!E6</f>
        <v>0</v>
      </c>
      <c r="F6" s="24"/>
      <c r="G6" s="24"/>
    </row>
    <row r="7" spans="1:7" ht="33.75" customHeight="1">
      <c r="A7" s="106" t="s">
        <v>154</v>
      </c>
      <c r="B7" s="123" t="s">
        <v>390</v>
      </c>
      <c r="C7" s="108" t="s">
        <v>275</v>
      </c>
      <c r="D7" s="126">
        <f>P!D7</f>
        <v>0</v>
      </c>
      <c r="E7" s="126">
        <f>P!E7</f>
        <v>0</v>
      </c>
      <c r="F7" s="24"/>
      <c r="G7" s="24"/>
    </row>
    <row r="8" spans="1:7" ht="33.75" customHeight="1">
      <c r="A8" s="106" t="s">
        <v>803</v>
      </c>
      <c r="B8" s="123" t="s">
        <v>108</v>
      </c>
      <c r="C8" s="108" t="s">
        <v>276</v>
      </c>
      <c r="D8" s="126">
        <f>P!D8</f>
        <v>0</v>
      </c>
      <c r="E8" s="126">
        <f>P!E8</f>
        <v>0</v>
      </c>
      <c r="F8" s="24"/>
      <c r="G8" s="24"/>
    </row>
    <row r="9" spans="1:7" ht="33.75" customHeight="1">
      <c r="A9" s="71" t="s">
        <v>155</v>
      </c>
      <c r="B9" s="122" t="s">
        <v>111</v>
      </c>
      <c r="C9" s="111" t="s">
        <v>277</v>
      </c>
      <c r="D9" s="125">
        <f>D10+D11+D12+D13+D14+D15</f>
        <v>0</v>
      </c>
      <c r="E9" s="125">
        <f>E10+E11+E12+E13+E14+E15</f>
        <v>0</v>
      </c>
      <c r="F9" s="24"/>
      <c r="G9" s="24"/>
    </row>
    <row r="10" spans="1:7" ht="33.75" customHeight="1">
      <c r="A10" s="106" t="s">
        <v>156</v>
      </c>
      <c r="B10" s="123" t="s">
        <v>391</v>
      </c>
      <c r="C10" s="108" t="s">
        <v>278</v>
      </c>
      <c r="D10" s="126">
        <f>P!D10</f>
        <v>0</v>
      </c>
      <c r="E10" s="126">
        <f>P!E10</f>
        <v>0</v>
      </c>
      <c r="F10" s="23"/>
      <c r="G10" s="23"/>
    </row>
    <row r="11" spans="1:7" ht="33.75" customHeight="1">
      <c r="A11" s="106" t="s">
        <v>133</v>
      </c>
      <c r="B11" s="123" t="s">
        <v>392</v>
      </c>
      <c r="C11" s="108" t="s">
        <v>279</v>
      </c>
      <c r="D11" s="126">
        <f>P!D11</f>
        <v>0</v>
      </c>
      <c r="E11" s="126">
        <f>P!E11</f>
        <v>0</v>
      </c>
      <c r="F11" s="24"/>
      <c r="G11" s="24"/>
    </row>
    <row r="12" spans="1:7" ht="33.75" customHeight="1">
      <c r="A12" s="106" t="s">
        <v>134</v>
      </c>
      <c r="B12" s="123" t="s">
        <v>123</v>
      </c>
      <c r="C12" s="108" t="s">
        <v>280</v>
      </c>
      <c r="D12" s="126">
        <f>P!D12</f>
        <v>0</v>
      </c>
      <c r="E12" s="126">
        <f>P!E12</f>
        <v>0</v>
      </c>
      <c r="F12" s="24"/>
      <c r="G12" s="24"/>
    </row>
    <row r="13" spans="1:7" ht="33.75" customHeight="1">
      <c r="A13" s="106" t="s">
        <v>135</v>
      </c>
      <c r="B13" s="123" t="s">
        <v>393</v>
      </c>
      <c r="C13" s="108" t="s">
        <v>281</v>
      </c>
      <c r="D13" s="126">
        <f>P!D13</f>
        <v>0</v>
      </c>
      <c r="E13" s="126">
        <f>P!E13</f>
        <v>0</v>
      </c>
      <c r="F13" s="24"/>
      <c r="G13" s="24"/>
    </row>
    <row r="14" spans="1:7" ht="33.75" customHeight="1">
      <c r="A14" s="106" t="s">
        <v>136</v>
      </c>
      <c r="B14" s="123" t="s">
        <v>394</v>
      </c>
      <c r="C14" s="108" t="s">
        <v>282</v>
      </c>
      <c r="D14" s="126">
        <f>P!D14</f>
        <v>0</v>
      </c>
      <c r="E14" s="126">
        <f>P!E14</f>
        <v>0</v>
      </c>
      <c r="F14" s="24"/>
      <c r="G14" s="24"/>
    </row>
    <row r="15" spans="1:7" ht="43.5" customHeight="1">
      <c r="A15" s="106" t="s">
        <v>137</v>
      </c>
      <c r="B15" s="123" t="s">
        <v>705</v>
      </c>
      <c r="C15" s="108" t="s">
        <v>283</v>
      </c>
      <c r="D15" s="126">
        <f>P!D15</f>
        <v>0</v>
      </c>
      <c r="E15" s="126">
        <f>P!E15</f>
        <v>0</v>
      </c>
      <c r="F15" s="24"/>
      <c r="G15" s="24"/>
    </row>
    <row r="16" spans="1:7" ht="33.75" customHeight="1">
      <c r="A16" s="71" t="s">
        <v>157</v>
      </c>
      <c r="B16" s="122" t="s">
        <v>112</v>
      </c>
      <c r="C16" s="111" t="s">
        <v>284</v>
      </c>
      <c r="D16" s="125">
        <f>D17+D18+D19</f>
        <v>744275</v>
      </c>
      <c r="E16" s="125">
        <f>E17+E18+E19</f>
        <v>744275</v>
      </c>
      <c r="F16" s="24"/>
      <c r="G16" s="24"/>
    </row>
    <row r="17" spans="1:7" ht="33.75" customHeight="1">
      <c r="A17" s="106" t="s">
        <v>158</v>
      </c>
      <c r="B17" s="123" t="s">
        <v>395</v>
      </c>
      <c r="C17" s="108" t="s">
        <v>285</v>
      </c>
      <c r="D17" s="126">
        <f>P!D17</f>
        <v>0</v>
      </c>
      <c r="E17" s="126">
        <f>P!E17</f>
        <v>0</v>
      </c>
      <c r="F17" s="24"/>
      <c r="G17" s="24"/>
    </row>
    <row r="18" spans="1:7" ht="33.75" customHeight="1">
      <c r="A18" s="106" t="s">
        <v>139</v>
      </c>
      <c r="B18" s="123" t="s">
        <v>726</v>
      </c>
      <c r="C18" s="108" t="s">
        <v>286</v>
      </c>
      <c r="D18" s="126">
        <f>P!D18</f>
        <v>0</v>
      </c>
      <c r="E18" s="126">
        <f>P!E18</f>
        <v>0</v>
      </c>
      <c r="F18" s="24"/>
      <c r="G18" s="24"/>
    </row>
    <row r="19" spans="1:7" ht="33.75" customHeight="1">
      <c r="A19" s="106" t="s">
        <v>140</v>
      </c>
      <c r="B19" s="123" t="s">
        <v>396</v>
      </c>
      <c r="C19" s="108" t="s">
        <v>287</v>
      </c>
      <c r="D19" s="126">
        <f>P!D19</f>
        <v>744275</v>
      </c>
      <c r="E19" s="126">
        <f>P!E19</f>
        <v>744275</v>
      </c>
      <c r="F19" s="23"/>
      <c r="G19" s="23"/>
    </row>
    <row r="20" spans="1:7" ht="33.75" customHeight="1">
      <c r="A20" s="71" t="s">
        <v>159</v>
      </c>
      <c r="B20" s="122" t="s">
        <v>113</v>
      </c>
      <c r="C20" s="111" t="s">
        <v>288</v>
      </c>
      <c r="D20" s="125">
        <f>D21+D22</f>
        <v>2414797</v>
      </c>
      <c r="E20" s="125">
        <f>E21+E22</f>
        <v>2225625</v>
      </c>
      <c r="F20" s="24"/>
      <c r="G20" s="24"/>
    </row>
    <row r="21" spans="1:7" ht="33.75" customHeight="1">
      <c r="A21" s="106" t="s">
        <v>160</v>
      </c>
      <c r="B21" s="123" t="s">
        <v>397</v>
      </c>
      <c r="C21" s="108" t="s">
        <v>289</v>
      </c>
      <c r="D21" s="126">
        <f>P!D21</f>
        <v>3209110</v>
      </c>
      <c r="E21" s="126">
        <f>P!E21</f>
        <v>3019937</v>
      </c>
      <c r="F21" s="24"/>
      <c r="G21" s="24"/>
    </row>
    <row r="22" spans="1:7" ht="33.75" customHeight="1">
      <c r="A22" s="106" t="s">
        <v>148</v>
      </c>
      <c r="B22" s="123" t="s">
        <v>398</v>
      </c>
      <c r="C22" s="108" t="s">
        <v>356</v>
      </c>
      <c r="D22" s="126">
        <f>P!D22</f>
        <v>-794313</v>
      </c>
      <c r="E22" s="126">
        <f>P!E22</f>
        <v>-794312</v>
      </c>
      <c r="F22" s="24"/>
      <c r="G22" s="24"/>
    </row>
    <row r="23" spans="1:7" ht="33.75" customHeight="1">
      <c r="A23" s="71" t="s">
        <v>161</v>
      </c>
      <c r="B23" s="122" t="s">
        <v>601</v>
      </c>
      <c r="C23" s="111" t="s">
        <v>290</v>
      </c>
      <c r="D23" s="161">
        <f>VZaS!D67</f>
        <v>7587</v>
      </c>
      <c r="E23" s="161">
        <f>VZaS!E67</f>
        <v>189172</v>
      </c>
      <c r="F23" s="24"/>
      <c r="G23" s="24"/>
    </row>
    <row r="24" spans="1:7" ht="33.75" customHeight="1">
      <c r="A24" s="71" t="s">
        <v>131</v>
      </c>
      <c r="B24" s="122" t="s">
        <v>602</v>
      </c>
      <c r="C24" s="111" t="s">
        <v>291</v>
      </c>
      <c r="D24" s="161">
        <f>D25+D30+D43+D54+D55</f>
        <v>7794604</v>
      </c>
      <c r="E24" s="161">
        <f>E25+E30+E43+E54+E55</f>
        <v>7939401</v>
      </c>
      <c r="F24" s="24"/>
      <c r="G24" s="24"/>
    </row>
    <row r="25" spans="1:7" ht="33.75" customHeight="1">
      <c r="A25" s="71" t="s">
        <v>132</v>
      </c>
      <c r="B25" s="122" t="s">
        <v>114</v>
      </c>
      <c r="C25" s="111" t="s">
        <v>292</v>
      </c>
      <c r="D25" s="161">
        <f>D26+D27+D28+D29</f>
        <v>79922</v>
      </c>
      <c r="E25" s="161">
        <f>E26+E27+E28+E29</f>
        <v>64413</v>
      </c>
      <c r="F25" s="23"/>
      <c r="G25" s="23"/>
    </row>
    <row r="26" spans="1:7" ht="33.75" customHeight="1">
      <c r="A26" s="106" t="s">
        <v>162</v>
      </c>
      <c r="B26" s="123" t="s">
        <v>115</v>
      </c>
      <c r="C26" s="108" t="s">
        <v>293</v>
      </c>
      <c r="D26" s="126">
        <f>P!D26</f>
        <v>0</v>
      </c>
      <c r="E26" s="126">
        <f>P!E26</f>
        <v>0</v>
      </c>
      <c r="F26" s="24"/>
      <c r="G26" s="24"/>
    </row>
    <row r="27" spans="1:7" ht="33.75" customHeight="1">
      <c r="A27" s="106" t="s">
        <v>153</v>
      </c>
      <c r="B27" s="123" t="s">
        <v>116</v>
      </c>
      <c r="C27" s="108" t="s">
        <v>294</v>
      </c>
      <c r="D27" s="126">
        <f>P!D27</f>
        <v>38037</v>
      </c>
      <c r="E27" s="126">
        <f>P!E27</f>
        <v>30313</v>
      </c>
      <c r="F27" s="24"/>
      <c r="G27" s="24"/>
    </row>
    <row r="28" spans="1:7" ht="33.75" customHeight="1">
      <c r="A28" s="106" t="s">
        <v>154</v>
      </c>
      <c r="B28" s="123" t="s">
        <v>399</v>
      </c>
      <c r="C28" s="108" t="s">
        <v>295</v>
      </c>
      <c r="D28" s="126">
        <f>P!D28</f>
        <v>11078</v>
      </c>
      <c r="E28" s="126">
        <f>P!E28</f>
        <v>9100</v>
      </c>
      <c r="F28" s="23"/>
      <c r="G28" s="23"/>
    </row>
    <row r="29" spans="1:7" ht="33.75" customHeight="1">
      <c r="A29" s="106" t="s">
        <v>803</v>
      </c>
      <c r="B29" s="123" t="s">
        <v>117</v>
      </c>
      <c r="C29" s="108" t="s">
        <v>342</v>
      </c>
      <c r="D29" s="126">
        <f>P!D29</f>
        <v>30807</v>
      </c>
      <c r="E29" s="126">
        <f>P!E29</f>
        <v>25000</v>
      </c>
      <c r="F29" s="23"/>
      <c r="G29" s="23"/>
    </row>
    <row r="30" spans="1:7" ht="33.75" customHeight="1">
      <c r="A30" s="71" t="s">
        <v>163</v>
      </c>
      <c r="B30" s="122" t="s">
        <v>603</v>
      </c>
      <c r="C30" s="111" t="s">
        <v>296</v>
      </c>
      <c r="D30" s="161">
        <f>D32++D33+D34+D35+D36+D37+D38+D39+D40+D41+D42</f>
        <v>1780967</v>
      </c>
      <c r="E30" s="161">
        <f>E32++E33+E34+E35+E36+E37+E38+E39+E40+E41+E42</f>
        <v>1200436</v>
      </c>
      <c r="F30" s="24"/>
      <c r="G30" s="24"/>
    </row>
    <row r="31" spans="1:7" s="146" customFormat="1" ht="45.2" customHeight="1">
      <c r="A31" s="119" t="s">
        <v>387</v>
      </c>
      <c r="B31" s="119" t="s">
        <v>752</v>
      </c>
      <c r="C31" s="120" t="s">
        <v>388</v>
      </c>
      <c r="D31" s="119" t="s">
        <v>483</v>
      </c>
      <c r="E31" s="119" t="str">
        <f>E1</f>
        <v>Unmittelbare Vorperiode
5</v>
      </c>
      <c r="F31" s="22"/>
      <c r="G31" s="22"/>
    </row>
    <row r="32" spans="1:7" ht="33.75" customHeight="1">
      <c r="A32" s="106" t="s">
        <v>164</v>
      </c>
      <c r="B32" s="147" t="s">
        <v>604</v>
      </c>
      <c r="C32" s="108" t="s">
        <v>297</v>
      </c>
      <c r="D32" s="126">
        <f>P!D32</f>
        <v>0</v>
      </c>
      <c r="E32" s="126">
        <f>P!E32</f>
        <v>0</v>
      </c>
      <c r="F32" s="24"/>
      <c r="G32" s="24"/>
    </row>
    <row r="33" spans="1:8" ht="33.75" customHeight="1">
      <c r="A33" s="106" t="s">
        <v>327</v>
      </c>
      <c r="B33" s="147" t="s">
        <v>496</v>
      </c>
      <c r="C33" s="108" t="s">
        <v>298</v>
      </c>
      <c r="D33" s="126">
        <f>P!D33</f>
        <v>0</v>
      </c>
      <c r="E33" s="126">
        <f>P!E33</f>
        <v>0</v>
      </c>
      <c r="F33" s="24"/>
      <c r="G33" s="24"/>
    </row>
    <row r="34" spans="1:8" ht="33.75" customHeight="1">
      <c r="A34" s="106" t="s">
        <v>328</v>
      </c>
      <c r="B34" s="123" t="s">
        <v>727</v>
      </c>
      <c r="C34" s="108" t="s">
        <v>299</v>
      </c>
      <c r="D34" s="126">
        <f>P!D34</f>
        <v>0</v>
      </c>
      <c r="E34" s="126">
        <f>P!E34</f>
        <v>0</v>
      </c>
      <c r="F34" s="24"/>
      <c r="G34" s="24"/>
    </row>
    <row r="35" spans="1:8" ht="33.75" customHeight="1">
      <c r="A35" s="106" t="s">
        <v>326</v>
      </c>
      <c r="B35" s="123" t="s">
        <v>706</v>
      </c>
      <c r="C35" s="108" t="s">
        <v>300</v>
      </c>
      <c r="D35" s="126">
        <f>P!D35</f>
        <v>401167</v>
      </c>
      <c r="E35" s="126">
        <f>P!E35</f>
        <v>0</v>
      </c>
      <c r="F35" s="25"/>
      <c r="G35" s="26"/>
      <c r="H35" s="4"/>
    </row>
    <row r="36" spans="1:8" ht="33.75" customHeight="1">
      <c r="A36" s="106" t="s">
        <v>136</v>
      </c>
      <c r="B36" s="123" t="s">
        <v>728</v>
      </c>
      <c r="C36" s="108" t="s">
        <v>301</v>
      </c>
      <c r="D36" s="126">
        <f>P!D36</f>
        <v>1074000</v>
      </c>
      <c r="E36" s="126">
        <f>P!E36</f>
        <v>1174000</v>
      </c>
      <c r="F36" s="24"/>
      <c r="G36" s="24"/>
    </row>
    <row r="37" spans="1:8" ht="33.75" customHeight="1">
      <c r="A37" s="106" t="s">
        <v>338</v>
      </c>
      <c r="B37" s="123" t="s">
        <v>400</v>
      </c>
      <c r="C37" s="108" t="s">
        <v>302</v>
      </c>
      <c r="D37" s="126">
        <f>P!D37</f>
        <v>0</v>
      </c>
      <c r="E37" s="126">
        <f>P!E37</f>
        <v>0</v>
      </c>
      <c r="F37" s="24"/>
      <c r="G37" s="24"/>
    </row>
    <row r="38" spans="1:8" ht="33.75" customHeight="1">
      <c r="A38" s="106" t="s">
        <v>337</v>
      </c>
      <c r="B38" s="123" t="s">
        <v>401</v>
      </c>
      <c r="C38" s="108" t="s">
        <v>303</v>
      </c>
      <c r="D38" s="126">
        <f>P!D38</f>
        <v>0</v>
      </c>
      <c r="E38" s="126">
        <f>P!E38</f>
        <v>0</v>
      </c>
      <c r="F38" s="24"/>
      <c r="G38" s="24"/>
    </row>
    <row r="39" spans="1:8" ht="33.75" customHeight="1">
      <c r="A39" s="106" t="s">
        <v>336</v>
      </c>
      <c r="B39" s="123" t="s">
        <v>729</v>
      </c>
      <c r="C39" s="108" t="s">
        <v>304</v>
      </c>
      <c r="D39" s="126">
        <f>P!D39</f>
        <v>0</v>
      </c>
      <c r="E39" s="126">
        <f>P!E39</f>
        <v>0</v>
      </c>
      <c r="F39" s="24"/>
      <c r="G39" s="24"/>
    </row>
    <row r="40" spans="1:8" ht="33.75" customHeight="1">
      <c r="A40" s="106" t="s">
        <v>339</v>
      </c>
      <c r="B40" s="123" t="s">
        <v>402</v>
      </c>
      <c r="C40" s="108" t="s">
        <v>305</v>
      </c>
      <c r="D40" s="126">
        <f>P!D40</f>
        <v>5802</v>
      </c>
      <c r="E40" s="126">
        <f>P!E40</f>
        <v>4141</v>
      </c>
      <c r="F40" s="24"/>
      <c r="G40" s="24"/>
    </row>
    <row r="41" spans="1:8" ht="33.75" customHeight="1">
      <c r="A41" s="106" t="s">
        <v>340</v>
      </c>
      <c r="B41" s="123" t="s">
        <v>124</v>
      </c>
      <c r="C41" s="108" t="s">
        <v>306</v>
      </c>
      <c r="D41" s="126">
        <f>P!D41</f>
        <v>299998</v>
      </c>
      <c r="E41" s="126">
        <f>P!E41</f>
        <v>22295</v>
      </c>
      <c r="F41" s="24"/>
      <c r="G41" s="24"/>
    </row>
    <row r="42" spans="1:8" ht="33.75" customHeight="1">
      <c r="A42" s="106" t="s">
        <v>605</v>
      </c>
      <c r="B42" s="123" t="s">
        <v>403</v>
      </c>
      <c r="C42" s="108" t="s">
        <v>307</v>
      </c>
      <c r="D42" s="126">
        <f>P!D42</f>
        <v>0</v>
      </c>
      <c r="E42" s="126">
        <f>P!E42</f>
        <v>0</v>
      </c>
      <c r="F42" s="24"/>
      <c r="G42" s="24"/>
    </row>
    <row r="43" spans="1:8" ht="33.75" customHeight="1">
      <c r="A43" s="71" t="s">
        <v>146</v>
      </c>
      <c r="B43" s="122" t="s">
        <v>609</v>
      </c>
      <c r="C43" s="111" t="s">
        <v>308</v>
      </c>
      <c r="D43" s="161">
        <f>D44+D45+D46+D47+D48+D49+D50+D51+D52+D53</f>
        <v>2611168</v>
      </c>
      <c r="E43" s="161">
        <f>E44+E45+E46+E47+E48+E49+E50+E51+E52+E53</f>
        <v>2799673</v>
      </c>
      <c r="F43" s="24"/>
      <c r="G43" s="24"/>
    </row>
    <row r="44" spans="1:8" ht="33.75" customHeight="1">
      <c r="A44" s="106" t="s">
        <v>166</v>
      </c>
      <c r="B44" s="123" t="s">
        <v>126</v>
      </c>
      <c r="C44" s="108" t="s">
        <v>309</v>
      </c>
      <c r="D44" s="126">
        <f>P!D44</f>
        <v>1464628</v>
      </c>
      <c r="E44" s="126">
        <f>P!E44</f>
        <v>1244010</v>
      </c>
      <c r="F44" s="24"/>
      <c r="G44" s="24"/>
    </row>
    <row r="45" spans="1:8" ht="33.75" customHeight="1">
      <c r="A45" s="106" t="s">
        <v>133</v>
      </c>
      <c r="B45" s="147" t="s">
        <v>496</v>
      </c>
      <c r="C45" s="156" t="s">
        <v>310</v>
      </c>
      <c r="D45" s="126">
        <f>P!D45</f>
        <v>0</v>
      </c>
      <c r="E45" s="126">
        <f>P!E45</f>
        <v>0</v>
      </c>
      <c r="F45" s="24"/>
      <c r="G45" s="24"/>
    </row>
    <row r="46" spans="1:8" ht="33.75" customHeight="1">
      <c r="A46" s="124" t="s">
        <v>328</v>
      </c>
      <c r="B46" s="123" t="s">
        <v>730</v>
      </c>
      <c r="C46" s="156" t="s">
        <v>311</v>
      </c>
      <c r="D46" s="126">
        <f>P!D46</f>
        <v>104563</v>
      </c>
      <c r="E46" s="126">
        <f>P!E46</f>
        <v>114228</v>
      </c>
      <c r="F46" s="24"/>
      <c r="G46" s="24"/>
    </row>
    <row r="47" spans="1:8" ht="33.75" customHeight="1">
      <c r="A47" s="124" t="s">
        <v>341</v>
      </c>
      <c r="B47" s="123" t="s">
        <v>731</v>
      </c>
      <c r="C47" s="156" t="s">
        <v>312</v>
      </c>
      <c r="D47" s="126">
        <f>P!D47</f>
        <v>253554</v>
      </c>
      <c r="E47" s="126">
        <f>P!E47</f>
        <v>721167</v>
      </c>
      <c r="F47" s="24"/>
      <c r="G47" s="24"/>
    </row>
    <row r="48" spans="1:8" ht="33.75" customHeight="1">
      <c r="A48" s="106" t="s">
        <v>329</v>
      </c>
      <c r="B48" s="123" t="s">
        <v>127</v>
      </c>
      <c r="C48" s="156" t="s">
        <v>313</v>
      </c>
      <c r="D48" s="126">
        <f>P!D48</f>
        <v>453818</v>
      </c>
      <c r="E48" s="126">
        <f>P!E48</f>
        <v>437580</v>
      </c>
      <c r="F48" s="24"/>
      <c r="G48" s="24"/>
    </row>
    <row r="49" spans="1:7" ht="33.75" customHeight="1">
      <c r="A49" s="124" t="s">
        <v>338</v>
      </c>
      <c r="B49" s="123" t="s">
        <v>128</v>
      </c>
      <c r="C49" s="156" t="s">
        <v>314</v>
      </c>
      <c r="D49" s="126">
        <f>P!D49</f>
        <v>332</v>
      </c>
      <c r="E49" s="126">
        <f>P!E49</f>
        <v>332</v>
      </c>
      <c r="F49" s="24"/>
      <c r="G49" s="24"/>
    </row>
    <row r="50" spans="1:7" ht="33.75" customHeight="1">
      <c r="A50" s="124" t="s">
        <v>337</v>
      </c>
      <c r="B50" s="123" t="s">
        <v>404</v>
      </c>
      <c r="C50" s="156" t="s">
        <v>350</v>
      </c>
      <c r="D50" s="126">
        <f>P!D50</f>
        <v>154570</v>
      </c>
      <c r="E50" s="126">
        <f>P!E50</f>
        <v>135691</v>
      </c>
      <c r="F50" s="24"/>
      <c r="G50" s="24"/>
    </row>
    <row r="51" spans="1:7" ht="33.75" customHeight="1">
      <c r="A51" s="124" t="s">
        <v>336</v>
      </c>
      <c r="B51" s="123" t="s">
        <v>405</v>
      </c>
      <c r="C51" s="156" t="s">
        <v>315</v>
      </c>
      <c r="D51" s="126">
        <f>P!D51</f>
        <v>103220</v>
      </c>
      <c r="E51" s="126">
        <f>P!E51</f>
        <v>86888</v>
      </c>
      <c r="F51" s="24"/>
      <c r="G51" s="24"/>
    </row>
    <row r="52" spans="1:7" ht="33.75" customHeight="1">
      <c r="A52" s="124" t="s">
        <v>165</v>
      </c>
      <c r="B52" s="123" t="s">
        <v>716</v>
      </c>
      <c r="C52" s="156" t="s">
        <v>316</v>
      </c>
      <c r="D52" s="126">
        <f>P!D52</f>
        <v>19303</v>
      </c>
      <c r="E52" s="126">
        <f>P!E52</f>
        <v>45052</v>
      </c>
      <c r="F52" s="24"/>
      <c r="G52" s="24"/>
    </row>
    <row r="53" spans="1:7" ht="33.75" customHeight="1">
      <c r="A53" s="124" t="s">
        <v>606</v>
      </c>
      <c r="B53" s="123" t="s">
        <v>406</v>
      </c>
      <c r="C53" s="156" t="s">
        <v>801</v>
      </c>
      <c r="D53" s="126">
        <f>P!D53</f>
        <v>57180</v>
      </c>
      <c r="E53" s="126">
        <f>P!E53</f>
        <v>14725</v>
      </c>
      <c r="F53" s="24"/>
      <c r="G53" s="24"/>
    </row>
    <row r="54" spans="1:7" ht="33.75" customHeight="1">
      <c r="A54" s="121" t="s">
        <v>167</v>
      </c>
      <c r="B54" s="122" t="s">
        <v>408</v>
      </c>
      <c r="C54" s="155" t="s">
        <v>351</v>
      </c>
      <c r="D54" s="163">
        <f>P!D54</f>
        <v>0</v>
      </c>
      <c r="E54" s="163">
        <f>P!E54</f>
        <v>0</v>
      </c>
      <c r="F54" s="24"/>
      <c r="G54" s="24"/>
    </row>
    <row r="55" spans="1:7" ht="33.75" customHeight="1">
      <c r="A55" s="121" t="s">
        <v>52</v>
      </c>
      <c r="B55" s="122" t="s">
        <v>607</v>
      </c>
      <c r="C55" s="155" t="s">
        <v>352</v>
      </c>
      <c r="D55" s="163">
        <f>D56+D57</f>
        <v>3322547</v>
      </c>
      <c r="E55" s="163">
        <f>E56+E57</f>
        <v>3874879</v>
      </c>
      <c r="F55" s="24"/>
      <c r="G55" s="24"/>
    </row>
    <row r="56" spans="1:7" ht="33.75" customHeight="1">
      <c r="A56" s="124" t="s">
        <v>53</v>
      </c>
      <c r="B56" s="123" t="s">
        <v>407</v>
      </c>
      <c r="C56" s="156" t="s">
        <v>802</v>
      </c>
      <c r="D56" s="126">
        <f>P!D56</f>
        <v>720587</v>
      </c>
      <c r="E56" s="126">
        <f>P!E56</f>
        <v>937422</v>
      </c>
      <c r="F56" s="24"/>
      <c r="G56" s="24"/>
    </row>
    <row r="57" spans="1:7" ht="33.75" customHeight="1">
      <c r="A57" s="124" t="s">
        <v>148</v>
      </c>
      <c r="B57" s="123" t="s">
        <v>732</v>
      </c>
      <c r="C57" s="156" t="s">
        <v>39</v>
      </c>
      <c r="D57" s="126">
        <f>P!D57</f>
        <v>2601960</v>
      </c>
      <c r="E57" s="126">
        <f>P!E57</f>
        <v>2937457</v>
      </c>
      <c r="F57" s="24"/>
      <c r="G57" s="24"/>
    </row>
    <row r="58" spans="1:7" ht="33.75" customHeight="1">
      <c r="A58" s="121" t="s">
        <v>147</v>
      </c>
      <c r="B58" s="122" t="s">
        <v>608</v>
      </c>
      <c r="C58" s="156" t="s">
        <v>40</v>
      </c>
      <c r="D58" s="161">
        <f>D59+D60+D61+D62</f>
        <v>0</v>
      </c>
      <c r="E58" s="161">
        <f>E59+E60+E61+E62</f>
        <v>0</v>
      </c>
      <c r="F58" s="24"/>
      <c r="G58" s="24"/>
    </row>
    <row r="59" spans="1:7" ht="33.75" customHeight="1">
      <c r="A59" s="124" t="s">
        <v>345</v>
      </c>
      <c r="B59" s="123" t="s">
        <v>118</v>
      </c>
      <c r="C59" s="156" t="s">
        <v>41</v>
      </c>
      <c r="D59" s="126">
        <f>P!D59</f>
        <v>0</v>
      </c>
      <c r="E59" s="126">
        <f>P!E59</f>
        <v>0</v>
      </c>
      <c r="F59" s="24"/>
      <c r="G59" s="24"/>
    </row>
    <row r="60" spans="1:7" ht="33.75" customHeight="1">
      <c r="A60" s="124" t="s">
        <v>153</v>
      </c>
      <c r="B60" s="123" t="s">
        <v>119</v>
      </c>
      <c r="C60" s="156" t="s">
        <v>42</v>
      </c>
      <c r="D60" s="126">
        <f>P!D60</f>
        <v>0</v>
      </c>
      <c r="E60" s="126">
        <f>P!E60</f>
        <v>0</v>
      </c>
      <c r="F60" s="24"/>
      <c r="G60" s="24"/>
    </row>
    <row r="61" spans="1:7" ht="33.200000000000003" customHeight="1">
      <c r="A61" s="124" t="s">
        <v>154</v>
      </c>
      <c r="B61" s="123" t="s">
        <v>120</v>
      </c>
      <c r="C61" s="156" t="s">
        <v>909</v>
      </c>
      <c r="D61" s="126">
        <f>P!D61</f>
        <v>0</v>
      </c>
      <c r="E61" s="126">
        <f>P!E61</f>
        <v>0</v>
      </c>
      <c r="F61" s="24"/>
      <c r="G61" s="24"/>
    </row>
    <row r="62" spans="1:7" ht="32.25" customHeight="1">
      <c r="A62" s="124" t="s">
        <v>803</v>
      </c>
      <c r="B62" s="123" t="s">
        <v>121</v>
      </c>
      <c r="C62" s="156" t="s">
        <v>910</v>
      </c>
      <c r="D62" s="126">
        <f>P!D62</f>
        <v>0</v>
      </c>
      <c r="E62" s="126">
        <f>P!E62</f>
        <v>0</v>
      </c>
      <c r="F62" s="24"/>
      <c r="G62" s="24"/>
    </row>
    <row r="63" spans="1:7">
      <c r="D63" s="114"/>
      <c r="F63" s="24"/>
      <c r="G63" s="24"/>
    </row>
    <row r="64" spans="1:7">
      <c r="D64" s="114"/>
      <c r="F64" s="24"/>
      <c r="G64" s="24"/>
    </row>
    <row r="65" spans="4:7">
      <c r="D65" s="114"/>
      <c r="F65" s="24"/>
      <c r="G65" s="24"/>
    </row>
    <row r="66" spans="4:7">
      <c r="D66" s="114"/>
      <c r="F66" s="24"/>
      <c r="G66" s="24"/>
    </row>
    <row r="67" spans="4:7">
      <c r="D67" s="114"/>
      <c r="F67" s="24"/>
      <c r="G67" s="24"/>
    </row>
    <row r="68" spans="4:7">
      <c r="D68" s="114"/>
      <c r="F68" s="24"/>
      <c r="G68" s="24"/>
    </row>
    <row r="69" spans="4:7">
      <c r="D69" s="114"/>
      <c r="F69" s="24"/>
      <c r="G69" s="24"/>
    </row>
    <row r="70" spans="4:7">
      <c r="D70" s="114"/>
      <c r="F70" s="24"/>
      <c r="G70" s="24"/>
    </row>
    <row r="71" spans="4:7">
      <c r="D71" s="114"/>
      <c r="F71" s="24"/>
      <c r="G71" s="24"/>
    </row>
    <row r="72" spans="4:7">
      <c r="D72" s="114"/>
      <c r="F72" s="24"/>
      <c r="G72" s="24"/>
    </row>
    <row r="73" spans="4:7">
      <c r="D73" s="114"/>
      <c r="F73" s="24"/>
      <c r="G73" s="24"/>
    </row>
    <row r="74" spans="4:7">
      <c r="D74" s="114"/>
      <c r="F74" s="24"/>
      <c r="G74" s="24"/>
    </row>
    <row r="75" spans="4:7">
      <c r="D75" s="114"/>
      <c r="F75" s="24"/>
      <c r="G75" s="24"/>
    </row>
    <row r="76" spans="4:7">
      <c r="D76" s="114"/>
      <c r="F76" s="24"/>
      <c r="G76" s="24"/>
    </row>
    <row r="77" spans="4:7">
      <c r="D77" s="114"/>
      <c r="F77" s="24"/>
      <c r="G77" s="24"/>
    </row>
    <row r="78" spans="4:7">
      <c r="D78" s="114"/>
      <c r="F78" s="24"/>
      <c r="G78" s="24"/>
    </row>
    <row r="79" spans="4:7">
      <c r="D79" s="114"/>
      <c r="F79" s="24"/>
      <c r="G79" s="24"/>
    </row>
    <row r="80" spans="4:7">
      <c r="D80" s="114"/>
      <c r="F80" s="24"/>
      <c r="G80" s="24"/>
    </row>
    <row r="81" spans="4:7">
      <c r="D81" s="114"/>
      <c r="F81" s="24"/>
      <c r="G81" s="24"/>
    </row>
    <row r="82" spans="4:7">
      <c r="D82" s="114"/>
      <c r="F82" s="24"/>
      <c r="G82" s="24"/>
    </row>
    <row r="83" spans="4:7">
      <c r="D83" s="114"/>
      <c r="F83" s="24"/>
      <c r="G83" s="24"/>
    </row>
    <row r="84" spans="4:7">
      <c r="D84" s="114"/>
      <c r="F84" s="24"/>
      <c r="G84" s="24"/>
    </row>
    <row r="85" spans="4:7">
      <c r="D85" s="114"/>
      <c r="F85" s="24"/>
      <c r="G85" s="24"/>
    </row>
    <row r="86" spans="4:7">
      <c r="D86" s="114"/>
      <c r="F86" s="24"/>
      <c r="G86" s="24"/>
    </row>
    <row r="87" spans="4:7">
      <c r="D87" s="114"/>
      <c r="F87" s="24"/>
      <c r="G87" s="24"/>
    </row>
    <row r="88" spans="4:7">
      <c r="D88" s="114"/>
      <c r="F88" s="24"/>
      <c r="G88" s="24"/>
    </row>
    <row r="89" spans="4:7">
      <c r="D89" s="114"/>
      <c r="F89" s="24"/>
      <c r="G89" s="24"/>
    </row>
    <row r="90" spans="4:7">
      <c r="D90" s="114"/>
      <c r="F90" s="24"/>
      <c r="G90" s="24"/>
    </row>
    <row r="91" spans="4:7">
      <c r="D91" s="114"/>
      <c r="F91" s="24"/>
      <c r="G91" s="24"/>
    </row>
    <row r="92" spans="4:7">
      <c r="D92" s="114"/>
      <c r="F92" s="24"/>
      <c r="G92" s="24"/>
    </row>
    <row r="93" spans="4:7">
      <c r="D93" s="114"/>
      <c r="F93" s="24"/>
      <c r="G93" s="24"/>
    </row>
    <row r="94" spans="4:7">
      <c r="D94" s="114"/>
      <c r="F94" s="24"/>
      <c r="G94" s="24"/>
    </row>
    <row r="95" spans="4:7">
      <c r="D95" s="114"/>
      <c r="F95" s="24"/>
      <c r="G95" s="24"/>
    </row>
    <row r="96" spans="4:7">
      <c r="D96" s="114"/>
      <c r="F96" s="24"/>
      <c r="G96" s="24"/>
    </row>
    <row r="97" spans="4:7">
      <c r="D97" s="114"/>
      <c r="F97" s="24"/>
      <c r="G97" s="24"/>
    </row>
    <row r="98" spans="4:7">
      <c r="D98" s="114"/>
      <c r="F98" s="24"/>
      <c r="G98" s="24"/>
    </row>
    <row r="99" spans="4:7">
      <c r="D99" s="114"/>
      <c r="F99" s="24"/>
      <c r="G99" s="24"/>
    </row>
    <row r="100" spans="4:7">
      <c r="D100" s="114"/>
      <c r="F100" s="24"/>
      <c r="G100" s="24"/>
    </row>
    <row r="101" spans="4:7">
      <c r="D101" s="114"/>
      <c r="F101" s="24"/>
      <c r="G101" s="24"/>
    </row>
    <row r="102" spans="4:7">
      <c r="D102" s="114"/>
      <c r="F102" s="24"/>
      <c r="G102" s="24"/>
    </row>
    <row r="103" spans="4:7">
      <c r="D103" s="114"/>
      <c r="F103" s="24"/>
      <c r="G103" s="24"/>
    </row>
    <row r="104" spans="4:7">
      <c r="D104" s="114"/>
      <c r="F104" s="24"/>
      <c r="G104" s="24"/>
    </row>
    <row r="105" spans="4:7">
      <c r="D105" s="114"/>
      <c r="F105" s="24"/>
      <c r="G105" s="24"/>
    </row>
    <row r="106" spans="4:7">
      <c r="D106" s="114"/>
      <c r="F106" s="24"/>
      <c r="G106" s="24"/>
    </row>
    <row r="107" spans="4:7">
      <c r="D107" s="114"/>
      <c r="F107" s="24"/>
      <c r="G107" s="24"/>
    </row>
    <row r="108" spans="4:7">
      <c r="D108" s="114"/>
      <c r="F108" s="24"/>
      <c r="G108" s="24"/>
    </row>
    <row r="109" spans="4:7">
      <c r="D109" s="114"/>
      <c r="F109" s="24"/>
      <c r="G109" s="24"/>
    </row>
    <row r="110" spans="4:7">
      <c r="D110" s="114"/>
      <c r="F110" s="24"/>
      <c r="G110" s="24"/>
    </row>
    <row r="111" spans="4:7">
      <c r="D111" s="114"/>
      <c r="F111" s="24"/>
      <c r="G111" s="24"/>
    </row>
    <row r="112" spans="4:7">
      <c r="D112" s="114"/>
      <c r="F112" s="24"/>
      <c r="G112" s="24"/>
    </row>
    <row r="113" spans="4:7">
      <c r="D113" s="114"/>
      <c r="F113" s="24"/>
      <c r="G113" s="24"/>
    </row>
    <row r="114" spans="4:7">
      <c r="D114" s="114"/>
      <c r="F114" s="24"/>
      <c r="G114" s="24"/>
    </row>
    <row r="115" spans="4:7">
      <c r="D115" s="114"/>
      <c r="F115" s="24"/>
      <c r="G115" s="24"/>
    </row>
    <row r="116" spans="4:7">
      <c r="D116" s="114"/>
      <c r="F116" s="24"/>
      <c r="G116" s="24"/>
    </row>
    <row r="117" spans="4:7">
      <c r="D117" s="114"/>
      <c r="F117" s="24"/>
      <c r="G117" s="24"/>
    </row>
    <row r="118" spans="4:7">
      <c r="D118" s="114"/>
      <c r="F118" s="24"/>
      <c r="G118" s="24"/>
    </row>
    <row r="119" spans="4:7">
      <c r="D119" s="114"/>
      <c r="F119" s="24"/>
      <c r="G119" s="24"/>
    </row>
    <row r="120" spans="4:7">
      <c r="D120" s="114"/>
      <c r="F120" s="24"/>
      <c r="G120" s="24"/>
    </row>
    <row r="121" spans="4:7">
      <c r="D121" s="114"/>
      <c r="F121" s="24"/>
      <c r="G121" s="24"/>
    </row>
    <row r="122" spans="4:7">
      <c r="D122" s="114"/>
      <c r="F122" s="24"/>
      <c r="G122" s="24"/>
    </row>
    <row r="123" spans="4:7">
      <c r="D123" s="114"/>
      <c r="F123" s="24"/>
      <c r="G123" s="24"/>
    </row>
    <row r="124" spans="4:7">
      <c r="D124" s="114"/>
      <c r="F124" s="24"/>
      <c r="G124" s="24"/>
    </row>
    <row r="125" spans="4:7">
      <c r="D125" s="114"/>
      <c r="F125" s="24"/>
      <c r="G125" s="24"/>
    </row>
    <row r="126" spans="4:7">
      <c r="D126" s="114"/>
      <c r="F126" s="24"/>
      <c r="G126" s="24"/>
    </row>
    <row r="127" spans="4:7">
      <c r="D127" s="114"/>
      <c r="F127" s="24"/>
      <c r="G127" s="24"/>
    </row>
    <row r="128" spans="4:7">
      <c r="D128" s="114"/>
      <c r="F128" s="24"/>
      <c r="G128" s="24"/>
    </row>
    <row r="129" spans="4:7">
      <c r="D129" s="97"/>
      <c r="F129" s="24"/>
      <c r="G129" s="24"/>
    </row>
    <row r="130" spans="4:7">
      <c r="D130" s="97"/>
      <c r="F130" s="24"/>
      <c r="G130" s="24"/>
    </row>
    <row r="131" spans="4:7">
      <c r="D131" s="97"/>
      <c r="F131" s="24"/>
      <c r="G131" s="24"/>
    </row>
    <row r="132" spans="4:7">
      <c r="D132" s="97"/>
      <c r="F132" s="24"/>
      <c r="G132" s="24"/>
    </row>
    <row r="133" spans="4:7">
      <c r="D133" s="97"/>
      <c r="F133" s="24"/>
      <c r="G133" s="24"/>
    </row>
    <row r="134" spans="4:7">
      <c r="D134" s="97"/>
      <c r="F134" s="24"/>
      <c r="G134" s="24"/>
    </row>
    <row r="135" spans="4:7">
      <c r="D135" s="97"/>
      <c r="F135" s="24"/>
      <c r="G135" s="24"/>
    </row>
    <row r="136" spans="4:7">
      <c r="D136" s="97"/>
      <c r="F136" s="24"/>
      <c r="G136" s="24"/>
    </row>
    <row r="137" spans="4:7">
      <c r="D137" s="97"/>
      <c r="F137" s="24"/>
      <c r="G137" s="24"/>
    </row>
    <row r="138" spans="4:7">
      <c r="D138" s="97"/>
      <c r="F138" s="24"/>
      <c r="G138" s="24"/>
    </row>
    <row r="139" spans="4:7">
      <c r="D139" s="97"/>
      <c r="F139" s="24"/>
      <c r="G139" s="24"/>
    </row>
    <row r="140" spans="4:7">
      <c r="D140" s="97"/>
      <c r="F140" s="24"/>
      <c r="G140" s="24"/>
    </row>
    <row r="141" spans="4:7">
      <c r="D141" s="97"/>
      <c r="F141" s="24"/>
      <c r="G141" s="24"/>
    </row>
    <row r="142" spans="4:7">
      <c r="D142" s="97"/>
      <c r="F142" s="24"/>
      <c r="G142" s="24"/>
    </row>
    <row r="143" spans="4:7">
      <c r="D143" s="97"/>
      <c r="F143" s="24"/>
      <c r="G143" s="24"/>
    </row>
    <row r="144" spans="4:7">
      <c r="D144" s="97"/>
      <c r="F144" s="24"/>
      <c r="G144" s="24"/>
    </row>
    <row r="145" spans="4:7">
      <c r="D145" s="97"/>
      <c r="F145" s="24"/>
      <c r="G145" s="24"/>
    </row>
    <row r="146" spans="4:7">
      <c r="D146" s="97"/>
      <c r="F146" s="24"/>
      <c r="G146" s="24"/>
    </row>
    <row r="147" spans="4:7">
      <c r="D147" s="97"/>
      <c r="F147" s="24"/>
      <c r="G147" s="24"/>
    </row>
    <row r="148" spans="4:7">
      <c r="D148" s="97"/>
      <c r="F148" s="3"/>
      <c r="G148" s="3"/>
    </row>
    <row r="149" spans="4:7">
      <c r="D149" s="97"/>
      <c r="F149" s="3"/>
      <c r="G149" s="3"/>
    </row>
    <row r="150" spans="4:7">
      <c r="D150" s="97"/>
      <c r="F150" s="3"/>
      <c r="G150" s="3"/>
    </row>
    <row r="151" spans="4:7">
      <c r="D151" s="97"/>
      <c r="F151" s="3"/>
      <c r="G151" s="3"/>
    </row>
    <row r="152" spans="4:7">
      <c r="D152" s="97"/>
      <c r="F152" s="3"/>
      <c r="G152" s="3"/>
    </row>
    <row r="153" spans="4:7">
      <c r="D153" s="97"/>
      <c r="F153" s="3"/>
      <c r="G153" s="3"/>
    </row>
    <row r="154" spans="4:7">
      <c r="D154" s="97"/>
      <c r="F154" s="3"/>
      <c r="G154" s="3"/>
    </row>
    <row r="155" spans="4:7">
      <c r="D155" s="97"/>
      <c r="F155" s="3"/>
      <c r="G155" s="3"/>
    </row>
    <row r="156" spans="4:7">
      <c r="D156" s="97"/>
      <c r="F156" s="3"/>
      <c r="G156" s="3"/>
    </row>
    <row r="157" spans="4:7">
      <c r="D157" s="97"/>
      <c r="F157" s="3"/>
      <c r="G157" s="3"/>
    </row>
    <row r="158" spans="4:7">
      <c r="D158" s="97"/>
      <c r="F158" s="3"/>
      <c r="G158" s="3"/>
    </row>
    <row r="159" spans="4:7">
      <c r="D159" s="97"/>
      <c r="F159" s="3"/>
      <c r="G159" s="3"/>
    </row>
    <row r="160" spans="4:7">
      <c r="D160" s="97"/>
      <c r="F160" s="3"/>
      <c r="G160" s="3"/>
    </row>
    <row r="161" spans="4:7">
      <c r="D161" s="97"/>
      <c r="F161" s="3"/>
      <c r="G161" s="3"/>
    </row>
    <row r="162" spans="4:7">
      <c r="D162" s="97"/>
      <c r="F162" s="3"/>
      <c r="G162" s="3"/>
    </row>
    <row r="163" spans="4:7">
      <c r="D163" s="97"/>
      <c r="F163" s="3"/>
      <c r="G163" s="3"/>
    </row>
    <row r="164" spans="4:7">
      <c r="D164" s="97"/>
      <c r="F164" s="3"/>
      <c r="G164" s="3"/>
    </row>
    <row r="165" spans="4:7">
      <c r="D165" s="97"/>
      <c r="F165" s="3"/>
      <c r="G165" s="3"/>
    </row>
    <row r="166" spans="4:7">
      <c r="D166" s="97"/>
      <c r="F166" s="3"/>
      <c r="G166" s="3"/>
    </row>
    <row r="167" spans="4:7">
      <c r="D167" s="97"/>
      <c r="F167" s="3"/>
      <c r="G167" s="3"/>
    </row>
    <row r="168" spans="4:7">
      <c r="D168" s="97"/>
      <c r="F168" s="3"/>
      <c r="G168" s="3"/>
    </row>
    <row r="169" spans="4:7">
      <c r="D169" s="97"/>
      <c r="F169" s="3"/>
      <c r="G169" s="3"/>
    </row>
    <row r="170" spans="4:7">
      <c r="D170" s="97"/>
      <c r="F170" s="3"/>
      <c r="G170" s="3"/>
    </row>
    <row r="171" spans="4:7">
      <c r="D171" s="97"/>
      <c r="F171" s="3"/>
      <c r="G171" s="3"/>
    </row>
    <row r="172" spans="4:7">
      <c r="D172" s="97"/>
      <c r="F172" s="3"/>
      <c r="G172" s="3"/>
    </row>
    <row r="173" spans="4:7">
      <c r="D173" s="97"/>
      <c r="F173" s="3"/>
      <c r="G173" s="3"/>
    </row>
    <row r="174" spans="4:7">
      <c r="D174" s="97"/>
      <c r="F174" s="3"/>
      <c r="G174" s="3"/>
    </row>
    <row r="175" spans="4:7">
      <c r="D175" s="97"/>
      <c r="F175" s="3"/>
      <c r="G175" s="3"/>
    </row>
    <row r="176" spans="4:7">
      <c r="D176" s="97"/>
      <c r="F176" s="3"/>
      <c r="G176" s="3"/>
    </row>
    <row r="177" spans="4:7">
      <c r="D177" s="97"/>
      <c r="F177" s="3"/>
      <c r="G177" s="3"/>
    </row>
    <row r="178" spans="4:7">
      <c r="D178" s="97"/>
      <c r="F178" s="3"/>
      <c r="G178" s="3"/>
    </row>
    <row r="179" spans="4:7">
      <c r="D179" s="97"/>
      <c r="F179" s="3"/>
      <c r="G179" s="3"/>
    </row>
    <row r="180" spans="4:7">
      <c r="D180" s="97"/>
      <c r="F180" s="3"/>
      <c r="G180" s="3"/>
    </row>
    <row r="181" spans="4:7">
      <c r="D181" s="97"/>
      <c r="F181" s="3"/>
      <c r="G181" s="3"/>
    </row>
    <row r="182" spans="4:7">
      <c r="D182" s="97"/>
      <c r="F182" s="3"/>
      <c r="G182" s="3"/>
    </row>
    <row r="183" spans="4:7">
      <c r="D183" s="97"/>
      <c r="F183" s="3"/>
      <c r="G183" s="3"/>
    </row>
    <row r="184" spans="4:7">
      <c r="D184" s="97"/>
      <c r="F184" s="3"/>
      <c r="G184" s="3"/>
    </row>
    <row r="185" spans="4:7">
      <c r="D185" s="97"/>
      <c r="F185" s="3"/>
      <c r="G185" s="3"/>
    </row>
    <row r="186" spans="4:7">
      <c r="D186" s="97"/>
      <c r="F186" s="3"/>
      <c r="G186" s="3"/>
    </row>
    <row r="187" spans="4:7">
      <c r="D187" s="97"/>
      <c r="F187" s="3"/>
      <c r="G187" s="3"/>
    </row>
    <row r="188" spans="4:7">
      <c r="D188" s="97"/>
      <c r="F188" s="3"/>
      <c r="G188" s="3"/>
    </row>
    <row r="189" spans="4:7">
      <c r="D189" s="97"/>
      <c r="F189" s="3"/>
      <c r="G189" s="3"/>
    </row>
    <row r="190" spans="4:7">
      <c r="D190" s="97"/>
      <c r="F190" s="3"/>
      <c r="G190" s="3"/>
    </row>
    <row r="191" spans="4:7">
      <c r="D191" s="97"/>
      <c r="F191" s="3"/>
      <c r="G191" s="3"/>
    </row>
    <row r="192" spans="4:7">
      <c r="D192" s="97"/>
      <c r="F192" s="3"/>
      <c r="G192" s="3"/>
    </row>
    <row r="193" spans="4:7">
      <c r="D193" s="97"/>
      <c r="F193" s="3"/>
      <c r="G193" s="3"/>
    </row>
    <row r="194" spans="4:7">
      <c r="D194" s="97"/>
      <c r="F194" s="3"/>
      <c r="G194" s="3"/>
    </row>
    <row r="195" spans="4:7">
      <c r="D195" s="97"/>
      <c r="F195" s="3"/>
      <c r="G195" s="3"/>
    </row>
    <row r="196" spans="4:7">
      <c r="D196" s="97"/>
      <c r="F196" s="3"/>
      <c r="G196" s="3"/>
    </row>
    <row r="197" spans="4:7">
      <c r="D197" s="97"/>
      <c r="F197" s="3"/>
      <c r="G197" s="3"/>
    </row>
    <row r="198" spans="4:7">
      <c r="D198" s="97"/>
      <c r="F198" s="3"/>
      <c r="G198" s="3"/>
    </row>
    <row r="199" spans="4:7">
      <c r="D199" s="97"/>
      <c r="F199" s="3"/>
      <c r="G199" s="3"/>
    </row>
    <row r="200" spans="4:7">
      <c r="D200" s="97"/>
      <c r="F200" s="3"/>
      <c r="G200" s="3"/>
    </row>
    <row r="201" spans="4:7">
      <c r="D201" s="97"/>
      <c r="F201" s="3"/>
      <c r="G201" s="3"/>
    </row>
    <row r="202" spans="4:7">
      <c r="D202" s="97"/>
      <c r="F202" s="3"/>
      <c r="G202" s="3"/>
    </row>
    <row r="203" spans="4:7">
      <c r="D203" s="97"/>
      <c r="F203" s="3"/>
      <c r="G203" s="3"/>
    </row>
    <row r="204" spans="4:7">
      <c r="D204" s="97"/>
      <c r="F204" s="3"/>
      <c r="G204" s="3"/>
    </row>
    <row r="205" spans="4:7">
      <c r="D205" s="97"/>
      <c r="F205" s="3"/>
      <c r="G205" s="3"/>
    </row>
    <row r="206" spans="4:7">
      <c r="D206" s="97"/>
      <c r="F206" s="3"/>
      <c r="G206" s="3"/>
    </row>
    <row r="207" spans="4:7">
      <c r="D207" s="97"/>
      <c r="F207" s="3"/>
      <c r="G207" s="3"/>
    </row>
    <row r="208" spans="4:7">
      <c r="D208" s="97"/>
      <c r="F208" s="3"/>
      <c r="G208" s="3"/>
    </row>
    <row r="209" spans="4:7">
      <c r="D209" s="97"/>
      <c r="F209" s="3"/>
      <c r="G209" s="3"/>
    </row>
    <row r="210" spans="4:7">
      <c r="D210" s="97"/>
      <c r="F210" s="3"/>
      <c r="G210" s="3"/>
    </row>
    <row r="211" spans="4:7">
      <c r="D211" s="97"/>
      <c r="F211" s="3"/>
      <c r="G211" s="3"/>
    </row>
    <row r="212" spans="4:7">
      <c r="D212" s="97"/>
      <c r="F212" s="3"/>
      <c r="G212" s="3"/>
    </row>
    <row r="213" spans="4:7">
      <c r="D213" s="97"/>
      <c r="F213" s="3"/>
      <c r="G213" s="3"/>
    </row>
    <row r="214" spans="4:7">
      <c r="D214" s="97"/>
      <c r="F214" s="3"/>
      <c r="G214" s="3"/>
    </row>
    <row r="215" spans="4:7">
      <c r="D215" s="97"/>
      <c r="F215" s="3"/>
      <c r="G215" s="3"/>
    </row>
    <row r="216" spans="4:7">
      <c r="D216" s="97"/>
      <c r="F216" s="3"/>
      <c r="G216" s="3"/>
    </row>
    <row r="217" spans="4:7">
      <c r="D217" s="97"/>
      <c r="F217" s="3"/>
      <c r="G217" s="3"/>
    </row>
    <row r="218" spans="4:7">
      <c r="D218" s="97"/>
      <c r="F218" s="3"/>
      <c r="G218" s="3"/>
    </row>
    <row r="219" spans="4:7">
      <c r="D219" s="97"/>
      <c r="F219" s="3"/>
      <c r="G219" s="3"/>
    </row>
    <row r="220" spans="4:7">
      <c r="D220" s="97"/>
      <c r="F220" s="3"/>
      <c r="G220" s="3"/>
    </row>
    <row r="221" spans="4:7">
      <c r="D221" s="97"/>
      <c r="F221" s="3"/>
      <c r="G221" s="3"/>
    </row>
    <row r="222" spans="4:7">
      <c r="D222" s="97"/>
      <c r="F222" s="3"/>
      <c r="G222" s="3"/>
    </row>
    <row r="223" spans="4:7">
      <c r="D223" s="97"/>
      <c r="F223" s="3"/>
      <c r="G223" s="3"/>
    </row>
    <row r="224" spans="4:7">
      <c r="D224" s="97"/>
      <c r="F224" s="3"/>
      <c r="G224" s="3"/>
    </row>
    <row r="225" spans="4:7">
      <c r="D225" s="97"/>
      <c r="F225" s="3"/>
      <c r="G225" s="3"/>
    </row>
    <row r="226" spans="4:7">
      <c r="D226" s="97"/>
      <c r="F226" s="3"/>
      <c r="G226" s="3"/>
    </row>
    <row r="227" spans="4:7">
      <c r="D227" s="97"/>
      <c r="F227" s="3"/>
      <c r="G227" s="3"/>
    </row>
    <row r="228" spans="4:7">
      <c r="D228" s="97"/>
      <c r="F228" s="3"/>
      <c r="G228" s="3"/>
    </row>
    <row r="229" spans="4:7">
      <c r="D229" s="97"/>
      <c r="F229" s="3"/>
      <c r="G229" s="3"/>
    </row>
    <row r="230" spans="4:7">
      <c r="D230" s="97"/>
      <c r="F230" s="3"/>
      <c r="G230" s="3"/>
    </row>
    <row r="231" spans="4:7">
      <c r="D231" s="97"/>
      <c r="F231" s="3"/>
      <c r="G231" s="3"/>
    </row>
    <row r="232" spans="4:7">
      <c r="D232" s="97"/>
      <c r="F232" s="3"/>
      <c r="G232" s="3"/>
    </row>
    <row r="233" spans="4:7">
      <c r="D233" s="97"/>
      <c r="F233" s="3"/>
      <c r="G233" s="3"/>
    </row>
    <row r="234" spans="4:7">
      <c r="D234" s="97"/>
      <c r="F234" s="3"/>
      <c r="G234" s="3"/>
    </row>
    <row r="235" spans="4:7">
      <c r="D235" s="97"/>
      <c r="F235" s="3"/>
      <c r="G235" s="3"/>
    </row>
    <row r="236" spans="4:7">
      <c r="D236" s="97"/>
      <c r="F236" s="3"/>
      <c r="G236" s="3"/>
    </row>
    <row r="237" spans="4:7">
      <c r="D237" s="97"/>
      <c r="F237" s="3"/>
      <c r="G237" s="3"/>
    </row>
    <row r="238" spans="4:7">
      <c r="D238" s="97"/>
      <c r="F238" s="3"/>
      <c r="G238" s="3"/>
    </row>
    <row r="239" spans="4:7">
      <c r="D239" s="97"/>
      <c r="F239" s="3"/>
      <c r="G239" s="3"/>
    </row>
    <row r="240" spans="4:7">
      <c r="D240" s="97"/>
      <c r="F240" s="3"/>
      <c r="G240" s="3"/>
    </row>
    <row r="241" spans="4:7">
      <c r="D241" s="97"/>
      <c r="F241" s="3"/>
      <c r="G241" s="3"/>
    </row>
    <row r="242" spans="4:7">
      <c r="D242" s="97"/>
      <c r="F242" s="3"/>
      <c r="G242" s="3"/>
    </row>
    <row r="243" spans="4:7">
      <c r="D243" s="97"/>
      <c r="F243" s="3"/>
      <c r="G243" s="3"/>
    </row>
    <row r="244" spans="4:7">
      <c r="D244" s="97"/>
      <c r="F244" s="3"/>
      <c r="G244" s="3"/>
    </row>
    <row r="245" spans="4:7">
      <c r="D245" s="97"/>
      <c r="F245" s="3"/>
      <c r="G245" s="3"/>
    </row>
    <row r="246" spans="4:7">
      <c r="D246" s="97"/>
      <c r="F246" s="3"/>
      <c r="G246" s="3"/>
    </row>
    <row r="247" spans="4:7">
      <c r="D247" s="97"/>
      <c r="F247" s="3"/>
      <c r="G247" s="3"/>
    </row>
    <row r="248" spans="4:7">
      <c r="D248" s="97"/>
      <c r="F248" s="3"/>
      <c r="G248" s="3"/>
    </row>
    <row r="249" spans="4:7">
      <c r="D249" s="97"/>
      <c r="F249" s="3"/>
      <c r="G249" s="3"/>
    </row>
    <row r="250" spans="4:7">
      <c r="D250" s="97"/>
      <c r="F250" s="3"/>
      <c r="G250" s="3"/>
    </row>
    <row r="251" spans="4:7">
      <c r="D251" s="97"/>
      <c r="F251" s="3"/>
      <c r="G251" s="3"/>
    </row>
    <row r="252" spans="4:7">
      <c r="D252" s="97"/>
      <c r="F252" s="3"/>
      <c r="G252" s="3"/>
    </row>
    <row r="253" spans="4:7">
      <c r="D253" s="97"/>
      <c r="F253" s="3"/>
      <c r="G253" s="3"/>
    </row>
    <row r="254" spans="4:7">
      <c r="D254" s="97"/>
      <c r="F254" s="3"/>
      <c r="G254" s="3"/>
    </row>
    <row r="255" spans="4:7">
      <c r="D255" s="97"/>
      <c r="F255" s="3"/>
      <c r="G255" s="3"/>
    </row>
    <row r="256" spans="4:7">
      <c r="D256" s="97"/>
      <c r="F256" s="3"/>
      <c r="G256" s="3"/>
    </row>
    <row r="257" spans="4:7">
      <c r="D257" s="97"/>
      <c r="F257" s="3"/>
      <c r="G257" s="3"/>
    </row>
    <row r="258" spans="4:7">
      <c r="D258" s="97"/>
      <c r="F258" s="3"/>
      <c r="G258" s="3"/>
    </row>
    <row r="259" spans="4:7">
      <c r="D259" s="97"/>
      <c r="F259" s="3"/>
      <c r="G259" s="3"/>
    </row>
    <row r="260" spans="4:7">
      <c r="D260" s="97"/>
      <c r="F260" s="3"/>
      <c r="G260" s="3"/>
    </row>
    <row r="261" spans="4:7">
      <c r="D261" s="97"/>
      <c r="F261" s="3"/>
      <c r="G261" s="3"/>
    </row>
    <row r="262" spans="4:7">
      <c r="D262" s="97"/>
      <c r="F262" s="3"/>
      <c r="G262" s="3"/>
    </row>
    <row r="263" spans="4:7">
      <c r="D263" s="97"/>
      <c r="F263" s="3"/>
      <c r="G263" s="3"/>
    </row>
    <row r="264" spans="4:7">
      <c r="D264" s="97"/>
      <c r="F264" s="3"/>
      <c r="G264" s="3"/>
    </row>
    <row r="265" spans="4:7">
      <c r="D265" s="97"/>
      <c r="F265" s="3"/>
      <c r="G265" s="3"/>
    </row>
    <row r="266" spans="4:7">
      <c r="D266" s="97"/>
      <c r="F266" s="3"/>
      <c r="G266" s="3"/>
    </row>
    <row r="267" spans="4:7">
      <c r="D267" s="97"/>
      <c r="F267" s="3"/>
      <c r="G267" s="3"/>
    </row>
    <row r="268" spans="4:7">
      <c r="D268" s="97"/>
      <c r="F268" s="3"/>
      <c r="G268" s="3"/>
    </row>
    <row r="269" spans="4:7">
      <c r="D269" s="97"/>
      <c r="F269" s="3"/>
      <c r="G269" s="3"/>
    </row>
    <row r="270" spans="4:7">
      <c r="D270" s="97"/>
      <c r="F270" s="3"/>
      <c r="G270" s="3"/>
    </row>
    <row r="271" spans="4:7">
      <c r="D271" s="97"/>
      <c r="F271" s="3"/>
      <c r="G271" s="3"/>
    </row>
    <row r="272" spans="4:7">
      <c r="D272" s="97"/>
      <c r="F272" s="3"/>
      <c r="G272" s="3"/>
    </row>
    <row r="273" spans="4:7">
      <c r="D273" s="97"/>
      <c r="F273" s="3"/>
      <c r="G273" s="3"/>
    </row>
    <row r="274" spans="4:7">
      <c r="D274" s="97"/>
      <c r="F274" s="3"/>
      <c r="G274" s="3"/>
    </row>
    <row r="275" spans="4:7">
      <c r="D275" s="97"/>
      <c r="F275" s="3"/>
      <c r="G275" s="3"/>
    </row>
    <row r="276" spans="4:7">
      <c r="D276" s="97"/>
      <c r="F276" s="3"/>
      <c r="G276" s="3"/>
    </row>
    <row r="277" spans="4:7">
      <c r="D277" s="97"/>
      <c r="F277" s="3"/>
      <c r="G277" s="3"/>
    </row>
    <row r="278" spans="4:7">
      <c r="D278" s="97"/>
      <c r="F278" s="3"/>
      <c r="G278" s="3"/>
    </row>
    <row r="279" spans="4:7">
      <c r="D279" s="97"/>
      <c r="F279" s="3"/>
      <c r="G279" s="3"/>
    </row>
    <row r="280" spans="4:7">
      <c r="D280" s="97"/>
      <c r="F280" s="3"/>
      <c r="G280" s="3"/>
    </row>
    <row r="281" spans="4:7">
      <c r="D281" s="97"/>
      <c r="F281" s="3"/>
      <c r="G281" s="3"/>
    </row>
    <row r="282" spans="4:7">
      <c r="D282" s="97"/>
      <c r="F282" s="3"/>
      <c r="G282" s="3"/>
    </row>
    <row r="283" spans="4:7">
      <c r="D283" s="97"/>
      <c r="F283" s="3"/>
      <c r="G283" s="3"/>
    </row>
    <row r="284" spans="4:7">
      <c r="D284" s="97"/>
      <c r="F284" s="3"/>
      <c r="G284" s="3"/>
    </row>
    <row r="285" spans="4:7">
      <c r="D285" s="97"/>
      <c r="F285" s="3"/>
      <c r="G285" s="3"/>
    </row>
    <row r="286" spans="4:7">
      <c r="D286" s="97"/>
      <c r="F286" s="3"/>
      <c r="G286" s="3"/>
    </row>
    <row r="287" spans="4:7">
      <c r="D287" s="97"/>
      <c r="F287" s="3"/>
      <c r="G287" s="3"/>
    </row>
    <row r="288" spans="4:7">
      <c r="D288" s="97"/>
      <c r="F288" s="3"/>
      <c r="G288" s="3"/>
    </row>
    <row r="289" spans="4:7">
      <c r="D289" s="97"/>
      <c r="F289" s="3"/>
      <c r="G289" s="3"/>
    </row>
    <row r="290" spans="4:7">
      <c r="D290" s="97"/>
      <c r="F290" s="3"/>
      <c r="G290" s="3"/>
    </row>
    <row r="291" spans="4:7">
      <c r="D291" s="97"/>
      <c r="F291" s="3"/>
      <c r="G291" s="3"/>
    </row>
    <row r="292" spans="4:7">
      <c r="D292" s="97"/>
      <c r="F292" s="3"/>
      <c r="G292" s="3"/>
    </row>
    <row r="293" spans="4:7">
      <c r="D293" s="97"/>
      <c r="F293" s="3"/>
      <c r="G293" s="3"/>
    </row>
    <row r="294" spans="4:7">
      <c r="D294" s="97"/>
      <c r="F294" s="3"/>
      <c r="G294" s="3"/>
    </row>
    <row r="295" spans="4:7">
      <c r="D295" s="97"/>
      <c r="F295" s="3"/>
      <c r="G295" s="3"/>
    </row>
    <row r="296" spans="4:7">
      <c r="D296" s="97"/>
      <c r="F296" s="3"/>
      <c r="G296" s="3"/>
    </row>
    <row r="297" spans="4:7">
      <c r="D297" s="97"/>
      <c r="F297" s="3"/>
      <c r="G297" s="3"/>
    </row>
    <row r="298" spans="4:7">
      <c r="D298" s="97"/>
      <c r="F298" s="3"/>
      <c r="G298" s="3"/>
    </row>
    <row r="299" spans="4:7">
      <c r="D299" s="97"/>
      <c r="F299" s="3"/>
      <c r="G299" s="3"/>
    </row>
    <row r="300" spans="4:7">
      <c r="D300" s="97"/>
      <c r="F300" s="3"/>
      <c r="G300" s="3"/>
    </row>
    <row r="301" spans="4:7">
      <c r="D301" s="97"/>
      <c r="F301" s="3"/>
      <c r="G301" s="3"/>
    </row>
    <row r="302" spans="4:7">
      <c r="D302" s="97"/>
      <c r="F302" s="3"/>
      <c r="G302" s="3"/>
    </row>
    <row r="303" spans="4:7">
      <c r="D303" s="97"/>
      <c r="F303" s="3"/>
      <c r="G303" s="3"/>
    </row>
    <row r="304" spans="4:7">
      <c r="D304" s="97"/>
      <c r="F304" s="3"/>
      <c r="G304" s="3"/>
    </row>
    <row r="305" spans="4:7">
      <c r="D305" s="97"/>
      <c r="F305" s="3"/>
      <c r="G305" s="3"/>
    </row>
    <row r="306" spans="4:7">
      <c r="D306" s="97"/>
      <c r="F306" s="3"/>
      <c r="G306" s="3"/>
    </row>
    <row r="307" spans="4:7">
      <c r="D307" s="97"/>
      <c r="F307" s="3"/>
      <c r="G307" s="3"/>
    </row>
    <row r="308" spans="4:7">
      <c r="D308" s="97"/>
      <c r="F308" s="3"/>
      <c r="G308" s="3"/>
    </row>
    <row r="309" spans="4:7">
      <c r="D309" s="97"/>
      <c r="F309" s="3"/>
      <c r="G309" s="3"/>
    </row>
    <row r="310" spans="4:7">
      <c r="D310" s="97"/>
      <c r="F310" s="3"/>
      <c r="G310" s="3"/>
    </row>
    <row r="311" spans="4:7">
      <c r="D311" s="97"/>
      <c r="F311" s="3"/>
      <c r="G311" s="3"/>
    </row>
    <row r="312" spans="4:7">
      <c r="D312" s="97"/>
      <c r="F312" s="3"/>
      <c r="G312" s="3"/>
    </row>
    <row r="313" spans="4:7">
      <c r="D313" s="97"/>
      <c r="F313" s="3"/>
      <c r="G313" s="3"/>
    </row>
    <row r="314" spans="4:7">
      <c r="D314" s="97"/>
      <c r="F314" s="3"/>
      <c r="G314" s="3"/>
    </row>
    <row r="315" spans="4:7">
      <c r="F315" s="3"/>
      <c r="G315" s="3"/>
    </row>
    <row r="316" spans="4:7">
      <c r="F316" s="3"/>
      <c r="G316" s="3"/>
    </row>
    <row r="317" spans="4:7">
      <c r="F317" s="3"/>
      <c r="G317" s="3"/>
    </row>
    <row r="318" spans="4:7">
      <c r="F318" s="3"/>
      <c r="G318" s="3"/>
    </row>
    <row r="319" spans="4:7">
      <c r="F319" s="3"/>
      <c r="G319" s="3"/>
    </row>
    <row r="320" spans="4:7">
      <c r="F320" s="3"/>
      <c r="G320" s="3"/>
    </row>
    <row r="321" spans="6:7">
      <c r="F321" s="3"/>
      <c r="G321" s="3"/>
    </row>
    <row r="322" spans="6:7">
      <c r="F322" s="3"/>
      <c r="G322" s="3"/>
    </row>
    <row r="323" spans="6:7">
      <c r="F323" s="3"/>
      <c r="G323" s="3"/>
    </row>
    <row r="324" spans="6:7">
      <c r="F324" s="3"/>
      <c r="G324" s="3"/>
    </row>
    <row r="325" spans="6:7">
      <c r="F325" s="3"/>
      <c r="G325" s="3"/>
    </row>
    <row r="326" spans="6:7">
      <c r="F326" s="3"/>
      <c r="G326" s="3"/>
    </row>
    <row r="327" spans="6:7">
      <c r="F327" s="3"/>
      <c r="G327" s="3"/>
    </row>
    <row r="328" spans="6:7">
      <c r="F328" s="3"/>
      <c r="G328" s="3"/>
    </row>
    <row r="329" spans="6:7">
      <c r="F329" s="3"/>
      <c r="G329" s="3"/>
    </row>
    <row r="330" spans="6:7">
      <c r="F330" s="3"/>
      <c r="G330" s="3"/>
    </row>
    <row r="331" spans="6:7">
      <c r="F331" s="3"/>
      <c r="G331" s="3"/>
    </row>
    <row r="332" spans="6:7">
      <c r="F332" s="3"/>
      <c r="G332" s="3"/>
    </row>
    <row r="333" spans="6:7">
      <c r="F333" s="3"/>
      <c r="G333" s="3"/>
    </row>
    <row r="334" spans="6:7">
      <c r="F334" s="3"/>
      <c r="G334" s="3"/>
    </row>
    <row r="335" spans="6:7">
      <c r="F335" s="3"/>
      <c r="G335" s="3"/>
    </row>
    <row r="336" spans="6:7">
      <c r="F336" s="3"/>
      <c r="G336" s="3"/>
    </row>
    <row r="337" spans="6:7">
      <c r="F337" s="3"/>
      <c r="G337" s="3"/>
    </row>
    <row r="338" spans="6:7">
      <c r="F338" s="3"/>
      <c r="G338" s="3"/>
    </row>
    <row r="339" spans="6:7">
      <c r="F339" s="3"/>
      <c r="G339" s="3"/>
    </row>
    <row r="340" spans="6:7">
      <c r="F340" s="3"/>
      <c r="G340" s="3"/>
    </row>
    <row r="341" spans="6:7">
      <c r="F341" s="3"/>
      <c r="G341" s="3"/>
    </row>
    <row r="342" spans="6:7">
      <c r="F342" s="3"/>
      <c r="G342" s="3"/>
    </row>
    <row r="343" spans="6:7">
      <c r="F343" s="3"/>
      <c r="G343" s="3"/>
    </row>
    <row r="344" spans="6:7">
      <c r="F344" s="3"/>
      <c r="G344" s="3"/>
    </row>
    <row r="345" spans="6:7">
      <c r="F345" s="3"/>
      <c r="G345" s="3"/>
    </row>
    <row r="346" spans="6:7">
      <c r="F346" s="3"/>
      <c r="G346" s="3"/>
    </row>
    <row r="347" spans="6:7">
      <c r="F347" s="3"/>
      <c r="G347" s="3"/>
    </row>
    <row r="348" spans="6:7">
      <c r="F348" s="3"/>
      <c r="G348" s="3"/>
    </row>
    <row r="349" spans="6:7">
      <c r="F349" s="3"/>
      <c r="G349" s="3"/>
    </row>
    <row r="350" spans="6:7">
      <c r="F350" s="3"/>
      <c r="G350" s="3"/>
    </row>
    <row r="351" spans="6:7">
      <c r="F351" s="3"/>
      <c r="G351" s="3"/>
    </row>
    <row r="352" spans="6:7">
      <c r="F352" s="3"/>
      <c r="G352" s="3"/>
    </row>
    <row r="353" spans="6:7">
      <c r="F353" s="3"/>
      <c r="G353" s="3"/>
    </row>
    <row r="354" spans="6:7">
      <c r="F354" s="3"/>
      <c r="G354" s="3"/>
    </row>
    <row r="355" spans="6:7">
      <c r="F355" s="3"/>
      <c r="G355" s="3"/>
    </row>
    <row r="356" spans="6:7">
      <c r="F356" s="3"/>
      <c r="G356" s="3"/>
    </row>
    <row r="357" spans="6:7">
      <c r="F357" s="3"/>
      <c r="G357" s="3"/>
    </row>
    <row r="358" spans="6:7">
      <c r="F358" s="3"/>
      <c r="G358" s="3"/>
    </row>
    <row r="359" spans="6:7">
      <c r="F359" s="3"/>
      <c r="G359" s="3"/>
    </row>
    <row r="360" spans="6:7">
      <c r="F360" s="3"/>
      <c r="G360" s="3"/>
    </row>
    <row r="361" spans="6:7">
      <c r="F361" s="3"/>
      <c r="G361" s="3"/>
    </row>
    <row r="362" spans="6:7">
      <c r="F362" s="3"/>
      <c r="G362" s="3"/>
    </row>
    <row r="363" spans="6:7">
      <c r="F363" s="3"/>
      <c r="G363" s="3"/>
    </row>
    <row r="364" spans="6:7">
      <c r="F364" s="3"/>
      <c r="G364" s="3"/>
    </row>
    <row r="365" spans="6:7">
      <c r="F365" s="3"/>
      <c r="G365" s="3"/>
    </row>
    <row r="366" spans="6:7">
      <c r="F366" s="3"/>
      <c r="G366" s="3"/>
    </row>
    <row r="367" spans="6:7">
      <c r="F367" s="3"/>
      <c r="G367" s="3"/>
    </row>
    <row r="368" spans="6:7">
      <c r="F368" s="3"/>
      <c r="G368" s="3"/>
    </row>
    <row r="369" spans="6:7">
      <c r="F369" s="3"/>
      <c r="G369" s="3"/>
    </row>
    <row r="370" spans="6:7">
      <c r="F370" s="3"/>
      <c r="G370" s="3"/>
    </row>
    <row r="371" spans="6:7">
      <c r="F371" s="3"/>
      <c r="G371" s="3"/>
    </row>
    <row r="372" spans="6:7">
      <c r="F372" s="3"/>
      <c r="G372" s="3"/>
    </row>
    <row r="373" spans="6:7">
      <c r="F373" s="3"/>
      <c r="G373" s="3"/>
    </row>
    <row r="374" spans="6:7">
      <c r="F374" s="3"/>
      <c r="G374" s="3"/>
    </row>
    <row r="375" spans="6:7">
      <c r="F375" s="3"/>
      <c r="G375" s="3"/>
    </row>
    <row r="376" spans="6:7">
      <c r="F376" s="3"/>
      <c r="G376" s="3"/>
    </row>
    <row r="377" spans="6:7">
      <c r="F377" s="3"/>
      <c r="G377" s="3"/>
    </row>
    <row r="378" spans="6:7">
      <c r="F378" s="3"/>
      <c r="G378" s="3"/>
    </row>
    <row r="379" spans="6:7">
      <c r="F379" s="3"/>
      <c r="G379" s="3"/>
    </row>
    <row r="380" spans="6:7">
      <c r="F380" s="3"/>
      <c r="G380" s="3"/>
    </row>
    <row r="381" spans="6:7">
      <c r="F381" s="3"/>
      <c r="G381" s="3"/>
    </row>
    <row r="382" spans="6:7">
      <c r="F382" s="3"/>
      <c r="G382" s="3"/>
    </row>
    <row r="383" spans="6:7">
      <c r="F383" s="3"/>
      <c r="G383" s="3"/>
    </row>
    <row r="384" spans="6:7">
      <c r="F384" s="3"/>
      <c r="G384" s="3"/>
    </row>
    <row r="385" spans="6:7">
      <c r="F385" s="3"/>
      <c r="G385" s="3"/>
    </row>
    <row r="386" spans="6:7">
      <c r="F386" s="3"/>
      <c r="G386" s="3"/>
    </row>
    <row r="387" spans="6:7">
      <c r="F387" s="3"/>
      <c r="G387" s="3"/>
    </row>
    <row r="388" spans="6:7">
      <c r="F388" s="3"/>
      <c r="G388" s="3"/>
    </row>
    <row r="389" spans="6:7">
      <c r="F389" s="3"/>
      <c r="G389" s="3"/>
    </row>
    <row r="390" spans="6:7">
      <c r="F390" s="3"/>
      <c r="G390" s="3"/>
    </row>
    <row r="391" spans="6:7">
      <c r="F391" s="3"/>
      <c r="G391" s="3"/>
    </row>
    <row r="392" spans="6:7">
      <c r="F392" s="3"/>
      <c r="G392" s="3"/>
    </row>
    <row r="393" spans="6:7">
      <c r="F393" s="3"/>
      <c r="G393" s="3"/>
    </row>
    <row r="394" spans="6:7">
      <c r="F394" s="3"/>
      <c r="G394" s="3"/>
    </row>
    <row r="395" spans="6:7">
      <c r="F395" s="3"/>
      <c r="G395" s="3"/>
    </row>
    <row r="396" spans="6:7">
      <c r="F396" s="3"/>
      <c r="G396" s="3"/>
    </row>
    <row r="397" spans="6:7">
      <c r="F397" s="3"/>
      <c r="G397" s="3"/>
    </row>
    <row r="398" spans="6:7">
      <c r="F398" s="3"/>
      <c r="G398" s="3"/>
    </row>
    <row r="399" spans="6:7">
      <c r="F399" s="3"/>
      <c r="G399" s="3"/>
    </row>
    <row r="400" spans="6:7">
      <c r="F400" s="3"/>
      <c r="G400" s="3"/>
    </row>
    <row r="401" spans="6:7">
      <c r="F401" s="3"/>
      <c r="G401" s="3"/>
    </row>
    <row r="402" spans="6:7">
      <c r="F402" s="3"/>
      <c r="G402" s="3"/>
    </row>
    <row r="403" spans="6:7">
      <c r="F403" s="3"/>
      <c r="G403" s="3"/>
    </row>
    <row r="404" spans="6:7">
      <c r="F404" s="3"/>
      <c r="G404" s="3"/>
    </row>
    <row r="405" spans="6:7">
      <c r="F405" s="3"/>
      <c r="G405" s="3"/>
    </row>
    <row r="406" spans="6:7">
      <c r="F406" s="3"/>
      <c r="G406" s="3"/>
    </row>
    <row r="407" spans="6:7">
      <c r="F407" s="3"/>
      <c r="G407" s="3"/>
    </row>
    <row r="408" spans="6:7">
      <c r="F408" s="3"/>
      <c r="G408" s="3"/>
    </row>
    <row r="409" spans="6:7">
      <c r="F409" s="3"/>
      <c r="G409" s="3"/>
    </row>
    <row r="410" spans="6:7">
      <c r="F410" s="3"/>
      <c r="G410" s="3"/>
    </row>
    <row r="411" spans="6:7">
      <c r="F411" s="3"/>
      <c r="G411" s="3"/>
    </row>
    <row r="412" spans="6:7">
      <c r="F412" s="3"/>
      <c r="G412" s="3"/>
    </row>
    <row r="413" spans="6:7">
      <c r="F413" s="3"/>
      <c r="G413" s="3"/>
    </row>
    <row r="414" spans="6:7">
      <c r="F414" s="3"/>
      <c r="G414" s="3"/>
    </row>
    <row r="415" spans="6:7">
      <c r="F415" s="3"/>
      <c r="G415" s="3"/>
    </row>
    <row r="416" spans="6:7">
      <c r="F416" s="3"/>
      <c r="G416" s="3"/>
    </row>
    <row r="417" spans="6:7">
      <c r="F417" s="3"/>
      <c r="G417" s="3"/>
    </row>
    <row r="418" spans="6:7">
      <c r="F418" s="3"/>
      <c r="G418" s="3"/>
    </row>
    <row r="419" spans="6:7">
      <c r="F419" s="3"/>
      <c r="G419" s="3"/>
    </row>
    <row r="420" spans="6:7">
      <c r="F420" s="3"/>
      <c r="G420" s="3"/>
    </row>
    <row r="421" spans="6:7">
      <c r="F421" s="3"/>
      <c r="G421" s="3"/>
    </row>
    <row r="422" spans="6:7">
      <c r="F422" s="3"/>
      <c r="G422" s="3"/>
    </row>
    <row r="423" spans="6:7">
      <c r="F423" s="3"/>
      <c r="G423" s="3"/>
    </row>
    <row r="424" spans="6:7">
      <c r="F424" s="3"/>
      <c r="G424" s="3"/>
    </row>
    <row r="425" spans="6:7">
      <c r="F425" s="3"/>
      <c r="G425" s="3"/>
    </row>
    <row r="426" spans="6:7">
      <c r="F426" s="3"/>
      <c r="G426" s="3"/>
    </row>
    <row r="427" spans="6:7">
      <c r="F427" s="3"/>
      <c r="G427" s="3"/>
    </row>
    <row r="428" spans="6:7">
      <c r="F428" s="3"/>
      <c r="G428" s="3"/>
    </row>
    <row r="429" spans="6:7">
      <c r="F429" s="3"/>
      <c r="G429" s="3"/>
    </row>
    <row r="430" spans="6:7">
      <c r="F430" s="3"/>
      <c r="G430" s="3"/>
    </row>
    <row r="431" spans="6:7">
      <c r="F431" s="3"/>
      <c r="G431" s="3"/>
    </row>
    <row r="432" spans="6:7">
      <c r="F432" s="3"/>
      <c r="G432" s="3"/>
    </row>
    <row r="433" spans="6:7">
      <c r="F433" s="3"/>
      <c r="G433" s="3"/>
    </row>
    <row r="434" spans="6:7">
      <c r="F434" s="3"/>
      <c r="G434" s="3"/>
    </row>
    <row r="435" spans="6:7">
      <c r="F435" s="3"/>
      <c r="G435" s="3"/>
    </row>
    <row r="436" spans="6:7">
      <c r="F436" s="3"/>
      <c r="G436" s="3"/>
    </row>
    <row r="437" spans="6:7">
      <c r="F437" s="3"/>
      <c r="G437" s="3"/>
    </row>
    <row r="438" spans="6:7">
      <c r="F438" s="3"/>
      <c r="G438" s="3"/>
    </row>
    <row r="439" spans="6:7">
      <c r="F439" s="3"/>
      <c r="G439" s="3"/>
    </row>
    <row r="440" spans="6:7">
      <c r="F440" s="3"/>
      <c r="G440" s="3"/>
    </row>
    <row r="441" spans="6:7">
      <c r="F441" s="3"/>
      <c r="G441" s="3"/>
    </row>
    <row r="442" spans="6:7">
      <c r="F442" s="3"/>
      <c r="G442" s="3"/>
    </row>
    <row r="443" spans="6:7">
      <c r="F443" s="3"/>
      <c r="G443" s="3"/>
    </row>
    <row r="444" spans="6:7">
      <c r="F444" s="3"/>
      <c r="G444" s="3"/>
    </row>
    <row r="445" spans="6:7">
      <c r="F445" s="3"/>
      <c r="G445" s="3"/>
    </row>
    <row r="446" spans="6:7">
      <c r="F446" s="3"/>
      <c r="G446" s="3"/>
    </row>
    <row r="447" spans="6:7">
      <c r="F447" s="3"/>
      <c r="G447" s="3"/>
    </row>
    <row r="448" spans="6:7">
      <c r="F448" s="3"/>
      <c r="G448" s="3"/>
    </row>
    <row r="449" spans="6:7">
      <c r="F449" s="3"/>
      <c r="G449" s="3"/>
    </row>
    <row r="450" spans="6:7">
      <c r="F450" s="3"/>
      <c r="G450" s="3"/>
    </row>
    <row r="451" spans="6:7">
      <c r="F451" s="3"/>
      <c r="G451" s="3"/>
    </row>
    <row r="452" spans="6:7">
      <c r="F452" s="3"/>
      <c r="G452" s="3"/>
    </row>
    <row r="453" spans="6:7">
      <c r="F453" s="3"/>
      <c r="G453" s="3"/>
    </row>
    <row r="454" spans="6:7">
      <c r="F454" s="3"/>
      <c r="G454" s="3"/>
    </row>
    <row r="455" spans="6:7">
      <c r="F455" s="3"/>
      <c r="G455" s="3"/>
    </row>
    <row r="456" spans="6:7">
      <c r="F456" s="3"/>
      <c r="G456" s="3"/>
    </row>
    <row r="457" spans="6:7">
      <c r="F457" s="3"/>
      <c r="G457" s="3"/>
    </row>
    <row r="458" spans="6:7">
      <c r="F458" s="3"/>
      <c r="G458" s="3"/>
    </row>
    <row r="459" spans="6:7">
      <c r="F459" s="3"/>
      <c r="G459" s="3"/>
    </row>
    <row r="460" spans="6:7">
      <c r="F460" s="3"/>
      <c r="G460" s="3"/>
    </row>
    <row r="461" spans="6:7">
      <c r="F461" s="3"/>
      <c r="G461" s="3"/>
    </row>
    <row r="462" spans="6:7">
      <c r="F462" s="3"/>
      <c r="G462" s="3"/>
    </row>
    <row r="463" spans="6:7">
      <c r="F463" s="3"/>
      <c r="G463" s="3"/>
    </row>
    <row r="464" spans="6:7">
      <c r="F464" s="3"/>
      <c r="G464" s="3"/>
    </row>
    <row r="465" spans="6:7">
      <c r="F465" s="3"/>
      <c r="G465" s="3"/>
    </row>
    <row r="466" spans="6:7">
      <c r="F466" s="3"/>
      <c r="G466" s="3"/>
    </row>
    <row r="467" spans="6:7">
      <c r="F467" s="3"/>
      <c r="G467" s="3"/>
    </row>
    <row r="468" spans="6:7">
      <c r="F468" s="3"/>
      <c r="G468" s="3"/>
    </row>
    <row r="469" spans="6:7">
      <c r="F469" s="3"/>
      <c r="G469" s="3"/>
    </row>
    <row r="470" spans="6:7">
      <c r="F470" s="3"/>
      <c r="G470" s="3"/>
    </row>
    <row r="471" spans="6:7">
      <c r="F471" s="3"/>
      <c r="G471" s="3"/>
    </row>
    <row r="472" spans="6:7">
      <c r="F472" s="3"/>
      <c r="G472" s="3"/>
    </row>
    <row r="473" spans="6:7">
      <c r="F473" s="3"/>
      <c r="G473" s="3"/>
    </row>
    <row r="474" spans="6:7">
      <c r="F474" s="3"/>
      <c r="G474" s="3"/>
    </row>
    <row r="475" spans="6:7">
      <c r="F475" s="3"/>
      <c r="G475" s="3"/>
    </row>
    <row r="476" spans="6:7">
      <c r="F476" s="3"/>
      <c r="G476" s="3"/>
    </row>
    <row r="477" spans="6:7">
      <c r="F477" s="3"/>
      <c r="G477" s="3"/>
    </row>
    <row r="478" spans="6:7">
      <c r="F478" s="3"/>
      <c r="G478" s="3"/>
    </row>
    <row r="479" spans="6:7">
      <c r="F479" s="3"/>
      <c r="G479" s="3"/>
    </row>
    <row r="480" spans="6:7">
      <c r="F480" s="3"/>
      <c r="G480" s="3"/>
    </row>
    <row r="481" spans="6:7">
      <c r="F481" s="3"/>
      <c r="G481" s="3"/>
    </row>
    <row r="482" spans="6:7">
      <c r="F482" s="3"/>
      <c r="G482" s="3"/>
    </row>
    <row r="483" spans="6:7">
      <c r="F483" s="3"/>
      <c r="G483" s="3"/>
    </row>
    <row r="484" spans="6:7">
      <c r="F484" s="3"/>
      <c r="G484" s="3"/>
    </row>
    <row r="485" spans="6:7">
      <c r="F485" s="3"/>
      <c r="G485" s="3"/>
    </row>
    <row r="486" spans="6:7">
      <c r="F486" s="3"/>
      <c r="G486" s="3"/>
    </row>
    <row r="487" spans="6:7">
      <c r="F487" s="3"/>
      <c r="G487" s="3"/>
    </row>
    <row r="488" spans="6:7">
      <c r="F488" s="3"/>
      <c r="G488" s="3"/>
    </row>
    <row r="489" spans="6:7">
      <c r="F489" s="3"/>
      <c r="G489" s="3"/>
    </row>
    <row r="490" spans="6:7">
      <c r="F490" s="3"/>
      <c r="G490" s="3"/>
    </row>
    <row r="491" spans="6:7">
      <c r="F491" s="3"/>
      <c r="G491" s="3"/>
    </row>
    <row r="492" spans="6:7">
      <c r="F492" s="3"/>
      <c r="G492" s="3"/>
    </row>
    <row r="493" spans="6:7">
      <c r="F493" s="3"/>
      <c r="G493" s="3"/>
    </row>
    <row r="494" spans="6:7">
      <c r="F494" s="3"/>
      <c r="G494" s="3"/>
    </row>
    <row r="495" spans="6:7">
      <c r="F495" s="3"/>
      <c r="G495" s="3"/>
    </row>
    <row r="496" spans="6:7">
      <c r="F496" s="3"/>
      <c r="G496" s="3"/>
    </row>
    <row r="497" spans="6:7">
      <c r="F497" s="3"/>
      <c r="G497" s="3"/>
    </row>
    <row r="498" spans="6:7">
      <c r="F498" s="3"/>
      <c r="G498" s="3"/>
    </row>
    <row r="499" spans="6:7">
      <c r="F499" s="3"/>
      <c r="G499" s="3"/>
    </row>
    <row r="500" spans="6:7">
      <c r="F500" s="3"/>
      <c r="G500" s="3"/>
    </row>
    <row r="501" spans="6:7">
      <c r="F501" s="3"/>
      <c r="G501" s="3"/>
    </row>
    <row r="502" spans="6:7">
      <c r="F502" s="3"/>
      <c r="G502" s="3"/>
    </row>
    <row r="503" spans="6:7">
      <c r="F503" s="3"/>
      <c r="G503" s="3"/>
    </row>
    <row r="504" spans="6:7">
      <c r="F504" s="3"/>
      <c r="G504" s="3"/>
    </row>
    <row r="505" spans="6:7">
      <c r="F505" s="3"/>
      <c r="G505" s="3"/>
    </row>
    <row r="506" spans="6:7">
      <c r="F506" s="3"/>
      <c r="G506" s="3"/>
    </row>
    <row r="507" spans="6:7">
      <c r="F507" s="3"/>
      <c r="G507" s="3"/>
    </row>
    <row r="508" spans="6:7">
      <c r="F508" s="3"/>
      <c r="G508" s="3"/>
    </row>
    <row r="509" spans="6:7">
      <c r="F509" s="3"/>
      <c r="G509" s="3"/>
    </row>
    <row r="510" spans="6:7">
      <c r="F510" s="3"/>
      <c r="G510" s="3"/>
    </row>
    <row r="511" spans="6:7">
      <c r="F511" s="3"/>
      <c r="G511" s="3"/>
    </row>
    <row r="512" spans="6:7">
      <c r="F512" s="3"/>
      <c r="G512" s="3"/>
    </row>
    <row r="513" spans="6:7">
      <c r="F513" s="3"/>
      <c r="G513" s="3"/>
    </row>
    <row r="514" spans="6:7">
      <c r="F514" s="3"/>
      <c r="G514" s="3"/>
    </row>
    <row r="515" spans="6:7">
      <c r="F515" s="3"/>
      <c r="G515" s="3"/>
    </row>
    <row r="516" spans="6:7">
      <c r="F516" s="3"/>
      <c r="G516" s="3"/>
    </row>
    <row r="517" spans="6:7">
      <c r="F517" s="3"/>
      <c r="G517" s="3"/>
    </row>
    <row r="518" spans="6:7">
      <c r="F518" s="3"/>
      <c r="G518" s="3"/>
    </row>
    <row r="519" spans="6:7">
      <c r="F519" s="3"/>
      <c r="G519" s="3"/>
    </row>
    <row r="520" spans="6:7">
      <c r="F520" s="3"/>
      <c r="G520" s="3"/>
    </row>
    <row r="521" spans="6:7">
      <c r="F521" s="3"/>
      <c r="G521" s="3"/>
    </row>
    <row r="522" spans="6:7">
      <c r="F522" s="3"/>
      <c r="G522" s="3"/>
    </row>
    <row r="523" spans="6:7">
      <c r="F523" s="3"/>
      <c r="G523" s="3"/>
    </row>
    <row r="524" spans="6:7">
      <c r="F524" s="3"/>
      <c r="G524" s="3"/>
    </row>
    <row r="525" spans="6:7">
      <c r="F525" s="3"/>
      <c r="G525" s="3"/>
    </row>
    <row r="526" spans="6:7">
      <c r="F526" s="3"/>
      <c r="G526" s="3"/>
    </row>
    <row r="527" spans="6:7">
      <c r="F527" s="3"/>
      <c r="G527" s="3"/>
    </row>
    <row r="528" spans="6:7">
      <c r="F528" s="3"/>
      <c r="G528" s="3"/>
    </row>
    <row r="529" spans="6:7">
      <c r="F529" s="3"/>
      <c r="G529" s="3"/>
    </row>
    <row r="530" spans="6:7">
      <c r="F530" s="3"/>
      <c r="G530" s="3"/>
    </row>
    <row r="531" spans="6:7">
      <c r="F531" s="3"/>
      <c r="G531" s="3"/>
    </row>
    <row r="532" spans="6:7">
      <c r="F532" s="3"/>
      <c r="G532" s="3"/>
    </row>
    <row r="533" spans="6:7">
      <c r="F533" s="3"/>
      <c r="G533" s="3"/>
    </row>
    <row r="534" spans="6:7">
      <c r="F534" s="3"/>
      <c r="G534" s="3"/>
    </row>
    <row r="535" spans="6:7">
      <c r="F535" s="3"/>
      <c r="G535" s="3"/>
    </row>
    <row r="536" spans="6:7">
      <c r="F536" s="3"/>
      <c r="G536" s="3"/>
    </row>
    <row r="537" spans="6:7">
      <c r="F537" s="3"/>
      <c r="G537" s="3"/>
    </row>
    <row r="538" spans="6:7">
      <c r="F538" s="3"/>
      <c r="G538" s="3"/>
    </row>
    <row r="539" spans="6:7">
      <c r="F539" s="3"/>
      <c r="G539" s="3"/>
    </row>
    <row r="540" spans="6:7">
      <c r="F540" s="3"/>
      <c r="G540" s="3"/>
    </row>
    <row r="541" spans="6:7">
      <c r="F541" s="3"/>
      <c r="G541" s="3"/>
    </row>
    <row r="542" spans="6:7">
      <c r="F542" s="3"/>
      <c r="G542" s="3"/>
    </row>
    <row r="543" spans="6:7">
      <c r="F543" s="3"/>
      <c r="G543" s="3"/>
    </row>
    <row r="544" spans="6:7">
      <c r="F544" s="3"/>
      <c r="G544" s="3"/>
    </row>
    <row r="545" spans="6:7">
      <c r="F545" s="3"/>
      <c r="G545" s="3"/>
    </row>
    <row r="546" spans="6:7">
      <c r="F546" s="3"/>
      <c r="G546" s="3"/>
    </row>
    <row r="547" spans="6:7">
      <c r="F547" s="3"/>
      <c r="G547" s="3"/>
    </row>
    <row r="548" spans="6:7">
      <c r="F548" s="3"/>
      <c r="G548" s="3"/>
    </row>
    <row r="549" spans="6:7">
      <c r="F549" s="3"/>
      <c r="G549" s="3"/>
    </row>
    <row r="550" spans="6:7">
      <c r="F550" s="3"/>
      <c r="G550" s="3"/>
    </row>
    <row r="551" spans="6:7">
      <c r="F551" s="3"/>
      <c r="G551" s="3"/>
    </row>
    <row r="552" spans="6:7">
      <c r="F552" s="3"/>
      <c r="G552" s="3"/>
    </row>
    <row r="553" spans="6:7">
      <c r="F553" s="3"/>
      <c r="G553" s="3"/>
    </row>
    <row r="554" spans="6:7">
      <c r="F554" s="3"/>
      <c r="G554" s="3"/>
    </row>
    <row r="555" spans="6:7">
      <c r="F555" s="3"/>
      <c r="G555" s="3"/>
    </row>
    <row r="556" spans="6:7">
      <c r="F556" s="3"/>
      <c r="G556" s="3"/>
    </row>
    <row r="557" spans="6:7">
      <c r="F557" s="3"/>
      <c r="G557" s="3"/>
    </row>
    <row r="558" spans="6:7">
      <c r="F558" s="3"/>
      <c r="G558" s="3"/>
    </row>
    <row r="559" spans="6:7">
      <c r="F559" s="3"/>
      <c r="G559" s="3"/>
    </row>
    <row r="560" spans="6:7">
      <c r="F560" s="3"/>
      <c r="G560" s="3"/>
    </row>
    <row r="561" spans="6:7">
      <c r="F561" s="3"/>
      <c r="G561" s="3"/>
    </row>
    <row r="562" spans="6:7">
      <c r="F562" s="3"/>
      <c r="G562" s="3"/>
    </row>
    <row r="563" spans="6:7">
      <c r="F563" s="3"/>
      <c r="G563" s="3"/>
    </row>
    <row r="564" spans="6:7">
      <c r="F564" s="3"/>
      <c r="G564" s="3"/>
    </row>
    <row r="565" spans="6:7">
      <c r="F565" s="3"/>
      <c r="G565" s="3"/>
    </row>
    <row r="566" spans="6:7">
      <c r="F566" s="3"/>
      <c r="G566" s="3"/>
    </row>
    <row r="567" spans="6:7">
      <c r="F567" s="3"/>
      <c r="G567" s="3"/>
    </row>
    <row r="568" spans="6:7">
      <c r="F568" s="3"/>
      <c r="G568" s="3"/>
    </row>
    <row r="569" spans="6:7">
      <c r="F569" s="3"/>
      <c r="G569" s="3"/>
    </row>
    <row r="570" spans="6:7">
      <c r="F570" s="3"/>
      <c r="G570" s="3"/>
    </row>
    <row r="571" spans="6:7">
      <c r="F571" s="3"/>
      <c r="G571" s="3"/>
    </row>
    <row r="572" spans="6:7">
      <c r="F572" s="3"/>
      <c r="G572" s="3"/>
    </row>
    <row r="573" spans="6:7">
      <c r="F573" s="3"/>
      <c r="G573" s="3"/>
    </row>
    <row r="574" spans="6:7">
      <c r="F574" s="3"/>
      <c r="G574" s="3"/>
    </row>
    <row r="575" spans="6:7">
      <c r="F575" s="3"/>
      <c r="G575" s="3"/>
    </row>
    <row r="576" spans="6:7">
      <c r="F576" s="3"/>
      <c r="G576" s="3"/>
    </row>
    <row r="577" spans="6:7">
      <c r="F577" s="3"/>
      <c r="G577" s="3"/>
    </row>
    <row r="578" spans="6:7">
      <c r="F578" s="3"/>
      <c r="G578" s="3"/>
    </row>
    <row r="579" spans="6:7">
      <c r="F579" s="3"/>
      <c r="G579" s="3"/>
    </row>
    <row r="580" spans="6:7">
      <c r="F580" s="3"/>
      <c r="G580" s="3"/>
    </row>
    <row r="581" spans="6:7">
      <c r="F581" s="3"/>
      <c r="G581" s="3"/>
    </row>
    <row r="582" spans="6:7">
      <c r="F582" s="3"/>
      <c r="G582" s="3"/>
    </row>
    <row r="583" spans="6:7">
      <c r="F583" s="3"/>
      <c r="G583" s="3"/>
    </row>
    <row r="584" spans="6:7">
      <c r="F584" s="3"/>
      <c r="G584" s="3"/>
    </row>
    <row r="585" spans="6:7">
      <c r="F585" s="3"/>
      <c r="G585" s="3"/>
    </row>
    <row r="586" spans="6:7">
      <c r="F586" s="3"/>
      <c r="G586" s="3"/>
    </row>
    <row r="587" spans="6:7">
      <c r="F587" s="3"/>
      <c r="G587" s="3"/>
    </row>
    <row r="588" spans="6:7">
      <c r="F588" s="3"/>
      <c r="G588" s="3"/>
    </row>
    <row r="589" spans="6:7">
      <c r="F589" s="3"/>
      <c r="G589" s="3"/>
    </row>
    <row r="590" spans="6:7">
      <c r="F590" s="3"/>
      <c r="G590" s="3"/>
    </row>
    <row r="591" spans="6:7">
      <c r="F591" s="3"/>
      <c r="G591" s="3"/>
    </row>
    <row r="592" spans="6:7">
      <c r="F592" s="3"/>
      <c r="G592" s="3"/>
    </row>
    <row r="593" spans="6:7">
      <c r="F593" s="3"/>
      <c r="G593" s="3"/>
    </row>
    <row r="594" spans="6:7">
      <c r="F594" s="3"/>
      <c r="G594" s="3"/>
    </row>
    <row r="595" spans="6:7">
      <c r="F595" s="3"/>
      <c r="G595" s="3"/>
    </row>
    <row r="596" spans="6:7">
      <c r="F596" s="3"/>
      <c r="G596" s="3"/>
    </row>
    <row r="597" spans="6:7">
      <c r="F597" s="3"/>
      <c r="G597" s="3"/>
    </row>
    <row r="598" spans="6:7">
      <c r="F598" s="3"/>
      <c r="G598" s="3"/>
    </row>
    <row r="599" spans="6:7">
      <c r="F599" s="3"/>
      <c r="G599" s="3"/>
    </row>
    <row r="600" spans="6:7">
      <c r="F600" s="3"/>
      <c r="G600" s="3"/>
    </row>
    <row r="601" spans="6:7">
      <c r="F601" s="3"/>
      <c r="G601" s="3"/>
    </row>
    <row r="602" spans="6:7">
      <c r="F602" s="3"/>
      <c r="G602" s="3"/>
    </row>
    <row r="603" spans="6:7">
      <c r="F603" s="3"/>
      <c r="G603" s="3"/>
    </row>
    <row r="604" spans="6:7">
      <c r="F604" s="3"/>
      <c r="G604" s="3"/>
    </row>
    <row r="605" spans="6:7">
      <c r="F605" s="3"/>
      <c r="G605" s="3"/>
    </row>
    <row r="606" spans="6:7">
      <c r="F606" s="3"/>
      <c r="G606" s="3"/>
    </row>
    <row r="607" spans="6:7">
      <c r="F607" s="3"/>
      <c r="G607" s="3"/>
    </row>
    <row r="608" spans="6:7">
      <c r="F608" s="3"/>
      <c r="G608" s="3"/>
    </row>
    <row r="609" spans="6:7">
      <c r="F609" s="3"/>
      <c r="G609" s="3"/>
    </row>
    <row r="610" spans="6:7">
      <c r="F610" s="3"/>
      <c r="G610" s="3"/>
    </row>
    <row r="611" spans="6:7">
      <c r="F611" s="3"/>
      <c r="G611" s="3"/>
    </row>
    <row r="612" spans="6:7">
      <c r="F612" s="3"/>
      <c r="G612" s="3"/>
    </row>
    <row r="613" spans="6:7">
      <c r="F613" s="3"/>
      <c r="G613" s="3"/>
    </row>
    <row r="614" spans="6:7">
      <c r="F614" s="3"/>
      <c r="G614" s="3"/>
    </row>
    <row r="615" spans="6:7">
      <c r="F615" s="3"/>
      <c r="G615" s="3"/>
    </row>
    <row r="616" spans="6:7">
      <c r="F616" s="3"/>
      <c r="G616" s="3"/>
    </row>
    <row r="617" spans="6:7">
      <c r="F617" s="3"/>
      <c r="G617" s="3"/>
    </row>
    <row r="618" spans="6:7">
      <c r="F618" s="3"/>
      <c r="G618" s="3"/>
    </row>
    <row r="619" spans="6:7">
      <c r="F619" s="3"/>
      <c r="G619" s="3"/>
    </row>
    <row r="620" spans="6:7">
      <c r="F620" s="3"/>
      <c r="G620" s="3"/>
    </row>
    <row r="621" spans="6:7">
      <c r="F621" s="3"/>
      <c r="G621" s="3"/>
    </row>
    <row r="622" spans="6:7">
      <c r="F622" s="3"/>
      <c r="G622" s="3"/>
    </row>
    <row r="623" spans="6:7">
      <c r="F623" s="3"/>
      <c r="G623" s="3"/>
    </row>
    <row r="624" spans="6:7">
      <c r="F624" s="3"/>
      <c r="G624" s="3"/>
    </row>
    <row r="625" spans="6:7">
      <c r="F625" s="3"/>
      <c r="G625" s="3"/>
    </row>
    <row r="626" spans="6:7">
      <c r="F626" s="3"/>
      <c r="G626" s="3"/>
    </row>
    <row r="627" spans="6:7">
      <c r="F627" s="3"/>
      <c r="G627" s="3"/>
    </row>
    <row r="628" spans="6:7">
      <c r="F628" s="3"/>
      <c r="G628" s="3"/>
    </row>
    <row r="629" spans="6:7">
      <c r="F629" s="3"/>
      <c r="G629" s="3"/>
    </row>
    <row r="630" spans="6:7">
      <c r="F630" s="3"/>
      <c r="G630" s="3"/>
    </row>
    <row r="631" spans="6:7">
      <c r="F631" s="3"/>
      <c r="G631" s="3"/>
    </row>
    <row r="632" spans="6:7">
      <c r="F632" s="3"/>
      <c r="G632" s="3"/>
    </row>
    <row r="633" spans="6:7">
      <c r="F633" s="3"/>
      <c r="G633" s="3"/>
    </row>
    <row r="634" spans="6:7">
      <c r="F634" s="3"/>
      <c r="G634" s="3"/>
    </row>
    <row r="635" spans="6:7">
      <c r="F635" s="3"/>
      <c r="G635" s="3"/>
    </row>
    <row r="636" spans="6:7">
      <c r="F636" s="3"/>
      <c r="G636" s="3"/>
    </row>
    <row r="637" spans="6:7">
      <c r="F637" s="3"/>
      <c r="G637" s="3"/>
    </row>
    <row r="638" spans="6:7">
      <c r="F638" s="3"/>
      <c r="G638" s="3"/>
    </row>
    <row r="639" spans="6:7">
      <c r="F639" s="3"/>
      <c r="G639" s="3"/>
    </row>
    <row r="640" spans="6:7">
      <c r="F640" s="3"/>
      <c r="G640" s="3"/>
    </row>
    <row r="641" spans="6:7">
      <c r="F641" s="3"/>
      <c r="G641" s="3"/>
    </row>
    <row r="642" spans="6:7">
      <c r="F642" s="3"/>
      <c r="G642" s="3"/>
    </row>
    <row r="643" spans="6:7">
      <c r="F643" s="3"/>
      <c r="G643" s="3"/>
    </row>
    <row r="644" spans="6:7">
      <c r="F644" s="3"/>
      <c r="G644" s="3"/>
    </row>
    <row r="645" spans="6:7">
      <c r="F645" s="3"/>
      <c r="G645" s="3"/>
    </row>
    <row r="646" spans="6:7">
      <c r="F646" s="3"/>
      <c r="G646" s="3"/>
    </row>
    <row r="647" spans="6:7">
      <c r="F647" s="3"/>
      <c r="G647" s="3"/>
    </row>
    <row r="648" spans="6:7">
      <c r="F648" s="3"/>
      <c r="G648" s="3"/>
    </row>
    <row r="649" spans="6:7">
      <c r="F649" s="3"/>
      <c r="G649" s="3"/>
    </row>
    <row r="650" spans="6:7">
      <c r="F650" s="3"/>
      <c r="G650" s="3"/>
    </row>
    <row r="651" spans="6:7">
      <c r="F651" s="3"/>
      <c r="G651" s="3"/>
    </row>
    <row r="652" spans="6:7">
      <c r="F652" s="3"/>
      <c r="G652" s="3"/>
    </row>
    <row r="653" spans="6:7">
      <c r="F653" s="3"/>
      <c r="G653" s="3"/>
    </row>
    <row r="654" spans="6:7">
      <c r="F654" s="3"/>
      <c r="G654" s="3"/>
    </row>
    <row r="655" spans="6:7">
      <c r="F655" s="3"/>
      <c r="G655" s="3"/>
    </row>
    <row r="656" spans="6:7">
      <c r="F656" s="3"/>
      <c r="G656" s="3"/>
    </row>
    <row r="657" spans="6:7">
      <c r="F657" s="3"/>
      <c r="G657" s="3"/>
    </row>
    <row r="658" spans="6:7">
      <c r="F658" s="3"/>
      <c r="G658" s="3"/>
    </row>
    <row r="659" spans="6:7">
      <c r="F659" s="3"/>
      <c r="G659" s="3"/>
    </row>
    <row r="660" spans="6:7">
      <c r="F660" s="3"/>
      <c r="G660" s="3"/>
    </row>
    <row r="661" spans="6:7">
      <c r="F661" s="3"/>
      <c r="G661" s="3"/>
    </row>
    <row r="662" spans="6:7">
      <c r="F662" s="3"/>
      <c r="G662" s="3"/>
    </row>
    <row r="663" spans="6:7">
      <c r="F663" s="3"/>
      <c r="G663" s="3"/>
    </row>
    <row r="664" spans="6:7">
      <c r="F664" s="3"/>
      <c r="G664" s="3"/>
    </row>
    <row r="665" spans="6:7">
      <c r="F665" s="3"/>
      <c r="G665" s="3"/>
    </row>
    <row r="666" spans="6:7">
      <c r="F666" s="3"/>
      <c r="G666" s="3"/>
    </row>
    <row r="667" spans="6:7">
      <c r="F667" s="3"/>
      <c r="G667" s="3"/>
    </row>
    <row r="668" spans="6:7">
      <c r="F668" s="3"/>
      <c r="G668" s="3"/>
    </row>
    <row r="669" spans="6:7">
      <c r="F669" s="3"/>
      <c r="G669" s="3"/>
    </row>
    <row r="670" spans="6:7">
      <c r="F670" s="3"/>
      <c r="G670" s="3"/>
    </row>
    <row r="671" spans="6:7">
      <c r="F671" s="3"/>
      <c r="G671" s="3"/>
    </row>
    <row r="672" spans="6:7">
      <c r="F672" s="3"/>
      <c r="G672" s="3"/>
    </row>
    <row r="673" spans="6:7">
      <c r="F673" s="3"/>
      <c r="G673" s="3"/>
    </row>
    <row r="674" spans="6:7">
      <c r="F674" s="3"/>
      <c r="G674" s="3"/>
    </row>
    <row r="675" spans="6:7">
      <c r="F675" s="3"/>
      <c r="G675" s="3"/>
    </row>
    <row r="676" spans="6:7">
      <c r="F676" s="3"/>
      <c r="G676" s="3"/>
    </row>
    <row r="677" spans="6:7">
      <c r="F677" s="3"/>
      <c r="G677" s="3"/>
    </row>
    <row r="678" spans="6:7">
      <c r="F678" s="3"/>
      <c r="G678" s="3"/>
    </row>
    <row r="679" spans="6:7">
      <c r="F679" s="3"/>
      <c r="G679" s="3"/>
    </row>
    <row r="680" spans="6:7">
      <c r="F680" s="3"/>
      <c r="G680" s="3"/>
    </row>
    <row r="681" spans="6:7">
      <c r="F681" s="3"/>
      <c r="G681" s="3"/>
    </row>
    <row r="682" spans="6:7">
      <c r="F682" s="3"/>
      <c r="G682" s="3"/>
    </row>
    <row r="683" spans="6:7">
      <c r="F683" s="3"/>
      <c r="G683" s="3"/>
    </row>
    <row r="684" spans="6:7">
      <c r="F684" s="3"/>
      <c r="G684" s="3"/>
    </row>
    <row r="685" spans="6:7">
      <c r="F685" s="3"/>
      <c r="G685" s="3"/>
    </row>
    <row r="686" spans="6:7">
      <c r="F686" s="3"/>
      <c r="G686" s="3"/>
    </row>
    <row r="687" spans="6:7">
      <c r="F687" s="3"/>
      <c r="G687" s="3"/>
    </row>
    <row r="688" spans="6:7">
      <c r="F688" s="3"/>
      <c r="G688" s="3"/>
    </row>
    <row r="689" spans="6:7">
      <c r="F689" s="3"/>
      <c r="G689" s="3"/>
    </row>
    <row r="690" spans="6:7">
      <c r="F690" s="3"/>
      <c r="G690" s="3"/>
    </row>
    <row r="691" spans="6:7">
      <c r="F691" s="3"/>
      <c r="G691" s="3"/>
    </row>
    <row r="692" spans="6:7">
      <c r="F692" s="3"/>
      <c r="G692" s="3"/>
    </row>
    <row r="693" spans="6:7">
      <c r="F693" s="3"/>
      <c r="G693" s="3"/>
    </row>
    <row r="694" spans="6:7">
      <c r="F694" s="3"/>
      <c r="G694" s="3"/>
    </row>
    <row r="695" spans="6:7">
      <c r="F695" s="3"/>
      <c r="G695" s="3"/>
    </row>
    <row r="696" spans="6:7">
      <c r="F696" s="3"/>
      <c r="G696" s="3"/>
    </row>
    <row r="697" spans="6:7">
      <c r="F697" s="3"/>
      <c r="G697" s="3"/>
    </row>
    <row r="698" spans="6:7">
      <c r="F698" s="3"/>
      <c r="G698" s="3"/>
    </row>
    <row r="699" spans="6:7">
      <c r="F699" s="3"/>
      <c r="G699" s="3"/>
    </row>
    <row r="700" spans="6:7">
      <c r="F700" s="3"/>
      <c r="G700" s="3"/>
    </row>
    <row r="701" spans="6:7">
      <c r="F701" s="3"/>
      <c r="G701" s="3"/>
    </row>
    <row r="702" spans="6:7">
      <c r="F702" s="3"/>
      <c r="G702" s="3"/>
    </row>
    <row r="703" spans="6:7">
      <c r="F703" s="3"/>
      <c r="G703" s="3"/>
    </row>
    <row r="704" spans="6:7">
      <c r="F704" s="3"/>
      <c r="G704" s="3"/>
    </row>
    <row r="705" spans="6:7">
      <c r="F705" s="3"/>
      <c r="G705" s="3"/>
    </row>
    <row r="706" spans="6:7">
      <c r="F706" s="3"/>
      <c r="G706" s="3"/>
    </row>
    <row r="707" spans="6:7">
      <c r="F707" s="3"/>
      <c r="G707" s="3"/>
    </row>
    <row r="708" spans="6:7">
      <c r="F708" s="3"/>
      <c r="G708" s="3"/>
    </row>
    <row r="709" spans="6:7">
      <c r="F709" s="3"/>
      <c r="G709" s="3"/>
    </row>
    <row r="710" spans="6:7">
      <c r="F710" s="3"/>
      <c r="G710" s="3"/>
    </row>
    <row r="711" spans="6:7">
      <c r="F711" s="3"/>
      <c r="G711" s="3"/>
    </row>
    <row r="712" spans="6:7">
      <c r="F712" s="3"/>
      <c r="G712" s="3"/>
    </row>
    <row r="713" spans="6:7">
      <c r="F713" s="3"/>
      <c r="G713" s="3"/>
    </row>
    <row r="714" spans="6:7">
      <c r="F714" s="3"/>
      <c r="G714" s="3"/>
    </row>
    <row r="715" spans="6:7">
      <c r="F715" s="3"/>
      <c r="G715" s="3"/>
    </row>
    <row r="716" spans="6:7">
      <c r="F716" s="3"/>
      <c r="G716" s="3"/>
    </row>
    <row r="717" spans="6:7">
      <c r="F717" s="3"/>
      <c r="G717" s="3"/>
    </row>
    <row r="718" spans="6:7">
      <c r="F718" s="3"/>
      <c r="G718" s="3"/>
    </row>
    <row r="719" spans="6:7">
      <c r="F719" s="3"/>
      <c r="G719" s="3"/>
    </row>
    <row r="720" spans="6:7">
      <c r="F720" s="3"/>
      <c r="G720" s="3"/>
    </row>
    <row r="721" spans="6:7">
      <c r="F721" s="3"/>
      <c r="G721" s="3"/>
    </row>
    <row r="722" spans="6:7">
      <c r="F722" s="3"/>
      <c r="G722" s="3"/>
    </row>
    <row r="723" spans="6:7">
      <c r="F723" s="3"/>
      <c r="G723" s="3"/>
    </row>
    <row r="724" spans="6:7">
      <c r="F724" s="3"/>
      <c r="G724" s="3"/>
    </row>
    <row r="725" spans="6:7">
      <c r="F725" s="3"/>
      <c r="G725" s="3"/>
    </row>
    <row r="726" spans="6:7">
      <c r="F726" s="3"/>
      <c r="G726" s="3"/>
    </row>
    <row r="727" spans="6:7">
      <c r="F727" s="3"/>
      <c r="G727" s="3"/>
    </row>
    <row r="728" spans="6:7">
      <c r="F728" s="3"/>
      <c r="G728" s="3"/>
    </row>
    <row r="729" spans="6:7">
      <c r="F729" s="3"/>
      <c r="G729" s="3"/>
    </row>
    <row r="730" spans="6:7">
      <c r="F730" s="3"/>
      <c r="G730" s="3"/>
    </row>
    <row r="731" spans="6:7">
      <c r="F731" s="3"/>
      <c r="G731" s="3"/>
    </row>
    <row r="732" spans="6:7">
      <c r="F732" s="3"/>
      <c r="G732" s="3"/>
    </row>
    <row r="733" spans="6:7">
      <c r="F733" s="3"/>
      <c r="G733" s="3"/>
    </row>
    <row r="734" spans="6:7">
      <c r="F734" s="3"/>
      <c r="G734" s="3"/>
    </row>
    <row r="735" spans="6:7">
      <c r="F735" s="3"/>
      <c r="G735" s="3"/>
    </row>
    <row r="736" spans="6:7">
      <c r="F736" s="3"/>
      <c r="G736" s="3"/>
    </row>
    <row r="737" spans="6:7">
      <c r="F737" s="3"/>
      <c r="G737" s="3"/>
    </row>
    <row r="738" spans="6:7">
      <c r="F738" s="3"/>
      <c r="G738" s="3"/>
    </row>
    <row r="739" spans="6:7">
      <c r="F739" s="3"/>
      <c r="G739" s="3"/>
    </row>
    <row r="740" spans="6:7">
      <c r="F740" s="3"/>
      <c r="G740" s="3"/>
    </row>
    <row r="741" spans="6:7">
      <c r="F741" s="3"/>
      <c r="G741" s="3"/>
    </row>
    <row r="742" spans="6:7">
      <c r="F742" s="3"/>
      <c r="G742" s="3"/>
    </row>
    <row r="743" spans="6:7">
      <c r="F743" s="3"/>
      <c r="G743" s="3"/>
    </row>
    <row r="744" spans="6:7">
      <c r="F744" s="3"/>
      <c r="G744" s="3"/>
    </row>
    <row r="745" spans="6:7">
      <c r="F745" s="3"/>
      <c r="G745" s="3"/>
    </row>
    <row r="746" spans="6:7">
      <c r="F746" s="3"/>
      <c r="G746" s="3"/>
    </row>
    <row r="747" spans="6:7">
      <c r="F747" s="3"/>
      <c r="G747" s="3"/>
    </row>
    <row r="748" spans="6:7">
      <c r="F748" s="3"/>
      <c r="G748" s="3"/>
    </row>
    <row r="749" spans="6:7">
      <c r="F749" s="3"/>
      <c r="G749" s="3"/>
    </row>
    <row r="750" spans="6:7">
      <c r="F750" s="3"/>
      <c r="G750" s="3"/>
    </row>
    <row r="751" spans="6:7">
      <c r="F751" s="3"/>
      <c r="G751" s="3"/>
    </row>
    <row r="752" spans="6:7">
      <c r="F752" s="3"/>
      <c r="G752" s="3"/>
    </row>
    <row r="753" spans="6:7">
      <c r="F753" s="3"/>
      <c r="G753" s="3"/>
    </row>
    <row r="754" spans="6:7">
      <c r="F754" s="3"/>
      <c r="G754" s="3"/>
    </row>
    <row r="755" spans="6:7">
      <c r="F755" s="3"/>
      <c r="G755" s="3"/>
    </row>
    <row r="756" spans="6:7">
      <c r="F756" s="3"/>
      <c r="G756" s="3"/>
    </row>
    <row r="757" spans="6:7">
      <c r="F757" s="3"/>
      <c r="G757" s="3"/>
    </row>
    <row r="758" spans="6:7">
      <c r="F758" s="3"/>
      <c r="G758" s="3"/>
    </row>
    <row r="759" spans="6:7">
      <c r="F759" s="3"/>
      <c r="G759" s="3"/>
    </row>
    <row r="760" spans="6:7">
      <c r="F760" s="3"/>
      <c r="G760" s="3"/>
    </row>
    <row r="761" spans="6:7">
      <c r="F761" s="3"/>
      <c r="G761" s="3"/>
    </row>
    <row r="762" spans="6:7">
      <c r="F762" s="3"/>
      <c r="G762" s="3"/>
    </row>
    <row r="763" spans="6:7">
      <c r="F763" s="3"/>
      <c r="G763" s="3"/>
    </row>
    <row r="764" spans="6:7">
      <c r="F764" s="3"/>
      <c r="G764" s="3"/>
    </row>
    <row r="765" spans="6:7">
      <c r="F765" s="3"/>
      <c r="G765" s="3"/>
    </row>
    <row r="766" spans="6:7">
      <c r="F766" s="3"/>
      <c r="G766" s="3"/>
    </row>
    <row r="767" spans="6:7">
      <c r="F767" s="3"/>
      <c r="G767" s="3"/>
    </row>
    <row r="768" spans="6:7">
      <c r="F768" s="3"/>
      <c r="G768" s="3"/>
    </row>
    <row r="769" spans="6:7">
      <c r="F769" s="3"/>
      <c r="G769" s="3"/>
    </row>
    <row r="770" spans="6:7">
      <c r="F770" s="3"/>
      <c r="G770" s="3"/>
    </row>
    <row r="771" spans="6:7">
      <c r="F771" s="3"/>
      <c r="G771" s="3"/>
    </row>
    <row r="772" spans="6:7">
      <c r="F772" s="3"/>
      <c r="G772" s="3"/>
    </row>
    <row r="773" spans="6:7">
      <c r="F773" s="3"/>
      <c r="G773" s="3"/>
    </row>
    <row r="774" spans="6:7">
      <c r="F774" s="3"/>
      <c r="G774" s="3"/>
    </row>
    <row r="775" spans="6:7">
      <c r="F775" s="3"/>
      <c r="G775" s="3"/>
    </row>
    <row r="776" spans="6:7">
      <c r="F776" s="3"/>
      <c r="G776" s="3"/>
    </row>
    <row r="777" spans="6:7">
      <c r="F777" s="3"/>
      <c r="G777" s="3"/>
    </row>
    <row r="778" spans="6:7">
      <c r="F778" s="3"/>
      <c r="G778" s="3"/>
    </row>
    <row r="779" spans="6:7">
      <c r="F779" s="3"/>
      <c r="G779" s="3"/>
    </row>
    <row r="780" spans="6:7">
      <c r="F780" s="3"/>
      <c r="G780" s="3"/>
    </row>
    <row r="781" spans="6:7">
      <c r="F781" s="3"/>
      <c r="G781" s="3"/>
    </row>
    <row r="782" spans="6:7">
      <c r="F782" s="3"/>
      <c r="G782" s="3"/>
    </row>
    <row r="783" spans="6:7">
      <c r="F783" s="3"/>
      <c r="G783" s="3"/>
    </row>
    <row r="784" spans="6:7">
      <c r="F784" s="3"/>
      <c r="G784" s="3"/>
    </row>
    <row r="785" spans="6:7">
      <c r="F785" s="3"/>
      <c r="G785" s="3"/>
    </row>
    <row r="786" spans="6:7">
      <c r="F786" s="3"/>
      <c r="G786" s="3"/>
    </row>
    <row r="787" spans="6:7">
      <c r="F787" s="3"/>
      <c r="G787" s="3"/>
    </row>
    <row r="788" spans="6:7">
      <c r="F788" s="3"/>
      <c r="G788" s="3"/>
    </row>
    <row r="789" spans="6:7">
      <c r="F789" s="3"/>
      <c r="G789" s="3"/>
    </row>
    <row r="790" spans="6:7">
      <c r="F790" s="3"/>
      <c r="G790" s="3"/>
    </row>
    <row r="791" spans="6:7">
      <c r="F791" s="3"/>
      <c r="G791" s="3"/>
    </row>
    <row r="792" spans="6:7">
      <c r="F792" s="3"/>
      <c r="G792" s="3"/>
    </row>
    <row r="793" spans="6:7">
      <c r="F793" s="3"/>
      <c r="G793" s="3"/>
    </row>
    <row r="794" spans="6:7">
      <c r="F794" s="3"/>
      <c r="G794" s="3"/>
    </row>
    <row r="795" spans="6:7">
      <c r="F795" s="3"/>
      <c r="G795" s="3"/>
    </row>
    <row r="796" spans="6:7">
      <c r="F796" s="3"/>
      <c r="G796" s="3"/>
    </row>
    <row r="797" spans="6:7">
      <c r="F797" s="3"/>
      <c r="G797" s="3"/>
    </row>
    <row r="798" spans="6:7">
      <c r="F798" s="3"/>
      <c r="G798" s="3"/>
    </row>
    <row r="799" spans="6:7">
      <c r="F799" s="3"/>
      <c r="G799" s="3"/>
    </row>
    <row r="800" spans="6:7">
      <c r="F800" s="3"/>
      <c r="G800" s="3"/>
    </row>
    <row r="801" spans="6:7">
      <c r="F801" s="3"/>
      <c r="G801" s="3"/>
    </row>
    <row r="802" spans="6:7">
      <c r="F802" s="3"/>
      <c r="G802" s="3"/>
    </row>
    <row r="803" spans="6:7">
      <c r="F803" s="3"/>
      <c r="G803" s="3"/>
    </row>
    <row r="804" spans="6:7">
      <c r="F804" s="3"/>
      <c r="G804" s="3"/>
    </row>
    <row r="805" spans="6:7">
      <c r="F805" s="3"/>
      <c r="G805" s="3"/>
    </row>
    <row r="806" spans="6:7">
      <c r="F806" s="3"/>
      <c r="G806" s="3"/>
    </row>
    <row r="807" spans="6:7">
      <c r="F807" s="3"/>
      <c r="G807" s="3"/>
    </row>
    <row r="808" spans="6:7">
      <c r="F808" s="3"/>
      <c r="G808" s="3"/>
    </row>
    <row r="809" spans="6:7">
      <c r="F809" s="3"/>
      <c r="G809" s="3"/>
    </row>
    <row r="810" spans="6:7">
      <c r="F810" s="3"/>
      <c r="G810" s="3"/>
    </row>
    <row r="811" spans="6:7">
      <c r="F811" s="3"/>
      <c r="G811" s="3"/>
    </row>
    <row r="812" spans="6:7">
      <c r="F812" s="3"/>
      <c r="G812" s="3"/>
    </row>
    <row r="813" spans="6:7">
      <c r="F813" s="3"/>
      <c r="G813" s="3"/>
    </row>
    <row r="814" spans="6:7">
      <c r="F814" s="3"/>
      <c r="G814" s="3"/>
    </row>
    <row r="815" spans="6:7">
      <c r="F815" s="3"/>
      <c r="G815" s="3"/>
    </row>
    <row r="816" spans="6:7">
      <c r="F816" s="3"/>
      <c r="G816" s="3"/>
    </row>
    <row r="817" spans="6:7">
      <c r="F817" s="3"/>
      <c r="G817" s="3"/>
    </row>
    <row r="818" spans="6:7">
      <c r="F818" s="3"/>
      <c r="G818" s="3"/>
    </row>
    <row r="819" spans="6:7">
      <c r="F819" s="3"/>
      <c r="G819" s="3"/>
    </row>
    <row r="820" spans="6:7">
      <c r="F820" s="3"/>
      <c r="G820" s="3"/>
    </row>
    <row r="821" spans="6:7">
      <c r="F821" s="3"/>
      <c r="G821" s="3"/>
    </row>
    <row r="822" spans="6:7">
      <c r="F822" s="3"/>
      <c r="G822" s="3"/>
    </row>
    <row r="823" spans="6:7">
      <c r="F823" s="3"/>
      <c r="G823" s="3"/>
    </row>
    <row r="824" spans="6:7">
      <c r="F824" s="3"/>
      <c r="G824" s="3"/>
    </row>
    <row r="825" spans="6:7">
      <c r="F825" s="3"/>
      <c r="G825" s="3"/>
    </row>
    <row r="826" spans="6:7">
      <c r="F826" s="3"/>
      <c r="G826" s="3"/>
    </row>
    <row r="827" spans="6:7">
      <c r="F827" s="3"/>
      <c r="G827" s="3"/>
    </row>
    <row r="828" spans="6:7">
      <c r="F828" s="3"/>
      <c r="G828" s="3"/>
    </row>
    <row r="829" spans="6:7">
      <c r="F829" s="3"/>
      <c r="G829" s="3"/>
    </row>
    <row r="830" spans="6:7">
      <c r="F830" s="3"/>
      <c r="G830" s="3"/>
    </row>
    <row r="831" spans="6:7">
      <c r="F831" s="3"/>
      <c r="G831" s="3"/>
    </row>
    <row r="832" spans="6:7">
      <c r="F832" s="3"/>
      <c r="G832" s="3"/>
    </row>
    <row r="833" spans="6:7">
      <c r="F833" s="3"/>
      <c r="G833" s="3"/>
    </row>
    <row r="834" spans="6:7">
      <c r="F834" s="3"/>
      <c r="G834" s="3"/>
    </row>
    <row r="835" spans="6:7">
      <c r="F835" s="3"/>
      <c r="G835" s="3"/>
    </row>
    <row r="836" spans="6:7">
      <c r="F836" s="3"/>
      <c r="G836" s="3"/>
    </row>
    <row r="837" spans="6:7">
      <c r="F837" s="3"/>
      <c r="G837" s="3"/>
    </row>
    <row r="838" spans="6:7">
      <c r="F838" s="3"/>
      <c r="G838" s="3"/>
    </row>
    <row r="839" spans="6:7">
      <c r="F839" s="3"/>
      <c r="G839" s="3"/>
    </row>
    <row r="840" spans="6:7">
      <c r="F840" s="3"/>
      <c r="G840" s="3"/>
    </row>
    <row r="841" spans="6:7">
      <c r="F841" s="3"/>
      <c r="G841" s="3"/>
    </row>
    <row r="842" spans="6:7">
      <c r="F842" s="3"/>
      <c r="G842" s="3"/>
    </row>
    <row r="843" spans="6:7">
      <c r="F843" s="3"/>
      <c r="G843" s="3"/>
    </row>
    <row r="844" spans="6:7">
      <c r="F844" s="3"/>
      <c r="G844" s="3"/>
    </row>
    <row r="845" spans="6:7">
      <c r="F845" s="3"/>
      <c r="G845" s="3"/>
    </row>
    <row r="846" spans="6:7">
      <c r="F846" s="3"/>
      <c r="G846" s="3"/>
    </row>
    <row r="847" spans="6:7">
      <c r="F847" s="3"/>
      <c r="G847" s="3"/>
    </row>
    <row r="848" spans="6:7">
      <c r="F848" s="3"/>
      <c r="G848" s="3"/>
    </row>
    <row r="849" spans="6:7">
      <c r="F849" s="3"/>
      <c r="G849" s="3"/>
    </row>
    <row r="850" spans="6:7">
      <c r="F850" s="3"/>
      <c r="G850" s="3"/>
    </row>
    <row r="851" spans="6:7">
      <c r="F851" s="3"/>
      <c r="G851" s="3"/>
    </row>
    <row r="852" spans="6:7">
      <c r="F852" s="3"/>
      <c r="G852" s="3"/>
    </row>
    <row r="853" spans="6:7">
      <c r="F853" s="3"/>
      <c r="G853" s="3"/>
    </row>
    <row r="854" spans="6:7">
      <c r="F854" s="3"/>
      <c r="G854" s="3"/>
    </row>
    <row r="855" spans="6:7">
      <c r="F855" s="3"/>
      <c r="G855" s="3"/>
    </row>
    <row r="856" spans="6:7">
      <c r="F856" s="3"/>
      <c r="G856" s="3"/>
    </row>
    <row r="857" spans="6:7">
      <c r="F857" s="3"/>
      <c r="G857" s="3"/>
    </row>
    <row r="858" spans="6:7">
      <c r="F858" s="3"/>
      <c r="G858" s="3"/>
    </row>
    <row r="859" spans="6:7">
      <c r="F859" s="3"/>
      <c r="G859" s="3"/>
    </row>
    <row r="860" spans="6:7">
      <c r="F860" s="3"/>
      <c r="G860" s="3"/>
    </row>
    <row r="861" spans="6:7">
      <c r="F861" s="3"/>
      <c r="G861" s="3"/>
    </row>
    <row r="862" spans="6:7">
      <c r="F862" s="3"/>
      <c r="G862" s="3"/>
    </row>
    <row r="863" spans="6:7">
      <c r="F863" s="3"/>
      <c r="G863" s="3"/>
    </row>
    <row r="864" spans="6:7">
      <c r="F864" s="3"/>
      <c r="G864" s="3"/>
    </row>
    <row r="865" spans="6:7">
      <c r="F865" s="3"/>
      <c r="G865" s="3"/>
    </row>
    <row r="866" spans="6:7">
      <c r="F866" s="3"/>
      <c r="G866" s="3"/>
    </row>
    <row r="867" spans="6:7">
      <c r="F867" s="3"/>
      <c r="G867" s="3"/>
    </row>
    <row r="868" spans="6:7">
      <c r="F868" s="3"/>
      <c r="G868" s="3"/>
    </row>
    <row r="869" spans="6:7">
      <c r="F869" s="3"/>
      <c r="G869" s="3"/>
    </row>
    <row r="870" spans="6:7">
      <c r="F870" s="3"/>
      <c r="G870" s="3"/>
    </row>
    <row r="871" spans="6:7">
      <c r="F871" s="3"/>
      <c r="G871" s="3"/>
    </row>
    <row r="872" spans="6:7">
      <c r="F872" s="3"/>
      <c r="G872" s="3"/>
    </row>
    <row r="873" spans="6:7">
      <c r="F873" s="3"/>
      <c r="G873" s="3"/>
    </row>
    <row r="874" spans="6:7">
      <c r="F874" s="3"/>
      <c r="G874" s="3"/>
    </row>
    <row r="875" spans="6:7">
      <c r="F875" s="3"/>
      <c r="G875" s="3"/>
    </row>
    <row r="876" spans="6:7">
      <c r="F876" s="3"/>
      <c r="G876" s="3"/>
    </row>
    <row r="877" spans="6:7">
      <c r="F877" s="3"/>
      <c r="G877" s="3"/>
    </row>
    <row r="878" spans="6:7">
      <c r="F878" s="3"/>
      <c r="G878" s="3"/>
    </row>
    <row r="879" spans="6:7">
      <c r="F879" s="3"/>
      <c r="G879" s="3"/>
    </row>
    <row r="880" spans="6:7">
      <c r="F880" s="3"/>
      <c r="G880" s="3"/>
    </row>
    <row r="881" spans="6:7">
      <c r="F881" s="3"/>
      <c r="G881" s="3"/>
    </row>
    <row r="882" spans="6:7">
      <c r="F882" s="3"/>
      <c r="G882" s="3"/>
    </row>
    <row r="883" spans="6:7">
      <c r="F883" s="3"/>
      <c r="G883" s="3"/>
    </row>
    <row r="884" spans="6:7">
      <c r="F884" s="3"/>
      <c r="G884" s="3"/>
    </row>
    <row r="885" spans="6:7">
      <c r="F885" s="3"/>
      <c r="G885" s="3"/>
    </row>
    <row r="886" spans="6:7">
      <c r="F886" s="3"/>
      <c r="G886" s="3"/>
    </row>
    <row r="887" spans="6:7">
      <c r="F887" s="3"/>
      <c r="G887" s="3"/>
    </row>
    <row r="888" spans="6:7">
      <c r="F888" s="3"/>
      <c r="G888" s="3"/>
    </row>
    <row r="889" spans="6:7">
      <c r="F889" s="3"/>
      <c r="G889" s="3"/>
    </row>
    <row r="890" spans="6:7">
      <c r="F890" s="3"/>
      <c r="G890" s="3"/>
    </row>
    <row r="891" spans="6:7">
      <c r="F891" s="3"/>
      <c r="G891" s="3"/>
    </row>
    <row r="892" spans="6:7">
      <c r="F892" s="3"/>
      <c r="G892" s="3"/>
    </row>
    <row r="893" spans="6:7">
      <c r="F893" s="3"/>
      <c r="G893" s="3"/>
    </row>
    <row r="894" spans="6:7">
      <c r="F894" s="3"/>
      <c r="G894" s="3"/>
    </row>
    <row r="895" spans="6:7">
      <c r="F895" s="3"/>
      <c r="G895" s="3"/>
    </row>
    <row r="896" spans="6:7">
      <c r="F896" s="3"/>
      <c r="G896" s="3"/>
    </row>
    <row r="897" spans="6:7">
      <c r="F897" s="3"/>
      <c r="G897" s="3"/>
    </row>
    <row r="898" spans="6:7">
      <c r="F898" s="3"/>
      <c r="G898" s="3"/>
    </row>
    <row r="899" spans="6:7">
      <c r="F899" s="3"/>
      <c r="G899" s="3"/>
    </row>
    <row r="900" spans="6:7">
      <c r="F900" s="3"/>
      <c r="G900" s="3"/>
    </row>
    <row r="901" spans="6:7">
      <c r="F901" s="3"/>
      <c r="G901" s="3"/>
    </row>
    <row r="902" spans="6:7">
      <c r="F902" s="3"/>
      <c r="G902" s="3"/>
    </row>
    <row r="903" spans="6:7">
      <c r="F903" s="3"/>
      <c r="G903" s="3"/>
    </row>
    <row r="904" spans="6:7">
      <c r="F904" s="3"/>
      <c r="G904" s="3"/>
    </row>
    <row r="905" spans="6:7">
      <c r="F905" s="3"/>
      <c r="G905" s="3"/>
    </row>
    <row r="906" spans="6:7">
      <c r="F906" s="3"/>
      <c r="G906" s="3"/>
    </row>
    <row r="907" spans="6:7">
      <c r="F907" s="3"/>
      <c r="G907" s="3"/>
    </row>
    <row r="908" spans="6:7">
      <c r="F908" s="3"/>
      <c r="G908" s="3"/>
    </row>
    <row r="909" spans="6:7">
      <c r="F909" s="3"/>
      <c r="G909" s="3"/>
    </row>
    <row r="910" spans="6:7">
      <c r="F910" s="3"/>
      <c r="G910" s="3"/>
    </row>
    <row r="911" spans="6:7">
      <c r="F911" s="3"/>
      <c r="G911" s="3"/>
    </row>
    <row r="912" spans="6:7">
      <c r="F912" s="3"/>
      <c r="G912" s="3"/>
    </row>
    <row r="913" spans="6:7">
      <c r="F913" s="3"/>
      <c r="G913" s="3"/>
    </row>
    <row r="914" spans="6:7">
      <c r="F914" s="3"/>
      <c r="G914" s="3"/>
    </row>
    <row r="915" spans="6:7">
      <c r="F915" s="3"/>
      <c r="G915" s="3"/>
    </row>
    <row r="916" spans="6:7">
      <c r="F916" s="3"/>
      <c r="G916" s="3"/>
    </row>
    <row r="917" spans="6:7">
      <c r="F917" s="3"/>
      <c r="G917" s="3"/>
    </row>
    <row r="918" spans="6:7">
      <c r="F918" s="3"/>
      <c r="G918" s="3"/>
    </row>
    <row r="919" spans="6:7">
      <c r="F919" s="3"/>
      <c r="G919" s="3"/>
    </row>
    <row r="920" spans="6:7">
      <c r="F920" s="3"/>
      <c r="G920" s="3"/>
    </row>
    <row r="921" spans="6:7">
      <c r="F921" s="3"/>
      <c r="G921" s="3"/>
    </row>
    <row r="922" spans="6:7">
      <c r="F922" s="3"/>
      <c r="G922" s="3"/>
    </row>
    <row r="923" spans="6:7">
      <c r="F923" s="3"/>
      <c r="G923" s="3"/>
    </row>
    <row r="924" spans="6:7">
      <c r="F924" s="3"/>
      <c r="G924" s="3"/>
    </row>
    <row r="925" spans="6:7">
      <c r="F925" s="3"/>
      <c r="G925" s="3"/>
    </row>
    <row r="926" spans="6:7">
      <c r="F926" s="3"/>
      <c r="G926" s="3"/>
    </row>
    <row r="927" spans="6:7">
      <c r="F927" s="3"/>
      <c r="G927" s="3"/>
    </row>
    <row r="928" spans="6:7">
      <c r="F928" s="3"/>
      <c r="G928" s="3"/>
    </row>
    <row r="929" spans="6:7">
      <c r="F929" s="3"/>
      <c r="G929" s="3"/>
    </row>
    <row r="930" spans="6:7">
      <c r="F930" s="3"/>
      <c r="G930" s="3"/>
    </row>
    <row r="931" spans="6:7">
      <c r="F931" s="3"/>
      <c r="G931" s="3"/>
    </row>
    <row r="932" spans="6:7">
      <c r="F932" s="3"/>
      <c r="G932" s="3"/>
    </row>
    <row r="933" spans="6:7">
      <c r="F933" s="3"/>
      <c r="G933" s="3"/>
    </row>
    <row r="934" spans="6:7">
      <c r="F934" s="3"/>
      <c r="G934" s="3"/>
    </row>
    <row r="935" spans="6:7">
      <c r="F935" s="3"/>
      <c r="G935" s="3"/>
    </row>
    <row r="936" spans="6:7">
      <c r="F936" s="3"/>
      <c r="G936" s="3"/>
    </row>
    <row r="937" spans="6:7">
      <c r="F937" s="3"/>
      <c r="G937" s="3"/>
    </row>
    <row r="938" spans="6:7">
      <c r="F938" s="3"/>
      <c r="G938" s="3"/>
    </row>
    <row r="939" spans="6:7">
      <c r="F939" s="3"/>
      <c r="G939" s="3"/>
    </row>
    <row r="940" spans="6:7">
      <c r="F940" s="3"/>
      <c r="G940" s="3"/>
    </row>
    <row r="941" spans="6:7">
      <c r="F941" s="3"/>
      <c r="G941" s="3"/>
    </row>
    <row r="942" spans="6:7">
      <c r="F942" s="3"/>
      <c r="G942" s="3"/>
    </row>
    <row r="943" spans="6:7">
      <c r="F943" s="3"/>
      <c r="G943" s="3"/>
    </row>
    <row r="944" spans="6:7">
      <c r="F944" s="3"/>
      <c r="G944" s="3"/>
    </row>
    <row r="945" spans="6:7">
      <c r="F945" s="3"/>
      <c r="G945" s="3"/>
    </row>
    <row r="946" spans="6:7">
      <c r="F946" s="3"/>
      <c r="G946" s="3"/>
    </row>
    <row r="947" spans="6:7">
      <c r="F947" s="3"/>
      <c r="G947" s="3"/>
    </row>
    <row r="948" spans="6:7">
      <c r="F948" s="3"/>
      <c r="G948" s="3"/>
    </row>
    <row r="949" spans="6:7">
      <c r="F949" s="3"/>
      <c r="G949" s="3"/>
    </row>
    <row r="950" spans="6:7">
      <c r="F950" s="3"/>
      <c r="G950" s="3"/>
    </row>
    <row r="951" spans="6:7">
      <c r="F951" s="3"/>
      <c r="G951" s="3"/>
    </row>
    <row r="952" spans="6:7">
      <c r="F952" s="3"/>
      <c r="G952" s="3"/>
    </row>
    <row r="953" spans="6:7">
      <c r="F953" s="3"/>
      <c r="G953" s="3"/>
    </row>
    <row r="954" spans="6:7">
      <c r="F954" s="3"/>
      <c r="G954" s="3"/>
    </row>
    <row r="955" spans="6:7">
      <c r="F955" s="3"/>
      <c r="G955" s="3"/>
    </row>
    <row r="956" spans="6:7">
      <c r="F956" s="3"/>
      <c r="G956" s="3"/>
    </row>
    <row r="957" spans="6:7">
      <c r="F957" s="3"/>
      <c r="G957" s="3"/>
    </row>
    <row r="958" spans="6:7">
      <c r="F958" s="3"/>
      <c r="G958" s="3"/>
    </row>
    <row r="959" spans="6:7">
      <c r="F959" s="3"/>
      <c r="G959" s="3"/>
    </row>
    <row r="960" spans="6:7">
      <c r="F960" s="3"/>
      <c r="G960" s="3"/>
    </row>
    <row r="961" spans="6:7">
      <c r="F961" s="3"/>
      <c r="G961" s="3"/>
    </row>
    <row r="962" spans="6:7">
      <c r="F962" s="3"/>
      <c r="G962" s="3"/>
    </row>
    <row r="963" spans="6:7">
      <c r="F963" s="3"/>
      <c r="G963" s="3"/>
    </row>
    <row r="964" spans="6:7">
      <c r="F964" s="3"/>
      <c r="G964" s="3"/>
    </row>
    <row r="965" spans="6:7">
      <c r="F965" s="3"/>
      <c r="G965" s="3"/>
    </row>
    <row r="966" spans="6:7">
      <c r="F966" s="3"/>
      <c r="G966" s="3"/>
    </row>
    <row r="967" spans="6:7">
      <c r="F967" s="3"/>
      <c r="G967" s="3"/>
    </row>
    <row r="968" spans="6:7">
      <c r="F968" s="3"/>
      <c r="G968" s="3"/>
    </row>
    <row r="969" spans="6:7">
      <c r="F969" s="3"/>
      <c r="G969" s="3"/>
    </row>
    <row r="970" spans="6:7">
      <c r="F970" s="3"/>
      <c r="G970" s="3"/>
    </row>
    <row r="971" spans="6:7">
      <c r="F971" s="3"/>
      <c r="G971" s="3"/>
    </row>
    <row r="972" spans="6:7">
      <c r="F972" s="3"/>
      <c r="G972" s="3"/>
    </row>
    <row r="973" spans="6:7">
      <c r="F973" s="3"/>
      <c r="G973" s="3"/>
    </row>
    <row r="974" spans="6:7">
      <c r="F974" s="3"/>
      <c r="G974" s="3"/>
    </row>
    <row r="975" spans="6:7">
      <c r="F975" s="3"/>
      <c r="G975" s="3"/>
    </row>
    <row r="976" spans="6:7">
      <c r="F976" s="3"/>
      <c r="G976" s="3"/>
    </row>
    <row r="977" spans="6:7">
      <c r="F977" s="3"/>
      <c r="G977" s="3"/>
    </row>
    <row r="978" spans="6:7">
      <c r="F978" s="3"/>
      <c r="G978" s="3"/>
    </row>
    <row r="979" spans="6:7">
      <c r="F979" s="3"/>
      <c r="G979" s="3"/>
    </row>
    <row r="980" spans="6:7">
      <c r="F980" s="3"/>
      <c r="G980" s="3"/>
    </row>
    <row r="981" spans="6:7">
      <c r="F981" s="3"/>
      <c r="G981" s="3"/>
    </row>
    <row r="982" spans="6:7">
      <c r="F982" s="3"/>
      <c r="G982" s="3"/>
    </row>
    <row r="983" spans="6:7">
      <c r="F983" s="3"/>
      <c r="G983" s="3"/>
    </row>
    <row r="984" spans="6:7">
      <c r="F984" s="3"/>
      <c r="G984" s="3"/>
    </row>
    <row r="985" spans="6:7">
      <c r="F985" s="3"/>
      <c r="G985" s="3"/>
    </row>
    <row r="986" spans="6:7">
      <c r="F986" s="3"/>
      <c r="G986" s="3"/>
    </row>
    <row r="987" spans="6:7">
      <c r="F987" s="3"/>
      <c r="G987" s="3"/>
    </row>
    <row r="988" spans="6:7">
      <c r="F988" s="3"/>
      <c r="G988" s="3"/>
    </row>
    <row r="989" spans="6:7">
      <c r="F989" s="3"/>
      <c r="G989" s="3"/>
    </row>
    <row r="990" spans="6:7">
      <c r="F990" s="3"/>
      <c r="G990" s="3"/>
    </row>
    <row r="991" spans="6:7">
      <c r="F991" s="3"/>
      <c r="G991" s="3"/>
    </row>
    <row r="992" spans="6:7">
      <c r="F992" s="3"/>
      <c r="G992" s="3"/>
    </row>
    <row r="993" spans="6:7">
      <c r="F993" s="3"/>
      <c r="G993" s="3"/>
    </row>
    <row r="994" spans="6:7">
      <c r="F994" s="3"/>
      <c r="G994" s="3"/>
    </row>
    <row r="995" spans="6:7">
      <c r="F995" s="3"/>
      <c r="G995" s="3"/>
    </row>
    <row r="996" spans="6:7">
      <c r="F996" s="3"/>
      <c r="G996" s="3"/>
    </row>
    <row r="997" spans="6:7">
      <c r="F997" s="3"/>
      <c r="G997" s="3"/>
    </row>
    <row r="998" spans="6:7">
      <c r="F998" s="3"/>
      <c r="G998" s="3"/>
    </row>
    <row r="999" spans="6:7">
      <c r="F999" s="3"/>
      <c r="G999" s="3"/>
    </row>
    <row r="1000" spans="6:7">
      <c r="F1000" s="3"/>
      <c r="G1000" s="3"/>
    </row>
    <row r="1001" spans="6:7">
      <c r="F1001" s="3"/>
      <c r="G1001" s="3"/>
    </row>
    <row r="1002" spans="6:7">
      <c r="F1002" s="3"/>
      <c r="G1002" s="3"/>
    </row>
    <row r="1003" spans="6:7">
      <c r="F1003" s="3"/>
      <c r="G1003" s="3"/>
    </row>
    <row r="1004" spans="6:7">
      <c r="F1004" s="3"/>
      <c r="G1004" s="3"/>
    </row>
    <row r="1005" spans="6:7">
      <c r="F1005" s="3"/>
      <c r="G1005" s="3"/>
    </row>
    <row r="1006" spans="6:7">
      <c r="F1006" s="3"/>
      <c r="G1006" s="3"/>
    </row>
    <row r="1007" spans="6:7">
      <c r="F1007" s="3"/>
      <c r="G1007" s="3"/>
    </row>
    <row r="1008" spans="6:7">
      <c r="F1008" s="3"/>
      <c r="G1008" s="3"/>
    </row>
    <row r="1009" spans="6:7">
      <c r="F1009" s="3"/>
      <c r="G1009" s="3"/>
    </row>
    <row r="1010" spans="6:7">
      <c r="F1010" s="3"/>
      <c r="G1010" s="3"/>
    </row>
    <row r="1011" spans="6:7">
      <c r="F1011" s="3"/>
      <c r="G1011" s="3"/>
    </row>
    <row r="1012" spans="6:7">
      <c r="F1012" s="3"/>
      <c r="G1012" s="3"/>
    </row>
    <row r="1013" spans="6:7">
      <c r="F1013" s="3"/>
      <c r="G1013" s="3"/>
    </row>
    <row r="1014" spans="6:7">
      <c r="F1014" s="3"/>
      <c r="G1014" s="3"/>
    </row>
    <row r="1015" spans="6:7">
      <c r="F1015" s="3"/>
      <c r="G1015" s="3"/>
    </row>
    <row r="1016" spans="6:7">
      <c r="F1016" s="3"/>
      <c r="G1016" s="3"/>
    </row>
    <row r="1017" spans="6:7">
      <c r="F1017" s="3"/>
      <c r="G1017" s="3"/>
    </row>
    <row r="1018" spans="6:7">
      <c r="F1018" s="3"/>
      <c r="G1018" s="3"/>
    </row>
    <row r="1019" spans="6:7">
      <c r="F1019" s="3"/>
      <c r="G1019" s="3"/>
    </row>
    <row r="1020" spans="6:7">
      <c r="F1020" s="3"/>
      <c r="G1020" s="3"/>
    </row>
    <row r="1021" spans="6:7">
      <c r="F1021" s="3"/>
      <c r="G1021" s="3"/>
    </row>
    <row r="1022" spans="6:7">
      <c r="F1022" s="3"/>
      <c r="G1022" s="3"/>
    </row>
    <row r="1023" spans="6:7">
      <c r="F1023" s="3"/>
      <c r="G1023" s="3"/>
    </row>
    <row r="1024" spans="6:7">
      <c r="F1024" s="3"/>
      <c r="G1024" s="3"/>
    </row>
    <row r="1025" spans="6:7">
      <c r="F1025" s="3"/>
      <c r="G1025" s="3"/>
    </row>
    <row r="1026" spans="6:7">
      <c r="F1026" s="3"/>
      <c r="G1026" s="3"/>
    </row>
    <row r="1027" spans="6:7">
      <c r="F1027" s="3"/>
      <c r="G1027" s="3"/>
    </row>
    <row r="1028" spans="6:7">
      <c r="F1028" s="3"/>
      <c r="G1028" s="3"/>
    </row>
    <row r="1029" spans="6:7">
      <c r="F1029" s="3"/>
      <c r="G1029" s="3"/>
    </row>
    <row r="1030" spans="6:7">
      <c r="F1030" s="3"/>
      <c r="G1030" s="3"/>
    </row>
    <row r="1031" spans="6:7">
      <c r="F1031" s="3"/>
      <c r="G1031" s="3"/>
    </row>
    <row r="1032" spans="6:7">
      <c r="F1032" s="3"/>
      <c r="G1032" s="3"/>
    </row>
    <row r="1033" spans="6:7">
      <c r="F1033" s="3"/>
      <c r="G1033" s="3"/>
    </row>
    <row r="1034" spans="6:7">
      <c r="F1034" s="3"/>
      <c r="G1034" s="3"/>
    </row>
    <row r="1035" spans="6:7">
      <c r="F1035" s="3"/>
      <c r="G1035" s="3"/>
    </row>
    <row r="1036" spans="6:7">
      <c r="F1036" s="3"/>
      <c r="G1036" s="3"/>
    </row>
    <row r="1037" spans="6:7">
      <c r="F1037" s="3"/>
      <c r="G1037" s="3"/>
    </row>
    <row r="1038" spans="6:7">
      <c r="F1038" s="3"/>
      <c r="G1038" s="3"/>
    </row>
    <row r="1039" spans="6:7">
      <c r="F1039" s="3"/>
      <c r="G1039" s="3"/>
    </row>
    <row r="1040" spans="6:7">
      <c r="F1040" s="3"/>
      <c r="G1040" s="3"/>
    </row>
    <row r="1041" spans="6:7">
      <c r="F1041" s="3"/>
      <c r="G1041" s="3"/>
    </row>
    <row r="1042" spans="6:7">
      <c r="F1042" s="3"/>
      <c r="G1042" s="3"/>
    </row>
    <row r="1043" spans="6:7">
      <c r="F1043" s="3"/>
      <c r="G1043" s="3"/>
    </row>
    <row r="1044" spans="6:7">
      <c r="F1044" s="3"/>
      <c r="G1044" s="3"/>
    </row>
    <row r="1045" spans="6:7">
      <c r="F1045" s="3"/>
      <c r="G1045" s="3"/>
    </row>
    <row r="1046" spans="6:7">
      <c r="F1046" s="3"/>
      <c r="G1046" s="3"/>
    </row>
    <row r="1047" spans="6:7">
      <c r="F1047" s="3"/>
      <c r="G1047" s="3"/>
    </row>
    <row r="1048" spans="6:7">
      <c r="F1048" s="3"/>
      <c r="G1048" s="3"/>
    </row>
    <row r="1049" spans="6:7">
      <c r="F1049" s="3"/>
      <c r="G1049" s="3"/>
    </row>
    <row r="1050" spans="6:7">
      <c r="F1050" s="3"/>
      <c r="G1050" s="3"/>
    </row>
    <row r="1051" spans="6:7">
      <c r="F1051" s="3"/>
      <c r="G1051" s="3"/>
    </row>
    <row r="1052" spans="6:7">
      <c r="F1052" s="3"/>
      <c r="G1052" s="3"/>
    </row>
    <row r="1053" spans="6:7">
      <c r="F1053" s="3"/>
      <c r="G1053" s="3"/>
    </row>
    <row r="1054" spans="6:7">
      <c r="F1054" s="3"/>
      <c r="G1054" s="3"/>
    </row>
    <row r="1055" spans="6:7">
      <c r="F1055" s="3"/>
      <c r="G1055" s="3"/>
    </row>
    <row r="1056" spans="6:7">
      <c r="F1056" s="3"/>
      <c r="G1056" s="3"/>
    </row>
    <row r="1057" spans="6:7">
      <c r="F1057" s="3"/>
      <c r="G1057" s="3"/>
    </row>
    <row r="1058" spans="6:7">
      <c r="F1058" s="3"/>
      <c r="G1058" s="3"/>
    </row>
    <row r="1059" spans="6:7">
      <c r="F1059" s="3"/>
      <c r="G1059" s="3"/>
    </row>
    <row r="1060" spans="6:7">
      <c r="F1060" s="3"/>
      <c r="G1060" s="3"/>
    </row>
    <row r="1061" spans="6:7">
      <c r="F1061" s="3"/>
      <c r="G1061" s="3"/>
    </row>
    <row r="1062" spans="6:7">
      <c r="F1062" s="3"/>
      <c r="G1062" s="3"/>
    </row>
    <row r="1063" spans="6:7">
      <c r="F1063" s="3"/>
      <c r="G1063" s="3"/>
    </row>
    <row r="1064" spans="6:7">
      <c r="F1064" s="3"/>
      <c r="G1064" s="3"/>
    </row>
    <row r="1065" spans="6:7">
      <c r="F1065" s="3"/>
      <c r="G1065" s="3"/>
    </row>
    <row r="1066" spans="6:7">
      <c r="F1066" s="3"/>
      <c r="G1066" s="3"/>
    </row>
    <row r="1067" spans="6:7">
      <c r="F1067" s="3"/>
      <c r="G1067" s="3"/>
    </row>
    <row r="1068" spans="6:7">
      <c r="F1068" s="3"/>
      <c r="G1068" s="3"/>
    </row>
    <row r="1069" spans="6:7">
      <c r="F1069" s="3"/>
      <c r="G1069" s="3"/>
    </row>
    <row r="1070" spans="6:7">
      <c r="F1070" s="3"/>
      <c r="G1070" s="3"/>
    </row>
    <row r="1071" spans="6:7">
      <c r="F1071" s="3"/>
      <c r="G1071" s="3"/>
    </row>
    <row r="1072" spans="6:7">
      <c r="F1072" s="3"/>
      <c r="G1072" s="3"/>
    </row>
    <row r="1073" spans="6:7">
      <c r="F1073" s="3"/>
      <c r="G1073" s="3"/>
    </row>
    <row r="1074" spans="6:7">
      <c r="F1074" s="3"/>
      <c r="G1074" s="3"/>
    </row>
    <row r="1075" spans="6:7">
      <c r="F1075" s="3"/>
      <c r="G1075" s="3"/>
    </row>
    <row r="1076" spans="6:7">
      <c r="F1076" s="3"/>
      <c r="G1076" s="3"/>
    </row>
    <row r="1077" spans="6:7">
      <c r="F1077" s="3"/>
      <c r="G1077" s="3"/>
    </row>
    <row r="1078" spans="6:7">
      <c r="F1078" s="3"/>
      <c r="G1078" s="3"/>
    </row>
    <row r="1079" spans="6:7">
      <c r="F1079" s="3"/>
      <c r="G1079" s="3"/>
    </row>
    <row r="1080" spans="6:7">
      <c r="F1080" s="3"/>
      <c r="G1080" s="3"/>
    </row>
    <row r="1081" spans="6:7">
      <c r="F1081" s="3"/>
      <c r="G1081" s="3"/>
    </row>
    <row r="1082" spans="6:7">
      <c r="F1082" s="3"/>
      <c r="G1082" s="3"/>
    </row>
    <row r="1083" spans="6:7">
      <c r="F1083" s="3"/>
      <c r="G1083" s="3"/>
    </row>
    <row r="1084" spans="6:7">
      <c r="F1084" s="3"/>
      <c r="G1084" s="3"/>
    </row>
    <row r="1085" spans="6:7">
      <c r="F1085" s="3"/>
      <c r="G1085" s="3"/>
    </row>
    <row r="1086" spans="6:7">
      <c r="F1086" s="3"/>
      <c r="G1086" s="3"/>
    </row>
    <row r="1087" spans="6:7">
      <c r="F1087" s="3"/>
      <c r="G1087" s="3"/>
    </row>
    <row r="1088" spans="6:7">
      <c r="F1088" s="3"/>
      <c r="G1088" s="3"/>
    </row>
    <row r="1089" spans="6:7">
      <c r="F1089" s="3"/>
      <c r="G1089" s="3"/>
    </row>
    <row r="1090" spans="6:7">
      <c r="F1090" s="3"/>
      <c r="G1090" s="3"/>
    </row>
    <row r="1091" spans="6:7">
      <c r="F1091" s="3"/>
      <c r="G1091" s="3"/>
    </row>
    <row r="1092" spans="6:7">
      <c r="F1092" s="3"/>
      <c r="G1092" s="3"/>
    </row>
    <row r="1093" spans="6:7">
      <c r="F1093" s="3"/>
      <c r="G1093" s="3"/>
    </row>
    <row r="1094" spans="6:7">
      <c r="F1094" s="3"/>
      <c r="G1094" s="3"/>
    </row>
    <row r="1095" spans="6:7">
      <c r="F1095" s="3"/>
      <c r="G1095" s="3"/>
    </row>
    <row r="1096" spans="6:7">
      <c r="F1096" s="3"/>
      <c r="G1096" s="3"/>
    </row>
    <row r="1097" spans="6:7">
      <c r="F1097" s="3"/>
      <c r="G1097" s="3"/>
    </row>
    <row r="1098" spans="6:7">
      <c r="F1098" s="3"/>
      <c r="G1098" s="3"/>
    </row>
    <row r="1099" spans="6:7">
      <c r="F1099" s="3"/>
      <c r="G1099" s="3"/>
    </row>
    <row r="1100" spans="6:7">
      <c r="F1100" s="3"/>
      <c r="G1100" s="3"/>
    </row>
    <row r="1101" spans="6:7">
      <c r="F1101" s="3"/>
      <c r="G1101" s="3"/>
    </row>
    <row r="1102" spans="6:7">
      <c r="F1102" s="3"/>
      <c r="G1102" s="3"/>
    </row>
    <row r="1103" spans="6:7">
      <c r="F1103" s="3"/>
      <c r="G1103" s="3"/>
    </row>
    <row r="1104" spans="6:7">
      <c r="F1104" s="3"/>
      <c r="G1104" s="3"/>
    </row>
    <row r="1105" spans="6:7">
      <c r="F1105" s="3"/>
      <c r="G1105" s="3"/>
    </row>
    <row r="1106" spans="6:7">
      <c r="F1106" s="3"/>
      <c r="G1106" s="3"/>
    </row>
    <row r="1107" spans="6:7">
      <c r="F1107" s="3"/>
      <c r="G1107" s="3"/>
    </row>
    <row r="1108" spans="6:7">
      <c r="F1108" s="3"/>
      <c r="G1108" s="3"/>
    </row>
    <row r="1109" spans="6:7">
      <c r="F1109" s="3"/>
      <c r="G1109" s="3"/>
    </row>
    <row r="1110" spans="6:7">
      <c r="F1110" s="3"/>
      <c r="G1110" s="3"/>
    </row>
    <row r="1111" spans="6:7">
      <c r="F1111" s="3"/>
      <c r="G1111" s="3"/>
    </row>
    <row r="1112" spans="6:7">
      <c r="F1112" s="3"/>
      <c r="G1112" s="3"/>
    </row>
    <row r="1113" spans="6:7">
      <c r="F1113" s="3"/>
      <c r="G1113" s="3"/>
    </row>
    <row r="1114" spans="6:7">
      <c r="F1114" s="3"/>
      <c r="G1114" s="3"/>
    </row>
    <row r="1115" spans="6:7">
      <c r="F1115" s="3"/>
      <c r="G1115" s="3"/>
    </row>
    <row r="1116" spans="6:7">
      <c r="F1116" s="3"/>
      <c r="G1116" s="3"/>
    </row>
    <row r="1117" spans="6:7">
      <c r="F1117" s="3"/>
      <c r="G1117" s="3"/>
    </row>
    <row r="1118" spans="6:7">
      <c r="F1118" s="3"/>
      <c r="G1118" s="3"/>
    </row>
    <row r="1119" spans="6:7">
      <c r="F1119" s="3"/>
      <c r="G1119" s="3"/>
    </row>
    <row r="1120" spans="6:7">
      <c r="F1120" s="3"/>
      <c r="G1120" s="3"/>
    </row>
    <row r="1121" spans="6:7">
      <c r="F1121" s="3"/>
      <c r="G1121" s="3"/>
    </row>
    <row r="1122" spans="6:7">
      <c r="F1122" s="3"/>
      <c r="G1122" s="3"/>
    </row>
    <row r="1123" spans="6:7">
      <c r="F1123" s="3"/>
      <c r="G1123" s="3"/>
    </row>
    <row r="1124" spans="6:7">
      <c r="F1124" s="3"/>
      <c r="G1124" s="3"/>
    </row>
    <row r="1125" spans="6:7">
      <c r="F1125" s="3"/>
      <c r="G1125" s="3"/>
    </row>
    <row r="1126" spans="6:7">
      <c r="F1126" s="3"/>
      <c r="G1126" s="3"/>
    </row>
    <row r="1127" spans="6:7">
      <c r="F1127" s="3"/>
      <c r="G1127" s="3"/>
    </row>
    <row r="1128" spans="6:7">
      <c r="F1128" s="3"/>
      <c r="G1128" s="3"/>
    </row>
    <row r="1129" spans="6:7">
      <c r="F1129" s="3"/>
      <c r="G1129" s="3"/>
    </row>
    <row r="1130" spans="6:7">
      <c r="F1130" s="3"/>
      <c r="G1130" s="3"/>
    </row>
    <row r="1131" spans="6:7">
      <c r="F1131" s="3"/>
      <c r="G1131" s="3"/>
    </row>
    <row r="1132" spans="6:7">
      <c r="F1132" s="3"/>
      <c r="G1132" s="3"/>
    </row>
    <row r="1133" spans="6:7">
      <c r="F1133" s="3"/>
      <c r="G1133" s="3"/>
    </row>
    <row r="1134" spans="6:7">
      <c r="F1134" s="3"/>
      <c r="G1134" s="3"/>
    </row>
    <row r="1135" spans="6:7">
      <c r="F1135" s="3"/>
      <c r="G1135" s="3"/>
    </row>
    <row r="1136" spans="6:7">
      <c r="F1136" s="3"/>
      <c r="G1136" s="3"/>
    </row>
    <row r="1137" spans="6:7">
      <c r="F1137" s="3"/>
      <c r="G1137" s="3"/>
    </row>
    <row r="1138" spans="6:7">
      <c r="F1138" s="3"/>
      <c r="G1138" s="3"/>
    </row>
    <row r="1139" spans="6:7">
      <c r="F1139" s="3"/>
      <c r="G1139" s="3"/>
    </row>
    <row r="1140" spans="6:7">
      <c r="F1140" s="3"/>
      <c r="G1140" s="3"/>
    </row>
    <row r="1141" spans="6:7">
      <c r="F1141" s="3"/>
      <c r="G1141" s="3"/>
    </row>
    <row r="1142" spans="6:7">
      <c r="F1142" s="3"/>
      <c r="G1142" s="3"/>
    </row>
    <row r="1143" spans="6:7">
      <c r="F1143" s="3"/>
      <c r="G1143" s="3"/>
    </row>
    <row r="1144" spans="6:7">
      <c r="F1144" s="3"/>
      <c r="G1144" s="3"/>
    </row>
    <row r="1145" spans="6:7">
      <c r="F1145" s="3"/>
      <c r="G1145" s="3"/>
    </row>
    <row r="1146" spans="6:7">
      <c r="F1146" s="3"/>
      <c r="G1146" s="3"/>
    </row>
    <row r="1147" spans="6:7">
      <c r="F1147" s="3"/>
      <c r="G1147" s="3"/>
    </row>
    <row r="1148" spans="6:7">
      <c r="F1148" s="3"/>
      <c r="G1148" s="3"/>
    </row>
    <row r="1149" spans="6:7">
      <c r="F1149" s="3"/>
      <c r="G1149" s="3"/>
    </row>
    <row r="1150" spans="6:7">
      <c r="F1150" s="3"/>
      <c r="G1150" s="3"/>
    </row>
    <row r="1151" spans="6:7">
      <c r="F1151" s="3"/>
      <c r="G1151" s="3"/>
    </row>
    <row r="1152" spans="6:7">
      <c r="F1152" s="3"/>
      <c r="G1152" s="3"/>
    </row>
    <row r="1153" spans="6:7">
      <c r="F1153" s="3"/>
      <c r="G1153" s="3"/>
    </row>
    <row r="1154" spans="6:7">
      <c r="F1154" s="3"/>
      <c r="G1154" s="3"/>
    </row>
    <row r="1155" spans="6:7">
      <c r="F1155" s="3"/>
      <c r="G1155" s="3"/>
    </row>
    <row r="1156" spans="6:7">
      <c r="F1156" s="3"/>
      <c r="G1156" s="3"/>
    </row>
    <row r="1157" spans="6:7">
      <c r="F1157" s="3"/>
      <c r="G1157" s="3"/>
    </row>
    <row r="1158" spans="6:7">
      <c r="F1158" s="3"/>
      <c r="G1158" s="3"/>
    </row>
    <row r="1159" spans="6:7">
      <c r="F1159" s="3"/>
      <c r="G1159" s="3"/>
    </row>
    <row r="1160" spans="6:7">
      <c r="F1160" s="3"/>
      <c r="G1160" s="3"/>
    </row>
    <row r="1161" spans="6:7">
      <c r="F1161" s="3"/>
      <c r="G1161" s="3"/>
    </row>
    <row r="1162" spans="6:7">
      <c r="F1162" s="3"/>
      <c r="G1162" s="3"/>
    </row>
    <row r="1163" spans="6:7">
      <c r="F1163" s="3"/>
      <c r="G1163" s="3"/>
    </row>
    <row r="1164" spans="6:7">
      <c r="F1164" s="3"/>
      <c r="G1164" s="3"/>
    </row>
    <row r="1165" spans="6:7">
      <c r="F1165" s="3"/>
      <c r="G1165" s="3"/>
    </row>
    <row r="1166" spans="6:7">
      <c r="F1166" s="3"/>
      <c r="G1166" s="3"/>
    </row>
    <row r="1167" spans="6:7">
      <c r="F1167" s="3"/>
      <c r="G1167" s="3"/>
    </row>
    <row r="1168" spans="6:7">
      <c r="F1168" s="3"/>
      <c r="G1168" s="3"/>
    </row>
    <row r="1169" spans="6:7">
      <c r="F1169" s="3"/>
      <c r="G1169" s="3"/>
    </row>
    <row r="1170" spans="6:7">
      <c r="F1170" s="3"/>
      <c r="G1170" s="3"/>
    </row>
    <row r="1171" spans="6:7">
      <c r="F1171" s="3"/>
      <c r="G1171" s="3"/>
    </row>
    <row r="1172" spans="6:7">
      <c r="F1172" s="3"/>
      <c r="G1172" s="3"/>
    </row>
    <row r="1173" spans="6:7">
      <c r="F1173" s="3"/>
      <c r="G1173" s="3"/>
    </row>
    <row r="1174" spans="6:7">
      <c r="F1174" s="3"/>
      <c r="G1174" s="3"/>
    </row>
    <row r="1175" spans="6:7">
      <c r="F1175" s="3"/>
      <c r="G1175" s="3"/>
    </row>
    <row r="1176" spans="6:7">
      <c r="F1176" s="3"/>
      <c r="G1176" s="3"/>
    </row>
    <row r="1177" spans="6:7">
      <c r="F1177" s="3"/>
      <c r="G1177" s="3"/>
    </row>
    <row r="1178" spans="6:7">
      <c r="F1178" s="3"/>
      <c r="G1178" s="3"/>
    </row>
  </sheetData>
  <phoneticPr fontId="4" type="noConversion"/>
  <conditionalFormatting sqref="D5:E8 D10:E15 D17:E19 D26:E29 D32:E53 D56:E57 D59:E62">
    <cfRule type="cellIs" dxfId="4" priority="1" stopIfTrue="1" operator="equal">
      <formula>0</formula>
    </cfRule>
  </conditionalFormatting>
  <pageMargins left="0.46" right="0.34" top="0.23" bottom="0.36" header="0.3" footer="0.35"/>
  <pageSetup paperSize="9" scale="74" fitToHeight="2" orientation="portrait" horizontalDpi="1200" verticalDpi="1200" r:id="rId1"/>
  <headerFooter alignWithMargins="0"/>
  <rowBreaks count="1" manualBreakCount="1">
    <brk id="3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BB53"/>
  <sheetViews>
    <sheetView showGridLines="0" view="pageBreakPreview" zoomScaleSheetLayoutView="100" workbookViewId="0">
      <selection activeCell="A9" sqref="A9:AJ10"/>
    </sheetView>
  </sheetViews>
  <sheetFormatPr defaultColWidth="2.5703125" defaultRowHeight="18" customHeight="1"/>
  <cols>
    <col min="1" max="35" width="2.5703125" style="45" customWidth="1"/>
    <col min="36" max="36" width="2.7109375" style="45" customWidth="1"/>
    <col min="37" max="16384" width="2.5703125" style="6"/>
  </cols>
  <sheetData>
    <row r="1" spans="1:38" ht="15.75" customHeight="1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6"/>
      <c r="AI1" s="44"/>
      <c r="AJ1" s="44"/>
    </row>
    <row r="2" spans="1:38" s="5" customFormat="1" ht="21.2" customHeight="1">
      <c r="A2" s="44" t="s">
        <v>364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1:38" s="5" customFormat="1" ht="17.25" customHeight="1">
      <c r="A3" s="926" t="s">
        <v>718</v>
      </c>
      <c r="B3" s="926"/>
      <c r="C3" s="926"/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927"/>
      <c r="AD3" s="928"/>
      <c r="AE3" s="928"/>
      <c r="AF3" s="928"/>
      <c r="AG3" s="928"/>
      <c r="AH3" s="928"/>
      <c r="AI3" s="44"/>
      <c r="AJ3" s="44"/>
    </row>
    <row r="4" spans="1:38" s="5" customFormat="1" ht="17.2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7"/>
      <c r="AD4" s="48"/>
      <c r="AE4" s="48"/>
      <c r="AF4" s="48"/>
      <c r="AG4" s="48"/>
      <c r="AH4" s="48"/>
      <c r="AI4" s="44"/>
      <c r="AJ4" s="44"/>
    </row>
    <row r="5" spans="1:38" s="5" customFormat="1" ht="17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7"/>
      <c r="AD5" s="48"/>
      <c r="AE5" s="48"/>
      <c r="AF5" s="48"/>
      <c r="AG5" s="48"/>
      <c r="AH5" s="48"/>
      <c r="AI5" s="44"/>
      <c r="AJ5" s="44"/>
    </row>
    <row r="6" spans="1:38" s="5" customFormat="1" ht="25.5" customHeight="1">
      <c r="A6" s="929" t="s">
        <v>461</v>
      </c>
      <c r="B6" s="930"/>
      <c r="C6" s="930"/>
      <c r="D6" s="930"/>
      <c r="E6" s="930"/>
      <c r="F6" s="930"/>
      <c r="G6" s="930"/>
      <c r="H6" s="930"/>
      <c r="I6" s="930"/>
      <c r="J6" s="930"/>
      <c r="K6" s="930"/>
      <c r="L6" s="930"/>
      <c r="M6" s="930"/>
      <c r="N6" s="930"/>
      <c r="O6" s="930"/>
      <c r="P6" s="930"/>
      <c r="Q6" s="930"/>
      <c r="R6" s="930"/>
      <c r="S6" s="930"/>
      <c r="T6" s="930"/>
      <c r="U6" s="930"/>
      <c r="V6" s="930"/>
      <c r="W6" s="930"/>
      <c r="X6" s="930"/>
      <c r="Y6" s="930"/>
      <c r="Z6" s="930"/>
      <c r="AA6" s="930"/>
      <c r="AB6" s="930"/>
      <c r="AC6" s="930"/>
      <c r="AD6" s="930"/>
      <c r="AE6" s="930"/>
      <c r="AF6" s="930"/>
      <c r="AG6" s="930"/>
      <c r="AH6" s="930"/>
      <c r="AI6" s="44"/>
      <c r="AJ6" s="44"/>
    </row>
    <row r="7" spans="1:38" s="5" customFormat="1" ht="12" customHeight="1">
      <c r="A7" s="51"/>
      <c r="B7" s="51"/>
      <c r="C7" s="51"/>
      <c r="D7" s="51"/>
      <c r="E7" s="51"/>
      <c r="F7" s="51"/>
      <c r="G7" s="51"/>
      <c r="H7" s="51"/>
      <c r="I7" s="51"/>
      <c r="J7" s="85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7"/>
      <c r="AC7" s="51"/>
      <c r="AD7" s="51"/>
      <c r="AE7" s="51"/>
      <c r="AF7" s="51"/>
      <c r="AG7" s="51"/>
      <c r="AH7" s="51"/>
      <c r="AI7" s="44"/>
      <c r="AJ7" s="44"/>
    </row>
    <row r="8" spans="1:38" s="5" customFormat="1" ht="24.95" customHeight="1">
      <c r="A8" s="44"/>
      <c r="B8" s="44"/>
      <c r="C8" s="44"/>
      <c r="D8" s="44"/>
      <c r="E8" s="44"/>
      <c r="F8" s="44"/>
      <c r="G8" s="44"/>
      <c r="H8" s="44"/>
      <c r="I8" s="44"/>
      <c r="J8" s="69"/>
      <c r="K8" s="70" t="s">
        <v>460</v>
      </c>
      <c r="L8" s="70"/>
      <c r="M8" s="92">
        <f>TSS!M8</f>
        <v>3</v>
      </c>
      <c r="N8" s="92">
        <f>TSS!N8</f>
        <v>1</v>
      </c>
      <c r="O8" s="55" t="s">
        <v>459</v>
      </c>
      <c r="P8" s="92">
        <f>TSS!P8</f>
        <v>1</v>
      </c>
      <c r="Q8" s="92">
        <f>TSS!Q8</f>
        <v>2</v>
      </c>
      <c r="R8" s="55" t="s">
        <v>459</v>
      </c>
      <c r="S8" s="92">
        <v>2</v>
      </c>
      <c r="T8" s="92">
        <v>0</v>
      </c>
      <c r="U8" s="92">
        <f>TSS!U8</f>
        <v>1</v>
      </c>
      <c r="V8" s="92">
        <f>TSS!V8</f>
        <v>3</v>
      </c>
      <c r="W8" s="931" t="str">
        <f>TSS_de!W8</f>
        <v>(in vollen EUR)</v>
      </c>
      <c r="X8" s="932"/>
      <c r="Y8" s="932"/>
      <c r="Z8" s="932"/>
      <c r="AA8" s="932"/>
      <c r="AB8" s="933"/>
      <c r="AC8" s="44"/>
      <c r="AD8" s="44"/>
      <c r="AE8" s="44"/>
      <c r="AF8" s="44"/>
      <c r="AG8" s="44"/>
      <c r="AH8" s="44"/>
      <c r="AI8" s="44"/>
      <c r="AJ8" s="44"/>
    </row>
    <row r="9" spans="1:38" ht="21.95" customHeight="1">
      <c r="A9" s="934"/>
      <c r="B9" s="934"/>
      <c r="C9" s="934"/>
      <c r="D9" s="934"/>
      <c r="E9" s="934"/>
      <c r="F9" s="934"/>
      <c r="G9" s="934"/>
      <c r="H9" s="934"/>
      <c r="I9" s="934"/>
      <c r="J9" s="934"/>
      <c r="K9" s="934"/>
      <c r="L9" s="934"/>
      <c r="M9" s="934"/>
      <c r="N9" s="934"/>
      <c r="O9" s="934"/>
      <c r="P9" s="934"/>
      <c r="Q9" s="934"/>
      <c r="R9" s="934"/>
      <c r="S9" s="934"/>
      <c r="T9" s="934"/>
      <c r="U9" s="934"/>
      <c r="V9" s="934"/>
      <c r="W9" s="934"/>
      <c r="X9" s="934"/>
      <c r="Y9" s="934"/>
      <c r="Z9" s="934"/>
      <c r="AA9" s="934"/>
      <c r="AB9" s="934"/>
      <c r="AC9" s="934"/>
      <c r="AD9" s="934"/>
      <c r="AE9" s="934"/>
      <c r="AF9" s="934"/>
      <c r="AG9" s="934"/>
      <c r="AH9" s="934"/>
      <c r="AI9" s="924"/>
      <c r="AJ9" s="925"/>
    </row>
    <row r="10" spans="1:38" ht="12.95" customHeight="1">
      <c r="A10" s="924"/>
      <c r="B10" s="924"/>
      <c r="C10" s="924"/>
      <c r="D10" s="924"/>
      <c r="E10" s="924"/>
      <c r="F10" s="924"/>
      <c r="G10" s="924"/>
      <c r="H10" s="924"/>
      <c r="I10" s="924"/>
      <c r="J10" s="924"/>
      <c r="K10" s="924"/>
      <c r="L10" s="924"/>
      <c r="M10" s="924"/>
      <c r="N10" s="924"/>
      <c r="O10" s="924"/>
      <c r="P10" s="924"/>
      <c r="Q10" s="924"/>
      <c r="R10" s="924"/>
      <c r="S10" s="924"/>
      <c r="T10" s="924"/>
      <c r="U10" s="924"/>
      <c r="V10" s="924"/>
      <c r="W10" s="924"/>
      <c r="X10" s="924"/>
      <c r="Y10" s="924"/>
      <c r="Z10" s="924"/>
      <c r="AA10" s="924"/>
      <c r="AB10" s="924"/>
      <c r="AC10" s="924"/>
      <c r="AD10" s="924"/>
      <c r="AE10" s="924"/>
      <c r="AF10" s="924"/>
      <c r="AG10" s="924"/>
      <c r="AH10" s="924"/>
      <c r="AI10" s="924"/>
      <c r="AJ10" s="925"/>
    </row>
    <row r="11" spans="1:38" ht="12.95" customHeight="1">
      <c r="A11" s="924"/>
      <c r="B11" s="925"/>
      <c r="C11" s="925"/>
      <c r="D11" s="925"/>
      <c r="E11" s="925"/>
      <c r="F11" s="925"/>
      <c r="G11" s="925"/>
      <c r="H11" s="925"/>
      <c r="I11" s="925"/>
      <c r="J11" s="925"/>
      <c r="K11" s="925"/>
      <c r="L11" s="925"/>
      <c r="M11" s="925"/>
      <c r="N11" s="925"/>
      <c r="O11" s="925"/>
      <c r="P11" s="925"/>
      <c r="Q11" s="925"/>
      <c r="R11" s="925"/>
      <c r="S11" s="925"/>
      <c r="T11" s="925"/>
      <c r="U11" s="925"/>
      <c r="V11" s="925"/>
      <c r="W11" s="925"/>
      <c r="X11" s="925"/>
      <c r="Y11" s="925"/>
      <c r="Z11" s="925"/>
      <c r="AA11" s="925"/>
      <c r="AB11" s="925"/>
      <c r="AC11" s="925"/>
      <c r="AD11" s="925"/>
      <c r="AE11" s="925"/>
      <c r="AF11" s="925"/>
      <c r="AG11" s="925"/>
      <c r="AH11" s="925"/>
      <c r="AI11" s="925"/>
      <c r="AJ11" s="925"/>
    </row>
    <row r="12" spans="1:38" ht="12.95" customHeight="1">
      <c r="A12" s="925"/>
      <c r="B12" s="925"/>
      <c r="C12" s="925"/>
      <c r="D12" s="925"/>
      <c r="E12" s="925"/>
      <c r="F12" s="925"/>
      <c r="G12" s="925"/>
      <c r="H12" s="925"/>
      <c r="I12" s="925"/>
      <c r="J12" s="925"/>
      <c r="K12" s="925"/>
      <c r="L12" s="925"/>
      <c r="M12" s="925"/>
      <c r="N12" s="925"/>
      <c r="O12" s="925"/>
      <c r="P12" s="925"/>
      <c r="Q12" s="925"/>
      <c r="R12" s="925"/>
      <c r="S12" s="925"/>
      <c r="T12" s="925"/>
      <c r="U12" s="925"/>
      <c r="V12" s="925"/>
      <c r="W12" s="925"/>
      <c r="X12" s="925"/>
      <c r="Y12" s="925"/>
      <c r="Z12" s="925"/>
      <c r="AA12" s="925"/>
      <c r="AB12" s="925"/>
      <c r="AC12" s="925"/>
      <c r="AD12" s="925"/>
      <c r="AE12" s="925"/>
      <c r="AF12" s="925"/>
      <c r="AG12" s="925"/>
      <c r="AH12" s="925"/>
      <c r="AI12" s="925"/>
      <c r="AJ12" s="925"/>
    </row>
    <row r="13" spans="1:38" ht="12.95" customHeight="1">
      <c r="A13" s="935"/>
      <c r="B13" s="935"/>
      <c r="C13" s="935"/>
      <c r="D13" s="935"/>
      <c r="E13" s="935"/>
      <c r="F13" s="935"/>
      <c r="G13" s="935"/>
      <c r="H13" s="935"/>
      <c r="I13" s="935"/>
      <c r="J13" s="935"/>
      <c r="K13" s="935"/>
      <c r="L13" s="935"/>
      <c r="M13" s="935"/>
      <c r="N13" s="935"/>
      <c r="O13" s="935"/>
      <c r="P13" s="935"/>
      <c r="Q13" s="935"/>
      <c r="R13" s="935"/>
      <c r="S13" s="935"/>
      <c r="T13" s="935"/>
      <c r="U13" s="935"/>
      <c r="V13" s="935"/>
      <c r="W13" s="935"/>
      <c r="X13" s="935"/>
      <c r="Y13" s="935"/>
      <c r="Z13" s="935"/>
      <c r="AA13" s="935"/>
      <c r="AB13" s="935"/>
      <c r="AC13" s="935"/>
      <c r="AD13" s="935"/>
      <c r="AE13" s="935"/>
      <c r="AF13" s="935"/>
      <c r="AG13" s="935"/>
      <c r="AH13" s="935"/>
      <c r="AI13" s="935"/>
      <c r="AJ13" s="48"/>
    </row>
    <row r="14" spans="1:38" ht="12.95" customHeight="1">
      <c r="A14" s="72" t="s">
        <v>463</v>
      </c>
      <c r="B14" s="73"/>
      <c r="C14" s="73"/>
      <c r="D14" s="73"/>
      <c r="E14" s="73"/>
      <c r="F14" s="73"/>
      <c r="G14" s="73"/>
      <c r="H14" s="73"/>
      <c r="I14" s="73"/>
      <c r="J14" s="73"/>
      <c r="K14" s="74"/>
      <c r="L14" s="73" t="s">
        <v>363</v>
      </c>
      <c r="M14" s="73"/>
      <c r="N14" s="73"/>
      <c r="O14" s="73"/>
      <c r="P14" s="73"/>
      <c r="Q14" s="73"/>
      <c r="R14" s="73" t="s">
        <v>363</v>
      </c>
      <c r="S14" s="73"/>
      <c r="T14" s="73"/>
      <c r="U14" s="73"/>
      <c r="V14" s="73"/>
      <c r="W14" s="73"/>
      <c r="X14" s="72"/>
      <c r="Y14" s="73"/>
      <c r="Z14" s="73"/>
      <c r="AA14" s="73"/>
      <c r="AB14" s="73"/>
      <c r="AC14" s="73"/>
      <c r="AD14" s="73" t="s">
        <v>360</v>
      </c>
      <c r="AE14" s="73"/>
      <c r="AF14" s="73"/>
      <c r="AG14" s="73" t="s">
        <v>361</v>
      </c>
      <c r="AH14" s="73"/>
      <c r="AI14" s="73"/>
      <c r="AJ14" s="74"/>
    </row>
    <row r="15" spans="1:38" ht="17.25" customHeight="1">
      <c r="A15" s="60">
        <f>TSS!A15</f>
        <v>0</v>
      </c>
      <c r="B15" s="60">
        <f>TSS!B15</f>
        <v>0</v>
      </c>
      <c r="C15" s="60">
        <f>TSS!C15</f>
        <v>0</v>
      </c>
      <c r="D15" s="60">
        <f>TSS!D15</f>
        <v>0</v>
      </c>
      <c r="E15" s="60">
        <f>TSS!E15</f>
        <v>0</v>
      </c>
      <c r="F15" s="60">
        <f>TSS!F15</f>
        <v>0</v>
      </c>
      <c r="G15" s="60">
        <f>TSS!G15</f>
        <v>0</v>
      </c>
      <c r="H15" s="60">
        <f>TSS!H15</f>
        <v>0</v>
      </c>
      <c r="I15" s="60">
        <f>TSS!I15</f>
        <v>0</v>
      </c>
      <c r="J15" s="60">
        <f>TSS!J15</f>
        <v>0</v>
      </c>
      <c r="K15" s="76"/>
      <c r="L15" s="60" t="str">
        <f>TSS!L15</f>
        <v>x</v>
      </c>
      <c r="M15" s="48" t="s">
        <v>451</v>
      </c>
      <c r="N15" s="48"/>
      <c r="O15" s="48"/>
      <c r="P15" s="48"/>
      <c r="Q15" s="48"/>
      <c r="R15" s="48"/>
      <c r="S15" s="60" t="str">
        <f>TSS!S15</f>
        <v>x</v>
      </c>
      <c r="T15" s="80" t="s">
        <v>449</v>
      </c>
      <c r="U15" s="48"/>
      <c r="V15" s="48"/>
      <c r="W15" s="48"/>
      <c r="X15" s="77" t="s">
        <v>464</v>
      </c>
      <c r="Y15" s="48"/>
      <c r="Z15" s="48"/>
      <c r="AA15" s="48"/>
      <c r="AB15" s="48" t="s">
        <v>466</v>
      </c>
      <c r="AC15" s="48"/>
      <c r="AD15" s="60">
        <f>TSS!AD15</f>
        <v>0</v>
      </c>
      <c r="AE15" s="60">
        <f>TSS!AE15</f>
        <v>1</v>
      </c>
      <c r="AF15" s="59"/>
      <c r="AG15" s="60">
        <v>2</v>
      </c>
      <c r="AH15" s="60">
        <v>0</v>
      </c>
      <c r="AI15" s="60">
        <f>TSS!AI15</f>
        <v>1</v>
      </c>
      <c r="AJ15" s="60">
        <f>TSS!AJ15</f>
        <v>2</v>
      </c>
    </row>
    <row r="16" spans="1:38" ht="18" customHeight="1">
      <c r="A16" s="77" t="s">
        <v>719</v>
      </c>
      <c r="B16" s="48"/>
      <c r="C16" s="48"/>
      <c r="D16" s="48"/>
      <c r="E16" s="48"/>
      <c r="F16" s="48"/>
      <c r="G16" s="48"/>
      <c r="H16" s="48"/>
      <c r="I16" s="48"/>
      <c r="J16" s="48"/>
      <c r="K16" s="76"/>
      <c r="L16" s="61"/>
      <c r="M16" s="48" t="s">
        <v>452</v>
      </c>
      <c r="N16" s="48"/>
      <c r="O16" s="48"/>
      <c r="P16" s="48"/>
      <c r="Q16" s="48"/>
      <c r="R16" s="48"/>
      <c r="S16" s="92"/>
      <c r="T16" s="141" t="s">
        <v>450</v>
      </c>
      <c r="U16" s="80"/>
      <c r="V16" s="80"/>
      <c r="W16" s="80"/>
      <c r="X16" s="77" t="s">
        <v>465</v>
      </c>
      <c r="Y16" s="48"/>
      <c r="Z16" s="48"/>
      <c r="AA16" s="48"/>
      <c r="AB16" s="48" t="s">
        <v>362</v>
      </c>
      <c r="AC16" s="48"/>
      <c r="AD16" s="60">
        <f>TSS!AD16</f>
        <v>1</v>
      </c>
      <c r="AE16" s="60">
        <f>TSS!AE16</f>
        <v>2</v>
      </c>
      <c r="AF16" s="59"/>
      <c r="AG16" s="60">
        <v>2</v>
      </c>
      <c r="AH16" s="60">
        <v>0</v>
      </c>
      <c r="AI16" s="60">
        <f>TSS!AI16</f>
        <v>1</v>
      </c>
      <c r="AJ16" s="60">
        <f>TSS!AJ16</f>
        <v>2</v>
      </c>
      <c r="AK16" s="39"/>
      <c r="AL16" s="7"/>
    </row>
    <row r="17" spans="1:38" ht="18" customHeight="1">
      <c r="A17" s="92">
        <f>TSS!A17</f>
        <v>0</v>
      </c>
      <c r="B17" s="92">
        <f>TSS!B17</f>
        <v>0</v>
      </c>
      <c r="C17" s="92">
        <f>TSS!C17</f>
        <v>0</v>
      </c>
      <c r="D17" s="92">
        <f>TSS!D17</f>
        <v>0</v>
      </c>
      <c r="E17" s="92">
        <f>TSS!E17</f>
        <v>0</v>
      </c>
      <c r="F17" s="92">
        <f>TSS!F17</f>
        <v>0</v>
      </c>
      <c r="G17" s="92">
        <f>TSS!G17</f>
        <v>0</v>
      </c>
      <c r="H17" s="92">
        <f>TSS!H17</f>
        <v>0</v>
      </c>
      <c r="I17" s="48"/>
      <c r="J17" s="48"/>
      <c r="K17" s="76"/>
      <c r="L17" s="61"/>
      <c r="M17" s="48" t="s">
        <v>453</v>
      </c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72" t="s">
        <v>467</v>
      </c>
      <c r="Y17" s="73"/>
      <c r="Z17" s="73"/>
      <c r="AA17" s="73"/>
      <c r="AB17" s="73" t="s">
        <v>466</v>
      </c>
      <c r="AC17" s="73"/>
      <c r="AD17" s="60">
        <f>TSS!AD17</f>
        <v>0</v>
      </c>
      <c r="AE17" s="60">
        <f>TSS!AE17</f>
        <v>1</v>
      </c>
      <c r="AF17" s="52"/>
      <c r="AG17" s="60">
        <v>2</v>
      </c>
      <c r="AH17" s="60">
        <v>0</v>
      </c>
      <c r="AI17" s="60">
        <f>TSS!AI17</f>
        <v>1</v>
      </c>
      <c r="AJ17" s="60">
        <f>TSS!AJ17</f>
        <v>1</v>
      </c>
      <c r="AK17" s="39"/>
      <c r="AL17" s="7"/>
    </row>
    <row r="18" spans="1:38" ht="18" customHeight="1">
      <c r="A18" s="77" t="s">
        <v>791</v>
      </c>
      <c r="B18" s="48"/>
      <c r="C18" s="48"/>
      <c r="D18" s="48"/>
      <c r="E18" s="48"/>
      <c r="F18" s="48"/>
      <c r="G18" s="48"/>
      <c r="H18" s="48"/>
      <c r="I18" s="48"/>
      <c r="J18" s="48"/>
      <c r="K18" s="76"/>
      <c r="L18" s="48"/>
      <c r="M18" s="142" t="s">
        <v>454</v>
      </c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77" t="s">
        <v>468</v>
      </c>
      <c r="Y18" s="48"/>
      <c r="Z18" s="48"/>
      <c r="AA18" s="48"/>
      <c r="AB18" s="48" t="s">
        <v>362</v>
      </c>
      <c r="AC18" s="48"/>
      <c r="AD18" s="60">
        <f>TSS!AD18</f>
        <v>1</v>
      </c>
      <c r="AE18" s="60">
        <f>TSS!AE18</f>
        <v>2</v>
      </c>
      <c r="AF18" s="89"/>
      <c r="AG18" s="60">
        <v>2</v>
      </c>
      <c r="AH18" s="60">
        <v>0</v>
      </c>
      <c r="AI18" s="60">
        <f>TSS!AI18</f>
        <v>1</v>
      </c>
      <c r="AJ18" s="60">
        <f>TSS!AJ18</f>
        <v>1</v>
      </c>
      <c r="AK18" s="39"/>
      <c r="AL18" s="7"/>
    </row>
    <row r="19" spans="1:38" ht="18" customHeight="1">
      <c r="A19" s="92">
        <f>TSS!A19</f>
        <v>0</v>
      </c>
      <c r="B19" s="92">
        <f>TSS!B19</f>
        <v>0</v>
      </c>
      <c r="C19" s="92" t="str">
        <f>TSVZaS!C19</f>
        <v>.</v>
      </c>
      <c r="D19" s="92">
        <f>TSS!D19</f>
        <v>0</v>
      </c>
      <c r="E19" s="92">
        <f>TSS!E19</f>
        <v>0</v>
      </c>
      <c r="F19" s="92" t="str">
        <f>TSVZaS!F19</f>
        <v>.</v>
      </c>
      <c r="G19" s="92">
        <f>TSS!G19</f>
        <v>0</v>
      </c>
      <c r="H19" s="69"/>
      <c r="I19" s="70"/>
      <c r="J19" s="70"/>
      <c r="K19" s="70"/>
      <c r="L19" s="69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69"/>
      <c r="Y19" s="70"/>
      <c r="Z19" s="70"/>
      <c r="AA19" s="70"/>
      <c r="AB19" s="70"/>
      <c r="AC19" s="70"/>
      <c r="AD19" s="70"/>
      <c r="AE19" s="70"/>
      <c r="AF19" s="81"/>
      <c r="AG19" s="81"/>
      <c r="AH19" s="81"/>
      <c r="AI19" s="81"/>
      <c r="AJ19" s="79"/>
      <c r="AK19" s="7"/>
      <c r="AL19" s="7"/>
    </row>
    <row r="20" spans="1:38" ht="18" customHeight="1">
      <c r="A20" s="77" t="s">
        <v>698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70"/>
      <c r="AG20" s="70"/>
      <c r="AH20" s="70"/>
      <c r="AI20" s="70"/>
      <c r="AJ20" s="82"/>
      <c r="AK20" s="7"/>
      <c r="AL20" s="7"/>
    </row>
    <row r="21" spans="1:38" ht="18" customHeight="1">
      <c r="A21" s="60">
        <f>TSS!A21</f>
        <v>0</v>
      </c>
      <c r="B21" s="60">
        <f>TSS!B21</f>
        <v>0</v>
      </c>
      <c r="C21" s="60">
        <f>TSS!C21</f>
        <v>0</v>
      </c>
      <c r="D21" s="60">
        <f>TSS!D21</f>
        <v>0</v>
      </c>
      <c r="E21" s="60">
        <f>TSS!E21</f>
        <v>0</v>
      </c>
      <c r="F21" s="60">
        <f>TSS!F21</f>
        <v>0</v>
      </c>
      <c r="G21" s="60">
        <f>TSS!G21</f>
        <v>0</v>
      </c>
      <c r="H21" s="60">
        <f>TSS!H21</f>
        <v>0</v>
      </c>
      <c r="I21" s="60">
        <f>TSS!I21</f>
        <v>0</v>
      </c>
      <c r="J21" s="60">
        <f>TSS!J21</f>
        <v>0</v>
      </c>
      <c r="K21" s="60">
        <f>TSS!K21</f>
        <v>0</v>
      </c>
      <c r="L21" s="60">
        <f>TSS!L21</f>
        <v>0</v>
      </c>
      <c r="M21" s="60">
        <f>TSS!M21</f>
        <v>0</v>
      </c>
      <c r="N21" s="60">
        <f>TSS!N21</f>
        <v>0</v>
      </c>
      <c r="O21" s="60">
        <f>TSS!O21</f>
        <v>0</v>
      </c>
      <c r="P21" s="60">
        <f>TSS!P21</f>
        <v>0</v>
      </c>
      <c r="Q21" s="60">
        <f>TSS!Q21</f>
        <v>0</v>
      </c>
      <c r="R21" s="60">
        <f>TSS!R21</f>
        <v>0</v>
      </c>
      <c r="S21" s="60">
        <f>TSS!S21</f>
        <v>0</v>
      </c>
      <c r="T21" s="60">
        <f>TSS!T21</f>
        <v>0</v>
      </c>
      <c r="U21" s="60">
        <f>TSS!U21</f>
        <v>0</v>
      </c>
      <c r="V21" s="60" t="str">
        <f>TSS!V21</f>
        <v xml:space="preserve"> </v>
      </c>
      <c r="W21" s="60" t="str">
        <f>TSS!W21</f>
        <v xml:space="preserve"> </v>
      </c>
      <c r="X21" s="60" t="str">
        <f>TSS!X21</f>
        <v xml:space="preserve"> </v>
      </c>
      <c r="Y21" s="60" t="str">
        <f>TSS!Y21</f>
        <v xml:space="preserve"> </v>
      </c>
      <c r="Z21" s="60" t="str">
        <f>TSS!Z21</f>
        <v xml:space="preserve"> </v>
      </c>
      <c r="AA21" s="60" t="str">
        <f>TSS!AA21</f>
        <v xml:space="preserve"> </v>
      </c>
      <c r="AB21" s="60" t="str">
        <f>TSS!AB21</f>
        <v xml:space="preserve"> </v>
      </c>
      <c r="AC21" s="60" t="str">
        <f>TSS!AC21</f>
        <v xml:space="preserve"> </v>
      </c>
      <c r="AD21" s="60" t="str">
        <f>TSS!AD21</f>
        <v xml:space="preserve"> </v>
      </c>
      <c r="AE21" s="60" t="str">
        <f>TSS!AE21</f>
        <v xml:space="preserve"> </v>
      </c>
      <c r="AF21" s="60" t="str">
        <f>TSS!AF21</f>
        <v xml:space="preserve"> </v>
      </c>
      <c r="AG21" s="60" t="str">
        <f>TSS!AG21</f>
        <v xml:space="preserve"> </v>
      </c>
      <c r="AH21" s="60" t="str">
        <f>TSS!AH21</f>
        <v xml:space="preserve"> </v>
      </c>
      <c r="AI21" s="60" t="str">
        <f>TSS!AI21</f>
        <v xml:space="preserve"> </v>
      </c>
      <c r="AJ21" s="60" t="str">
        <f>TSS!AJ21</f>
        <v xml:space="preserve"> </v>
      </c>
      <c r="AK21" s="40"/>
      <c r="AL21" s="7"/>
    </row>
    <row r="22" spans="1:38" ht="18" customHeight="1">
      <c r="A22" s="60" t="str">
        <f>TSS!A22</f>
        <v xml:space="preserve"> </v>
      </c>
      <c r="B22" s="60" t="str">
        <f>TSS!B22</f>
        <v xml:space="preserve"> </v>
      </c>
      <c r="C22" s="60" t="str">
        <f>TSS!C22</f>
        <v xml:space="preserve"> </v>
      </c>
      <c r="D22" s="60" t="str">
        <f>TSS!D22</f>
        <v xml:space="preserve"> </v>
      </c>
      <c r="E22" s="60" t="str">
        <f>TSS!E22</f>
        <v xml:space="preserve"> </v>
      </c>
      <c r="F22" s="60" t="str">
        <f>TSS!F22</f>
        <v xml:space="preserve"> </v>
      </c>
      <c r="G22" s="60" t="str">
        <f>TSS!G22</f>
        <v xml:space="preserve"> </v>
      </c>
      <c r="H22" s="60" t="str">
        <f>TSS!H22</f>
        <v xml:space="preserve"> </v>
      </c>
      <c r="I22" s="60" t="str">
        <f>TSS!I22</f>
        <v xml:space="preserve"> </v>
      </c>
      <c r="J22" s="60" t="str">
        <f>TSS!J22</f>
        <v xml:space="preserve"> </v>
      </c>
      <c r="K22" s="60" t="str">
        <f>TSS!K22</f>
        <v xml:space="preserve"> </v>
      </c>
      <c r="L22" s="60" t="str">
        <f>TSS!L22</f>
        <v xml:space="preserve"> </v>
      </c>
      <c r="M22" s="60" t="str">
        <f>TSS!M22</f>
        <v xml:space="preserve"> </v>
      </c>
      <c r="N22" s="60" t="str">
        <f>TSS!N22</f>
        <v xml:space="preserve"> </v>
      </c>
      <c r="O22" s="60" t="str">
        <f>TSS!O22</f>
        <v xml:space="preserve"> </v>
      </c>
      <c r="P22" s="60" t="str">
        <f>TSS!P22</f>
        <v xml:space="preserve"> </v>
      </c>
      <c r="Q22" s="60" t="str">
        <f>TSS!Q22</f>
        <v xml:space="preserve"> </v>
      </c>
      <c r="R22" s="60" t="str">
        <f>TSS!R22</f>
        <v xml:space="preserve"> </v>
      </c>
      <c r="S22" s="60" t="str">
        <f>TSS!S22</f>
        <v xml:space="preserve"> </v>
      </c>
      <c r="T22" s="60" t="str">
        <f>TSS!T22</f>
        <v xml:space="preserve"> </v>
      </c>
      <c r="U22" s="60" t="str">
        <f>TSS!U22</f>
        <v xml:space="preserve"> </v>
      </c>
      <c r="V22" s="60" t="str">
        <f>TSS!V22</f>
        <v xml:space="preserve"> </v>
      </c>
      <c r="W22" s="60" t="str">
        <f>TSS!W22</f>
        <v xml:space="preserve"> </v>
      </c>
      <c r="X22" s="60" t="str">
        <f>TSS!X22</f>
        <v xml:space="preserve"> </v>
      </c>
      <c r="Y22" s="60" t="str">
        <f>TSS!Y22</f>
        <v xml:space="preserve"> </v>
      </c>
      <c r="Z22" s="60" t="str">
        <f>TSS!Z22</f>
        <v xml:space="preserve"> </v>
      </c>
      <c r="AA22" s="60" t="str">
        <f>TSS!AA22</f>
        <v xml:space="preserve"> </v>
      </c>
      <c r="AB22" s="60" t="str">
        <f>TSS!AB22</f>
        <v xml:space="preserve"> </v>
      </c>
      <c r="AC22" s="60" t="str">
        <f>TSS!AC22</f>
        <v xml:space="preserve"> </v>
      </c>
      <c r="AD22" s="60" t="str">
        <f>TSS!AD22</f>
        <v xml:space="preserve"> </v>
      </c>
      <c r="AE22" s="60" t="str">
        <f>TSS!AE22</f>
        <v xml:space="preserve"> </v>
      </c>
      <c r="AF22" s="60" t="str">
        <f>TSS!AF22</f>
        <v xml:space="preserve"> </v>
      </c>
      <c r="AG22" s="60" t="str">
        <f>TSS!AG22</f>
        <v xml:space="preserve"> </v>
      </c>
      <c r="AH22" s="60" t="str">
        <f>TSS!AH22</f>
        <v xml:space="preserve"> </v>
      </c>
      <c r="AI22" s="60" t="str">
        <f>TSS!AI22</f>
        <v xml:space="preserve"> </v>
      </c>
      <c r="AJ22" s="60" t="str">
        <f>TSS!AJ22</f>
        <v xml:space="preserve"> </v>
      </c>
      <c r="AK22" s="39"/>
      <c r="AL22" s="7"/>
    </row>
    <row r="23" spans="1:38" ht="18" customHeight="1">
      <c r="A23" s="975" t="s">
        <v>455</v>
      </c>
      <c r="B23" s="976"/>
      <c r="C23" s="976"/>
      <c r="D23" s="976"/>
      <c r="E23" s="976"/>
      <c r="F23" s="976"/>
      <c r="G23" s="976"/>
      <c r="H23" s="976"/>
      <c r="I23" s="976"/>
      <c r="J23" s="976"/>
      <c r="K23" s="976"/>
      <c r="L23" s="976"/>
      <c r="M23" s="976"/>
      <c r="N23" s="976"/>
      <c r="O23" s="976"/>
      <c r="P23" s="976"/>
      <c r="Q23" s="976"/>
      <c r="R23" s="976"/>
      <c r="S23" s="976"/>
      <c r="T23" s="976"/>
      <c r="U23" s="976"/>
      <c r="V23" s="976"/>
      <c r="W23" s="976"/>
      <c r="X23" s="976"/>
      <c r="Y23" s="976"/>
      <c r="Z23" s="976"/>
      <c r="AA23" s="976"/>
      <c r="AB23" s="976"/>
      <c r="AC23" s="976"/>
      <c r="AD23" s="976"/>
      <c r="AE23" s="976"/>
      <c r="AF23" s="976"/>
      <c r="AG23" s="976"/>
      <c r="AH23" s="976"/>
      <c r="AI23" s="976"/>
      <c r="AJ23" s="977"/>
      <c r="AK23" s="39"/>
      <c r="AL23" s="7"/>
    </row>
    <row r="24" spans="1:38" ht="18" customHeight="1">
      <c r="A24" s="72" t="s">
        <v>456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 t="s">
        <v>457</v>
      </c>
      <c r="AE24" s="73"/>
      <c r="AF24" s="73"/>
      <c r="AG24" s="73"/>
      <c r="AH24" s="73"/>
      <c r="AI24" s="73"/>
      <c r="AJ24" s="74"/>
      <c r="AK24" s="7"/>
      <c r="AL24" s="7"/>
    </row>
    <row r="25" spans="1:38" ht="18" customHeight="1">
      <c r="A25" s="60">
        <f>TSS!A25</f>
        <v>0</v>
      </c>
      <c r="B25" s="60">
        <f>TSS!B25</f>
        <v>0</v>
      </c>
      <c r="C25" s="60">
        <f>TSS!C25</f>
        <v>0</v>
      </c>
      <c r="D25" s="60">
        <f>TSS!D25</f>
        <v>0</v>
      </c>
      <c r="E25" s="60">
        <f>TSS!E25</f>
        <v>0</v>
      </c>
      <c r="F25" s="60">
        <f>TSS!F25</f>
        <v>0</v>
      </c>
      <c r="G25" s="60">
        <f>TSS!G25</f>
        <v>0</v>
      </c>
      <c r="H25" s="60">
        <f>TSS!H25</f>
        <v>0</v>
      </c>
      <c r="I25" s="60">
        <f>TSS!I25</f>
        <v>0</v>
      </c>
      <c r="J25" s="60">
        <f>TSS!J25</f>
        <v>0</v>
      </c>
      <c r="K25" s="60">
        <f>TSS!K25</f>
        <v>0</v>
      </c>
      <c r="L25" s="60">
        <f>TSS!L25</f>
        <v>0</v>
      </c>
      <c r="M25" s="60">
        <f>TSS!M25</f>
        <v>0</v>
      </c>
      <c r="N25" s="60">
        <f>TSS!N25</f>
        <v>0</v>
      </c>
      <c r="O25" s="60">
        <f>TSS!O25</f>
        <v>0</v>
      </c>
      <c r="P25" s="60" t="str">
        <f>TSS!P25</f>
        <v xml:space="preserve"> </v>
      </c>
      <c r="Q25" s="60" t="str">
        <f>TSS!Q25</f>
        <v xml:space="preserve"> </v>
      </c>
      <c r="R25" s="60" t="str">
        <f>TSS!R25</f>
        <v xml:space="preserve"> </v>
      </c>
      <c r="S25" s="60" t="str">
        <f>TSS!S25</f>
        <v xml:space="preserve"> </v>
      </c>
      <c r="T25" s="60" t="str">
        <f>TSS!T25</f>
        <v xml:space="preserve"> </v>
      </c>
      <c r="U25" s="60" t="str">
        <f>TSS!U25</f>
        <v xml:space="preserve"> </v>
      </c>
      <c r="V25" s="60" t="str">
        <f>TSS!V25</f>
        <v xml:space="preserve"> </v>
      </c>
      <c r="W25" s="60" t="str">
        <f>TSS!W25</f>
        <v xml:space="preserve"> </v>
      </c>
      <c r="X25" s="60" t="str">
        <f>TSS!X25</f>
        <v xml:space="preserve"> </v>
      </c>
      <c r="Y25" s="60" t="str">
        <f>TSS!Y25</f>
        <v xml:space="preserve"> </v>
      </c>
      <c r="Z25" s="60" t="str">
        <f>TSS!Z25</f>
        <v xml:space="preserve"> </v>
      </c>
      <c r="AA25" s="60" t="str">
        <f>TSS!AA25</f>
        <v xml:space="preserve"> </v>
      </c>
      <c r="AB25" s="59"/>
      <c r="AC25" s="59"/>
      <c r="AD25" s="60" t="str">
        <f>TSS!AD25</f>
        <v xml:space="preserve"> </v>
      </c>
      <c r="AE25" s="60" t="str">
        <f>TSS!AE25</f>
        <v xml:space="preserve"> </v>
      </c>
      <c r="AF25" s="60" t="str">
        <f>TSS!AF25</f>
        <v xml:space="preserve"> </v>
      </c>
      <c r="AG25" s="60" t="str">
        <f>TSS!AG25</f>
        <v xml:space="preserve"> </v>
      </c>
      <c r="AH25" s="60" t="str">
        <f>TSS!AH25</f>
        <v xml:space="preserve"> </v>
      </c>
      <c r="AI25" s="60">
        <f>TSS!AI25</f>
        <v>0</v>
      </c>
      <c r="AJ25" s="60">
        <f>TSS!AJ25</f>
        <v>0</v>
      </c>
      <c r="AK25" s="7"/>
      <c r="AL25" s="7"/>
    </row>
    <row r="26" spans="1:38" ht="18" customHeight="1">
      <c r="A26" s="77" t="s">
        <v>365</v>
      </c>
      <c r="B26" s="48"/>
      <c r="C26" s="48"/>
      <c r="D26" s="48"/>
      <c r="E26" s="48"/>
      <c r="F26" s="48"/>
      <c r="G26" s="48"/>
      <c r="H26" s="48" t="s">
        <v>462</v>
      </c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76"/>
      <c r="AK26" s="7"/>
    </row>
    <row r="27" spans="1:38" ht="18" customHeight="1">
      <c r="A27" s="60">
        <f>TSS!A27</f>
        <v>0</v>
      </c>
      <c r="B27" s="60">
        <f>TSS!B27</f>
        <v>0</v>
      </c>
      <c r="C27" s="60">
        <f>TSS!C27</f>
        <v>0</v>
      </c>
      <c r="D27" s="60">
        <f>TSS!D27</f>
        <v>0</v>
      </c>
      <c r="E27" s="60">
        <f>TSS!E27</f>
        <v>0</v>
      </c>
      <c r="F27" s="60"/>
      <c r="G27" s="59"/>
      <c r="H27" s="60">
        <f>TSS!H27</f>
        <v>0</v>
      </c>
      <c r="I27" s="60">
        <f>TSS!I27</f>
        <v>0</v>
      </c>
      <c r="J27" s="60">
        <f>TSS!J27</f>
        <v>0</v>
      </c>
      <c r="K27" s="60">
        <f>TSS!K27</f>
        <v>0</v>
      </c>
      <c r="L27" s="60">
        <f>TSS!L27</f>
        <v>0</v>
      </c>
      <c r="M27" s="60">
        <f>TSS!M27</f>
        <v>0</v>
      </c>
      <c r="N27" s="60">
        <f>TSS!N27</f>
        <v>0</v>
      </c>
      <c r="O27" s="60" t="str">
        <f>TSS!O27</f>
        <v xml:space="preserve"> </v>
      </c>
      <c r="P27" s="60" t="str">
        <f>TSS!P27</f>
        <v xml:space="preserve"> </v>
      </c>
      <c r="Q27" s="60" t="str">
        <f>TSS!Q27</f>
        <v xml:space="preserve"> </v>
      </c>
      <c r="R27" s="60" t="str">
        <f>TSS!R27</f>
        <v xml:space="preserve"> </v>
      </c>
      <c r="S27" s="60" t="str">
        <f>TSS!S27</f>
        <v xml:space="preserve"> </v>
      </c>
      <c r="T27" s="60" t="str">
        <f>TSS!T27</f>
        <v xml:space="preserve"> </v>
      </c>
      <c r="U27" s="60" t="str">
        <f>TSS!U27</f>
        <v xml:space="preserve"> </v>
      </c>
      <c r="V27" s="60" t="str">
        <f>TSS!V27</f>
        <v xml:space="preserve"> </v>
      </c>
      <c r="W27" s="60" t="str">
        <f>TSS!W27</f>
        <v xml:space="preserve"> </v>
      </c>
      <c r="X27" s="60" t="str">
        <f>TSS!X27</f>
        <v xml:space="preserve"> </v>
      </c>
      <c r="Y27" s="60" t="str">
        <f>TSS!Y27</f>
        <v xml:space="preserve"> </v>
      </c>
      <c r="Z27" s="60" t="str">
        <f>TSS!Z27</f>
        <v xml:space="preserve"> </v>
      </c>
      <c r="AA27" s="60" t="str">
        <f>TSS!AA27</f>
        <v xml:space="preserve"> </v>
      </c>
      <c r="AB27" s="60" t="str">
        <f>TSS!AB27</f>
        <v xml:space="preserve"> </v>
      </c>
      <c r="AC27" s="60" t="str">
        <f>TSS!AC27</f>
        <v xml:space="preserve"> </v>
      </c>
      <c r="AD27" s="60" t="str">
        <f>TSS!AD27</f>
        <v xml:space="preserve"> </v>
      </c>
      <c r="AE27" s="60" t="str">
        <f>TSS!AE27</f>
        <v xml:space="preserve"> </v>
      </c>
      <c r="AF27" s="60" t="str">
        <f>TSS!AF27</f>
        <v xml:space="preserve"> </v>
      </c>
      <c r="AG27" s="60" t="str">
        <f>TSS!AG27</f>
        <v xml:space="preserve"> </v>
      </c>
      <c r="AH27" s="60" t="str">
        <f>TSS!AH27</f>
        <v xml:space="preserve"> </v>
      </c>
      <c r="AI27" s="60" t="str">
        <f>TSS!AI27</f>
        <v xml:space="preserve"> </v>
      </c>
      <c r="AJ27" s="60" t="str">
        <f>TSS!AJ27</f>
        <v xml:space="preserve"> </v>
      </c>
      <c r="AK27" s="10"/>
    </row>
    <row r="28" spans="1:38" ht="18" customHeight="1">
      <c r="A28" s="77" t="s">
        <v>366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 t="s">
        <v>367</v>
      </c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76"/>
    </row>
    <row r="29" spans="1:38" ht="18" customHeight="1">
      <c r="A29" s="92" t="str">
        <f>TSS!A29</f>
        <v xml:space="preserve"> </v>
      </c>
      <c r="B29" s="92" t="str">
        <f>TSS!B29</f>
        <v xml:space="preserve"> </v>
      </c>
      <c r="C29" s="92" t="str">
        <f>TSS!C29</f>
        <v xml:space="preserve"> </v>
      </c>
      <c r="D29" s="92" t="str">
        <f>TSS!D29</f>
        <v xml:space="preserve"> </v>
      </c>
      <c r="E29" s="47" t="str">
        <f>TSS!E29</f>
        <v>/</v>
      </c>
      <c r="F29" s="92" t="str">
        <f>TSS!F29</f>
        <v xml:space="preserve"> </v>
      </c>
      <c r="G29" s="92" t="str">
        <f>TSS!G29</f>
        <v xml:space="preserve"> </v>
      </c>
      <c r="H29" s="92" t="str">
        <f>TSS!H29</f>
        <v xml:space="preserve"> </v>
      </c>
      <c r="I29" s="92" t="str">
        <f>TSS!I29</f>
        <v xml:space="preserve"> </v>
      </c>
      <c r="J29" s="92" t="str">
        <f>TSS!J29</f>
        <v xml:space="preserve"> </v>
      </c>
      <c r="K29" s="92" t="str">
        <f>TSS!K29</f>
        <v xml:space="preserve"> </v>
      </c>
      <c r="L29" s="92" t="str">
        <f>TSS!L29</f>
        <v xml:space="preserve"> </v>
      </c>
      <c r="M29" s="92" t="str">
        <f>TSS!M29</f>
        <v xml:space="preserve"> </v>
      </c>
      <c r="N29" s="47"/>
      <c r="O29" s="47"/>
      <c r="P29" s="47"/>
      <c r="Q29" s="47"/>
      <c r="R29" s="47"/>
      <c r="S29" s="47"/>
      <c r="T29" s="92" t="str">
        <f>TSS!T29</f>
        <v xml:space="preserve"> </v>
      </c>
      <c r="U29" s="92" t="str">
        <f>TSS!U29</f>
        <v xml:space="preserve"> </v>
      </c>
      <c r="V29" s="92" t="str">
        <f>TSS!V29</f>
        <v xml:space="preserve"> </v>
      </c>
      <c r="W29" s="92" t="str">
        <f>TSS!W29</f>
        <v xml:space="preserve"> </v>
      </c>
      <c r="X29" s="47" t="str">
        <f>TSS!X29</f>
        <v>/</v>
      </c>
      <c r="Y29" s="92" t="str">
        <f>TSS!Y29</f>
        <v xml:space="preserve"> </v>
      </c>
      <c r="Z29" s="92" t="str">
        <f>TSS!Z29</f>
        <v xml:space="preserve"> </v>
      </c>
      <c r="AA29" s="92" t="str">
        <f>TSS!AA29</f>
        <v xml:space="preserve"> </v>
      </c>
      <c r="AB29" s="92" t="str">
        <f>TSS!AB29</f>
        <v xml:space="preserve"> </v>
      </c>
      <c r="AC29" s="92" t="str">
        <f>TSS!AC29</f>
        <v xml:space="preserve"> </v>
      </c>
      <c r="AD29" s="92" t="str">
        <f>TSS!AD29</f>
        <v xml:space="preserve"> </v>
      </c>
      <c r="AE29" s="92" t="str">
        <f>TSS!AE29</f>
        <v xml:space="preserve"> </v>
      </c>
      <c r="AF29" s="92" t="str">
        <f>TSS!AF29</f>
        <v xml:space="preserve"> </v>
      </c>
      <c r="AG29" s="47"/>
      <c r="AH29" s="47"/>
      <c r="AI29" s="47"/>
      <c r="AJ29" s="58"/>
    </row>
    <row r="30" spans="1:38" ht="18" customHeight="1">
      <c r="A30" s="77" t="s">
        <v>489</v>
      </c>
      <c r="B30" s="4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76"/>
    </row>
    <row r="31" spans="1:38" ht="18" customHeight="1">
      <c r="A31" s="92" t="str">
        <f>TSS!A31</f>
        <v xml:space="preserve"> </v>
      </c>
      <c r="B31" s="92" t="str">
        <f>TSS!B31</f>
        <v xml:space="preserve"> </v>
      </c>
      <c r="C31" s="60" t="str">
        <f>TSS!C31</f>
        <v xml:space="preserve"> </v>
      </c>
      <c r="D31" s="60" t="str">
        <f>TSS!D31</f>
        <v xml:space="preserve"> </v>
      </c>
      <c r="E31" s="60" t="str">
        <f>TSS!E31</f>
        <v xml:space="preserve"> </v>
      </c>
      <c r="F31" s="60" t="str">
        <f>TSS!F31</f>
        <v xml:space="preserve"> </v>
      </c>
      <c r="G31" s="60" t="str">
        <f>TSS!G31</f>
        <v xml:space="preserve"> </v>
      </c>
      <c r="H31" s="60" t="str">
        <f>TSS!H31</f>
        <v xml:space="preserve"> </v>
      </c>
      <c r="I31" s="60" t="str">
        <f>TSS!I31</f>
        <v xml:space="preserve"> </v>
      </c>
      <c r="J31" s="60" t="str">
        <f>TSS!J31</f>
        <v xml:space="preserve"> </v>
      </c>
      <c r="K31" s="60" t="str">
        <f>TSS!K31</f>
        <v xml:space="preserve"> </v>
      </c>
      <c r="L31" s="60" t="str">
        <f>TSS!L31</f>
        <v xml:space="preserve"> </v>
      </c>
      <c r="M31" s="60" t="str">
        <f>TSS!M31</f>
        <v xml:space="preserve"> </v>
      </c>
      <c r="N31" s="92" t="str">
        <f>TSS!N31</f>
        <v xml:space="preserve"> </v>
      </c>
      <c r="O31" s="92" t="str">
        <f>TSS!O31</f>
        <v xml:space="preserve"> </v>
      </c>
      <c r="P31" s="92" t="str">
        <f>TSS!P31</f>
        <v xml:space="preserve"> </v>
      </c>
      <c r="Q31" s="92" t="str">
        <f>TSS!Q31</f>
        <v xml:space="preserve"> </v>
      </c>
      <c r="R31" s="92" t="str">
        <f>TSS!R31</f>
        <v xml:space="preserve"> </v>
      </c>
      <c r="S31" s="92" t="str">
        <f>TSS!S31</f>
        <v xml:space="preserve"> </v>
      </c>
      <c r="T31" s="92" t="str">
        <f>TSS!T31</f>
        <v xml:space="preserve"> </v>
      </c>
      <c r="U31" s="92" t="str">
        <f>TSS!U31</f>
        <v xml:space="preserve"> </v>
      </c>
      <c r="V31" s="92" t="str">
        <f>TSS!V31</f>
        <v xml:space="preserve"> </v>
      </c>
      <c r="W31" s="92" t="str">
        <f>TSS!W31</f>
        <v xml:space="preserve"> </v>
      </c>
      <c r="X31" s="92" t="str">
        <f>TSS!X31</f>
        <v xml:space="preserve"> </v>
      </c>
      <c r="Y31" s="92" t="str">
        <f>TSS!Y31</f>
        <v xml:space="preserve"> </v>
      </c>
      <c r="Z31" s="92" t="str">
        <f>TSS!Z31</f>
        <v xml:space="preserve"> </v>
      </c>
      <c r="AA31" s="92" t="str">
        <f>TSS!AA31</f>
        <v xml:space="preserve"> </v>
      </c>
      <c r="AB31" s="92" t="str">
        <f>TSS!AB31</f>
        <v xml:space="preserve"> </v>
      </c>
      <c r="AC31" s="92" t="str">
        <f>TSS!AC31</f>
        <v xml:space="preserve"> </v>
      </c>
      <c r="AD31" s="92" t="str">
        <f>TSS!AD31</f>
        <v xml:space="preserve"> </v>
      </c>
      <c r="AE31" s="55"/>
      <c r="AF31" s="55"/>
      <c r="AG31" s="55"/>
      <c r="AH31" s="55"/>
      <c r="AI31" s="55"/>
      <c r="AJ31" s="62"/>
    </row>
    <row r="32" spans="1:38" ht="18" customHeight="1">
      <c r="A32" s="7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79"/>
    </row>
    <row r="33" spans="1:54" ht="18" customHeight="1">
      <c r="A33" s="72" t="s">
        <v>469</v>
      </c>
      <c r="B33" s="73"/>
      <c r="C33" s="73"/>
      <c r="D33" s="73"/>
      <c r="E33" s="73"/>
      <c r="F33" s="73"/>
      <c r="G33" s="73"/>
      <c r="H33" s="73"/>
      <c r="I33" s="73"/>
      <c r="J33" s="73"/>
      <c r="K33" s="936" t="s">
        <v>745</v>
      </c>
      <c r="L33" s="937"/>
      <c r="M33" s="937"/>
      <c r="N33" s="937"/>
      <c r="O33" s="937"/>
      <c r="P33" s="937"/>
      <c r="Q33" s="937"/>
      <c r="R33" s="938"/>
      <c r="S33" s="936" t="s">
        <v>762</v>
      </c>
      <c r="T33" s="937"/>
      <c r="U33" s="937"/>
      <c r="V33" s="937"/>
      <c r="W33" s="937"/>
      <c r="X33" s="937"/>
      <c r="Y33" s="937"/>
      <c r="Z33" s="938"/>
      <c r="AA33" s="936" t="s">
        <v>744</v>
      </c>
      <c r="AB33" s="937"/>
      <c r="AC33" s="937"/>
      <c r="AD33" s="937"/>
      <c r="AE33" s="937"/>
      <c r="AF33" s="937"/>
      <c r="AG33" s="937"/>
      <c r="AH33" s="937"/>
      <c r="AI33" s="937"/>
      <c r="AJ33" s="938"/>
    </row>
    <row r="34" spans="1:54" ht="18" customHeight="1">
      <c r="A34" s="60">
        <f>TSS!A34</f>
        <v>0</v>
      </c>
      <c r="B34" s="60" t="str">
        <f>TSS!B34</f>
        <v xml:space="preserve"> </v>
      </c>
      <c r="C34" s="59" t="s">
        <v>459</v>
      </c>
      <c r="D34" s="60">
        <f>TSS!D34</f>
        <v>0</v>
      </c>
      <c r="E34" s="60" t="str">
        <f>TSS!E34</f>
        <v xml:space="preserve"> </v>
      </c>
      <c r="F34" s="59" t="s">
        <v>459</v>
      </c>
      <c r="G34" s="60">
        <f>TSS!G34</f>
        <v>0</v>
      </c>
      <c r="H34" s="60">
        <f>TSS!H34</f>
        <v>0</v>
      </c>
      <c r="I34" s="60">
        <f>TSS!I34</f>
        <v>0</v>
      </c>
      <c r="J34" s="60">
        <f>TSS!J34</f>
        <v>0</v>
      </c>
      <c r="K34" s="939" t="s">
        <v>471</v>
      </c>
      <c r="L34" s="940"/>
      <c r="M34" s="940"/>
      <c r="N34" s="940"/>
      <c r="O34" s="940"/>
      <c r="P34" s="940"/>
      <c r="Q34" s="940"/>
      <c r="R34" s="941"/>
      <c r="S34" s="939"/>
      <c r="T34" s="940"/>
      <c r="U34" s="940"/>
      <c r="V34" s="940"/>
      <c r="W34" s="940"/>
      <c r="X34" s="940"/>
      <c r="Y34" s="940"/>
      <c r="Z34" s="941"/>
      <c r="AA34" s="939"/>
      <c r="AB34" s="940"/>
      <c r="AC34" s="940"/>
      <c r="AD34" s="940"/>
      <c r="AE34" s="940"/>
      <c r="AF34" s="940"/>
      <c r="AG34" s="940"/>
      <c r="AH34" s="940"/>
      <c r="AI34" s="940"/>
      <c r="AJ34" s="941"/>
    </row>
    <row r="35" spans="1:54" ht="18" customHeight="1">
      <c r="A35" s="77"/>
      <c r="B35" s="48"/>
      <c r="C35" s="48"/>
      <c r="D35" s="48"/>
      <c r="E35" s="48"/>
      <c r="F35" s="48"/>
      <c r="G35" s="48"/>
      <c r="H35" s="48"/>
      <c r="I35" s="48"/>
      <c r="J35" s="48"/>
      <c r="K35" s="939" t="s">
        <v>472</v>
      </c>
      <c r="L35" s="940"/>
      <c r="M35" s="940"/>
      <c r="N35" s="940"/>
      <c r="O35" s="940"/>
      <c r="P35" s="940"/>
      <c r="Q35" s="940"/>
      <c r="R35" s="941"/>
      <c r="S35" s="939"/>
      <c r="T35" s="940"/>
      <c r="U35" s="940"/>
      <c r="V35" s="940"/>
      <c r="W35" s="940"/>
      <c r="X35" s="940"/>
      <c r="Y35" s="940"/>
      <c r="Z35" s="941"/>
      <c r="AA35" s="939"/>
      <c r="AB35" s="940"/>
      <c r="AC35" s="940"/>
      <c r="AD35" s="940"/>
      <c r="AE35" s="940"/>
      <c r="AF35" s="940"/>
      <c r="AG35" s="940"/>
      <c r="AH35" s="940"/>
      <c r="AI35" s="940"/>
      <c r="AJ35" s="941"/>
    </row>
    <row r="36" spans="1:54" ht="18" customHeight="1">
      <c r="A36" s="72" t="s">
        <v>470</v>
      </c>
      <c r="B36" s="73"/>
      <c r="C36" s="73"/>
      <c r="D36" s="73"/>
      <c r="E36" s="73"/>
      <c r="F36" s="73"/>
      <c r="G36" s="73"/>
      <c r="H36" s="73"/>
      <c r="I36" s="73"/>
      <c r="J36" s="74"/>
      <c r="K36" s="939" t="s">
        <v>473</v>
      </c>
      <c r="L36" s="940"/>
      <c r="M36" s="940"/>
      <c r="N36" s="940"/>
      <c r="O36" s="940"/>
      <c r="P36" s="940"/>
      <c r="Q36" s="940"/>
      <c r="R36" s="941"/>
      <c r="S36" s="939"/>
      <c r="T36" s="940"/>
      <c r="U36" s="940"/>
      <c r="V36" s="940"/>
      <c r="W36" s="940"/>
      <c r="X36" s="940"/>
      <c r="Y36" s="940"/>
      <c r="Z36" s="941"/>
      <c r="AA36" s="939"/>
      <c r="AB36" s="940"/>
      <c r="AC36" s="940"/>
      <c r="AD36" s="940"/>
      <c r="AE36" s="940"/>
      <c r="AF36" s="940"/>
      <c r="AG36" s="940"/>
      <c r="AH36" s="940"/>
      <c r="AI36" s="940"/>
      <c r="AJ36" s="941"/>
    </row>
    <row r="37" spans="1:54" ht="18" customHeight="1">
      <c r="A37" s="60" t="str">
        <f>TSS!A37</f>
        <v xml:space="preserve"> </v>
      </c>
      <c r="B37" s="60" t="str">
        <f>TSS!B37</f>
        <v xml:space="preserve"> </v>
      </c>
      <c r="C37" s="89"/>
      <c r="D37" s="60" t="str">
        <f>TSS!D37</f>
        <v xml:space="preserve"> </v>
      </c>
      <c r="E37" s="60" t="str">
        <f>TSS!E37</f>
        <v xml:space="preserve"> </v>
      </c>
      <c r="F37" s="89"/>
      <c r="G37" s="60">
        <f>TSS!G37</f>
        <v>2</v>
      </c>
      <c r="H37" s="60">
        <f>TSS!H37</f>
        <v>0</v>
      </c>
      <c r="I37" s="75" t="str">
        <f>TSS!I37</f>
        <v xml:space="preserve"> </v>
      </c>
      <c r="J37" s="75" t="str">
        <f>TSS!J37</f>
        <v xml:space="preserve"> </v>
      </c>
      <c r="K37" s="942" t="s">
        <v>474</v>
      </c>
      <c r="L37" s="943"/>
      <c r="M37" s="943"/>
      <c r="N37" s="943"/>
      <c r="O37" s="943"/>
      <c r="P37" s="943"/>
      <c r="Q37" s="943"/>
      <c r="R37" s="944"/>
      <c r="S37" s="942"/>
      <c r="T37" s="943"/>
      <c r="U37" s="943"/>
      <c r="V37" s="943"/>
      <c r="W37" s="943"/>
      <c r="X37" s="943"/>
      <c r="Y37" s="943"/>
      <c r="Z37" s="944"/>
      <c r="AA37" s="942"/>
      <c r="AB37" s="943"/>
      <c r="AC37" s="943"/>
      <c r="AD37" s="943"/>
      <c r="AE37" s="943"/>
      <c r="AF37" s="943"/>
      <c r="AG37" s="943"/>
      <c r="AH37" s="943"/>
      <c r="AI37" s="943"/>
      <c r="AJ37" s="944"/>
    </row>
    <row r="38" spans="1:54" ht="18" customHeight="1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</row>
    <row r="39" spans="1:54" ht="18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AI39" s="47"/>
      <c r="AJ39" s="4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</row>
    <row r="40" spans="1:54" ht="47.25" customHeight="1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AI40" s="47"/>
      <c r="AJ40" s="4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</row>
    <row r="41" spans="1:54" ht="50.25" customHeight="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AI41" s="47"/>
      <c r="AJ41" s="4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</row>
    <row r="42" spans="1:54" ht="16.5" customHeight="1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AI42" s="47"/>
      <c r="AJ42" s="4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</row>
    <row r="43" spans="1:54" ht="11.25" customHeight="1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AI43" s="47"/>
      <c r="AJ43" s="4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</row>
    <row r="44" spans="1:54" ht="16.5" customHeight="1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</row>
    <row r="45" spans="1:54" ht="18" customHeight="1">
      <c r="A45" s="47"/>
      <c r="B45" s="47"/>
      <c r="C45" s="47"/>
      <c r="D45" s="47"/>
      <c r="E45" s="47"/>
      <c r="F45" s="47"/>
      <c r="G45" s="47"/>
      <c r="H45" s="47"/>
      <c r="I45" s="47"/>
      <c r="J45" s="93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</row>
    <row r="46" spans="1:54" ht="18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</row>
    <row r="47" spans="1:54" ht="18" customHeight="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</row>
    <row r="48" spans="1:54" ht="18" customHeight="1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</row>
    <row r="49" spans="1:54" ht="18" customHeight="1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</row>
    <row r="50" spans="1:54" ht="18" customHeight="1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</row>
    <row r="51" spans="1:54" ht="18" customHeight="1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</row>
    <row r="52" spans="1:54" ht="18" customHeight="1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</row>
    <row r="53" spans="1:54" ht="18" customHeight="1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</row>
  </sheetData>
  <mergeCells count="11">
    <mergeCell ref="AA33:AJ37"/>
    <mergeCell ref="S33:Z37"/>
    <mergeCell ref="K33:R37"/>
    <mergeCell ref="A23:AJ23"/>
    <mergeCell ref="A3:O3"/>
    <mergeCell ref="A9:AJ10"/>
    <mergeCell ref="A11:AJ12"/>
    <mergeCell ref="A13:AI13"/>
    <mergeCell ref="AC3:AH3"/>
    <mergeCell ref="A6:AH6"/>
    <mergeCell ref="W8:AB8"/>
  </mergeCells>
  <phoneticPr fontId="4" type="noConversion"/>
  <pageMargins left="0.56000000000000005" right="0.21" top="0.35" bottom="0.28000000000000003" header="0.36" footer="0.19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177"/>
  <sheetViews>
    <sheetView view="pageBreakPreview" workbookViewId="0">
      <selection activeCell="D51" sqref="D51"/>
    </sheetView>
  </sheetViews>
  <sheetFormatPr defaultRowHeight="12.75"/>
  <cols>
    <col min="1" max="1" width="7.140625" style="131" customWidth="1"/>
    <col min="2" max="2" width="56.42578125" style="64" customWidth="1"/>
    <col min="3" max="3" width="6.28515625" style="131" customWidth="1"/>
    <col min="4" max="5" width="25.85546875" style="127" customWidth="1"/>
    <col min="6" max="7" width="12.140625" style="1" customWidth="1"/>
    <col min="8" max="16384" width="9.140625" style="1"/>
  </cols>
  <sheetData>
    <row r="1" spans="1:7" s="152" customFormat="1" ht="16.5" customHeight="1">
      <c r="A1" s="978" t="s">
        <v>387</v>
      </c>
      <c r="B1" s="922" t="s">
        <v>743</v>
      </c>
      <c r="C1" s="922" t="s">
        <v>409</v>
      </c>
      <c r="D1" s="874" t="s">
        <v>410</v>
      </c>
      <c r="E1" s="874"/>
      <c r="F1" s="22"/>
      <c r="G1" s="22"/>
    </row>
    <row r="2" spans="1:7" s="152" customFormat="1" ht="36" customHeight="1">
      <c r="A2" s="979"/>
      <c r="B2" s="923"/>
      <c r="C2" s="923"/>
      <c r="D2" s="119" t="s">
        <v>411</v>
      </c>
      <c r="E2" s="119" t="s">
        <v>413</v>
      </c>
      <c r="F2" s="22"/>
      <c r="G2" s="22"/>
    </row>
    <row r="3" spans="1:7" ht="33.75" customHeight="1">
      <c r="A3" s="136" t="s">
        <v>196</v>
      </c>
      <c r="B3" s="123" t="s">
        <v>611</v>
      </c>
      <c r="C3" s="108" t="s">
        <v>197</v>
      </c>
      <c r="D3" s="126">
        <f>VZaS!D3</f>
        <v>154634</v>
      </c>
      <c r="E3" s="126">
        <f>VZaS!E3</f>
        <v>55461</v>
      </c>
      <c r="F3" s="23"/>
      <c r="G3" s="23"/>
    </row>
    <row r="4" spans="1:7" ht="33.75" customHeight="1">
      <c r="A4" s="124" t="s">
        <v>130</v>
      </c>
      <c r="B4" s="123" t="s">
        <v>497</v>
      </c>
      <c r="C4" s="108" t="s">
        <v>198</v>
      </c>
      <c r="D4" s="126">
        <f>VZaS!D4</f>
        <v>154634</v>
      </c>
      <c r="E4" s="126">
        <f>VZaS!E4</f>
        <v>55461</v>
      </c>
      <c r="F4" s="24"/>
      <c r="G4" s="24"/>
    </row>
    <row r="5" spans="1:7" ht="33.75" customHeight="1">
      <c r="A5" s="121" t="s">
        <v>170</v>
      </c>
      <c r="B5" s="122" t="s">
        <v>733</v>
      </c>
      <c r="C5" s="111" t="s">
        <v>199</v>
      </c>
      <c r="D5" s="125">
        <f>D3-D4</f>
        <v>0</v>
      </c>
      <c r="E5" s="125">
        <f>E3-E4</f>
        <v>0</v>
      </c>
      <c r="F5" s="24"/>
      <c r="G5" s="24"/>
    </row>
    <row r="6" spans="1:7" ht="33.75" customHeight="1">
      <c r="A6" s="137" t="s">
        <v>171</v>
      </c>
      <c r="B6" s="122" t="s">
        <v>414</v>
      </c>
      <c r="C6" s="111" t="s">
        <v>200</v>
      </c>
      <c r="D6" s="125">
        <f>D7+D8+D9</f>
        <v>10480629</v>
      </c>
      <c r="E6" s="125">
        <f>E7+E8+E9</f>
        <v>9782526</v>
      </c>
      <c r="F6" s="24"/>
      <c r="G6" s="24"/>
    </row>
    <row r="7" spans="1:7" ht="33.75" customHeight="1">
      <c r="A7" s="136" t="s">
        <v>172</v>
      </c>
      <c r="B7" s="123" t="s">
        <v>610</v>
      </c>
      <c r="C7" s="108" t="s">
        <v>201</v>
      </c>
      <c r="D7" s="126">
        <f>VZaS!D7</f>
        <v>10399291</v>
      </c>
      <c r="E7" s="126">
        <f>VZaS!E7</f>
        <v>9779409</v>
      </c>
      <c r="F7" s="24"/>
      <c r="G7" s="24"/>
    </row>
    <row r="8" spans="1:7" ht="33.75" customHeight="1">
      <c r="A8" s="136" t="s">
        <v>153</v>
      </c>
      <c r="B8" s="123" t="s">
        <v>415</v>
      </c>
      <c r="C8" s="108" t="s">
        <v>202</v>
      </c>
      <c r="D8" s="126">
        <f>VZaS!D8</f>
        <v>81338</v>
      </c>
      <c r="E8" s="126">
        <f>VZaS!E8</f>
        <v>3117</v>
      </c>
      <c r="F8" s="24"/>
      <c r="G8" s="24"/>
    </row>
    <row r="9" spans="1:7" ht="33.75" customHeight="1">
      <c r="A9" s="136" t="s">
        <v>154</v>
      </c>
      <c r="B9" s="123" t="s">
        <v>416</v>
      </c>
      <c r="C9" s="108" t="s">
        <v>203</v>
      </c>
      <c r="D9" s="126">
        <f>VZaS!D9</f>
        <v>0</v>
      </c>
      <c r="E9" s="126">
        <f>VZaS!E9</f>
        <v>0</v>
      </c>
      <c r="F9" s="24"/>
      <c r="G9" s="24"/>
    </row>
    <row r="10" spans="1:7" ht="33.75" customHeight="1">
      <c r="A10" s="121" t="s">
        <v>131</v>
      </c>
      <c r="B10" s="122" t="s">
        <v>417</v>
      </c>
      <c r="C10" s="111" t="s">
        <v>204</v>
      </c>
      <c r="D10" s="125">
        <f>D11+D12</f>
        <v>5599279</v>
      </c>
      <c r="E10" s="125">
        <f>E11+E12</f>
        <v>5185505</v>
      </c>
      <c r="F10" s="23"/>
      <c r="G10" s="23"/>
    </row>
    <row r="11" spans="1:7" ht="33.75" customHeight="1">
      <c r="A11" s="124" t="s">
        <v>343</v>
      </c>
      <c r="B11" s="123" t="s">
        <v>515</v>
      </c>
      <c r="C11" s="108" t="s">
        <v>205</v>
      </c>
      <c r="D11" s="126">
        <f>VZaS!D11</f>
        <v>3667447</v>
      </c>
      <c r="E11" s="126">
        <f>VZaS!E11</f>
        <v>3696799</v>
      </c>
      <c r="F11" s="24"/>
      <c r="G11" s="24"/>
    </row>
    <row r="12" spans="1:7" ht="33.75" customHeight="1">
      <c r="A12" s="136" t="s">
        <v>344</v>
      </c>
      <c r="B12" s="123" t="s">
        <v>418</v>
      </c>
      <c r="C12" s="108">
        <v>10</v>
      </c>
      <c r="D12" s="126">
        <f>VZaS!D12</f>
        <v>1931832</v>
      </c>
      <c r="E12" s="126">
        <f>VZaS!E12</f>
        <v>1488706</v>
      </c>
      <c r="F12" s="24"/>
      <c r="G12" s="24"/>
    </row>
    <row r="13" spans="1:7" ht="33.75" customHeight="1">
      <c r="A13" s="137" t="s">
        <v>170</v>
      </c>
      <c r="B13" s="122" t="s">
        <v>419</v>
      </c>
      <c r="C13" s="111">
        <v>11</v>
      </c>
      <c r="D13" s="125">
        <f>D5+D6-D10</f>
        <v>4881350</v>
      </c>
      <c r="E13" s="125">
        <f>E5+E6-E10</f>
        <v>4597021</v>
      </c>
      <c r="F13" s="24"/>
      <c r="G13" s="24"/>
    </row>
    <row r="14" spans="1:7" ht="33.75" customHeight="1">
      <c r="A14" s="124" t="s">
        <v>147</v>
      </c>
      <c r="B14" s="123" t="s">
        <v>420</v>
      </c>
      <c r="C14" s="108">
        <v>12</v>
      </c>
      <c r="D14" s="126">
        <f>SUM(D15:D18)</f>
        <v>3588479</v>
      </c>
      <c r="E14" s="126">
        <f>SUM(E15:E18)</f>
        <v>3230325</v>
      </c>
      <c r="F14" s="24"/>
      <c r="G14" s="24"/>
    </row>
    <row r="15" spans="1:7" ht="33.75" customHeight="1">
      <c r="A15" s="124" t="s">
        <v>174</v>
      </c>
      <c r="B15" s="123" t="s">
        <v>446</v>
      </c>
      <c r="C15" s="108">
        <v>13</v>
      </c>
      <c r="D15" s="126">
        <f>VZaS!D15</f>
        <v>2535604</v>
      </c>
      <c r="E15" s="126">
        <f>VZaS!E15</f>
        <v>2292067</v>
      </c>
      <c r="F15" s="24"/>
      <c r="G15" s="24"/>
    </row>
    <row r="16" spans="1:7" ht="33.75" customHeight="1">
      <c r="A16" s="136" t="s">
        <v>173</v>
      </c>
      <c r="B16" s="123" t="s">
        <v>421</v>
      </c>
      <c r="C16" s="108">
        <v>14</v>
      </c>
      <c r="D16" s="126">
        <f>VZaS!D16</f>
        <v>0</v>
      </c>
      <c r="E16" s="126">
        <f>VZaS!E16</f>
        <v>0</v>
      </c>
      <c r="F16" s="24"/>
      <c r="G16" s="24"/>
    </row>
    <row r="17" spans="1:7" ht="33.75" customHeight="1">
      <c r="A17" s="136" t="s">
        <v>175</v>
      </c>
      <c r="B17" s="123" t="s">
        <v>422</v>
      </c>
      <c r="C17" s="108">
        <v>15</v>
      </c>
      <c r="D17" s="126">
        <f>VZaS!D17</f>
        <v>923660</v>
      </c>
      <c r="E17" s="126">
        <f>VZaS!E17</f>
        <v>810234</v>
      </c>
      <c r="F17" s="24"/>
      <c r="G17" s="24"/>
    </row>
    <row r="18" spans="1:7" ht="33.75" customHeight="1">
      <c r="A18" s="136" t="s">
        <v>176</v>
      </c>
      <c r="B18" s="123" t="s">
        <v>423</v>
      </c>
      <c r="C18" s="108">
        <v>16</v>
      </c>
      <c r="D18" s="126">
        <f>VZaS!D18</f>
        <v>129215</v>
      </c>
      <c r="E18" s="126">
        <f>VZaS!E18</f>
        <v>128024</v>
      </c>
      <c r="F18" s="24"/>
      <c r="G18" s="24"/>
    </row>
    <row r="19" spans="1:7" ht="33.75" customHeight="1">
      <c r="A19" s="124" t="s">
        <v>150</v>
      </c>
      <c r="B19" s="123" t="s">
        <v>424</v>
      </c>
      <c r="C19" s="108">
        <v>17</v>
      </c>
      <c r="D19" s="126">
        <f>VZaS!D19</f>
        <v>34388</v>
      </c>
      <c r="E19" s="126">
        <f>VZaS!E19</f>
        <v>33178</v>
      </c>
      <c r="F19" s="23"/>
      <c r="G19" s="23"/>
    </row>
    <row r="20" spans="1:7" ht="33.75" customHeight="1">
      <c r="A20" s="124" t="s">
        <v>177</v>
      </c>
      <c r="B20" s="123" t="s">
        <v>485</v>
      </c>
      <c r="C20" s="108">
        <v>18</v>
      </c>
      <c r="D20" s="126">
        <f>VZaS!D20</f>
        <v>958810</v>
      </c>
      <c r="E20" s="126">
        <f>VZaS!E20</f>
        <v>866523</v>
      </c>
      <c r="F20" s="24"/>
      <c r="G20" s="24"/>
    </row>
    <row r="21" spans="1:7" ht="33.75" customHeight="1">
      <c r="A21" s="136" t="s">
        <v>178</v>
      </c>
      <c r="B21" s="123" t="s">
        <v>425</v>
      </c>
      <c r="C21" s="108">
        <v>19</v>
      </c>
      <c r="D21" s="126">
        <f>VZaS!D21</f>
        <v>93216</v>
      </c>
      <c r="E21" s="126">
        <f>VZaS!E21</f>
        <v>2430521</v>
      </c>
      <c r="F21" s="24"/>
      <c r="G21" s="24"/>
    </row>
    <row r="22" spans="1:7" ht="33.75" customHeight="1">
      <c r="A22" s="124" t="s">
        <v>179</v>
      </c>
      <c r="B22" s="123" t="s">
        <v>747</v>
      </c>
      <c r="C22" s="108">
        <v>20</v>
      </c>
      <c r="D22" s="126">
        <f>VZaS!D22</f>
        <v>20044</v>
      </c>
      <c r="E22" s="126">
        <f>VZaS!E22</f>
        <v>2295787</v>
      </c>
      <c r="F22" s="24"/>
      <c r="G22" s="24"/>
    </row>
    <row r="23" spans="1:7" ht="33.75" customHeight="1">
      <c r="A23" s="124" t="s">
        <v>181</v>
      </c>
      <c r="B23" s="123" t="s">
        <v>805</v>
      </c>
      <c r="C23" s="108" t="s">
        <v>56</v>
      </c>
      <c r="D23" s="126">
        <f>VZaS!D23</f>
        <v>238</v>
      </c>
      <c r="E23" s="126">
        <f>VZaS!E23</f>
        <v>0</v>
      </c>
      <c r="F23" s="24"/>
      <c r="G23" s="24"/>
    </row>
    <row r="24" spans="1:7" ht="33.75" customHeight="1">
      <c r="A24" s="136" t="s">
        <v>180</v>
      </c>
      <c r="B24" s="123" t="s">
        <v>498</v>
      </c>
      <c r="C24" s="108" t="s">
        <v>57</v>
      </c>
      <c r="D24" s="126">
        <f>VZaS!D24</f>
        <v>195636</v>
      </c>
      <c r="E24" s="126">
        <f>VZaS!E24</f>
        <v>173225</v>
      </c>
      <c r="F24" s="24"/>
      <c r="G24" s="24"/>
    </row>
    <row r="25" spans="1:7" ht="33.75" customHeight="1">
      <c r="A25" s="124" t="s">
        <v>182</v>
      </c>
      <c r="B25" s="123" t="s">
        <v>499</v>
      </c>
      <c r="C25" s="108" t="s">
        <v>58</v>
      </c>
      <c r="D25" s="126">
        <f>VZaS!D25</f>
        <v>291676</v>
      </c>
      <c r="E25" s="126">
        <f>VZaS!E25</f>
        <v>280600</v>
      </c>
      <c r="F25" s="24"/>
      <c r="G25" s="24"/>
    </row>
    <row r="26" spans="1:7" ht="33.75" customHeight="1">
      <c r="A26" s="136" t="s">
        <v>516</v>
      </c>
      <c r="B26" s="123" t="s">
        <v>734</v>
      </c>
      <c r="C26" s="108" t="s">
        <v>59</v>
      </c>
      <c r="D26" s="126">
        <f>VZaS!D26</f>
        <v>0</v>
      </c>
      <c r="E26" s="126">
        <f>VZaS!E26</f>
        <v>0</v>
      </c>
      <c r="F26" s="23"/>
      <c r="G26" s="23"/>
    </row>
    <row r="27" spans="1:7" ht="33.75" customHeight="1">
      <c r="A27" s="124" t="s">
        <v>169</v>
      </c>
      <c r="B27" s="123" t="s">
        <v>735</v>
      </c>
      <c r="C27" s="108" t="s">
        <v>60</v>
      </c>
      <c r="D27" s="126">
        <f>VZaS!D27</f>
        <v>0</v>
      </c>
      <c r="E27" s="126">
        <f>VZaS!E27</f>
        <v>0</v>
      </c>
      <c r="F27" s="24"/>
      <c r="G27" s="24"/>
    </row>
    <row r="28" spans="1:7" ht="33.75" customHeight="1">
      <c r="A28" s="137" t="s">
        <v>190</v>
      </c>
      <c r="B28" s="122" t="s">
        <v>707</v>
      </c>
      <c r="C28" s="111" t="s">
        <v>61</v>
      </c>
      <c r="D28" s="125">
        <f>D13-D14-D19-D20+D21-D22-D23+D24-D25+(-D26)-(-D27)</f>
        <v>276567</v>
      </c>
      <c r="E28" s="125">
        <f>E13-E14-E19-E20+E21-E22-E23+E24-E25+(-E26)-(-E27)</f>
        <v>494354</v>
      </c>
      <c r="F28" s="24"/>
      <c r="G28" s="24"/>
    </row>
    <row r="29" spans="1:7" ht="33.75" customHeight="1">
      <c r="A29" s="136" t="s">
        <v>486</v>
      </c>
      <c r="B29" s="123" t="s">
        <v>748</v>
      </c>
      <c r="C29" s="108" t="s">
        <v>62</v>
      </c>
      <c r="D29" s="126">
        <f>VZaS!D29</f>
        <v>0</v>
      </c>
      <c r="E29" s="126">
        <f>VZaS!E29</f>
        <v>0</v>
      </c>
      <c r="F29" s="23"/>
      <c r="G29" s="23"/>
    </row>
    <row r="30" spans="1:7" s="152" customFormat="1" ht="16.5" customHeight="1">
      <c r="A30" s="978" t="s">
        <v>387</v>
      </c>
      <c r="B30" s="922" t="s">
        <v>743</v>
      </c>
      <c r="C30" s="922" t="s">
        <v>409</v>
      </c>
      <c r="D30" s="874" t="s">
        <v>410</v>
      </c>
      <c r="E30" s="874"/>
      <c r="F30" s="22"/>
      <c r="G30" s="22"/>
    </row>
    <row r="31" spans="1:7" s="152" customFormat="1" ht="36" customHeight="1">
      <c r="A31" s="979"/>
      <c r="B31" s="923"/>
      <c r="C31" s="923"/>
      <c r="D31" s="119" t="s">
        <v>411</v>
      </c>
      <c r="E31" s="119" t="s">
        <v>413</v>
      </c>
      <c r="F31" s="22"/>
      <c r="G31" s="22"/>
    </row>
    <row r="32" spans="1:7" ht="33.75" customHeight="1">
      <c r="A32" s="124" t="s">
        <v>508</v>
      </c>
      <c r="B32" s="123" t="s">
        <v>736</v>
      </c>
      <c r="C32" s="108" t="s">
        <v>63</v>
      </c>
      <c r="D32" s="126">
        <f>VZaS!D32</f>
        <v>0</v>
      </c>
      <c r="E32" s="126">
        <f>VZaS!E32</f>
        <v>0</v>
      </c>
      <c r="F32" s="24"/>
      <c r="G32" s="24"/>
    </row>
    <row r="33" spans="1:7" ht="33.75" customHeight="1">
      <c r="A33" s="136" t="s">
        <v>487</v>
      </c>
      <c r="B33" s="123" t="s">
        <v>24</v>
      </c>
      <c r="C33" s="108" t="s">
        <v>64</v>
      </c>
      <c r="D33" s="126">
        <f>D34+D35+D36</f>
        <v>0</v>
      </c>
      <c r="E33" s="126">
        <f>E34+E35+E36</f>
        <v>0</v>
      </c>
      <c r="F33" s="24"/>
      <c r="G33" s="24"/>
    </row>
    <row r="34" spans="1:7" ht="33.75" customHeight="1">
      <c r="A34" s="136" t="s">
        <v>506</v>
      </c>
      <c r="B34" s="123" t="s">
        <v>737</v>
      </c>
      <c r="C34" s="108" t="s">
        <v>65</v>
      </c>
      <c r="D34" s="126">
        <f>VZaS!D34</f>
        <v>0</v>
      </c>
      <c r="E34" s="126">
        <f>VZaS!E34</f>
        <v>0</v>
      </c>
      <c r="F34" s="24"/>
      <c r="G34" s="24"/>
    </row>
    <row r="35" spans="1:7" ht="33.75" customHeight="1">
      <c r="A35" s="136" t="s">
        <v>133</v>
      </c>
      <c r="B35" s="123" t="s">
        <v>426</v>
      </c>
      <c r="C35" s="108" t="s">
        <v>66</v>
      </c>
      <c r="D35" s="126">
        <f>VZaS!D35</f>
        <v>0</v>
      </c>
      <c r="E35" s="126">
        <f>VZaS!E35</f>
        <v>0</v>
      </c>
      <c r="F35" s="24"/>
      <c r="G35" s="24"/>
    </row>
    <row r="36" spans="1:7" ht="33.75" customHeight="1">
      <c r="A36" s="136" t="s">
        <v>134</v>
      </c>
      <c r="B36" s="123" t="s">
        <v>427</v>
      </c>
      <c r="C36" s="108" t="s">
        <v>67</v>
      </c>
      <c r="D36" s="126">
        <f>VZaS!D36</f>
        <v>0</v>
      </c>
      <c r="E36" s="126">
        <f>VZaS!E36</f>
        <v>0</v>
      </c>
      <c r="F36" s="24"/>
      <c r="G36" s="24"/>
    </row>
    <row r="37" spans="1:7" ht="33.75" customHeight="1">
      <c r="A37" s="136" t="s">
        <v>507</v>
      </c>
      <c r="B37" s="123" t="s">
        <v>428</v>
      </c>
      <c r="C37" s="108" t="s">
        <v>68</v>
      </c>
      <c r="D37" s="126">
        <f>VZaS!D37</f>
        <v>0</v>
      </c>
      <c r="E37" s="126">
        <f>VZaS!E37</f>
        <v>0</v>
      </c>
      <c r="F37" s="24"/>
      <c r="G37" s="24"/>
    </row>
    <row r="38" spans="1:7" ht="33.75" customHeight="1">
      <c r="A38" s="124" t="s">
        <v>183</v>
      </c>
      <c r="B38" s="123" t="s">
        <v>749</v>
      </c>
      <c r="C38" s="108" t="s">
        <v>69</v>
      </c>
      <c r="D38" s="126">
        <f>VZaS!D38</f>
        <v>0</v>
      </c>
      <c r="E38" s="126">
        <f>VZaS!E38</f>
        <v>0</v>
      </c>
      <c r="F38" s="24"/>
      <c r="G38" s="24"/>
    </row>
    <row r="39" spans="1:7" ht="33.75" customHeight="1">
      <c r="A39" s="136" t="s">
        <v>184</v>
      </c>
      <c r="B39" s="123" t="s">
        <v>429</v>
      </c>
      <c r="C39" s="108" t="s">
        <v>70</v>
      </c>
      <c r="D39" s="126">
        <f>VZaS!D39</f>
        <v>0</v>
      </c>
      <c r="E39" s="126">
        <f>VZaS!E39</f>
        <v>0</v>
      </c>
      <c r="F39" s="24"/>
      <c r="G39" s="24"/>
    </row>
    <row r="40" spans="1:7" ht="33.75" customHeight="1">
      <c r="A40" s="124" t="s">
        <v>185</v>
      </c>
      <c r="B40" s="123" t="s">
        <v>750</v>
      </c>
      <c r="C40" s="108" t="s">
        <v>71</v>
      </c>
      <c r="D40" s="126">
        <f>VZaS!D40</f>
        <v>0</v>
      </c>
      <c r="E40" s="126">
        <f>VZaS!E40</f>
        <v>0</v>
      </c>
      <c r="F40" s="24"/>
      <c r="G40" s="24"/>
    </row>
    <row r="41" spans="1:7" ht="33.75" customHeight="1">
      <c r="A41" s="124" t="s">
        <v>186</v>
      </c>
      <c r="B41" s="63" t="s">
        <v>751</v>
      </c>
      <c r="C41" s="108" t="s">
        <v>72</v>
      </c>
      <c r="D41" s="126">
        <f>VZaS!D41</f>
        <v>0</v>
      </c>
      <c r="E41" s="126">
        <f>VZaS!E41</f>
        <v>0</v>
      </c>
      <c r="F41" s="24"/>
      <c r="G41" s="24"/>
    </row>
    <row r="42" spans="1:7" ht="33.75" customHeight="1">
      <c r="A42" s="136" t="s">
        <v>509</v>
      </c>
      <c r="B42" s="123" t="s">
        <v>430</v>
      </c>
      <c r="C42" s="108" t="s">
        <v>73</v>
      </c>
      <c r="D42" s="126">
        <f>VZaS!D42</f>
        <v>7</v>
      </c>
      <c r="E42" s="126">
        <f>VZaS!E42</f>
        <v>49</v>
      </c>
      <c r="F42" s="24"/>
      <c r="G42" s="24"/>
    </row>
    <row r="43" spans="1:7" ht="33.75" customHeight="1">
      <c r="A43" s="124" t="s">
        <v>187</v>
      </c>
      <c r="B43" s="123" t="s">
        <v>431</v>
      </c>
      <c r="C43" s="108" t="s">
        <v>74</v>
      </c>
      <c r="D43" s="126">
        <f>VZaS!D43</f>
        <v>257459</v>
      </c>
      <c r="E43" s="126">
        <f>VZaS!E43</f>
        <v>287058</v>
      </c>
      <c r="F43" s="24"/>
      <c r="G43" s="24"/>
    </row>
    <row r="44" spans="1:7" ht="33.75" customHeight="1">
      <c r="A44" s="136" t="s">
        <v>510</v>
      </c>
      <c r="B44" s="123" t="s">
        <v>432</v>
      </c>
      <c r="C44" s="108" t="s">
        <v>75</v>
      </c>
      <c r="D44" s="126">
        <f>VZaS!D44</f>
        <v>112</v>
      </c>
      <c r="E44" s="126">
        <f>VZaS!E44</f>
        <v>104</v>
      </c>
      <c r="F44" s="24"/>
      <c r="G44" s="24"/>
    </row>
    <row r="45" spans="1:7" ht="33.75" customHeight="1">
      <c r="A45" s="124" t="s">
        <v>188</v>
      </c>
      <c r="B45" s="123" t="s">
        <v>433</v>
      </c>
      <c r="C45" s="108" t="s">
        <v>76</v>
      </c>
      <c r="D45" s="126">
        <f>VZaS!D45</f>
        <v>231</v>
      </c>
      <c r="E45" s="126">
        <f>VZaS!E45</f>
        <v>328</v>
      </c>
      <c r="F45" s="24"/>
      <c r="G45" s="24"/>
    </row>
    <row r="46" spans="1:7" ht="33.75" customHeight="1">
      <c r="A46" s="107" t="s">
        <v>511</v>
      </c>
      <c r="B46" s="123" t="s">
        <v>434</v>
      </c>
      <c r="C46" s="108" t="s">
        <v>77</v>
      </c>
      <c r="D46" s="126">
        <f>VZaS!D46</f>
        <v>0</v>
      </c>
      <c r="E46" s="126">
        <f>VZaS!E46</f>
        <v>0</v>
      </c>
      <c r="F46" s="24"/>
      <c r="G46" s="24"/>
    </row>
    <row r="47" spans="1:7" ht="33.75" customHeight="1">
      <c r="A47" s="124" t="s">
        <v>189</v>
      </c>
      <c r="B47" s="123" t="s">
        <v>500</v>
      </c>
      <c r="C47" s="108" t="s">
        <v>78</v>
      </c>
      <c r="D47" s="126">
        <f>VZaS!D47</f>
        <v>11076</v>
      </c>
      <c r="E47" s="126">
        <f>VZaS!E47</f>
        <v>17607</v>
      </c>
      <c r="F47" s="24"/>
      <c r="G47" s="26"/>
    </row>
    <row r="48" spans="1:7" ht="33.75" customHeight="1">
      <c r="A48" s="107" t="s">
        <v>512</v>
      </c>
      <c r="B48" s="123" t="s">
        <v>435</v>
      </c>
      <c r="C48" s="108" t="s">
        <v>79</v>
      </c>
      <c r="D48" s="126">
        <f>VZaS!D48</f>
        <v>0</v>
      </c>
      <c r="E48" s="126">
        <f>VZaS!E48</f>
        <v>0</v>
      </c>
      <c r="F48" s="24"/>
      <c r="G48" s="26"/>
    </row>
    <row r="49" spans="1:7" ht="33.75" customHeight="1">
      <c r="A49" s="124" t="s">
        <v>807</v>
      </c>
      <c r="B49" s="123" t="s">
        <v>436</v>
      </c>
      <c r="C49" s="108" t="s">
        <v>80</v>
      </c>
      <c r="D49" s="126">
        <f>VZaS!D49</f>
        <v>0</v>
      </c>
      <c r="E49" s="126">
        <f>VZaS!E49</f>
        <v>0</v>
      </c>
      <c r="F49" s="24"/>
      <c r="G49" s="32"/>
    </row>
    <row r="50" spans="1:7" ht="33.75" customHeight="1">
      <c r="A50" s="137" t="s">
        <v>190</v>
      </c>
      <c r="B50" s="122" t="s">
        <v>809</v>
      </c>
      <c r="C50" s="111" t="s">
        <v>87</v>
      </c>
      <c r="D50" s="125">
        <f>D29-D32+D33+D37-D38+D39-D40-D41+D42-D43+D44-D45+D46-D47+(-D48)-(-D49)</f>
        <v>-268647</v>
      </c>
      <c r="E50" s="125">
        <f>E29-E32+E33+E37-E38+E39-E40-E41+E42-E43+E44-E45+E46-E47+(-E48)-(-E49)</f>
        <v>-304840</v>
      </c>
      <c r="F50" s="24"/>
      <c r="G50" s="32"/>
    </row>
    <row r="51" spans="1:7" ht="33.75" customHeight="1">
      <c r="A51" s="137" t="s">
        <v>192</v>
      </c>
      <c r="B51" s="122" t="s">
        <v>811</v>
      </c>
      <c r="C51" s="111" t="s">
        <v>88</v>
      </c>
      <c r="D51" s="125">
        <f>D28+D50</f>
        <v>7920</v>
      </c>
      <c r="E51" s="125">
        <f>E28+E50</f>
        <v>189514</v>
      </c>
      <c r="F51" s="24"/>
      <c r="G51" s="32"/>
    </row>
    <row r="52" spans="1:7" ht="33.75" customHeight="1">
      <c r="A52" s="124" t="s">
        <v>191</v>
      </c>
      <c r="B52" s="123" t="s">
        <v>810</v>
      </c>
      <c r="C52" s="108" t="s">
        <v>89</v>
      </c>
      <c r="D52" s="126">
        <f>SUM(D53:D54)</f>
        <v>1</v>
      </c>
      <c r="E52" s="126">
        <f>SUM(E53:E54)</f>
        <v>10</v>
      </c>
      <c r="F52" s="24"/>
      <c r="G52" s="32"/>
    </row>
    <row r="53" spans="1:7" ht="33.75" customHeight="1">
      <c r="A53" s="124" t="s">
        <v>808</v>
      </c>
      <c r="B53" s="123" t="s">
        <v>442</v>
      </c>
      <c r="C53" s="108" t="s">
        <v>90</v>
      </c>
      <c r="D53" s="126">
        <f>VZaS!D53</f>
        <v>1</v>
      </c>
      <c r="E53" s="126">
        <f>VZaS!E53</f>
        <v>10</v>
      </c>
      <c r="F53" s="24"/>
      <c r="G53" s="24"/>
    </row>
    <row r="54" spans="1:7" ht="33.75" customHeight="1">
      <c r="A54" s="136" t="s">
        <v>173</v>
      </c>
      <c r="B54" s="123" t="s">
        <v>437</v>
      </c>
      <c r="C54" s="108" t="s">
        <v>318</v>
      </c>
      <c r="D54" s="126">
        <f>VZaS!D54</f>
        <v>0</v>
      </c>
      <c r="E54" s="126">
        <f>VZaS!E54</f>
        <v>0</v>
      </c>
      <c r="F54" s="24"/>
      <c r="G54" s="24"/>
    </row>
    <row r="55" spans="1:7" ht="33.75" customHeight="1">
      <c r="A55" s="137" t="s">
        <v>192</v>
      </c>
      <c r="B55" s="122" t="s">
        <v>812</v>
      </c>
      <c r="C55" s="111" t="s">
        <v>319</v>
      </c>
      <c r="D55" s="125">
        <f>D51-D52</f>
        <v>7919</v>
      </c>
      <c r="E55" s="125">
        <f>E51-E52</f>
        <v>189504</v>
      </c>
      <c r="F55" s="24"/>
      <c r="G55" s="24"/>
    </row>
    <row r="56" spans="1:7" ht="33.75" customHeight="1">
      <c r="A56" s="107" t="s">
        <v>514</v>
      </c>
      <c r="B56" s="138" t="s">
        <v>438</v>
      </c>
      <c r="C56" s="108" t="s">
        <v>320</v>
      </c>
      <c r="D56" s="126">
        <f>VZaS!D56</f>
        <v>0</v>
      </c>
      <c r="E56" s="126">
        <f>VZaS!E56</f>
        <v>0</v>
      </c>
      <c r="F56" s="24"/>
      <c r="G56" s="24"/>
    </row>
    <row r="57" spans="1:7" ht="33.75" customHeight="1">
      <c r="A57" s="124" t="s">
        <v>193</v>
      </c>
      <c r="B57" s="139" t="s">
        <v>439</v>
      </c>
      <c r="C57" s="108" t="s">
        <v>321</v>
      </c>
      <c r="D57" s="126">
        <f>VZaS!D57</f>
        <v>0</v>
      </c>
      <c r="E57" s="126">
        <f>VZaS!E57</f>
        <v>0</v>
      </c>
      <c r="F57" s="24"/>
      <c r="G57" s="24"/>
    </row>
    <row r="58" spans="1:7" ht="33.75" customHeight="1">
      <c r="A58" s="137" t="s">
        <v>190</v>
      </c>
      <c r="B58" s="122" t="s">
        <v>813</v>
      </c>
      <c r="C58" s="111" t="s">
        <v>322</v>
      </c>
      <c r="D58" s="125">
        <f>D56-D57</f>
        <v>0</v>
      </c>
      <c r="E58" s="125">
        <f>E56-E57</f>
        <v>0</v>
      </c>
      <c r="F58" s="24"/>
      <c r="G58" s="24"/>
    </row>
    <row r="59" spans="1:7" ht="17.25" customHeight="1">
      <c r="A59" s="978" t="s">
        <v>387</v>
      </c>
      <c r="B59" s="922" t="s">
        <v>743</v>
      </c>
      <c r="C59" s="922" t="s">
        <v>409</v>
      </c>
      <c r="D59" s="874" t="s">
        <v>410</v>
      </c>
      <c r="E59" s="874"/>
      <c r="F59" s="24"/>
      <c r="G59" s="24"/>
    </row>
    <row r="60" spans="1:7" ht="35.25" customHeight="1">
      <c r="A60" s="979"/>
      <c r="B60" s="923"/>
      <c r="C60" s="923"/>
      <c r="D60" s="119" t="s">
        <v>411</v>
      </c>
      <c r="E60" s="119" t="s">
        <v>413</v>
      </c>
      <c r="F60" s="24"/>
      <c r="G60" s="24"/>
    </row>
    <row r="61" spans="1:7" ht="33.75" customHeight="1">
      <c r="A61" s="124" t="s">
        <v>194</v>
      </c>
      <c r="B61" s="123" t="s">
        <v>814</v>
      </c>
      <c r="C61" s="108" t="s">
        <v>323</v>
      </c>
      <c r="D61" s="126">
        <f>D62+D63</f>
        <v>0</v>
      </c>
      <c r="E61" s="126">
        <f>E62+E63</f>
        <v>0</v>
      </c>
      <c r="F61" s="24"/>
      <c r="G61" s="24"/>
    </row>
    <row r="62" spans="1:7" ht="33.75" customHeight="1">
      <c r="A62" s="124" t="s">
        <v>93</v>
      </c>
      <c r="B62" s="138" t="s">
        <v>440</v>
      </c>
      <c r="C62" s="108" t="s">
        <v>324</v>
      </c>
      <c r="D62" s="126">
        <f>VZaS!D62</f>
        <v>0</v>
      </c>
      <c r="E62" s="126">
        <f>VZaS!E62</f>
        <v>0</v>
      </c>
      <c r="F62" s="24"/>
      <c r="G62" s="24"/>
    </row>
    <row r="63" spans="1:7" ht="33.75" customHeight="1">
      <c r="A63" s="136" t="s">
        <v>173</v>
      </c>
      <c r="B63" s="140" t="s">
        <v>441</v>
      </c>
      <c r="C63" s="108" t="s">
        <v>325</v>
      </c>
      <c r="D63" s="126">
        <f>VZaS!D63</f>
        <v>0</v>
      </c>
      <c r="E63" s="126">
        <f>VZaS!E63</f>
        <v>0</v>
      </c>
      <c r="F63" s="24"/>
      <c r="G63" s="24"/>
    </row>
    <row r="64" spans="1:7" ht="33.75" customHeight="1">
      <c r="A64" s="137" t="s">
        <v>190</v>
      </c>
      <c r="B64" s="122" t="s">
        <v>815</v>
      </c>
      <c r="C64" s="111" t="s">
        <v>95</v>
      </c>
      <c r="D64" s="125">
        <f>D58-D61</f>
        <v>0</v>
      </c>
      <c r="E64" s="125">
        <f>E58-E61</f>
        <v>0</v>
      </c>
      <c r="F64" s="24"/>
      <c r="G64" s="24"/>
    </row>
    <row r="65" spans="1:7" ht="33.75" customHeight="1">
      <c r="A65" s="137" t="s">
        <v>195</v>
      </c>
      <c r="B65" s="122" t="s">
        <v>816</v>
      </c>
      <c r="C65" s="111" t="s">
        <v>96</v>
      </c>
      <c r="D65" s="125">
        <f>D51+D58</f>
        <v>7920</v>
      </c>
      <c r="E65" s="125">
        <f>E51+E58</f>
        <v>189514</v>
      </c>
      <c r="F65" s="24"/>
      <c r="G65" s="24"/>
    </row>
    <row r="66" spans="1:7" ht="33.75" customHeight="1">
      <c r="A66" s="124" t="s">
        <v>82</v>
      </c>
      <c r="B66" s="123" t="s">
        <v>738</v>
      </c>
      <c r="C66" s="108" t="s">
        <v>97</v>
      </c>
      <c r="D66" s="126">
        <f>VZaS!D66</f>
        <v>332</v>
      </c>
      <c r="E66" s="126">
        <f>VZaS!E66</f>
        <v>332</v>
      </c>
      <c r="F66" s="24"/>
      <c r="G66" s="24"/>
    </row>
    <row r="67" spans="1:7" ht="33.75" customHeight="1">
      <c r="A67" s="137" t="s">
        <v>195</v>
      </c>
      <c r="B67" s="122" t="s">
        <v>817</v>
      </c>
      <c r="C67" s="111" t="s">
        <v>98</v>
      </c>
      <c r="D67" s="125">
        <f>D55+D64-D66</f>
        <v>7587</v>
      </c>
      <c r="E67" s="125">
        <f>E55+E64-E66</f>
        <v>189172</v>
      </c>
      <c r="F67" s="24"/>
      <c r="G67" s="24"/>
    </row>
    <row r="68" spans="1:7">
      <c r="C68" s="128"/>
      <c r="D68" s="129"/>
      <c r="F68" s="24"/>
      <c r="G68" s="24"/>
    </row>
    <row r="69" spans="1:7">
      <c r="C69" s="128"/>
      <c r="D69" s="129"/>
      <c r="E69" s="130"/>
      <c r="F69" s="24"/>
      <c r="G69" s="24"/>
    </row>
    <row r="70" spans="1:7">
      <c r="C70" s="128"/>
      <c r="D70" s="131"/>
      <c r="F70" s="24"/>
      <c r="G70" s="24"/>
    </row>
    <row r="71" spans="1:7">
      <c r="C71" s="128"/>
      <c r="D71" s="131"/>
      <c r="F71" s="24"/>
      <c r="G71" s="24"/>
    </row>
    <row r="72" spans="1:7">
      <c r="C72" s="132"/>
      <c r="D72" s="129"/>
      <c r="E72" s="130"/>
      <c r="F72" s="24"/>
      <c r="G72" s="24"/>
    </row>
    <row r="73" spans="1:7">
      <c r="C73" s="128"/>
      <c r="D73" s="131"/>
      <c r="F73" s="24"/>
      <c r="G73" s="24"/>
    </row>
    <row r="74" spans="1:7">
      <c r="C74" s="132"/>
      <c r="D74" s="129"/>
      <c r="E74" s="130"/>
      <c r="F74" s="24"/>
      <c r="G74" s="24"/>
    </row>
    <row r="75" spans="1:7">
      <c r="A75" s="133"/>
      <c r="B75" s="134"/>
      <c r="C75" s="132"/>
      <c r="D75" s="129"/>
      <c r="E75" s="130"/>
      <c r="F75" s="24"/>
      <c r="G75" s="24"/>
    </row>
    <row r="76" spans="1:7">
      <c r="A76" s="48"/>
      <c r="C76" s="78"/>
      <c r="D76" s="131"/>
      <c r="F76" s="24"/>
      <c r="G76" s="24"/>
    </row>
    <row r="77" spans="1:7">
      <c r="D77" s="131"/>
      <c r="F77" s="24"/>
      <c r="G77" s="24"/>
    </row>
    <row r="78" spans="1:7">
      <c r="D78" s="131"/>
      <c r="F78" s="24"/>
      <c r="G78" s="24"/>
    </row>
    <row r="79" spans="1:7">
      <c r="D79" s="131"/>
      <c r="F79" s="24"/>
      <c r="G79" s="24"/>
    </row>
    <row r="80" spans="1:7">
      <c r="D80" s="131"/>
      <c r="F80" s="24"/>
      <c r="G80" s="24"/>
    </row>
    <row r="81" spans="4:7">
      <c r="D81" s="131"/>
      <c r="F81" s="24"/>
      <c r="G81" s="24"/>
    </row>
    <row r="82" spans="4:7">
      <c r="D82" s="131"/>
      <c r="F82" s="24"/>
      <c r="G82" s="24"/>
    </row>
    <row r="83" spans="4:7">
      <c r="D83" s="131"/>
      <c r="F83" s="24"/>
      <c r="G83" s="24"/>
    </row>
    <row r="84" spans="4:7">
      <c r="D84" s="131"/>
      <c r="F84" s="24"/>
      <c r="G84" s="24"/>
    </row>
    <row r="85" spans="4:7">
      <c r="D85" s="131"/>
      <c r="F85" s="24"/>
      <c r="G85" s="24"/>
    </row>
    <row r="86" spans="4:7">
      <c r="D86" s="131"/>
      <c r="F86" s="24"/>
      <c r="G86" s="24"/>
    </row>
    <row r="87" spans="4:7">
      <c r="D87" s="131"/>
      <c r="F87" s="24"/>
      <c r="G87" s="24"/>
    </row>
    <row r="88" spans="4:7">
      <c r="D88" s="131"/>
      <c r="F88" s="24"/>
      <c r="G88" s="24"/>
    </row>
    <row r="89" spans="4:7">
      <c r="D89" s="131"/>
      <c r="F89" s="24"/>
      <c r="G89" s="24"/>
    </row>
    <row r="90" spans="4:7">
      <c r="D90" s="131"/>
      <c r="F90" s="24"/>
      <c r="G90" s="24"/>
    </row>
    <row r="91" spans="4:7">
      <c r="D91" s="131"/>
      <c r="F91" s="24"/>
      <c r="G91" s="24"/>
    </row>
    <row r="92" spans="4:7">
      <c r="D92" s="131"/>
      <c r="F92" s="24"/>
      <c r="G92" s="24"/>
    </row>
    <row r="93" spans="4:7">
      <c r="D93" s="131"/>
      <c r="F93" s="24"/>
      <c r="G93" s="24"/>
    </row>
    <row r="94" spans="4:7">
      <c r="D94" s="131"/>
      <c r="F94" s="24"/>
      <c r="G94" s="24"/>
    </row>
    <row r="95" spans="4:7">
      <c r="D95" s="131"/>
      <c r="F95" s="24"/>
      <c r="G95" s="24"/>
    </row>
    <row r="96" spans="4:7">
      <c r="D96" s="131"/>
      <c r="F96" s="24"/>
      <c r="G96" s="24"/>
    </row>
    <row r="97" spans="4:7">
      <c r="D97" s="131"/>
      <c r="F97" s="24"/>
      <c r="G97" s="24"/>
    </row>
    <row r="98" spans="4:7">
      <c r="D98" s="131"/>
      <c r="F98" s="24"/>
      <c r="G98" s="24"/>
    </row>
    <row r="99" spans="4:7">
      <c r="D99" s="131"/>
      <c r="F99" s="24"/>
      <c r="G99" s="24"/>
    </row>
    <row r="100" spans="4:7">
      <c r="D100" s="131"/>
      <c r="F100" s="24"/>
      <c r="G100" s="24"/>
    </row>
    <row r="101" spans="4:7">
      <c r="D101" s="131"/>
      <c r="F101" s="24"/>
      <c r="G101" s="24"/>
    </row>
    <row r="102" spans="4:7">
      <c r="D102" s="131"/>
      <c r="F102" s="24"/>
      <c r="G102" s="24"/>
    </row>
    <row r="103" spans="4:7">
      <c r="D103" s="131"/>
      <c r="F103" s="24"/>
      <c r="G103" s="24"/>
    </row>
    <row r="104" spans="4:7">
      <c r="D104" s="131"/>
      <c r="F104" s="24"/>
      <c r="G104" s="24"/>
    </row>
    <row r="105" spans="4:7">
      <c r="D105" s="131"/>
      <c r="F105" s="24"/>
      <c r="G105" s="24"/>
    </row>
    <row r="106" spans="4:7">
      <c r="D106" s="131"/>
      <c r="F106" s="24"/>
      <c r="G106" s="24"/>
    </row>
    <row r="107" spans="4:7">
      <c r="D107" s="131"/>
      <c r="F107" s="24"/>
      <c r="G107" s="24"/>
    </row>
    <row r="108" spans="4:7">
      <c r="D108" s="131"/>
      <c r="F108" s="24"/>
      <c r="G108" s="24"/>
    </row>
    <row r="109" spans="4:7">
      <c r="D109" s="131"/>
      <c r="F109" s="24"/>
      <c r="G109" s="24"/>
    </row>
    <row r="110" spans="4:7">
      <c r="D110" s="131"/>
      <c r="F110" s="24"/>
      <c r="G110" s="24"/>
    </row>
    <row r="111" spans="4:7">
      <c r="D111" s="131"/>
      <c r="F111" s="24"/>
      <c r="G111" s="24"/>
    </row>
    <row r="112" spans="4:7">
      <c r="D112" s="131"/>
      <c r="F112" s="24"/>
      <c r="G112" s="24"/>
    </row>
    <row r="113" spans="4:7">
      <c r="D113" s="131"/>
      <c r="F113" s="24"/>
      <c r="G113" s="24"/>
    </row>
    <row r="114" spans="4:7">
      <c r="D114" s="131"/>
      <c r="F114" s="24"/>
      <c r="G114" s="24"/>
    </row>
    <row r="115" spans="4:7">
      <c r="D115" s="131"/>
      <c r="F115" s="24"/>
      <c r="G115" s="24"/>
    </row>
    <row r="116" spans="4:7">
      <c r="D116" s="131"/>
      <c r="F116" s="24"/>
      <c r="G116" s="24"/>
    </row>
    <row r="117" spans="4:7">
      <c r="D117" s="131"/>
      <c r="F117" s="24"/>
      <c r="G117" s="24"/>
    </row>
    <row r="118" spans="4:7">
      <c r="D118" s="131"/>
      <c r="F118" s="24"/>
      <c r="G118" s="24"/>
    </row>
    <row r="119" spans="4:7">
      <c r="D119" s="131"/>
      <c r="F119" s="24"/>
      <c r="G119" s="24"/>
    </row>
    <row r="120" spans="4:7">
      <c r="D120" s="131"/>
      <c r="F120" s="24"/>
      <c r="G120" s="24"/>
    </row>
    <row r="121" spans="4:7">
      <c r="D121" s="131"/>
      <c r="F121" s="24"/>
      <c r="G121" s="24"/>
    </row>
    <row r="122" spans="4:7">
      <c r="D122" s="131"/>
      <c r="F122" s="24"/>
      <c r="G122" s="24"/>
    </row>
    <row r="123" spans="4:7">
      <c r="D123" s="131"/>
      <c r="F123" s="24"/>
      <c r="G123" s="24"/>
    </row>
    <row r="124" spans="4:7">
      <c r="D124" s="131"/>
      <c r="F124" s="24"/>
      <c r="G124" s="24"/>
    </row>
    <row r="125" spans="4:7">
      <c r="D125" s="131"/>
      <c r="F125" s="24"/>
      <c r="G125" s="24"/>
    </row>
    <row r="126" spans="4:7">
      <c r="D126" s="131"/>
      <c r="F126" s="24"/>
      <c r="G126" s="24"/>
    </row>
    <row r="127" spans="4:7">
      <c r="D127" s="131"/>
      <c r="F127" s="24"/>
      <c r="G127" s="24"/>
    </row>
    <row r="128" spans="4:7">
      <c r="D128" s="131"/>
      <c r="F128" s="24"/>
      <c r="G128" s="24"/>
    </row>
    <row r="129" spans="4:7">
      <c r="D129" s="131"/>
      <c r="F129" s="24"/>
      <c r="G129" s="24"/>
    </row>
    <row r="130" spans="4:7">
      <c r="D130" s="131"/>
      <c r="F130" s="24"/>
      <c r="G130" s="24"/>
    </row>
    <row r="131" spans="4:7">
      <c r="D131" s="131"/>
      <c r="F131" s="24"/>
      <c r="G131" s="24"/>
    </row>
    <row r="132" spans="4:7">
      <c r="D132" s="131"/>
      <c r="F132" s="24"/>
      <c r="G132" s="24"/>
    </row>
    <row r="133" spans="4:7">
      <c r="D133" s="131"/>
      <c r="F133" s="24"/>
      <c r="G133" s="24"/>
    </row>
    <row r="134" spans="4:7">
      <c r="D134" s="131"/>
      <c r="F134" s="24"/>
      <c r="G134" s="24"/>
    </row>
    <row r="135" spans="4:7">
      <c r="D135" s="135"/>
      <c r="F135" s="24"/>
      <c r="G135" s="24"/>
    </row>
    <row r="136" spans="4:7">
      <c r="D136" s="135"/>
      <c r="F136" s="24"/>
      <c r="G136" s="24"/>
    </row>
    <row r="137" spans="4:7">
      <c r="D137" s="135"/>
      <c r="F137" s="24"/>
      <c r="G137" s="24"/>
    </row>
    <row r="138" spans="4:7">
      <c r="D138" s="135"/>
      <c r="F138" s="24"/>
      <c r="G138" s="24"/>
    </row>
    <row r="139" spans="4:7">
      <c r="D139" s="135"/>
      <c r="F139" s="24"/>
      <c r="G139" s="24"/>
    </row>
    <row r="140" spans="4:7">
      <c r="D140" s="135"/>
      <c r="F140" s="24"/>
      <c r="G140" s="24"/>
    </row>
    <row r="141" spans="4:7">
      <c r="D141" s="135"/>
      <c r="F141" s="24"/>
      <c r="G141" s="24"/>
    </row>
    <row r="142" spans="4:7">
      <c r="D142" s="135"/>
      <c r="F142" s="24"/>
      <c r="G142" s="24"/>
    </row>
    <row r="143" spans="4:7">
      <c r="D143" s="135"/>
      <c r="F143" s="24"/>
      <c r="G143" s="24"/>
    </row>
    <row r="144" spans="4:7">
      <c r="D144" s="135"/>
      <c r="F144" s="24"/>
      <c r="G144" s="24"/>
    </row>
    <row r="145" spans="4:7">
      <c r="D145" s="135"/>
      <c r="F145" s="24"/>
      <c r="G145" s="24"/>
    </row>
    <row r="146" spans="4:7">
      <c r="D146" s="135"/>
      <c r="F146" s="24"/>
      <c r="G146" s="24"/>
    </row>
    <row r="147" spans="4:7">
      <c r="D147" s="135"/>
      <c r="F147" s="24"/>
      <c r="G147" s="24"/>
    </row>
    <row r="148" spans="4:7">
      <c r="D148" s="135"/>
      <c r="F148" s="3"/>
      <c r="G148" s="3"/>
    </row>
    <row r="149" spans="4:7">
      <c r="D149" s="135"/>
      <c r="F149" s="3"/>
      <c r="G149" s="3"/>
    </row>
    <row r="150" spans="4:7">
      <c r="D150" s="135"/>
      <c r="F150" s="3"/>
      <c r="G150" s="3"/>
    </row>
    <row r="151" spans="4:7">
      <c r="D151" s="135"/>
      <c r="F151" s="3"/>
      <c r="G151" s="3"/>
    </row>
    <row r="152" spans="4:7">
      <c r="D152" s="135"/>
      <c r="F152" s="3"/>
      <c r="G152" s="3"/>
    </row>
    <row r="153" spans="4:7">
      <c r="D153" s="135"/>
      <c r="F153" s="3"/>
      <c r="G153" s="3"/>
    </row>
    <row r="154" spans="4:7">
      <c r="D154" s="135"/>
      <c r="F154" s="3"/>
      <c r="G154" s="3"/>
    </row>
    <row r="155" spans="4:7">
      <c r="D155" s="135"/>
      <c r="F155" s="3"/>
      <c r="G155" s="3"/>
    </row>
    <row r="156" spans="4:7">
      <c r="D156" s="135"/>
      <c r="F156" s="3"/>
      <c r="G156" s="3"/>
    </row>
    <row r="157" spans="4:7">
      <c r="D157" s="135"/>
      <c r="F157" s="3"/>
      <c r="G157" s="3"/>
    </row>
    <row r="158" spans="4:7">
      <c r="D158" s="135"/>
      <c r="F158" s="3"/>
      <c r="G158" s="3"/>
    </row>
    <row r="159" spans="4:7">
      <c r="D159" s="135"/>
      <c r="F159" s="3"/>
      <c r="G159" s="3"/>
    </row>
    <row r="160" spans="4:7">
      <c r="D160" s="135"/>
      <c r="F160" s="3"/>
      <c r="G160" s="3"/>
    </row>
    <row r="161" spans="4:7">
      <c r="D161" s="135"/>
      <c r="F161" s="3"/>
      <c r="G161" s="3"/>
    </row>
    <row r="162" spans="4:7">
      <c r="D162" s="135"/>
      <c r="F162" s="3"/>
      <c r="G162" s="3"/>
    </row>
    <row r="163" spans="4:7">
      <c r="D163" s="135"/>
      <c r="F163" s="3"/>
      <c r="G163" s="3"/>
    </row>
    <row r="164" spans="4:7">
      <c r="D164" s="135"/>
      <c r="F164" s="3"/>
      <c r="G164" s="3"/>
    </row>
    <row r="165" spans="4:7">
      <c r="D165" s="135"/>
      <c r="F165" s="3"/>
      <c r="G165" s="3"/>
    </row>
    <row r="166" spans="4:7">
      <c r="D166" s="135"/>
      <c r="F166" s="3"/>
      <c r="G166" s="3"/>
    </row>
    <row r="167" spans="4:7">
      <c r="D167" s="135"/>
      <c r="F167" s="3"/>
      <c r="G167" s="3"/>
    </row>
    <row r="168" spans="4:7">
      <c r="D168" s="135"/>
      <c r="F168" s="3"/>
      <c r="G168" s="3"/>
    </row>
    <row r="169" spans="4:7">
      <c r="D169" s="135"/>
      <c r="F169" s="3"/>
      <c r="G169" s="3"/>
    </row>
    <row r="170" spans="4:7">
      <c r="D170" s="135"/>
      <c r="F170" s="3"/>
      <c r="G170" s="3"/>
    </row>
    <row r="171" spans="4:7">
      <c r="D171" s="135"/>
      <c r="F171" s="3"/>
      <c r="G171" s="3"/>
    </row>
    <row r="172" spans="4:7">
      <c r="D172" s="135"/>
      <c r="F172" s="3"/>
      <c r="G172" s="3"/>
    </row>
    <row r="173" spans="4:7">
      <c r="D173" s="135"/>
      <c r="F173" s="3"/>
      <c r="G173" s="3"/>
    </row>
    <row r="174" spans="4:7">
      <c r="D174" s="135"/>
      <c r="F174" s="3"/>
      <c r="G174" s="3"/>
    </row>
    <row r="175" spans="4:7">
      <c r="D175" s="135"/>
      <c r="F175" s="3"/>
      <c r="G175" s="3"/>
    </row>
    <row r="176" spans="4:7">
      <c r="D176" s="135"/>
      <c r="F176" s="3"/>
      <c r="G176" s="3"/>
    </row>
    <row r="177" spans="4:7">
      <c r="D177" s="135"/>
      <c r="F177" s="3"/>
      <c r="G177" s="3"/>
    </row>
    <row r="178" spans="4:7">
      <c r="D178" s="135"/>
      <c r="F178" s="3"/>
      <c r="G178" s="3"/>
    </row>
    <row r="179" spans="4:7">
      <c r="D179" s="135"/>
      <c r="F179" s="3"/>
      <c r="G179" s="3"/>
    </row>
    <row r="180" spans="4:7">
      <c r="D180" s="135"/>
      <c r="F180" s="3"/>
      <c r="G180" s="3"/>
    </row>
    <row r="181" spans="4:7">
      <c r="D181" s="135"/>
      <c r="F181" s="3"/>
      <c r="G181" s="3"/>
    </row>
    <row r="182" spans="4:7">
      <c r="D182" s="135"/>
      <c r="F182" s="3"/>
      <c r="G182" s="3"/>
    </row>
    <row r="183" spans="4:7">
      <c r="D183" s="135"/>
      <c r="F183" s="3"/>
      <c r="G183" s="3"/>
    </row>
    <row r="184" spans="4:7">
      <c r="D184" s="135"/>
      <c r="F184" s="3"/>
      <c r="G184" s="3"/>
    </row>
    <row r="185" spans="4:7">
      <c r="D185" s="135"/>
      <c r="F185" s="3"/>
      <c r="G185" s="3"/>
    </row>
    <row r="186" spans="4:7">
      <c r="D186" s="135"/>
      <c r="F186" s="3"/>
      <c r="G186" s="3"/>
    </row>
    <row r="187" spans="4:7">
      <c r="D187" s="135"/>
      <c r="F187" s="3"/>
      <c r="G187" s="3"/>
    </row>
    <row r="188" spans="4:7">
      <c r="D188" s="135"/>
      <c r="F188" s="3"/>
      <c r="G188" s="3"/>
    </row>
    <row r="189" spans="4:7">
      <c r="D189" s="135"/>
      <c r="F189" s="3"/>
      <c r="G189" s="3"/>
    </row>
    <row r="190" spans="4:7">
      <c r="D190" s="135"/>
      <c r="F190" s="3"/>
      <c r="G190" s="3"/>
    </row>
    <row r="191" spans="4:7">
      <c r="D191" s="135"/>
      <c r="F191" s="3"/>
      <c r="G191" s="3"/>
    </row>
    <row r="192" spans="4:7">
      <c r="D192" s="135"/>
      <c r="F192" s="3"/>
      <c r="G192" s="3"/>
    </row>
    <row r="193" spans="4:7">
      <c r="D193" s="135"/>
      <c r="F193" s="3"/>
      <c r="G193" s="3"/>
    </row>
    <row r="194" spans="4:7">
      <c r="D194" s="135"/>
      <c r="F194" s="3"/>
      <c r="G194" s="3"/>
    </row>
    <row r="195" spans="4:7">
      <c r="D195" s="135"/>
      <c r="F195" s="3"/>
      <c r="G195" s="3"/>
    </row>
    <row r="196" spans="4:7">
      <c r="D196" s="135"/>
      <c r="F196" s="3"/>
      <c r="G196" s="3"/>
    </row>
    <row r="197" spans="4:7">
      <c r="D197" s="135"/>
      <c r="F197" s="3"/>
      <c r="G197" s="3"/>
    </row>
    <row r="198" spans="4:7">
      <c r="D198" s="135"/>
      <c r="F198" s="3"/>
      <c r="G198" s="3"/>
    </row>
    <row r="199" spans="4:7">
      <c r="D199" s="135"/>
      <c r="F199" s="3"/>
      <c r="G199" s="3"/>
    </row>
    <row r="200" spans="4:7">
      <c r="D200" s="135"/>
      <c r="F200" s="3"/>
      <c r="G200" s="3"/>
    </row>
    <row r="201" spans="4:7">
      <c r="D201" s="135"/>
      <c r="F201" s="3"/>
      <c r="G201" s="3"/>
    </row>
    <row r="202" spans="4:7">
      <c r="D202" s="135"/>
      <c r="F202" s="3"/>
      <c r="G202" s="3"/>
    </row>
    <row r="203" spans="4:7">
      <c r="D203" s="135"/>
      <c r="F203" s="3"/>
      <c r="G203" s="3"/>
    </row>
    <row r="204" spans="4:7">
      <c r="D204" s="135"/>
      <c r="F204" s="3"/>
      <c r="G204" s="3"/>
    </row>
    <row r="205" spans="4:7">
      <c r="D205" s="135"/>
      <c r="F205" s="3"/>
      <c r="G205" s="3"/>
    </row>
    <row r="206" spans="4:7">
      <c r="D206" s="135"/>
      <c r="F206" s="3"/>
      <c r="G206" s="3"/>
    </row>
    <row r="207" spans="4:7">
      <c r="D207" s="135"/>
      <c r="F207" s="3"/>
      <c r="G207" s="3"/>
    </row>
    <row r="208" spans="4:7">
      <c r="D208" s="135"/>
      <c r="F208" s="3"/>
      <c r="G208" s="3"/>
    </row>
    <row r="209" spans="4:7">
      <c r="D209" s="135"/>
      <c r="F209" s="3"/>
      <c r="G209" s="3"/>
    </row>
    <row r="210" spans="4:7">
      <c r="D210" s="135"/>
      <c r="F210" s="3"/>
      <c r="G210" s="3"/>
    </row>
    <row r="211" spans="4:7">
      <c r="D211" s="135"/>
      <c r="F211" s="3"/>
      <c r="G211" s="3"/>
    </row>
    <row r="212" spans="4:7">
      <c r="D212" s="135"/>
      <c r="F212" s="3"/>
      <c r="G212" s="3"/>
    </row>
    <row r="213" spans="4:7">
      <c r="D213" s="135"/>
      <c r="F213" s="3"/>
      <c r="G213" s="3"/>
    </row>
    <row r="214" spans="4:7">
      <c r="D214" s="135"/>
      <c r="F214" s="3"/>
      <c r="G214" s="3"/>
    </row>
    <row r="215" spans="4:7">
      <c r="D215" s="135"/>
      <c r="F215" s="3"/>
      <c r="G215" s="3"/>
    </row>
    <row r="216" spans="4:7">
      <c r="D216" s="135"/>
      <c r="F216" s="3"/>
      <c r="G216" s="3"/>
    </row>
    <row r="217" spans="4:7">
      <c r="D217" s="135"/>
      <c r="F217" s="3"/>
      <c r="G217" s="3"/>
    </row>
    <row r="218" spans="4:7">
      <c r="D218" s="135"/>
      <c r="F218" s="3"/>
      <c r="G218" s="3"/>
    </row>
    <row r="219" spans="4:7">
      <c r="D219" s="135"/>
      <c r="F219" s="3"/>
      <c r="G219" s="3"/>
    </row>
    <row r="220" spans="4:7">
      <c r="D220" s="135"/>
      <c r="F220" s="3"/>
      <c r="G220" s="3"/>
    </row>
    <row r="221" spans="4:7">
      <c r="D221" s="135"/>
      <c r="F221" s="3"/>
      <c r="G221" s="3"/>
    </row>
    <row r="222" spans="4:7">
      <c r="D222" s="135"/>
      <c r="F222" s="3"/>
      <c r="G222" s="3"/>
    </row>
    <row r="223" spans="4:7">
      <c r="D223" s="135"/>
      <c r="F223" s="3"/>
      <c r="G223" s="3"/>
    </row>
    <row r="224" spans="4:7">
      <c r="D224" s="135"/>
      <c r="F224" s="3"/>
      <c r="G224" s="3"/>
    </row>
    <row r="225" spans="4:7">
      <c r="D225" s="135"/>
      <c r="F225" s="3"/>
      <c r="G225" s="3"/>
    </row>
    <row r="226" spans="4:7">
      <c r="D226" s="135"/>
      <c r="F226" s="3"/>
      <c r="G226" s="3"/>
    </row>
    <row r="227" spans="4:7">
      <c r="D227" s="135"/>
      <c r="F227" s="3"/>
      <c r="G227" s="3"/>
    </row>
    <row r="228" spans="4:7">
      <c r="D228" s="135"/>
      <c r="F228" s="3"/>
      <c r="G228" s="3"/>
    </row>
    <row r="229" spans="4:7">
      <c r="D229" s="135"/>
      <c r="F229" s="3"/>
      <c r="G229" s="3"/>
    </row>
    <row r="230" spans="4:7">
      <c r="D230" s="135"/>
      <c r="F230" s="3"/>
      <c r="G230" s="3"/>
    </row>
    <row r="231" spans="4:7">
      <c r="D231" s="135"/>
      <c r="F231" s="3"/>
      <c r="G231" s="3"/>
    </row>
    <row r="232" spans="4:7">
      <c r="D232" s="135"/>
      <c r="F232" s="3"/>
      <c r="G232" s="3"/>
    </row>
    <row r="233" spans="4:7">
      <c r="D233" s="135"/>
      <c r="F233" s="3"/>
      <c r="G233" s="3"/>
    </row>
    <row r="234" spans="4:7">
      <c r="D234" s="135"/>
      <c r="F234" s="3"/>
      <c r="G234" s="3"/>
    </row>
    <row r="235" spans="4:7">
      <c r="D235" s="135"/>
      <c r="F235" s="3"/>
      <c r="G235" s="3"/>
    </row>
    <row r="236" spans="4:7">
      <c r="D236" s="135"/>
      <c r="F236" s="3"/>
      <c r="G236" s="3"/>
    </row>
    <row r="237" spans="4:7">
      <c r="D237" s="135"/>
      <c r="F237" s="3"/>
      <c r="G237" s="3"/>
    </row>
    <row r="238" spans="4:7">
      <c r="D238" s="135"/>
      <c r="F238" s="3"/>
      <c r="G238" s="3"/>
    </row>
    <row r="239" spans="4:7">
      <c r="D239" s="135"/>
      <c r="F239" s="3"/>
      <c r="G239" s="3"/>
    </row>
    <row r="240" spans="4:7">
      <c r="D240" s="135"/>
      <c r="F240" s="3"/>
      <c r="G240" s="3"/>
    </row>
    <row r="241" spans="4:7">
      <c r="D241" s="135"/>
      <c r="F241" s="3"/>
      <c r="G241" s="3"/>
    </row>
    <row r="242" spans="4:7">
      <c r="D242" s="135"/>
      <c r="F242" s="3"/>
      <c r="G242" s="3"/>
    </row>
    <row r="243" spans="4:7">
      <c r="D243" s="135"/>
      <c r="F243" s="3"/>
      <c r="G243" s="3"/>
    </row>
    <row r="244" spans="4:7">
      <c r="D244" s="135"/>
      <c r="F244" s="3"/>
      <c r="G244" s="3"/>
    </row>
    <row r="245" spans="4:7">
      <c r="D245" s="135"/>
      <c r="F245" s="3"/>
      <c r="G245" s="3"/>
    </row>
    <row r="246" spans="4:7">
      <c r="D246" s="135"/>
      <c r="F246" s="3"/>
      <c r="G246" s="3"/>
    </row>
    <row r="247" spans="4:7">
      <c r="D247" s="135"/>
      <c r="F247" s="3"/>
      <c r="G247" s="3"/>
    </row>
    <row r="248" spans="4:7">
      <c r="D248" s="135"/>
      <c r="F248" s="3"/>
      <c r="G248" s="3"/>
    </row>
    <row r="249" spans="4:7">
      <c r="D249" s="135"/>
      <c r="F249" s="3"/>
      <c r="G249" s="3"/>
    </row>
    <row r="250" spans="4:7">
      <c r="D250" s="135"/>
      <c r="F250" s="3"/>
      <c r="G250" s="3"/>
    </row>
    <row r="251" spans="4:7">
      <c r="D251" s="135"/>
      <c r="F251" s="3"/>
      <c r="G251" s="3"/>
    </row>
    <row r="252" spans="4:7">
      <c r="D252" s="135"/>
      <c r="F252" s="3"/>
      <c r="G252" s="3"/>
    </row>
    <row r="253" spans="4:7">
      <c r="D253" s="135"/>
      <c r="F253" s="3"/>
      <c r="G253" s="3"/>
    </row>
    <row r="254" spans="4:7">
      <c r="D254" s="135"/>
      <c r="F254" s="3"/>
      <c r="G254" s="3"/>
    </row>
    <row r="255" spans="4:7">
      <c r="D255" s="135"/>
      <c r="F255" s="3"/>
      <c r="G255" s="3"/>
    </row>
    <row r="256" spans="4:7">
      <c r="D256" s="135"/>
      <c r="F256" s="3"/>
      <c r="G256" s="3"/>
    </row>
    <row r="257" spans="4:7">
      <c r="D257" s="135"/>
      <c r="F257" s="3"/>
      <c r="G257" s="3"/>
    </row>
    <row r="258" spans="4:7">
      <c r="D258" s="135"/>
      <c r="F258" s="3"/>
      <c r="G258" s="3"/>
    </row>
    <row r="259" spans="4:7">
      <c r="D259" s="135"/>
      <c r="F259" s="3"/>
      <c r="G259" s="3"/>
    </row>
    <row r="260" spans="4:7">
      <c r="D260" s="135"/>
      <c r="F260" s="3"/>
      <c r="G260" s="3"/>
    </row>
    <row r="261" spans="4:7">
      <c r="D261" s="135"/>
      <c r="F261" s="3"/>
      <c r="G261" s="3"/>
    </row>
    <row r="262" spans="4:7">
      <c r="D262" s="135"/>
      <c r="F262" s="3"/>
      <c r="G262" s="3"/>
    </row>
    <row r="263" spans="4:7">
      <c r="D263" s="135"/>
      <c r="F263" s="3"/>
      <c r="G263" s="3"/>
    </row>
    <row r="264" spans="4:7">
      <c r="D264" s="135"/>
      <c r="F264" s="3"/>
      <c r="G264" s="3"/>
    </row>
    <row r="265" spans="4:7">
      <c r="D265" s="135"/>
      <c r="F265" s="3"/>
      <c r="G265" s="3"/>
    </row>
    <row r="266" spans="4:7">
      <c r="D266" s="135"/>
      <c r="F266" s="3"/>
      <c r="G266" s="3"/>
    </row>
    <row r="267" spans="4:7">
      <c r="D267" s="135"/>
      <c r="F267" s="3"/>
      <c r="G267" s="3"/>
    </row>
    <row r="268" spans="4:7">
      <c r="D268" s="135"/>
      <c r="F268" s="3"/>
      <c r="G268" s="3"/>
    </row>
    <row r="269" spans="4:7">
      <c r="D269" s="135"/>
      <c r="F269" s="3"/>
      <c r="G269" s="3"/>
    </row>
    <row r="270" spans="4:7">
      <c r="D270" s="135"/>
      <c r="F270" s="3"/>
      <c r="G270" s="3"/>
    </row>
    <row r="271" spans="4:7">
      <c r="D271" s="135"/>
      <c r="F271" s="3"/>
      <c r="G271" s="3"/>
    </row>
    <row r="272" spans="4:7">
      <c r="D272" s="135"/>
      <c r="F272" s="3"/>
      <c r="G272" s="3"/>
    </row>
    <row r="273" spans="4:7">
      <c r="D273" s="135"/>
      <c r="F273" s="3"/>
      <c r="G273" s="3"/>
    </row>
    <row r="274" spans="4:7">
      <c r="D274" s="135"/>
      <c r="F274" s="3"/>
      <c r="G274" s="3"/>
    </row>
    <row r="275" spans="4:7">
      <c r="D275" s="135"/>
      <c r="F275" s="3"/>
      <c r="G275" s="3"/>
    </row>
    <row r="276" spans="4:7">
      <c r="D276" s="135"/>
      <c r="F276" s="3"/>
      <c r="G276" s="3"/>
    </row>
    <row r="277" spans="4:7">
      <c r="D277" s="135"/>
      <c r="F277" s="3"/>
      <c r="G277" s="3"/>
    </row>
    <row r="278" spans="4:7">
      <c r="D278" s="135"/>
      <c r="F278" s="3"/>
      <c r="G278" s="3"/>
    </row>
    <row r="279" spans="4:7">
      <c r="D279" s="135"/>
      <c r="F279" s="3"/>
      <c r="G279" s="3"/>
    </row>
    <row r="280" spans="4:7">
      <c r="D280" s="135"/>
      <c r="F280" s="3"/>
      <c r="G280" s="3"/>
    </row>
    <row r="281" spans="4:7">
      <c r="D281" s="135"/>
      <c r="F281" s="3"/>
      <c r="G281" s="3"/>
    </row>
    <row r="282" spans="4:7">
      <c r="D282" s="135"/>
      <c r="F282" s="3"/>
      <c r="G282" s="3"/>
    </row>
    <row r="283" spans="4:7">
      <c r="D283" s="135"/>
      <c r="F283" s="3"/>
      <c r="G283" s="3"/>
    </row>
    <row r="284" spans="4:7">
      <c r="D284" s="135"/>
      <c r="F284" s="3"/>
      <c r="G284" s="3"/>
    </row>
    <row r="285" spans="4:7">
      <c r="D285" s="135"/>
      <c r="F285" s="3"/>
      <c r="G285" s="3"/>
    </row>
    <row r="286" spans="4:7">
      <c r="D286" s="135"/>
      <c r="F286" s="3"/>
      <c r="G286" s="3"/>
    </row>
    <row r="287" spans="4:7">
      <c r="D287" s="135"/>
      <c r="F287" s="3"/>
      <c r="G287" s="3"/>
    </row>
    <row r="288" spans="4:7">
      <c r="D288" s="135"/>
      <c r="F288" s="3"/>
      <c r="G288" s="3"/>
    </row>
    <row r="289" spans="4:7">
      <c r="D289" s="135"/>
      <c r="F289" s="3"/>
      <c r="G289" s="3"/>
    </row>
    <row r="290" spans="4:7">
      <c r="D290" s="135"/>
      <c r="F290" s="3"/>
      <c r="G290" s="3"/>
    </row>
    <row r="291" spans="4:7">
      <c r="D291" s="135"/>
      <c r="F291" s="3"/>
      <c r="G291" s="3"/>
    </row>
    <row r="292" spans="4:7">
      <c r="D292" s="135"/>
      <c r="F292" s="3"/>
      <c r="G292" s="3"/>
    </row>
    <row r="293" spans="4:7">
      <c r="D293" s="135"/>
      <c r="F293" s="3"/>
      <c r="G293" s="3"/>
    </row>
    <row r="294" spans="4:7">
      <c r="D294" s="135"/>
      <c r="F294" s="3"/>
      <c r="G294" s="3"/>
    </row>
    <row r="295" spans="4:7">
      <c r="D295" s="135"/>
      <c r="F295" s="3"/>
      <c r="G295" s="3"/>
    </row>
    <row r="296" spans="4:7">
      <c r="D296" s="135"/>
      <c r="F296" s="3"/>
      <c r="G296" s="3"/>
    </row>
    <row r="297" spans="4:7">
      <c r="D297" s="135"/>
      <c r="F297" s="3"/>
      <c r="G297" s="3"/>
    </row>
    <row r="298" spans="4:7">
      <c r="D298" s="135"/>
      <c r="F298" s="3"/>
      <c r="G298" s="3"/>
    </row>
    <row r="299" spans="4:7">
      <c r="D299" s="135"/>
      <c r="F299" s="3"/>
      <c r="G299" s="3"/>
    </row>
    <row r="300" spans="4:7">
      <c r="D300" s="135"/>
      <c r="F300" s="3"/>
      <c r="G300" s="3"/>
    </row>
    <row r="301" spans="4:7">
      <c r="D301" s="135"/>
      <c r="F301" s="3"/>
      <c r="G301" s="3"/>
    </row>
    <row r="302" spans="4:7">
      <c r="D302" s="135"/>
      <c r="F302" s="3"/>
      <c r="G302" s="3"/>
    </row>
    <row r="303" spans="4:7">
      <c r="D303" s="135"/>
      <c r="F303" s="3"/>
      <c r="G303" s="3"/>
    </row>
    <row r="304" spans="4:7">
      <c r="D304" s="135"/>
      <c r="F304" s="3"/>
      <c r="G304" s="3"/>
    </row>
    <row r="305" spans="4:7">
      <c r="D305" s="135"/>
      <c r="F305" s="3"/>
      <c r="G305" s="3"/>
    </row>
    <row r="306" spans="4:7">
      <c r="D306" s="135"/>
      <c r="F306" s="3"/>
      <c r="G306" s="3"/>
    </row>
    <row r="307" spans="4:7">
      <c r="D307" s="135"/>
      <c r="F307" s="3"/>
      <c r="G307" s="3"/>
    </row>
    <row r="308" spans="4:7">
      <c r="D308" s="135"/>
      <c r="F308" s="3"/>
      <c r="G308" s="3"/>
    </row>
    <row r="309" spans="4:7">
      <c r="D309" s="135"/>
      <c r="F309" s="3"/>
      <c r="G309" s="3"/>
    </row>
    <row r="310" spans="4:7">
      <c r="D310" s="135"/>
      <c r="F310" s="3"/>
      <c r="G310" s="3"/>
    </row>
    <row r="311" spans="4:7">
      <c r="D311" s="135"/>
      <c r="F311" s="3"/>
      <c r="G311" s="3"/>
    </row>
    <row r="312" spans="4:7">
      <c r="D312" s="135"/>
      <c r="F312" s="3"/>
      <c r="G312" s="3"/>
    </row>
    <row r="313" spans="4:7">
      <c r="D313" s="135"/>
      <c r="F313" s="3"/>
      <c r="G313" s="3"/>
    </row>
    <row r="314" spans="4:7">
      <c r="D314" s="135"/>
      <c r="F314" s="3"/>
      <c r="G314" s="3"/>
    </row>
    <row r="315" spans="4:7">
      <c r="D315" s="135"/>
      <c r="F315" s="3"/>
      <c r="G315" s="3"/>
    </row>
    <row r="316" spans="4:7">
      <c r="D316" s="135"/>
      <c r="F316" s="3"/>
      <c r="G316" s="3"/>
    </row>
    <row r="317" spans="4:7">
      <c r="D317" s="135"/>
      <c r="F317" s="3"/>
      <c r="G317" s="3"/>
    </row>
    <row r="318" spans="4:7">
      <c r="D318" s="135"/>
      <c r="F318" s="3"/>
      <c r="G318" s="3"/>
    </row>
    <row r="319" spans="4:7">
      <c r="D319" s="135"/>
      <c r="F319" s="3"/>
      <c r="G319" s="3"/>
    </row>
    <row r="320" spans="4:7">
      <c r="D320" s="135"/>
      <c r="F320" s="3"/>
      <c r="G320" s="3"/>
    </row>
    <row r="321" spans="6:7">
      <c r="F321" s="3"/>
      <c r="G321" s="3"/>
    </row>
    <row r="322" spans="6:7">
      <c r="F322" s="3"/>
      <c r="G322" s="3"/>
    </row>
    <row r="323" spans="6:7">
      <c r="F323" s="3"/>
      <c r="G323" s="3"/>
    </row>
    <row r="324" spans="6:7">
      <c r="F324" s="3"/>
      <c r="G324" s="3"/>
    </row>
    <row r="325" spans="6:7">
      <c r="F325" s="3"/>
      <c r="G325" s="3"/>
    </row>
    <row r="326" spans="6:7">
      <c r="F326" s="3"/>
      <c r="G326" s="3"/>
    </row>
    <row r="327" spans="6:7">
      <c r="F327" s="3"/>
      <c r="G327" s="3"/>
    </row>
    <row r="328" spans="6:7">
      <c r="F328" s="3"/>
      <c r="G328" s="3"/>
    </row>
    <row r="329" spans="6:7">
      <c r="F329" s="3"/>
      <c r="G329" s="3"/>
    </row>
    <row r="330" spans="6:7">
      <c r="F330" s="3"/>
      <c r="G330" s="3"/>
    </row>
    <row r="331" spans="6:7">
      <c r="F331" s="3"/>
      <c r="G331" s="3"/>
    </row>
    <row r="332" spans="6:7">
      <c r="F332" s="3"/>
      <c r="G332" s="3"/>
    </row>
    <row r="333" spans="6:7">
      <c r="F333" s="3"/>
      <c r="G333" s="3"/>
    </row>
    <row r="334" spans="6:7">
      <c r="F334" s="3"/>
      <c r="G334" s="3"/>
    </row>
    <row r="335" spans="6:7">
      <c r="F335" s="3"/>
      <c r="G335" s="3"/>
    </row>
    <row r="336" spans="6:7">
      <c r="F336" s="3"/>
      <c r="G336" s="3"/>
    </row>
    <row r="337" spans="6:7">
      <c r="F337" s="3"/>
      <c r="G337" s="3"/>
    </row>
    <row r="338" spans="6:7">
      <c r="F338" s="3"/>
      <c r="G338" s="3"/>
    </row>
    <row r="339" spans="6:7">
      <c r="F339" s="3"/>
      <c r="G339" s="3"/>
    </row>
    <row r="340" spans="6:7">
      <c r="F340" s="3"/>
      <c r="G340" s="3"/>
    </row>
    <row r="341" spans="6:7">
      <c r="F341" s="3"/>
      <c r="G341" s="3"/>
    </row>
    <row r="342" spans="6:7">
      <c r="F342" s="3"/>
      <c r="G342" s="3"/>
    </row>
    <row r="343" spans="6:7">
      <c r="F343" s="3"/>
      <c r="G343" s="3"/>
    </row>
    <row r="344" spans="6:7">
      <c r="F344" s="3"/>
      <c r="G344" s="3"/>
    </row>
    <row r="345" spans="6:7">
      <c r="F345" s="3"/>
      <c r="G345" s="3"/>
    </row>
    <row r="346" spans="6:7">
      <c r="F346" s="3"/>
      <c r="G346" s="3"/>
    </row>
    <row r="347" spans="6:7">
      <c r="F347" s="3"/>
      <c r="G347" s="3"/>
    </row>
    <row r="348" spans="6:7">
      <c r="F348" s="3"/>
      <c r="G348" s="3"/>
    </row>
    <row r="349" spans="6:7">
      <c r="F349" s="3"/>
      <c r="G349" s="3"/>
    </row>
    <row r="350" spans="6:7">
      <c r="F350" s="3"/>
      <c r="G350" s="3"/>
    </row>
    <row r="351" spans="6:7">
      <c r="F351" s="3"/>
      <c r="G351" s="3"/>
    </row>
    <row r="352" spans="6:7">
      <c r="F352" s="3"/>
      <c r="G352" s="3"/>
    </row>
    <row r="353" spans="6:7">
      <c r="F353" s="3"/>
      <c r="G353" s="3"/>
    </row>
    <row r="354" spans="6:7">
      <c r="F354" s="3"/>
      <c r="G354" s="3"/>
    </row>
    <row r="355" spans="6:7">
      <c r="F355" s="3"/>
      <c r="G355" s="3"/>
    </row>
    <row r="356" spans="6:7">
      <c r="F356" s="3"/>
      <c r="G356" s="3"/>
    </row>
    <row r="357" spans="6:7">
      <c r="F357" s="3"/>
      <c r="G357" s="3"/>
    </row>
    <row r="358" spans="6:7">
      <c r="F358" s="3"/>
      <c r="G358" s="3"/>
    </row>
    <row r="359" spans="6:7">
      <c r="F359" s="3"/>
      <c r="G359" s="3"/>
    </row>
    <row r="360" spans="6:7">
      <c r="F360" s="3"/>
      <c r="G360" s="3"/>
    </row>
    <row r="361" spans="6:7">
      <c r="F361" s="3"/>
      <c r="G361" s="3"/>
    </row>
    <row r="362" spans="6:7">
      <c r="F362" s="3"/>
      <c r="G362" s="3"/>
    </row>
    <row r="363" spans="6:7">
      <c r="F363" s="3"/>
      <c r="G363" s="3"/>
    </row>
    <row r="364" spans="6:7">
      <c r="F364" s="3"/>
      <c r="G364" s="3"/>
    </row>
    <row r="365" spans="6:7">
      <c r="F365" s="3"/>
      <c r="G365" s="3"/>
    </row>
    <row r="366" spans="6:7">
      <c r="F366" s="3"/>
      <c r="G366" s="3"/>
    </row>
    <row r="367" spans="6:7">
      <c r="F367" s="3"/>
      <c r="G367" s="3"/>
    </row>
    <row r="368" spans="6:7">
      <c r="F368" s="3"/>
      <c r="G368" s="3"/>
    </row>
    <row r="369" spans="6:7">
      <c r="F369" s="3"/>
      <c r="G369" s="3"/>
    </row>
    <row r="370" spans="6:7">
      <c r="F370" s="3"/>
      <c r="G370" s="3"/>
    </row>
    <row r="371" spans="6:7">
      <c r="F371" s="3"/>
      <c r="G371" s="3"/>
    </row>
    <row r="372" spans="6:7">
      <c r="F372" s="3"/>
      <c r="G372" s="3"/>
    </row>
    <row r="373" spans="6:7">
      <c r="F373" s="3"/>
      <c r="G373" s="3"/>
    </row>
    <row r="374" spans="6:7">
      <c r="F374" s="3"/>
      <c r="G374" s="3"/>
    </row>
    <row r="375" spans="6:7">
      <c r="F375" s="3"/>
      <c r="G375" s="3"/>
    </row>
    <row r="376" spans="6:7">
      <c r="F376" s="3"/>
      <c r="G376" s="3"/>
    </row>
    <row r="377" spans="6:7">
      <c r="F377" s="3"/>
      <c r="G377" s="3"/>
    </row>
    <row r="378" spans="6:7">
      <c r="F378" s="3"/>
      <c r="G378" s="3"/>
    </row>
    <row r="379" spans="6:7">
      <c r="F379" s="3"/>
      <c r="G379" s="3"/>
    </row>
    <row r="380" spans="6:7">
      <c r="F380" s="3"/>
      <c r="G380" s="3"/>
    </row>
    <row r="381" spans="6:7">
      <c r="F381" s="3"/>
      <c r="G381" s="3"/>
    </row>
    <row r="382" spans="6:7">
      <c r="F382" s="3"/>
      <c r="G382" s="3"/>
    </row>
    <row r="383" spans="6:7">
      <c r="F383" s="3"/>
      <c r="G383" s="3"/>
    </row>
    <row r="384" spans="6:7">
      <c r="F384" s="3"/>
      <c r="G384" s="3"/>
    </row>
    <row r="385" spans="6:7">
      <c r="F385" s="3"/>
      <c r="G385" s="3"/>
    </row>
    <row r="386" spans="6:7">
      <c r="F386" s="3"/>
      <c r="G386" s="3"/>
    </row>
    <row r="387" spans="6:7">
      <c r="F387" s="3"/>
      <c r="G387" s="3"/>
    </row>
    <row r="388" spans="6:7">
      <c r="F388" s="3"/>
      <c r="G388" s="3"/>
    </row>
    <row r="389" spans="6:7">
      <c r="F389" s="3"/>
      <c r="G389" s="3"/>
    </row>
    <row r="390" spans="6:7">
      <c r="F390" s="3"/>
      <c r="G390" s="3"/>
    </row>
    <row r="391" spans="6:7">
      <c r="F391" s="3"/>
      <c r="G391" s="3"/>
    </row>
    <row r="392" spans="6:7">
      <c r="F392" s="3"/>
      <c r="G392" s="3"/>
    </row>
    <row r="393" spans="6:7">
      <c r="F393" s="3"/>
      <c r="G393" s="3"/>
    </row>
    <row r="394" spans="6:7">
      <c r="F394" s="3"/>
      <c r="G394" s="3"/>
    </row>
    <row r="395" spans="6:7">
      <c r="F395" s="3"/>
      <c r="G395" s="3"/>
    </row>
    <row r="396" spans="6:7">
      <c r="F396" s="3"/>
      <c r="G396" s="3"/>
    </row>
    <row r="397" spans="6:7">
      <c r="F397" s="3"/>
      <c r="G397" s="3"/>
    </row>
    <row r="398" spans="6:7">
      <c r="F398" s="3"/>
      <c r="G398" s="3"/>
    </row>
    <row r="399" spans="6:7">
      <c r="F399" s="3"/>
      <c r="G399" s="3"/>
    </row>
    <row r="400" spans="6:7">
      <c r="F400" s="3"/>
      <c r="G400" s="3"/>
    </row>
    <row r="401" spans="6:7">
      <c r="F401" s="3"/>
      <c r="G401" s="3"/>
    </row>
    <row r="402" spans="6:7">
      <c r="F402" s="3"/>
      <c r="G402" s="3"/>
    </row>
    <row r="403" spans="6:7">
      <c r="F403" s="3"/>
      <c r="G403" s="3"/>
    </row>
    <row r="404" spans="6:7">
      <c r="F404" s="3"/>
      <c r="G404" s="3"/>
    </row>
    <row r="405" spans="6:7">
      <c r="F405" s="3"/>
      <c r="G405" s="3"/>
    </row>
    <row r="406" spans="6:7">
      <c r="F406" s="3"/>
      <c r="G406" s="3"/>
    </row>
    <row r="407" spans="6:7">
      <c r="F407" s="3"/>
      <c r="G407" s="3"/>
    </row>
    <row r="408" spans="6:7">
      <c r="F408" s="3"/>
      <c r="G408" s="3"/>
    </row>
    <row r="409" spans="6:7">
      <c r="F409" s="3"/>
      <c r="G409" s="3"/>
    </row>
    <row r="410" spans="6:7">
      <c r="F410" s="3"/>
      <c r="G410" s="3"/>
    </row>
    <row r="411" spans="6:7">
      <c r="F411" s="3"/>
      <c r="G411" s="3"/>
    </row>
    <row r="412" spans="6:7">
      <c r="F412" s="3"/>
      <c r="G412" s="3"/>
    </row>
    <row r="413" spans="6:7">
      <c r="F413" s="3"/>
      <c r="G413" s="3"/>
    </row>
    <row r="414" spans="6:7">
      <c r="F414" s="3"/>
      <c r="G414" s="3"/>
    </row>
    <row r="415" spans="6:7">
      <c r="F415" s="3"/>
      <c r="G415" s="3"/>
    </row>
    <row r="416" spans="6:7">
      <c r="F416" s="3"/>
      <c r="G416" s="3"/>
    </row>
    <row r="417" spans="6:7">
      <c r="F417" s="3"/>
      <c r="G417" s="3"/>
    </row>
    <row r="418" spans="6:7">
      <c r="F418" s="3"/>
      <c r="G418" s="3"/>
    </row>
    <row r="419" spans="6:7">
      <c r="F419" s="3"/>
      <c r="G419" s="3"/>
    </row>
    <row r="420" spans="6:7">
      <c r="F420" s="3"/>
      <c r="G420" s="3"/>
    </row>
    <row r="421" spans="6:7">
      <c r="F421" s="3"/>
      <c r="G421" s="3"/>
    </row>
    <row r="422" spans="6:7">
      <c r="F422" s="3"/>
      <c r="G422" s="3"/>
    </row>
    <row r="423" spans="6:7">
      <c r="F423" s="3"/>
      <c r="G423" s="3"/>
    </row>
    <row r="424" spans="6:7">
      <c r="F424" s="3"/>
      <c r="G424" s="3"/>
    </row>
    <row r="425" spans="6:7">
      <c r="F425" s="3"/>
      <c r="G425" s="3"/>
    </row>
    <row r="426" spans="6:7">
      <c r="F426" s="3"/>
      <c r="G426" s="3"/>
    </row>
    <row r="427" spans="6:7">
      <c r="F427" s="3"/>
      <c r="G427" s="3"/>
    </row>
    <row r="428" spans="6:7">
      <c r="F428" s="3"/>
      <c r="G428" s="3"/>
    </row>
    <row r="429" spans="6:7">
      <c r="F429" s="3"/>
      <c r="G429" s="3"/>
    </row>
    <row r="430" spans="6:7">
      <c r="F430" s="3"/>
      <c r="G430" s="3"/>
    </row>
    <row r="431" spans="6:7">
      <c r="F431" s="3"/>
      <c r="G431" s="3"/>
    </row>
    <row r="432" spans="6:7">
      <c r="F432" s="3"/>
      <c r="G432" s="3"/>
    </row>
    <row r="433" spans="6:7">
      <c r="F433" s="3"/>
      <c r="G433" s="3"/>
    </row>
    <row r="434" spans="6:7">
      <c r="F434" s="3"/>
      <c r="G434" s="3"/>
    </row>
    <row r="435" spans="6:7">
      <c r="F435" s="3"/>
      <c r="G435" s="3"/>
    </row>
    <row r="436" spans="6:7">
      <c r="F436" s="3"/>
      <c r="G436" s="3"/>
    </row>
    <row r="437" spans="6:7">
      <c r="F437" s="3"/>
      <c r="G437" s="3"/>
    </row>
    <row r="438" spans="6:7">
      <c r="F438" s="3"/>
      <c r="G438" s="3"/>
    </row>
    <row r="439" spans="6:7">
      <c r="F439" s="3"/>
      <c r="G439" s="3"/>
    </row>
    <row r="440" spans="6:7">
      <c r="F440" s="3"/>
      <c r="G440" s="3"/>
    </row>
    <row r="441" spans="6:7">
      <c r="F441" s="3"/>
      <c r="G441" s="3"/>
    </row>
    <row r="442" spans="6:7">
      <c r="F442" s="3"/>
      <c r="G442" s="3"/>
    </row>
    <row r="443" spans="6:7">
      <c r="F443" s="3"/>
      <c r="G443" s="3"/>
    </row>
    <row r="444" spans="6:7">
      <c r="F444" s="3"/>
      <c r="G444" s="3"/>
    </row>
    <row r="445" spans="6:7">
      <c r="F445" s="3"/>
      <c r="G445" s="3"/>
    </row>
    <row r="446" spans="6:7">
      <c r="F446" s="3"/>
      <c r="G446" s="3"/>
    </row>
    <row r="447" spans="6:7">
      <c r="F447" s="3"/>
      <c r="G447" s="3"/>
    </row>
    <row r="448" spans="6:7">
      <c r="F448" s="3"/>
      <c r="G448" s="3"/>
    </row>
    <row r="449" spans="6:7">
      <c r="F449" s="3"/>
      <c r="G449" s="3"/>
    </row>
    <row r="450" spans="6:7">
      <c r="F450" s="3"/>
      <c r="G450" s="3"/>
    </row>
    <row r="451" spans="6:7">
      <c r="F451" s="3"/>
      <c r="G451" s="3"/>
    </row>
    <row r="452" spans="6:7">
      <c r="F452" s="3"/>
      <c r="G452" s="3"/>
    </row>
    <row r="453" spans="6:7">
      <c r="F453" s="3"/>
      <c r="G453" s="3"/>
    </row>
    <row r="454" spans="6:7">
      <c r="F454" s="3"/>
      <c r="G454" s="3"/>
    </row>
    <row r="455" spans="6:7">
      <c r="F455" s="3"/>
      <c r="G455" s="3"/>
    </row>
    <row r="456" spans="6:7">
      <c r="F456" s="3"/>
      <c r="G456" s="3"/>
    </row>
    <row r="457" spans="6:7">
      <c r="F457" s="3"/>
      <c r="G457" s="3"/>
    </row>
    <row r="458" spans="6:7">
      <c r="F458" s="3"/>
      <c r="G458" s="3"/>
    </row>
    <row r="459" spans="6:7">
      <c r="F459" s="3"/>
      <c r="G459" s="3"/>
    </row>
    <row r="460" spans="6:7">
      <c r="F460" s="3"/>
      <c r="G460" s="3"/>
    </row>
    <row r="461" spans="6:7">
      <c r="F461" s="3"/>
      <c r="G461" s="3"/>
    </row>
    <row r="462" spans="6:7">
      <c r="F462" s="3"/>
      <c r="G462" s="3"/>
    </row>
    <row r="463" spans="6:7">
      <c r="F463" s="3"/>
      <c r="G463" s="3"/>
    </row>
    <row r="464" spans="6:7">
      <c r="F464" s="3"/>
      <c r="G464" s="3"/>
    </row>
    <row r="465" spans="6:7">
      <c r="F465" s="3"/>
      <c r="G465" s="3"/>
    </row>
    <row r="466" spans="6:7">
      <c r="F466" s="3"/>
      <c r="G466" s="3"/>
    </row>
    <row r="467" spans="6:7">
      <c r="F467" s="3"/>
      <c r="G467" s="3"/>
    </row>
    <row r="468" spans="6:7">
      <c r="F468" s="3"/>
      <c r="G468" s="3"/>
    </row>
    <row r="469" spans="6:7">
      <c r="F469" s="3"/>
      <c r="G469" s="3"/>
    </row>
    <row r="470" spans="6:7">
      <c r="F470" s="3"/>
      <c r="G470" s="3"/>
    </row>
    <row r="471" spans="6:7">
      <c r="F471" s="3"/>
      <c r="G471" s="3"/>
    </row>
    <row r="472" spans="6:7">
      <c r="F472" s="3"/>
      <c r="G472" s="3"/>
    </row>
    <row r="473" spans="6:7">
      <c r="F473" s="3"/>
      <c r="G473" s="3"/>
    </row>
    <row r="474" spans="6:7">
      <c r="F474" s="3"/>
      <c r="G474" s="3"/>
    </row>
    <row r="475" spans="6:7">
      <c r="F475" s="3"/>
      <c r="G475" s="3"/>
    </row>
    <row r="476" spans="6:7">
      <c r="F476" s="3"/>
      <c r="G476" s="3"/>
    </row>
    <row r="477" spans="6:7">
      <c r="F477" s="3"/>
      <c r="G477" s="3"/>
    </row>
    <row r="478" spans="6:7">
      <c r="F478" s="3"/>
      <c r="G478" s="3"/>
    </row>
    <row r="479" spans="6:7">
      <c r="F479" s="3"/>
      <c r="G479" s="3"/>
    </row>
    <row r="480" spans="6:7">
      <c r="F480" s="3"/>
      <c r="G480" s="3"/>
    </row>
    <row r="481" spans="6:7">
      <c r="F481" s="3"/>
      <c r="G481" s="3"/>
    </row>
    <row r="482" spans="6:7">
      <c r="F482" s="3"/>
      <c r="G482" s="3"/>
    </row>
    <row r="483" spans="6:7">
      <c r="F483" s="3"/>
      <c r="G483" s="3"/>
    </row>
    <row r="484" spans="6:7">
      <c r="F484" s="3"/>
      <c r="G484" s="3"/>
    </row>
    <row r="485" spans="6:7">
      <c r="F485" s="3"/>
      <c r="G485" s="3"/>
    </row>
    <row r="486" spans="6:7">
      <c r="F486" s="3"/>
      <c r="G486" s="3"/>
    </row>
    <row r="487" spans="6:7">
      <c r="F487" s="3"/>
      <c r="G487" s="3"/>
    </row>
    <row r="488" spans="6:7">
      <c r="F488" s="3"/>
      <c r="G488" s="3"/>
    </row>
    <row r="489" spans="6:7">
      <c r="F489" s="3"/>
      <c r="G489" s="3"/>
    </row>
    <row r="490" spans="6:7">
      <c r="F490" s="3"/>
      <c r="G490" s="3"/>
    </row>
    <row r="491" spans="6:7">
      <c r="F491" s="3"/>
      <c r="G491" s="3"/>
    </row>
    <row r="492" spans="6:7">
      <c r="F492" s="3"/>
      <c r="G492" s="3"/>
    </row>
    <row r="493" spans="6:7">
      <c r="F493" s="3"/>
      <c r="G493" s="3"/>
    </row>
    <row r="494" spans="6:7">
      <c r="F494" s="3"/>
      <c r="G494" s="3"/>
    </row>
    <row r="495" spans="6:7">
      <c r="F495" s="3"/>
      <c r="G495" s="3"/>
    </row>
    <row r="496" spans="6:7">
      <c r="F496" s="3"/>
      <c r="G496" s="3"/>
    </row>
    <row r="497" spans="6:7">
      <c r="F497" s="3"/>
      <c r="G497" s="3"/>
    </row>
    <row r="498" spans="6:7">
      <c r="F498" s="3"/>
      <c r="G498" s="3"/>
    </row>
    <row r="499" spans="6:7">
      <c r="F499" s="3"/>
      <c r="G499" s="3"/>
    </row>
    <row r="500" spans="6:7">
      <c r="F500" s="3"/>
      <c r="G500" s="3"/>
    </row>
    <row r="501" spans="6:7">
      <c r="F501" s="3"/>
      <c r="G501" s="3"/>
    </row>
    <row r="502" spans="6:7">
      <c r="F502" s="3"/>
      <c r="G502" s="3"/>
    </row>
    <row r="503" spans="6:7">
      <c r="F503" s="3"/>
      <c r="G503" s="3"/>
    </row>
    <row r="504" spans="6:7">
      <c r="F504" s="3"/>
      <c r="G504" s="3"/>
    </row>
    <row r="505" spans="6:7">
      <c r="F505" s="3"/>
      <c r="G505" s="3"/>
    </row>
    <row r="506" spans="6:7">
      <c r="F506" s="3"/>
      <c r="G506" s="3"/>
    </row>
    <row r="507" spans="6:7">
      <c r="F507" s="3"/>
      <c r="G507" s="3"/>
    </row>
    <row r="508" spans="6:7">
      <c r="F508" s="3"/>
      <c r="G508" s="3"/>
    </row>
    <row r="509" spans="6:7">
      <c r="F509" s="3"/>
      <c r="G509" s="3"/>
    </row>
    <row r="510" spans="6:7">
      <c r="F510" s="3"/>
      <c r="G510" s="3"/>
    </row>
    <row r="511" spans="6:7">
      <c r="F511" s="3"/>
      <c r="G511" s="3"/>
    </row>
    <row r="512" spans="6:7">
      <c r="F512" s="3"/>
      <c r="G512" s="3"/>
    </row>
    <row r="513" spans="6:7">
      <c r="F513" s="3"/>
      <c r="G513" s="3"/>
    </row>
    <row r="514" spans="6:7">
      <c r="F514" s="3"/>
      <c r="G514" s="3"/>
    </row>
    <row r="515" spans="6:7">
      <c r="F515" s="3"/>
      <c r="G515" s="3"/>
    </row>
    <row r="516" spans="6:7">
      <c r="F516" s="3"/>
      <c r="G516" s="3"/>
    </row>
    <row r="517" spans="6:7">
      <c r="F517" s="3"/>
      <c r="G517" s="3"/>
    </row>
    <row r="518" spans="6:7">
      <c r="F518" s="3"/>
      <c r="G518" s="3"/>
    </row>
    <row r="519" spans="6:7">
      <c r="F519" s="3"/>
      <c r="G519" s="3"/>
    </row>
    <row r="520" spans="6:7">
      <c r="F520" s="3"/>
      <c r="G520" s="3"/>
    </row>
    <row r="521" spans="6:7">
      <c r="F521" s="3"/>
      <c r="G521" s="3"/>
    </row>
    <row r="522" spans="6:7">
      <c r="F522" s="3"/>
      <c r="G522" s="3"/>
    </row>
    <row r="523" spans="6:7">
      <c r="F523" s="3"/>
      <c r="G523" s="3"/>
    </row>
    <row r="524" spans="6:7">
      <c r="F524" s="3"/>
      <c r="G524" s="3"/>
    </row>
    <row r="525" spans="6:7">
      <c r="F525" s="3"/>
      <c r="G525" s="3"/>
    </row>
    <row r="526" spans="6:7">
      <c r="F526" s="3"/>
      <c r="G526" s="3"/>
    </row>
    <row r="527" spans="6:7">
      <c r="F527" s="3"/>
      <c r="G527" s="3"/>
    </row>
    <row r="528" spans="6:7">
      <c r="F528" s="3"/>
      <c r="G528" s="3"/>
    </row>
    <row r="529" spans="6:7">
      <c r="F529" s="3"/>
      <c r="G529" s="3"/>
    </row>
    <row r="530" spans="6:7">
      <c r="F530" s="3"/>
      <c r="G530" s="3"/>
    </row>
    <row r="531" spans="6:7">
      <c r="F531" s="3"/>
      <c r="G531" s="3"/>
    </row>
    <row r="532" spans="6:7">
      <c r="F532" s="3"/>
      <c r="G532" s="3"/>
    </row>
    <row r="533" spans="6:7">
      <c r="F533" s="3"/>
      <c r="G533" s="3"/>
    </row>
    <row r="534" spans="6:7">
      <c r="F534" s="3"/>
      <c r="G534" s="3"/>
    </row>
    <row r="535" spans="6:7">
      <c r="F535" s="3"/>
      <c r="G535" s="3"/>
    </row>
    <row r="536" spans="6:7">
      <c r="F536" s="3"/>
      <c r="G536" s="3"/>
    </row>
    <row r="537" spans="6:7">
      <c r="F537" s="3"/>
      <c r="G537" s="3"/>
    </row>
    <row r="538" spans="6:7">
      <c r="F538" s="3"/>
      <c r="G538" s="3"/>
    </row>
    <row r="539" spans="6:7">
      <c r="F539" s="3"/>
      <c r="G539" s="3"/>
    </row>
    <row r="540" spans="6:7">
      <c r="F540" s="3"/>
      <c r="G540" s="3"/>
    </row>
    <row r="541" spans="6:7">
      <c r="F541" s="3"/>
      <c r="G541" s="3"/>
    </row>
    <row r="542" spans="6:7">
      <c r="F542" s="3"/>
      <c r="G542" s="3"/>
    </row>
    <row r="543" spans="6:7">
      <c r="F543" s="3"/>
      <c r="G543" s="3"/>
    </row>
    <row r="544" spans="6:7">
      <c r="F544" s="3"/>
      <c r="G544" s="3"/>
    </row>
    <row r="545" spans="6:7">
      <c r="F545" s="3"/>
      <c r="G545" s="3"/>
    </row>
    <row r="546" spans="6:7">
      <c r="F546" s="3"/>
      <c r="G546" s="3"/>
    </row>
    <row r="547" spans="6:7">
      <c r="F547" s="3"/>
      <c r="G547" s="3"/>
    </row>
    <row r="548" spans="6:7">
      <c r="F548" s="3"/>
      <c r="G548" s="3"/>
    </row>
    <row r="549" spans="6:7">
      <c r="F549" s="3"/>
      <c r="G549" s="3"/>
    </row>
    <row r="550" spans="6:7">
      <c r="F550" s="3"/>
      <c r="G550" s="3"/>
    </row>
    <row r="551" spans="6:7">
      <c r="F551" s="3"/>
      <c r="G551" s="3"/>
    </row>
    <row r="552" spans="6:7">
      <c r="F552" s="3"/>
      <c r="G552" s="3"/>
    </row>
    <row r="553" spans="6:7">
      <c r="F553" s="3"/>
      <c r="G553" s="3"/>
    </row>
    <row r="554" spans="6:7">
      <c r="F554" s="3"/>
      <c r="G554" s="3"/>
    </row>
    <row r="555" spans="6:7">
      <c r="F555" s="3"/>
      <c r="G555" s="3"/>
    </row>
    <row r="556" spans="6:7">
      <c r="F556" s="3"/>
      <c r="G556" s="3"/>
    </row>
    <row r="557" spans="6:7">
      <c r="F557" s="3"/>
      <c r="G557" s="3"/>
    </row>
    <row r="558" spans="6:7">
      <c r="F558" s="3"/>
      <c r="G558" s="3"/>
    </row>
    <row r="559" spans="6:7">
      <c r="F559" s="3"/>
      <c r="G559" s="3"/>
    </row>
    <row r="560" spans="6:7">
      <c r="F560" s="3"/>
      <c r="G560" s="3"/>
    </row>
    <row r="561" spans="6:7">
      <c r="F561" s="3"/>
      <c r="G561" s="3"/>
    </row>
    <row r="562" spans="6:7">
      <c r="F562" s="3"/>
      <c r="G562" s="3"/>
    </row>
    <row r="563" spans="6:7">
      <c r="F563" s="3"/>
      <c r="G563" s="3"/>
    </row>
    <row r="564" spans="6:7">
      <c r="F564" s="3"/>
      <c r="G564" s="3"/>
    </row>
    <row r="565" spans="6:7">
      <c r="F565" s="3"/>
      <c r="G565" s="3"/>
    </row>
    <row r="566" spans="6:7">
      <c r="F566" s="3"/>
      <c r="G566" s="3"/>
    </row>
    <row r="567" spans="6:7">
      <c r="F567" s="3"/>
      <c r="G567" s="3"/>
    </row>
    <row r="568" spans="6:7">
      <c r="F568" s="3"/>
      <c r="G568" s="3"/>
    </row>
    <row r="569" spans="6:7">
      <c r="F569" s="3"/>
      <c r="G569" s="3"/>
    </row>
    <row r="570" spans="6:7">
      <c r="F570" s="3"/>
      <c r="G570" s="3"/>
    </row>
    <row r="571" spans="6:7">
      <c r="F571" s="3"/>
      <c r="G571" s="3"/>
    </row>
    <row r="572" spans="6:7">
      <c r="F572" s="3"/>
      <c r="G572" s="3"/>
    </row>
    <row r="573" spans="6:7">
      <c r="F573" s="3"/>
      <c r="G573" s="3"/>
    </row>
    <row r="574" spans="6:7">
      <c r="F574" s="3"/>
      <c r="G574" s="3"/>
    </row>
    <row r="575" spans="6:7">
      <c r="F575" s="3"/>
      <c r="G575" s="3"/>
    </row>
    <row r="576" spans="6:7">
      <c r="F576" s="3"/>
      <c r="G576" s="3"/>
    </row>
    <row r="577" spans="6:7">
      <c r="F577" s="3"/>
      <c r="G577" s="3"/>
    </row>
    <row r="578" spans="6:7">
      <c r="F578" s="3"/>
      <c r="G578" s="3"/>
    </row>
    <row r="579" spans="6:7">
      <c r="F579" s="3"/>
      <c r="G579" s="3"/>
    </row>
    <row r="580" spans="6:7">
      <c r="F580" s="3"/>
      <c r="G580" s="3"/>
    </row>
    <row r="581" spans="6:7">
      <c r="F581" s="3"/>
      <c r="G581" s="3"/>
    </row>
    <row r="582" spans="6:7">
      <c r="F582" s="3"/>
      <c r="G582" s="3"/>
    </row>
    <row r="583" spans="6:7">
      <c r="F583" s="3"/>
      <c r="G583" s="3"/>
    </row>
    <row r="584" spans="6:7">
      <c r="F584" s="3"/>
      <c r="G584" s="3"/>
    </row>
    <row r="585" spans="6:7">
      <c r="F585" s="3"/>
      <c r="G585" s="3"/>
    </row>
    <row r="586" spans="6:7">
      <c r="F586" s="3"/>
      <c r="G586" s="3"/>
    </row>
    <row r="587" spans="6:7">
      <c r="F587" s="3"/>
      <c r="G587" s="3"/>
    </row>
    <row r="588" spans="6:7">
      <c r="F588" s="3"/>
      <c r="G588" s="3"/>
    </row>
    <row r="589" spans="6:7">
      <c r="F589" s="3"/>
      <c r="G589" s="3"/>
    </row>
    <row r="590" spans="6:7">
      <c r="F590" s="3"/>
      <c r="G590" s="3"/>
    </row>
    <row r="591" spans="6:7">
      <c r="F591" s="3"/>
      <c r="G591" s="3"/>
    </row>
    <row r="592" spans="6:7">
      <c r="F592" s="3"/>
      <c r="G592" s="3"/>
    </row>
    <row r="593" spans="6:7">
      <c r="F593" s="3"/>
      <c r="G593" s="3"/>
    </row>
    <row r="594" spans="6:7">
      <c r="F594" s="3"/>
      <c r="G594" s="3"/>
    </row>
    <row r="595" spans="6:7">
      <c r="F595" s="3"/>
      <c r="G595" s="3"/>
    </row>
    <row r="596" spans="6:7">
      <c r="F596" s="3"/>
      <c r="G596" s="3"/>
    </row>
    <row r="597" spans="6:7">
      <c r="F597" s="3"/>
      <c r="G597" s="3"/>
    </row>
    <row r="598" spans="6:7">
      <c r="F598" s="3"/>
      <c r="G598" s="3"/>
    </row>
    <row r="599" spans="6:7">
      <c r="F599" s="3"/>
      <c r="G599" s="3"/>
    </row>
    <row r="600" spans="6:7">
      <c r="F600" s="3"/>
      <c r="G600" s="3"/>
    </row>
    <row r="601" spans="6:7">
      <c r="F601" s="3"/>
      <c r="G601" s="3"/>
    </row>
    <row r="602" spans="6:7">
      <c r="F602" s="3"/>
      <c r="G602" s="3"/>
    </row>
    <row r="603" spans="6:7">
      <c r="F603" s="3"/>
      <c r="G603" s="3"/>
    </row>
    <row r="604" spans="6:7">
      <c r="F604" s="3"/>
      <c r="G604" s="3"/>
    </row>
    <row r="605" spans="6:7">
      <c r="F605" s="3"/>
      <c r="G605" s="3"/>
    </row>
    <row r="606" spans="6:7">
      <c r="F606" s="3"/>
      <c r="G606" s="3"/>
    </row>
    <row r="607" spans="6:7">
      <c r="F607" s="3"/>
      <c r="G607" s="3"/>
    </row>
    <row r="608" spans="6:7">
      <c r="F608" s="3"/>
      <c r="G608" s="3"/>
    </row>
    <row r="609" spans="6:7">
      <c r="F609" s="3"/>
      <c r="G609" s="3"/>
    </row>
    <row r="610" spans="6:7">
      <c r="F610" s="3"/>
      <c r="G610" s="3"/>
    </row>
    <row r="611" spans="6:7">
      <c r="F611" s="3"/>
      <c r="G611" s="3"/>
    </row>
    <row r="612" spans="6:7">
      <c r="F612" s="3"/>
      <c r="G612" s="3"/>
    </row>
    <row r="613" spans="6:7">
      <c r="F613" s="3"/>
      <c r="G613" s="3"/>
    </row>
    <row r="614" spans="6:7">
      <c r="F614" s="3"/>
      <c r="G614" s="3"/>
    </row>
    <row r="615" spans="6:7">
      <c r="F615" s="3"/>
      <c r="G615" s="3"/>
    </row>
    <row r="616" spans="6:7">
      <c r="F616" s="3"/>
      <c r="G616" s="3"/>
    </row>
    <row r="617" spans="6:7">
      <c r="F617" s="3"/>
      <c r="G617" s="3"/>
    </row>
    <row r="618" spans="6:7">
      <c r="F618" s="3"/>
      <c r="G618" s="3"/>
    </row>
    <row r="619" spans="6:7">
      <c r="F619" s="3"/>
      <c r="G619" s="3"/>
    </row>
    <row r="620" spans="6:7">
      <c r="F620" s="3"/>
      <c r="G620" s="3"/>
    </row>
    <row r="621" spans="6:7">
      <c r="F621" s="3"/>
      <c r="G621" s="3"/>
    </row>
    <row r="622" spans="6:7">
      <c r="F622" s="3"/>
      <c r="G622" s="3"/>
    </row>
    <row r="623" spans="6:7">
      <c r="F623" s="3"/>
      <c r="G623" s="3"/>
    </row>
    <row r="624" spans="6:7">
      <c r="F624" s="3"/>
      <c r="G624" s="3"/>
    </row>
    <row r="625" spans="6:7">
      <c r="F625" s="3"/>
      <c r="G625" s="3"/>
    </row>
    <row r="626" spans="6:7">
      <c r="F626" s="3"/>
      <c r="G626" s="3"/>
    </row>
    <row r="627" spans="6:7">
      <c r="F627" s="3"/>
      <c r="G627" s="3"/>
    </row>
    <row r="628" spans="6:7">
      <c r="F628" s="3"/>
      <c r="G628" s="3"/>
    </row>
    <row r="629" spans="6:7">
      <c r="F629" s="3"/>
      <c r="G629" s="3"/>
    </row>
    <row r="630" spans="6:7">
      <c r="F630" s="3"/>
      <c r="G630" s="3"/>
    </row>
    <row r="631" spans="6:7">
      <c r="F631" s="3"/>
      <c r="G631" s="3"/>
    </row>
    <row r="632" spans="6:7">
      <c r="F632" s="3"/>
      <c r="G632" s="3"/>
    </row>
    <row r="633" spans="6:7">
      <c r="F633" s="3"/>
      <c r="G633" s="3"/>
    </row>
    <row r="634" spans="6:7">
      <c r="F634" s="3"/>
      <c r="G634" s="3"/>
    </row>
    <row r="635" spans="6:7">
      <c r="F635" s="3"/>
      <c r="G635" s="3"/>
    </row>
    <row r="636" spans="6:7">
      <c r="F636" s="3"/>
      <c r="G636" s="3"/>
    </row>
    <row r="637" spans="6:7">
      <c r="F637" s="3"/>
      <c r="G637" s="3"/>
    </row>
    <row r="638" spans="6:7">
      <c r="F638" s="3"/>
      <c r="G638" s="3"/>
    </row>
    <row r="639" spans="6:7">
      <c r="F639" s="3"/>
      <c r="G639" s="3"/>
    </row>
    <row r="640" spans="6:7">
      <c r="F640" s="3"/>
      <c r="G640" s="3"/>
    </row>
    <row r="641" spans="6:7">
      <c r="F641" s="3"/>
      <c r="G641" s="3"/>
    </row>
    <row r="642" spans="6:7">
      <c r="F642" s="3"/>
      <c r="G642" s="3"/>
    </row>
    <row r="643" spans="6:7">
      <c r="F643" s="3"/>
      <c r="G643" s="3"/>
    </row>
    <row r="644" spans="6:7">
      <c r="F644" s="3"/>
      <c r="G644" s="3"/>
    </row>
    <row r="645" spans="6:7">
      <c r="F645" s="3"/>
      <c r="G645" s="3"/>
    </row>
    <row r="646" spans="6:7">
      <c r="F646" s="3"/>
      <c r="G646" s="3"/>
    </row>
    <row r="647" spans="6:7">
      <c r="F647" s="3"/>
      <c r="G647" s="3"/>
    </row>
    <row r="648" spans="6:7">
      <c r="F648" s="3"/>
      <c r="G648" s="3"/>
    </row>
    <row r="649" spans="6:7">
      <c r="F649" s="3"/>
      <c r="G649" s="3"/>
    </row>
    <row r="650" spans="6:7">
      <c r="F650" s="3"/>
      <c r="G650" s="3"/>
    </row>
    <row r="651" spans="6:7">
      <c r="F651" s="3"/>
      <c r="G651" s="3"/>
    </row>
    <row r="652" spans="6:7">
      <c r="F652" s="3"/>
      <c r="G652" s="3"/>
    </row>
    <row r="653" spans="6:7">
      <c r="F653" s="3"/>
      <c r="G653" s="3"/>
    </row>
    <row r="654" spans="6:7">
      <c r="F654" s="3"/>
      <c r="G654" s="3"/>
    </row>
    <row r="655" spans="6:7">
      <c r="F655" s="3"/>
      <c r="G655" s="3"/>
    </row>
    <row r="656" spans="6:7">
      <c r="F656" s="3"/>
      <c r="G656" s="3"/>
    </row>
    <row r="657" spans="6:7">
      <c r="F657" s="3"/>
      <c r="G657" s="3"/>
    </row>
    <row r="658" spans="6:7">
      <c r="F658" s="3"/>
      <c r="G658" s="3"/>
    </row>
    <row r="659" spans="6:7">
      <c r="F659" s="3"/>
      <c r="G659" s="3"/>
    </row>
    <row r="660" spans="6:7">
      <c r="F660" s="3"/>
      <c r="G660" s="3"/>
    </row>
    <row r="661" spans="6:7">
      <c r="F661" s="3"/>
      <c r="G661" s="3"/>
    </row>
    <row r="662" spans="6:7">
      <c r="F662" s="3"/>
      <c r="G662" s="3"/>
    </row>
    <row r="663" spans="6:7">
      <c r="F663" s="3"/>
      <c r="G663" s="3"/>
    </row>
    <row r="664" spans="6:7">
      <c r="F664" s="3"/>
      <c r="G664" s="3"/>
    </row>
    <row r="665" spans="6:7">
      <c r="F665" s="3"/>
      <c r="G665" s="3"/>
    </row>
    <row r="666" spans="6:7">
      <c r="F666" s="3"/>
      <c r="G666" s="3"/>
    </row>
    <row r="667" spans="6:7">
      <c r="F667" s="3"/>
      <c r="G667" s="3"/>
    </row>
    <row r="668" spans="6:7">
      <c r="F668" s="3"/>
      <c r="G668" s="3"/>
    </row>
    <row r="669" spans="6:7">
      <c r="F669" s="3"/>
      <c r="G669" s="3"/>
    </row>
    <row r="670" spans="6:7">
      <c r="F670" s="3"/>
      <c r="G670" s="3"/>
    </row>
    <row r="671" spans="6:7">
      <c r="F671" s="3"/>
      <c r="G671" s="3"/>
    </row>
    <row r="672" spans="6:7">
      <c r="F672" s="3"/>
      <c r="G672" s="3"/>
    </row>
    <row r="673" spans="6:7">
      <c r="F673" s="3"/>
      <c r="G673" s="3"/>
    </row>
    <row r="674" spans="6:7">
      <c r="F674" s="3"/>
      <c r="G674" s="3"/>
    </row>
    <row r="675" spans="6:7">
      <c r="F675" s="3"/>
      <c r="G675" s="3"/>
    </row>
    <row r="676" spans="6:7">
      <c r="F676" s="3"/>
      <c r="G676" s="3"/>
    </row>
    <row r="677" spans="6:7">
      <c r="F677" s="3"/>
      <c r="G677" s="3"/>
    </row>
    <row r="678" spans="6:7">
      <c r="F678" s="3"/>
      <c r="G678" s="3"/>
    </row>
    <row r="679" spans="6:7">
      <c r="F679" s="3"/>
      <c r="G679" s="3"/>
    </row>
    <row r="680" spans="6:7">
      <c r="F680" s="3"/>
      <c r="G680" s="3"/>
    </row>
    <row r="681" spans="6:7">
      <c r="F681" s="3"/>
      <c r="G681" s="3"/>
    </row>
    <row r="682" spans="6:7">
      <c r="F682" s="3"/>
      <c r="G682" s="3"/>
    </row>
    <row r="683" spans="6:7">
      <c r="F683" s="3"/>
      <c r="G683" s="3"/>
    </row>
    <row r="684" spans="6:7">
      <c r="F684" s="3"/>
      <c r="G684" s="3"/>
    </row>
    <row r="685" spans="6:7">
      <c r="F685" s="3"/>
      <c r="G685" s="3"/>
    </row>
    <row r="686" spans="6:7">
      <c r="F686" s="3"/>
      <c r="G686" s="3"/>
    </row>
    <row r="687" spans="6:7">
      <c r="F687" s="3"/>
      <c r="G687" s="3"/>
    </row>
    <row r="688" spans="6:7">
      <c r="F688" s="3"/>
      <c r="G688" s="3"/>
    </row>
    <row r="689" spans="6:7">
      <c r="F689" s="3"/>
      <c r="G689" s="3"/>
    </row>
    <row r="690" spans="6:7">
      <c r="F690" s="3"/>
      <c r="G690" s="3"/>
    </row>
    <row r="691" spans="6:7">
      <c r="F691" s="3"/>
      <c r="G691" s="3"/>
    </row>
    <row r="692" spans="6:7">
      <c r="F692" s="3"/>
      <c r="G692" s="3"/>
    </row>
    <row r="693" spans="6:7">
      <c r="F693" s="3"/>
      <c r="G693" s="3"/>
    </row>
    <row r="694" spans="6:7">
      <c r="F694" s="3"/>
      <c r="G694" s="3"/>
    </row>
    <row r="695" spans="6:7">
      <c r="F695" s="3"/>
      <c r="G695" s="3"/>
    </row>
    <row r="696" spans="6:7">
      <c r="F696" s="3"/>
      <c r="G696" s="3"/>
    </row>
    <row r="697" spans="6:7">
      <c r="F697" s="3"/>
      <c r="G697" s="3"/>
    </row>
    <row r="698" spans="6:7">
      <c r="F698" s="3"/>
      <c r="G698" s="3"/>
    </row>
    <row r="699" spans="6:7">
      <c r="F699" s="3"/>
      <c r="G699" s="3"/>
    </row>
    <row r="700" spans="6:7">
      <c r="F700" s="3"/>
      <c r="G700" s="3"/>
    </row>
    <row r="701" spans="6:7">
      <c r="F701" s="3"/>
      <c r="G701" s="3"/>
    </row>
    <row r="702" spans="6:7">
      <c r="F702" s="3"/>
      <c r="G702" s="3"/>
    </row>
    <row r="703" spans="6:7">
      <c r="F703" s="3"/>
      <c r="G703" s="3"/>
    </row>
    <row r="704" spans="6:7">
      <c r="F704" s="3"/>
      <c r="G704" s="3"/>
    </row>
    <row r="705" spans="6:7">
      <c r="F705" s="3"/>
      <c r="G705" s="3"/>
    </row>
    <row r="706" spans="6:7">
      <c r="F706" s="3"/>
      <c r="G706" s="3"/>
    </row>
    <row r="707" spans="6:7">
      <c r="F707" s="3"/>
      <c r="G707" s="3"/>
    </row>
    <row r="708" spans="6:7">
      <c r="F708" s="3"/>
      <c r="G708" s="3"/>
    </row>
    <row r="709" spans="6:7">
      <c r="F709" s="3"/>
      <c r="G709" s="3"/>
    </row>
    <row r="710" spans="6:7">
      <c r="F710" s="3"/>
      <c r="G710" s="3"/>
    </row>
    <row r="711" spans="6:7">
      <c r="F711" s="3"/>
      <c r="G711" s="3"/>
    </row>
    <row r="712" spans="6:7">
      <c r="F712" s="3"/>
      <c r="G712" s="3"/>
    </row>
    <row r="713" spans="6:7">
      <c r="F713" s="3"/>
      <c r="G713" s="3"/>
    </row>
    <row r="714" spans="6:7">
      <c r="F714" s="3"/>
      <c r="G714" s="3"/>
    </row>
    <row r="715" spans="6:7">
      <c r="F715" s="3"/>
      <c r="G715" s="3"/>
    </row>
    <row r="716" spans="6:7">
      <c r="F716" s="3"/>
      <c r="G716" s="3"/>
    </row>
    <row r="717" spans="6:7">
      <c r="F717" s="3"/>
      <c r="G717" s="3"/>
    </row>
    <row r="718" spans="6:7">
      <c r="F718" s="3"/>
      <c r="G718" s="3"/>
    </row>
    <row r="719" spans="6:7">
      <c r="F719" s="3"/>
      <c r="G719" s="3"/>
    </row>
    <row r="720" spans="6:7">
      <c r="F720" s="3"/>
      <c r="G720" s="3"/>
    </row>
    <row r="721" spans="6:7">
      <c r="F721" s="3"/>
      <c r="G721" s="3"/>
    </row>
    <row r="722" spans="6:7">
      <c r="F722" s="3"/>
      <c r="G722" s="3"/>
    </row>
    <row r="723" spans="6:7">
      <c r="F723" s="3"/>
      <c r="G723" s="3"/>
    </row>
    <row r="724" spans="6:7">
      <c r="F724" s="3"/>
      <c r="G724" s="3"/>
    </row>
    <row r="725" spans="6:7">
      <c r="F725" s="3"/>
      <c r="G725" s="3"/>
    </row>
    <row r="726" spans="6:7">
      <c r="F726" s="3"/>
      <c r="G726" s="3"/>
    </row>
    <row r="727" spans="6:7">
      <c r="F727" s="3"/>
      <c r="G727" s="3"/>
    </row>
    <row r="728" spans="6:7">
      <c r="F728" s="3"/>
      <c r="G728" s="3"/>
    </row>
    <row r="729" spans="6:7">
      <c r="F729" s="3"/>
      <c r="G729" s="3"/>
    </row>
    <row r="730" spans="6:7">
      <c r="F730" s="3"/>
      <c r="G730" s="3"/>
    </row>
    <row r="731" spans="6:7">
      <c r="F731" s="3"/>
      <c r="G731" s="3"/>
    </row>
    <row r="732" spans="6:7">
      <c r="F732" s="3"/>
      <c r="G732" s="3"/>
    </row>
    <row r="733" spans="6:7">
      <c r="F733" s="3"/>
      <c r="G733" s="3"/>
    </row>
    <row r="734" spans="6:7">
      <c r="F734" s="3"/>
      <c r="G734" s="3"/>
    </row>
    <row r="735" spans="6:7">
      <c r="F735" s="3"/>
      <c r="G735" s="3"/>
    </row>
    <row r="736" spans="6:7">
      <c r="F736" s="3"/>
      <c r="G736" s="3"/>
    </row>
    <row r="737" spans="6:7">
      <c r="F737" s="3"/>
      <c r="G737" s="3"/>
    </row>
    <row r="738" spans="6:7">
      <c r="F738" s="3"/>
      <c r="G738" s="3"/>
    </row>
    <row r="739" spans="6:7">
      <c r="F739" s="3"/>
      <c r="G739" s="3"/>
    </row>
    <row r="740" spans="6:7">
      <c r="F740" s="3"/>
      <c r="G740" s="3"/>
    </row>
    <row r="741" spans="6:7">
      <c r="F741" s="3"/>
      <c r="G741" s="3"/>
    </row>
    <row r="742" spans="6:7">
      <c r="F742" s="3"/>
      <c r="G742" s="3"/>
    </row>
    <row r="743" spans="6:7">
      <c r="F743" s="3"/>
      <c r="G743" s="3"/>
    </row>
    <row r="744" spans="6:7">
      <c r="F744" s="3"/>
      <c r="G744" s="3"/>
    </row>
    <row r="745" spans="6:7">
      <c r="F745" s="3"/>
      <c r="G745" s="3"/>
    </row>
    <row r="746" spans="6:7">
      <c r="F746" s="3"/>
      <c r="G746" s="3"/>
    </row>
    <row r="747" spans="6:7">
      <c r="F747" s="3"/>
      <c r="G747" s="3"/>
    </row>
    <row r="748" spans="6:7">
      <c r="F748" s="3"/>
      <c r="G748" s="3"/>
    </row>
    <row r="749" spans="6:7">
      <c r="F749" s="3"/>
      <c r="G749" s="3"/>
    </row>
    <row r="750" spans="6:7">
      <c r="F750" s="3"/>
      <c r="G750" s="3"/>
    </row>
    <row r="751" spans="6:7">
      <c r="F751" s="3"/>
      <c r="G751" s="3"/>
    </row>
    <row r="752" spans="6:7">
      <c r="F752" s="3"/>
      <c r="G752" s="3"/>
    </row>
    <row r="753" spans="6:7">
      <c r="F753" s="3"/>
      <c r="G753" s="3"/>
    </row>
    <row r="754" spans="6:7">
      <c r="F754" s="3"/>
      <c r="G754" s="3"/>
    </row>
    <row r="755" spans="6:7">
      <c r="F755" s="3"/>
      <c r="G755" s="3"/>
    </row>
    <row r="756" spans="6:7">
      <c r="F756" s="3"/>
      <c r="G756" s="3"/>
    </row>
    <row r="757" spans="6:7">
      <c r="F757" s="3"/>
      <c r="G757" s="3"/>
    </row>
    <row r="758" spans="6:7">
      <c r="F758" s="3"/>
      <c r="G758" s="3"/>
    </row>
    <row r="759" spans="6:7">
      <c r="F759" s="3"/>
      <c r="G759" s="3"/>
    </row>
    <row r="760" spans="6:7">
      <c r="F760" s="3"/>
      <c r="G760" s="3"/>
    </row>
    <row r="761" spans="6:7">
      <c r="F761" s="3"/>
      <c r="G761" s="3"/>
    </row>
    <row r="762" spans="6:7">
      <c r="F762" s="3"/>
      <c r="G762" s="3"/>
    </row>
    <row r="763" spans="6:7">
      <c r="F763" s="3"/>
      <c r="G763" s="3"/>
    </row>
    <row r="764" spans="6:7">
      <c r="F764" s="3"/>
      <c r="G764" s="3"/>
    </row>
    <row r="765" spans="6:7">
      <c r="F765" s="3"/>
      <c r="G765" s="3"/>
    </row>
    <row r="766" spans="6:7">
      <c r="F766" s="3"/>
      <c r="G766" s="3"/>
    </row>
    <row r="767" spans="6:7">
      <c r="F767" s="3"/>
      <c r="G767" s="3"/>
    </row>
    <row r="768" spans="6:7">
      <c r="F768" s="3"/>
      <c r="G768" s="3"/>
    </row>
    <row r="769" spans="6:7">
      <c r="F769" s="3"/>
      <c r="G769" s="3"/>
    </row>
    <row r="770" spans="6:7">
      <c r="F770" s="3"/>
      <c r="G770" s="3"/>
    </row>
    <row r="771" spans="6:7">
      <c r="F771" s="3"/>
      <c r="G771" s="3"/>
    </row>
    <row r="772" spans="6:7">
      <c r="F772" s="3"/>
      <c r="G772" s="3"/>
    </row>
    <row r="773" spans="6:7">
      <c r="F773" s="3"/>
      <c r="G773" s="3"/>
    </row>
    <row r="774" spans="6:7">
      <c r="F774" s="3"/>
      <c r="G774" s="3"/>
    </row>
    <row r="775" spans="6:7">
      <c r="F775" s="3"/>
      <c r="G775" s="3"/>
    </row>
    <row r="776" spans="6:7">
      <c r="F776" s="3"/>
      <c r="G776" s="3"/>
    </row>
    <row r="777" spans="6:7">
      <c r="F777" s="3"/>
      <c r="G777" s="3"/>
    </row>
    <row r="778" spans="6:7">
      <c r="F778" s="3"/>
      <c r="G778" s="3"/>
    </row>
    <row r="779" spans="6:7">
      <c r="F779" s="3"/>
      <c r="G779" s="3"/>
    </row>
    <row r="780" spans="6:7">
      <c r="F780" s="3"/>
      <c r="G780" s="3"/>
    </row>
    <row r="781" spans="6:7">
      <c r="F781" s="3"/>
      <c r="G781" s="3"/>
    </row>
    <row r="782" spans="6:7">
      <c r="F782" s="3"/>
      <c r="G782" s="3"/>
    </row>
    <row r="783" spans="6:7">
      <c r="F783" s="3"/>
      <c r="G783" s="3"/>
    </row>
    <row r="784" spans="6:7">
      <c r="F784" s="3"/>
      <c r="G784" s="3"/>
    </row>
    <row r="785" spans="6:7">
      <c r="F785" s="3"/>
      <c r="G785" s="3"/>
    </row>
    <row r="786" spans="6:7">
      <c r="F786" s="3"/>
      <c r="G786" s="3"/>
    </row>
    <row r="787" spans="6:7">
      <c r="F787" s="3"/>
      <c r="G787" s="3"/>
    </row>
    <row r="788" spans="6:7">
      <c r="F788" s="3"/>
      <c r="G788" s="3"/>
    </row>
    <row r="789" spans="6:7">
      <c r="F789" s="3"/>
      <c r="G789" s="3"/>
    </row>
    <row r="790" spans="6:7">
      <c r="F790" s="3"/>
      <c r="G790" s="3"/>
    </row>
    <row r="791" spans="6:7">
      <c r="F791" s="3"/>
      <c r="G791" s="3"/>
    </row>
    <row r="792" spans="6:7">
      <c r="F792" s="3"/>
      <c r="G792" s="3"/>
    </row>
    <row r="793" spans="6:7">
      <c r="F793" s="3"/>
      <c r="G793" s="3"/>
    </row>
    <row r="794" spans="6:7">
      <c r="F794" s="3"/>
      <c r="G794" s="3"/>
    </row>
    <row r="795" spans="6:7">
      <c r="F795" s="3"/>
      <c r="G795" s="3"/>
    </row>
    <row r="796" spans="6:7">
      <c r="F796" s="3"/>
      <c r="G796" s="3"/>
    </row>
    <row r="797" spans="6:7">
      <c r="F797" s="3"/>
      <c r="G797" s="3"/>
    </row>
    <row r="798" spans="6:7">
      <c r="F798" s="3"/>
      <c r="G798" s="3"/>
    </row>
    <row r="799" spans="6:7">
      <c r="F799" s="3"/>
      <c r="G799" s="3"/>
    </row>
    <row r="800" spans="6:7">
      <c r="F800" s="3"/>
      <c r="G800" s="3"/>
    </row>
    <row r="801" spans="6:7">
      <c r="F801" s="3"/>
      <c r="G801" s="3"/>
    </row>
    <row r="802" spans="6:7">
      <c r="F802" s="3"/>
      <c r="G802" s="3"/>
    </row>
    <row r="803" spans="6:7">
      <c r="F803" s="3"/>
      <c r="G803" s="3"/>
    </row>
    <row r="804" spans="6:7">
      <c r="F804" s="3"/>
      <c r="G804" s="3"/>
    </row>
    <row r="805" spans="6:7">
      <c r="F805" s="3"/>
      <c r="G805" s="3"/>
    </row>
    <row r="806" spans="6:7">
      <c r="F806" s="3"/>
      <c r="G806" s="3"/>
    </row>
    <row r="807" spans="6:7">
      <c r="F807" s="3"/>
      <c r="G807" s="3"/>
    </row>
    <row r="808" spans="6:7">
      <c r="F808" s="3"/>
      <c r="G808" s="3"/>
    </row>
    <row r="809" spans="6:7">
      <c r="F809" s="3"/>
      <c r="G809" s="3"/>
    </row>
    <row r="810" spans="6:7">
      <c r="F810" s="3"/>
      <c r="G810" s="3"/>
    </row>
    <row r="811" spans="6:7">
      <c r="F811" s="3"/>
      <c r="G811" s="3"/>
    </row>
    <row r="812" spans="6:7">
      <c r="F812" s="3"/>
      <c r="G812" s="3"/>
    </row>
    <row r="813" spans="6:7">
      <c r="F813" s="3"/>
      <c r="G813" s="3"/>
    </row>
    <row r="814" spans="6:7">
      <c r="F814" s="3"/>
      <c r="G814" s="3"/>
    </row>
    <row r="815" spans="6:7">
      <c r="F815" s="3"/>
      <c r="G815" s="3"/>
    </row>
    <row r="816" spans="6:7">
      <c r="F816" s="3"/>
      <c r="G816" s="3"/>
    </row>
    <row r="817" spans="6:7">
      <c r="F817" s="3"/>
      <c r="G817" s="3"/>
    </row>
    <row r="818" spans="6:7">
      <c r="F818" s="3"/>
      <c r="G818" s="3"/>
    </row>
    <row r="819" spans="6:7">
      <c r="F819" s="3"/>
      <c r="G819" s="3"/>
    </row>
    <row r="820" spans="6:7">
      <c r="F820" s="3"/>
      <c r="G820" s="3"/>
    </row>
    <row r="821" spans="6:7">
      <c r="F821" s="3"/>
      <c r="G821" s="3"/>
    </row>
    <row r="822" spans="6:7">
      <c r="F822" s="3"/>
      <c r="G822" s="3"/>
    </row>
    <row r="823" spans="6:7">
      <c r="F823" s="3"/>
      <c r="G823" s="3"/>
    </row>
    <row r="824" spans="6:7">
      <c r="F824" s="3"/>
      <c r="G824" s="3"/>
    </row>
    <row r="825" spans="6:7">
      <c r="F825" s="3"/>
      <c r="G825" s="3"/>
    </row>
    <row r="826" spans="6:7">
      <c r="F826" s="3"/>
      <c r="G826" s="3"/>
    </row>
    <row r="827" spans="6:7">
      <c r="F827" s="3"/>
      <c r="G827" s="3"/>
    </row>
    <row r="828" spans="6:7">
      <c r="F828" s="3"/>
      <c r="G828" s="3"/>
    </row>
    <row r="829" spans="6:7">
      <c r="F829" s="3"/>
      <c r="G829" s="3"/>
    </row>
    <row r="830" spans="6:7">
      <c r="F830" s="3"/>
      <c r="G830" s="3"/>
    </row>
    <row r="831" spans="6:7">
      <c r="F831" s="3"/>
      <c r="G831" s="3"/>
    </row>
    <row r="832" spans="6:7">
      <c r="F832" s="3"/>
      <c r="G832" s="3"/>
    </row>
    <row r="833" spans="6:7">
      <c r="F833" s="3"/>
      <c r="G833" s="3"/>
    </row>
    <row r="834" spans="6:7">
      <c r="F834" s="3"/>
      <c r="G834" s="3"/>
    </row>
    <row r="835" spans="6:7">
      <c r="F835" s="3"/>
      <c r="G835" s="3"/>
    </row>
    <row r="836" spans="6:7">
      <c r="F836" s="3"/>
      <c r="G836" s="3"/>
    </row>
    <row r="837" spans="6:7">
      <c r="F837" s="3"/>
      <c r="G837" s="3"/>
    </row>
    <row r="838" spans="6:7">
      <c r="F838" s="3"/>
      <c r="G838" s="3"/>
    </row>
    <row r="839" spans="6:7">
      <c r="F839" s="3"/>
      <c r="G839" s="3"/>
    </row>
    <row r="840" spans="6:7">
      <c r="F840" s="3"/>
      <c r="G840" s="3"/>
    </row>
    <row r="841" spans="6:7">
      <c r="F841" s="3"/>
      <c r="G841" s="3"/>
    </row>
    <row r="842" spans="6:7">
      <c r="F842" s="3"/>
      <c r="G842" s="3"/>
    </row>
    <row r="843" spans="6:7">
      <c r="F843" s="3"/>
      <c r="G843" s="3"/>
    </row>
    <row r="844" spans="6:7">
      <c r="F844" s="3"/>
      <c r="G844" s="3"/>
    </row>
    <row r="845" spans="6:7">
      <c r="F845" s="3"/>
      <c r="G845" s="3"/>
    </row>
    <row r="846" spans="6:7">
      <c r="F846" s="3"/>
      <c r="G846" s="3"/>
    </row>
    <row r="847" spans="6:7">
      <c r="F847" s="3"/>
      <c r="G847" s="3"/>
    </row>
    <row r="848" spans="6:7">
      <c r="F848" s="3"/>
      <c r="G848" s="3"/>
    </row>
    <row r="849" spans="6:7">
      <c r="F849" s="3"/>
      <c r="G849" s="3"/>
    </row>
    <row r="850" spans="6:7">
      <c r="F850" s="3"/>
      <c r="G850" s="3"/>
    </row>
    <row r="851" spans="6:7">
      <c r="F851" s="3"/>
      <c r="G851" s="3"/>
    </row>
    <row r="852" spans="6:7">
      <c r="F852" s="3"/>
      <c r="G852" s="3"/>
    </row>
    <row r="853" spans="6:7">
      <c r="F853" s="3"/>
      <c r="G853" s="3"/>
    </row>
    <row r="854" spans="6:7">
      <c r="F854" s="3"/>
      <c r="G854" s="3"/>
    </row>
    <row r="855" spans="6:7">
      <c r="F855" s="3"/>
      <c r="G855" s="3"/>
    </row>
    <row r="856" spans="6:7">
      <c r="F856" s="3"/>
      <c r="G856" s="3"/>
    </row>
    <row r="857" spans="6:7">
      <c r="F857" s="3"/>
      <c r="G857" s="3"/>
    </row>
    <row r="858" spans="6:7">
      <c r="F858" s="3"/>
      <c r="G858" s="3"/>
    </row>
    <row r="859" spans="6:7">
      <c r="F859" s="3"/>
      <c r="G859" s="3"/>
    </row>
    <row r="860" spans="6:7">
      <c r="F860" s="3"/>
      <c r="G860" s="3"/>
    </row>
    <row r="861" spans="6:7">
      <c r="F861" s="3"/>
      <c r="G861" s="3"/>
    </row>
    <row r="862" spans="6:7">
      <c r="F862" s="3"/>
      <c r="G862" s="3"/>
    </row>
    <row r="863" spans="6:7">
      <c r="F863" s="3"/>
      <c r="G863" s="3"/>
    </row>
    <row r="864" spans="6:7">
      <c r="F864" s="3"/>
      <c r="G864" s="3"/>
    </row>
    <row r="865" spans="6:7">
      <c r="F865" s="3"/>
      <c r="G865" s="3"/>
    </row>
    <row r="866" spans="6:7">
      <c r="F866" s="3"/>
      <c r="G866" s="3"/>
    </row>
    <row r="867" spans="6:7">
      <c r="F867" s="3"/>
      <c r="G867" s="3"/>
    </row>
    <row r="868" spans="6:7">
      <c r="F868" s="3"/>
      <c r="G868" s="3"/>
    </row>
    <row r="869" spans="6:7">
      <c r="F869" s="3"/>
      <c r="G869" s="3"/>
    </row>
    <row r="870" spans="6:7">
      <c r="F870" s="3"/>
      <c r="G870" s="3"/>
    </row>
    <row r="871" spans="6:7">
      <c r="F871" s="3"/>
      <c r="G871" s="3"/>
    </row>
    <row r="872" spans="6:7">
      <c r="F872" s="3"/>
      <c r="G872" s="3"/>
    </row>
    <row r="873" spans="6:7">
      <c r="F873" s="3"/>
      <c r="G873" s="3"/>
    </row>
    <row r="874" spans="6:7">
      <c r="F874" s="3"/>
      <c r="G874" s="3"/>
    </row>
    <row r="875" spans="6:7">
      <c r="F875" s="3"/>
      <c r="G875" s="3"/>
    </row>
    <row r="876" spans="6:7">
      <c r="F876" s="3"/>
      <c r="G876" s="3"/>
    </row>
    <row r="877" spans="6:7">
      <c r="F877" s="3"/>
      <c r="G877" s="3"/>
    </row>
    <row r="878" spans="6:7">
      <c r="F878" s="3"/>
      <c r="G878" s="3"/>
    </row>
    <row r="879" spans="6:7">
      <c r="F879" s="3"/>
      <c r="G879" s="3"/>
    </row>
    <row r="880" spans="6:7">
      <c r="F880" s="3"/>
      <c r="G880" s="3"/>
    </row>
    <row r="881" spans="6:7">
      <c r="F881" s="3"/>
      <c r="G881" s="3"/>
    </row>
    <row r="882" spans="6:7">
      <c r="F882" s="3"/>
      <c r="G882" s="3"/>
    </row>
    <row r="883" spans="6:7">
      <c r="F883" s="3"/>
      <c r="G883" s="3"/>
    </row>
    <row r="884" spans="6:7">
      <c r="F884" s="3"/>
      <c r="G884" s="3"/>
    </row>
    <row r="885" spans="6:7">
      <c r="F885" s="3"/>
      <c r="G885" s="3"/>
    </row>
    <row r="886" spans="6:7">
      <c r="F886" s="3"/>
      <c r="G886" s="3"/>
    </row>
    <row r="887" spans="6:7">
      <c r="F887" s="3"/>
      <c r="G887" s="3"/>
    </row>
    <row r="888" spans="6:7">
      <c r="F888" s="3"/>
      <c r="G888" s="3"/>
    </row>
    <row r="889" spans="6:7">
      <c r="F889" s="3"/>
      <c r="G889" s="3"/>
    </row>
    <row r="890" spans="6:7">
      <c r="F890" s="3"/>
      <c r="G890" s="3"/>
    </row>
    <row r="891" spans="6:7">
      <c r="F891" s="3"/>
      <c r="G891" s="3"/>
    </row>
    <row r="892" spans="6:7">
      <c r="F892" s="3"/>
      <c r="G892" s="3"/>
    </row>
    <row r="893" spans="6:7">
      <c r="F893" s="3"/>
      <c r="G893" s="3"/>
    </row>
    <row r="894" spans="6:7">
      <c r="F894" s="3"/>
      <c r="G894" s="3"/>
    </row>
    <row r="895" spans="6:7">
      <c r="F895" s="3"/>
      <c r="G895" s="3"/>
    </row>
    <row r="896" spans="6:7">
      <c r="F896" s="3"/>
      <c r="G896" s="3"/>
    </row>
    <row r="897" spans="6:7">
      <c r="F897" s="3"/>
      <c r="G897" s="3"/>
    </row>
    <row r="898" spans="6:7">
      <c r="F898" s="3"/>
      <c r="G898" s="3"/>
    </row>
    <row r="899" spans="6:7">
      <c r="F899" s="3"/>
      <c r="G899" s="3"/>
    </row>
    <row r="900" spans="6:7">
      <c r="F900" s="3"/>
      <c r="G900" s="3"/>
    </row>
    <row r="901" spans="6:7">
      <c r="F901" s="3"/>
      <c r="G901" s="3"/>
    </row>
    <row r="902" spans="6:7">
      <c r="F902" s="3"/>
      <c r="G902" s="3"/>
    </row>
    <row r="903" spans="6:7">
      <c r="F903" s="3"/>
      <c r="G903" s="3"/>
    </row>
    <row r="904" spans="6:7">
      <c r="F904" s="3"/>
      <c r="G904" s="3"/>
    </row>
    <row r="905" spans="6:7">
      <c r="F905" s="3"/>
      <c r="G905" s="3"/>
    </row>
    <row r="906" spans="6:7">
      <c r="F906" s="3"/>
      <c r="G906" s="3"/>
    </row>
    <row r="907" spans="6:7">
      <c r="F907" s="3"/>
      <c r="G907" s="3"/>
    </row>
    <row r="908" spans="6:7">
      <c r="F908" s="3"/>
      <c r="G908" s="3"/>
    </row>
    <row r="909" spans="6:7">
      <c r="F909" s="3"/>
      <c r="G909" s="3"/>
    </row>
    <row r="910" spans="6:7">
      <c r="F910" s="3"/>
      <c r="G910" s="3"/>
    </row>
    <row r="911" spans="6:7">
      <c r="F911" s="3"/>
      <c r="G911" s="3"/>
    </row>
    <row r="912" spans="6:7">
      <c r="F912" s="3"/>
      <c r="G912" s="3"/>
    </row>
    <row r="913" spans="6:7">
      <c r="F913" s="3"/>
      <c r="G913" s="3"/>
    </row>
    <row r="914" spans="6:7">
      <c r="F914" s="3"/>
      <c r="G914" s="3"/>
    </row>
    <row r="915" spans="6:7">
      <c r="F915" s="3"/>
      <c r="G915" s="3"/>
    </row>
    <row r="916" spans="6:7">
      <c r="F916" s="3"/>
      <c r="G916" s="3"/>
    </row>
    <row r="917" spans="6:7">
      <c r="F917" s="3"/>
      <c r="G917" s="3"/>
    </row>
    <row r="918" spans="6:7">
      <c r="F918" s="3"/>
      <c r="G918" s="3"/>
    </row>
    <row r="919" spans="6:7">
      <c r="F919" s="3"/>
      <c r="G919" s="3"/>
    </row>
    <row r="920" spans="6:7">
      <c r="F920" s="3"/>
      <c r="G920" s="3"/>
    </row>
    <row r="921" spans="6:7">
      <c r="F921" s="3"/>
      <c r="G921" s="3"/>
    </row>
    <row r="922" spans="6:7">
      <c r="F922" s="3"/>
      <c r="G922" s="3"/>
    </row>
    <row r="923" spans="6:7">
      <c r="F923" s="3"/>
      <c r="G923" s="3"/>
    </row>
    <row r="924" spans="6:7">
      <c r="F924" s="3"/>
      <c r="G924" s="3"/>
    </row>
    <row r="925" spans="6:7">
      <c r="F925" s="3"/>
      <c r="G925" s="3"/>
    </row>
    <row r="926" spans="6:7">
      <c r="F926" s="3"/>
      <c r="G926" s="3"/>
    </row>
    <row r="927" spans="6:7">
      <c r="F927" s="3"/>
      <c r="G927" s="3"/>
    </row>
    <row r="928" spans="6:7">
      <c r="F928" s="3"/>
      <c r="G928" s="3"/>
    </row>
    <row r="929" spans="6:7">
      <c r="F929" s="3"/>
      <c r="G929" s="3"/>
    </row>
    <row r="930" spans="6:7">
      <c r="F930" s="3"/>
      <c r="G930" s="3"/>
    </row>
    <row r="931" spans="6:7">
      <c r="F931" s="3"/>
      <c r="G931" s="3"/>
    </row>
    <row r="932" spans="6:7">
      <c r="F932" s="3"/>
      <c r="G932" s="3"/>
    </row>
    <row r="933" spans="6:7">
      <c r="F933" s="3"/>
      <c r="G933" s="3"/>
    </row>
    <row r="934" spans="6:7">
      <c r="F934" s="3"/>
      <c r="G934" s="3"/>
    </row>
    <row r="935" spans="6:7">
      <c r="F935" s="3"/>
      <c r="G935" s="3"/>
    </row>
    <row r="936" spans="6:7">
      <c r="F936" s="3"/>
      <c r="G936" s="3"/>
    </row>
    <row r="937" spans="6:7">
      <c r="F937" s="3"/>
      <c r="G937" s="3"/>
    </row>
    <row r="938" spans="6:7">
      <c r="F938" s="3"/>
      <c r="G938" s="3"/>
    </row>
    <row r="939" spans="6:7">
      <c r="F939" s="3"/>
      <c r="G939" s="3"/>
    </row>
    <row r="940" spans="6:7">
      <c r="F940" s="3"/>
      <c r="G940" s="3"/>
    </row>
    <row r="941" spans="6:7">
      <c r="F941" s="3"/>
      <c r="G941" s="3"/>
    </row>
    <row r="942" spans="6:7">
      <c r="F942" s="3"/>
      <c r="G942" s="3"/>
    </row>
    <row r="943" spans="6:7">
      <c r="F943" s="3"/>
      <c r="G943" s="3"/>
    </row>
    <row r="944" spans="6:7">
      <c r="F944" s="3"/>
      <c r="G944" s="3"/>
    </row>
    <row r="945" spans="6:7">
      <c r="F945" s="3"/>
      <c r="G945" s="3"/>
    </row>
    <row r="946" spans="6:7">
      <c r="F946" s="3"/>
      <c r="G946" s="3"/>
    </row>
    <row r="947" spans="6:7">
      <c r="F947" s="3"/>
      <c r="G947" s="3"/>
    </row>
    <row r="948" spans="6:7">
      <c r="F948" s="3"/>
      <c r="G948" s="3"/>
    </row>
    <row r="949" spans="6:7">
      <c r="F949" s="3"/>
      <c r="G949" s="3"/>
    </row>
    <row r="950" spans="6:7">
      <c r="F950" s="3"/>
      <c r="G950" s="3"/>
    </row>
    <row r="951" spans="6:7">
      <c r="F951" s="3"/>
      <c r="G951" s="3"/>
    </row>
    <row r="952" spans="6:7">
      <c r="F952" s="3"/>
      <c r="G952" s="3"/>
    </row>
    <row r="953" spans="6:7">
      <c r="F953" s="3"/>
      <c r="G953" s="3"/>
    </row>
    <row r="954" spans="6:7">
      <c r="F954" s="3"/>
      <c r="G954" s="3"/>
    </row>
    <row r="955" spans="6:7">
      <c r="F955" s="3"/>
      <c r="G955" s="3"/>
    </row>
    <row r="956" spans="6:7">
      <c r="F956" s="3"/>
      <c r="G956" s="3"/>
    </row>
    <row r="957" spans="6:7">
      <c r="F957" s="3"/>
      <c r="G957" s="3"/>
    </row>
    <row r="958" spans="6:7">
      <c r="F958" s="3"/>
      <c r="G958" s="3"/>
    </row>
    <row r="959" spans="6:7">
      <c r="F959" s="3"/>
      <c r="G959" s="3"/>
    </row>
    <row r="960" spans="6:7">
      <c r="F960" s="3"/>
      <c r="G960" s="3"/>
    </row>
    <row r="961" spans="6:7">
      <c r="F961" s="3"/>
      <c r="G961" s="3"/>
    </row>
    <row r="962" spans="6:7">
      <c r="F962" s="3"/>
      <c r="G962" s="3"/>
    </row>
    <row r="963" spans="6:7">
      <c r="F963" s="3"/>
      <c r="G963" s="3"/>
    </row>
    <row r="964" spans="6:7">
      <c r="F964" s="3"/>
      <c r="G964" s="3"/>
    </row>
    <row r="965" spans="6:7">
      <c r="F965" s="3"/>
      <c r="G965" s="3"/>
    </row>
    <row r="966" spans="6:7">
      <c r="F966" s="3"/>
      <c r="G966" s="3"/>
    </row>
    <row r="967" spans="6:7">
      <c r="F967" s="3"/>
      <c r="G967" s="3"/>
    </row>
    <row r="968" spans="6:7">
      <c r="F968" s="3"/>
      <c r="G968" s="3"/>
    </row>
    <row r="969" spans="6:7">
      <c r="F969" s="3"/>
      <c r="G969" s="3"/>
    </row>
    <row r="970" spans="6:7">
      <c r="F970" s="3"/>
      <c r="G970" s="3"/>
    </row>
    <row r="971" spans="6:7">
      <c r="F971" s="3"/>
      <c r="G971" s="3"/>
    </row>
    <row r="972" spans="6:7">
      <c r="F972" s="3"/>
      <c r="G972" s="3"/>
    </row>
    <row r="973" spans="6:7">
      <c r="F973" s="3"/>
      <c r="G973" s="3"/>
    </row>
    <row r="974" spans="6:7">
      <c r="F974" s="3"/>
      <c r="G974" s="3"/>
    </row>
    <row r="975" spans="6:7">
      <c r="F975" s="3"/>
      <c r="G975" s="3"/>
    </row>
    <row r="976" spans="6:7">
      <c r="F976" s="3"/>
      <c r="G976" s="3"/>
    </row>
    <row r="977" spans="6:7">
      <c r="F977" s="3"/>
      <c r="G977" s="3"/>
    </row>
    <row r="978" spans="6:7">
      <c r="F978" s="3"/>
      <c r="G978" s="3"/>
    </row>
    <row r="979" spans="6:7">
      <c r="F979" s="3"/>
      <c r="G979" s="3"/>
    </row>
    <row r="980" spans="6:7">
      <c r="F980" s="3"/>
      <c r="G980" s="3"/>
    </row>
    <row r="981" spans="6:7">
      <c r="F981" s="3"/>
      <c r="G981" s="3"/>
    </row>
    <row r="982" spans="6:7">
      <c r="F982" s="3"/>
      <c r="G982" s="3"/>
    </row>
    <row r="983" spans="6:7">
      <c r="F983" s="3"/>
      <c r="G983" s="3"/>
    </row>
    <row r="984" spans="6:7">
      <c r="F984" s="3"/>
      <c r="G984" s="3"/>
    </row>
    <row r="985" spans="6:7">
      <c r="F985" s="3"/>
      <c r="G985" s="3"/>
    </row>
    <row r="986" spans="6:7">
      <c r="F986" s="3"/>
      <c r="G986" s="3"/>
    </row>
    <row r="987" spans="6:7">
      <c r="F987" s="3"/>
      <c r="G987" s="3"/>
    </row>
    <row r="988" spans="6:7">
      <c r="F988" s="3"/>
      <c r="G988" s="3"/>
    </row>
    <row r="989" spans="6:7">
      <c r="F989" s="3"/>
      <c r="G989" s="3"/>
    </row>
    <row r="990" spans="6:7">
      <c r="F990" s="3"/>
      <c r="G990" s="3"/>
    </row>
    <row r="991" spans="6:7">
      <c r="F991" s="3"/>
      <c r="G991" s="3"/>
    </row>
    <row r="992" spans="6:7">
      <c r="F992" s="3"/>
      <c r="G992" s="3"/>
    </row>
    <row r="993" spans="6:7">
      <c r="F993" s="3"/>
      <c r="G993" s="3"/>
    </row>
    <row r="994" spans="6:7">
      <c r="F994" s="3"/>
      <c r="G994" s="3"/>
    </row>
    <row r="995" spans="6:7">
      <c r="F995" s="3"/>
      <c r="G995" s="3"/>
    </row>
    <row r="996" spans="6:7">
      <c r="F996" s="3"/>
      <c r="G996" s="3"/>
    </row>
    <row r="997" spans="6:7">
      <c r="F997" s="3"/>
      <c r="G997" s="3"/>
    </row>
    <row r="998" spans="6:7">
      <c r="F998" s="3"/>
      <c r="G998" s="3"/>
    </row>
    <row r="999" spans="6:7">
      <c r="F999" s="3"/>
      <c r="G999" s="3"/>
    </row>
    <row r="1000" spans="6:7">
      <c r="F1000" s="3"/>
      <c r="G1000" s="3"/>
    </row>
    <row r="1001" spans="6:7">
      <c r="F1001" s="3"/>
      <c r="G1001" s="3"/>
    </row>
    <row r="1002" spans="6:7">
      <c r="F1002" s="3"/>
      <c r="G1002" s="3"/>
    </row>
    <row r="1003" spans="6:7">
      <c r="F1003" s="3"/>
      <c r="G1003" s="3"/>
    </row>
    <row r="1004" spans="6:7">
      <c r="F1004" s="3"/>
      <c r="G1004" s="3"/>
    </row>
    <row r="1005" spans="6:7">
      <c r="F1005" s="3"/>
      <c r="G1005" s="3"/>
    </row>
    <row r="1006" spans="6:7">
      <c r="F1006" s="3"/>
      <c r="G1006" s="3"/>
    </row>
    <row r="1007" spans="6:7">
      <c r="F1007" s="3"/>
      <c r="G1007" s="3"/>
    </row>
    <row r="1008" spans="6:7">
      <c r="F1008" s="3"/>
      <c r="G1008" s="3"/>
    </row>
    <row r="1009" spans="6:7">
      <c r="F1009" s="3"/>
      <c r="G1009" s="3"/>
    </row>
    <row r="1010" spans="6:7">
      <c r="F1010" s="3"/>
      <c r="G1010" s="3"/>
    </row>
    <row r="1011" spans="6:7">
      <c r="F1011" s="3"/>
      <c r="G1011" s="3"/>
    </row>
    <row r="1012" spans="6:7">
      <c r="F1012" s="3"/>
      <c r="G1012" s="3"/>
    </row>
    <row r="1013" spans="6:7">
      <c r="F1013" s="3"/>
      <c r="G1013" s="3"/>
    </row>
    <row r="1014" spans="6:7">
      <c r="F1014" s="3"/>
      <c r="G1014" s="3"/>
    </row>
    <row r="1015" spans="6:7">
      <c r="F1015" s="3"/>
      <c r="G1015" s="3"/>
    </row>
    <row r="1016" spans="6:7">
      <c r="F1016" s="3"/>
      <c r="G1016" s="3"/>
    </row>
    <row r="1017" spans="6:7">
      <c r="F1017" s="3"/>
      <c r="G1017" s="3"/>
    </row>
    <row r="1018" spans="6:7">
      <c r="F1018" s="3"/>
      <c r="G1018" s="3"/>
    </row>
    <row r="1019" spans="6:7">
      <c r="F1019" s="3"/>
      <c r="G1019" s="3"/>
    </row>
    <row r="1020" spans="6:7">
      <c r="F1020" s="3"/>
      <c r="G1020" s="3"/>
    </row>
    <row r="1021" spans="6:7">
      <c r="F1021" s="3"/>
      <c r="G1021" s="3"/>
    </row>
    <row r="1022" spans="6:7">
      <c r="F1022" s="3"/>
      <c r="G1022" s="3"/>
    </row>
    <row r="1023" spans="6:7">
      <c r="F1023" s="3"/>
      <c r="G1023" s="3"/>
    </row>
    <row r="1024" spans="6:7">
      <c r="F1024" s="3"/>
      <c r="G1024" s="3"/>
    </row>
    <row r="1025" spans="6:7">
      <c r="F1025" s="3"/>
      <c r="G1025" s="3"/>
    </row>
    <row r="1026" spans="6:7">
      <c r="F1026" s="3"/>
      <c r="G1026" s="3"/>
    </row>
    <row r="1027" spans="6:7">
      <c r="F1027" s="3"/>
      <c r="G1027" s="3"/>
    </row>
    <row r="1028" spans="6:7">
      <c r="F1028" s="3"/>
      <c r="G1028" s="3"/>
    </row>
    <row r="1029" spans="6:7">
      <c r="F1029" s="3"/>
      <c r="G1029" s="3"/>
    </row>
    <row r="1030" spans="6:7">
      <c r="F1030" s="3"/>
      <c r="G1030" s="3"/>
    </row>
    <row r="1031" spans="6:7">
      <c r="F1031" s="3"/>
      <c r="G1031" s="3"/>
    </row>
    <row r="1032" spans="6:7">
      <c r="F1032" s="3"/>
      <c r="G1032" s="3"/>
    </row>
    <row r="1033" spans="6:7">
      <c r="F1033" s="3"/>
      <c r="G1033" s="3"/>
    </row>
    <row r="1034" spans="6:7">
      <c r="F1034" s="3"/>
      <c r="G1034" s="3"/>
    </row>
    <row r="1035" spans="6:7">
      <c r="F1035" s="3"/>
      <c r="G1035" s="3"/>
    </row>
    <row r="1036" spans="6:7">
      <c r="F1036" s="3"/>
      <c r="G1036" s="3"/>
    </row>
    <row r="1037" spans="6:7">
      <c r="F1037" s="3"/>
      <c r="G1037" s="3"/>
    </row>
    <row r="1038" spans="6:7">
      <c r="F1038" s="3"/>
      <c r="G1038" s="3"/>
    </row>
    <row r="1039" spans="6:7">
      <c r="F1039" s="3"/>
      <c r="G1039" s="3"/>
    </row>
    <row r="1040" spans="6:7">
      <c r="F1040" s="3"/>
      <c r="G1040" s="3"/>
    </row>
    <row r="1041" spans="6:7">
      <c r="F1041" s="3"/>
      <c r="G1041" s="3"/>
    </row>
    <row r="1042" spans="6:7">
      <c r="F1042" s="3"/>
      <c r="G1042" s="3"/>
    </row>
    <row r="1043" spans="6:7">
      <c r="F1043" s="3"/>
      <c r="G1043" s="3"/>
    </row>
    <row r="1044" spans="6:7">
      <c r="F1044" s="3"/>
      <c r="G1044" s="3"/>
    </row>
    <row r="1045" spans="6:7">
      <c r="F1045" s="3"/>
      <c r="G1045" s="3"/>
    </row>
    <row r="1046" spans="6:7">
      <c r="F1046" s="3"/>
      <c r="G1046" s="3"/>
    </row>
    <row r="1047" spans="6:7">
      <c r="F1047" s="3"/>
      <c r="G1047" s="3"/>
    </row>
    <row r="1048" spans="6:7">
      <c r="F1048" s="3"/>
      <c r="G1048" s="3"/>
    </row>
    <row r="1049" spans="6:7">
      <c r="F1049" s="3"/>
      <c r="G1049" s="3"/>
    </row>
    <row r="1050" spans="6:7">
      <c r="F1050" s="3"/>
      <c r="G1050" s="3"/>
    </row>
    <row r="1051" spans="6:7">
      <c r="F1051" s="3"/>
      <c r="G1051" s="3"/>
    </row>
    <row r="1052" spans="6:7">
      <c r="F1052" s="3"/>
      <c r="G1052" s="3"/>
    </row>
    <row r="1053" spans="6:7">
      <c r="F1053" s="3"/>
      <c r="G1053" s="3"/>
    </row>
    <row r="1054" spans="6:7">
      <c r="F1054" s="3"/>
      <c r="G1054" s="3"/>
    </row>
    <row r="1055" spans="6:7">
      <c r="F1055" s="3"/>
      <c r="G1055" s="3"/>
    </row>
    <row r="1056" spans="6:7">
      <c r="F1056" s="3"/>
      <c r="G1056" s="3"/>
    </row>
    <row r="1057" spans="6:7">
      <c r="F1057" s="3"/>
      <c r="G1057" s="3"/>
    </row>
    <row r="1058" spans="6:7">
      <c r="F1058" s="3"/>
      <c r="G1058" s="3"/>
    </row>
    <row r="1059" spans="6:7">
      <c r="F1059" s="3"/>
      <c r="G1059" s="3"/>
    </row>
    <row r="1060" spans="6:7">
      <c r="F1060" s="3"/>
      <c r="G1060" s="3"/>
    </row>
    <row r="1061" spans="6:7">
      <c r="F1061" s="3"/>
      <c r="G1061" s="3"/>
    </row>
    <row r="1062" spans="6:7">
      <c r="F1062" s="3"/>
      <c r="G1062" s="3"/>
    </row>
    <row r="1063" spans="6:7">
      <c r="F1063" s="3"/>
      <c r="G1063" s="3"/>
    </row>
    <row r="1064" spans="6:7">
      <c r="F1064" s="3"/>
      <c r="G1064" s="3"/>
    </row>
    <row r="1065" spans="6:7">
      <c r="F1065" s="3"/>
      <c r="G1065" s="3"/>
    </row>
    <row r="1066" spans="6:7">
      <c r="F1066" s="3"/>
      <c r="G1066" s="3"/>
    </row>
    <row r="1067" spans="6:7">
      <c r="F1067" s="3"/>
      <c r="G1067" s="3"/>
    </row>
    <row r="1068" spans="6:7">
      <c r="F1068" s="3"/>
      <c r="G1068" s="3"/>
    </row>
    <row r="1069" spans="6:7">
      <c r="F1069" s="3"/>
      <c r="G1069" s="3"/>
    </row>
    <row r="1070" spans="6:7">
      <c r="F1070" s="3"/>
      <c r="G1070" s="3"/>
    </row>
    <row r="1071" spans="6:7">
      <c r="F1071" s="3"/>
      <c r="G1071" s="3"/>
    </row>
    <row r="1072" spans="6:7">
      <c r="F1072" s="3"/>
      <c r="G1072" s="3"/>
    </row>
    <row r="1073" spans="6:7">
      <c r="F1073" s="3"/>
      <c r="G1073" s="3"/>
    </row>
    <row r="1074" spans="6:7">
      <c r="F1074" s="3"/>
      <c r="G1074" s="3"/>
    </row>
    <row r="1075" spans="6:7">
      <c r="F1075" s="3"/>
      <c r="G1075" s="3"/>
    </row>
    <row r="1076" spans="6:7">
      <c r="F1076" s="3"/>
      <c r="G1076" s="3"/>
    </row>
    <row r="1077" spans="6:7">
      <c r="F1077" s="3"/>
      <c r="G1077" s="3"/>
    </row>
    <row r="1078" spans="6:7">
      <c r="F1078" s="3"/>
      <c r="G1078" s="3"/>
    </row>
    <row r="1079" spans="6:7">
      <c r="F1079" s="3"/>
      <c r="G1079" s="3"/>
    </row>
    <row r="1080" spans="6:7">
      <c r="F1080" s="3"/>
      <c r="G1080" s="3"/>
    </row>
    <row r="1081" spans="6:7">
      <c r="F1081" s="3"/>
      <c r="G1081" s="3"/>
    </row>
    <row r="1082" spans="6:7">
      <c r="F1082" s="3"/>
      <c r="G1082" s="3"/>
    </row>
    <row r="1083" spans="6:7">
      <c r="F1083" s="3"/>
      <c r="G1083" s="3"/>
    </row>
    <row r="1084" spans="6:7">
      <c r="F1084" s="3"/>
      <c r="G1084" s="3"/>
    </row>
    <row r="1085" spans="6:7">
      <c r="F1085" s="3"/>
      <c r="G1085" s="3"/>
    </row>
    <row r="1086" spans="6:7">
      <c r="F1086" s="3"/>
      <c r="G1086" s="3"/>
    </row>
    <row r="1087" spans="6:7">
      <c r="F1087" s="3"/>
      <c r="G1087" s="3"/>
    </row>
    <row r="1088" spans="6:7">
      <c r="F1088" s="3"/>
      <c r="G1088" s="3"/>
    </row>
    <row r="1089" spans="6:7">
      <c r="F1089" s="3"/>
      <c r="G1089" s="3"/>
    </row>
    <row r="1090" spans="6:7">
      <c r="F1090" s="3"/>
      <c r="G1090" s="3"/>
    </row>
    <row r="1091" spans="6:7">
      <c r="F1091" s="3"/>
      <c r="G1091" s="3"/>
    </row>
    <row r="1092" spans="6:7">
      <c r="F1092" s="3"/>
      <c r="G1092" s="3"/>
    </row>
    <row r="1093" spans="6:7">
      <c r="F1093" s="3"/>
      <c r="G1093" s="3"/>
    </row>
    <row r="1094" spans="6:7">
      <c r="F1094" s="3"/>
      <c r="G1094" s="3"/>
    </row>
    <row r="1095" spans="6:7">
      <c r="F1095" s="3"/>
      <c r="G1095" s="3"/>
    </row>
    <row r="1096" spans="6:7">
      <c r="F1096" s="3"/>
      <c r="G1096" s="3"/>
    </row>
    <row r="1097" spans="6:7">
      <c r="F1097" s="3"/>
      <c r="G1097" s="3"/>
    </row>
    <row r="1098" spans="6:7">
      <c r="F1098" s="3"/>
      <c r="G1098" s="3"/>
    </row>
    <row r="1099" spans="6:7">
      <c r="F1099" s="3"/>
      <c r="G1099" s="3"/>
    </row>
    <row r="1100" spans="6:7">
      <c r="F1100" s="3"/>
      <c r="G1100" s="3"/>
    </row>
    <row r="1101" spans="6:7">
      <c r="F1101" s="3"/>
      <c r="G1101" s="3"/>
    </row>
    <row r="1102" spans="6:7">
      <c r="F1102" s="3"/>
      <c r="G1102" s="3"/>
    </row>
    <row r="1103" spans="6:7">
      <c r="F1103" s="3"/>
      <c r="G1103" s="3"/>
    </row>
    <row r="1104" spans="6:7">
      <c r="F1104" s="3"/>
      <c r="G1104" s="3"/>
    </row>
    <row r="1105" spans="6:7">
      <c r="F1105" s="3"/>
      <c r="G1105" s="3"/>
    </row>
    <row r="1106" spans="6:7">
      <c r="F1106" s="3"/>
      <c r="G1106" s="3"/>
    </row>
    <row r="1107" spans="6:7">
      <c r="F1107" s="3"/>
      <c r="G1107" s="3"/>
    </row>
    <row r="1108" spans="6:7">
      <c r="F1108" s="3"/>
      <c r="G1108" s="3"/>
    </row>
    <row r="1109" spans="6:7">
      <c r="F1109" s="3"/>
      <c r="G1109" s="3"/>
    </row>
    <row r="1110" spans="6:7">
      <c r="F1110" s="3"/>
      <c r="G1110" s="3"/>
    </row>
    <row r="1111" spans="6:7">
      <c r="F1111" s="3"/>
      <c r="G1111" s="3"/>
    </row>
    <row r="1112" spans="6:7">
      <c r="F1112" s="3"/>
      <c r="G1112" s="3"/>
    </row>
    <row r="1113" spans="6:7">
      <c r="F1113" s="3"/>
      <c r="G1113" s="3"/>
    </row>
    <row r="1114" spans="6:7">
      <c r="F1114" s="3"/>
      <c r="G1114" s="3"/>
    </row>
    <row r="1115" spans="6:7">
      <c r="F1115" s="3"/>
      <c r="G1115" s="3"/>
    </row>
    <row r="1116" spans="6:7">
      <c r="F1116" s="3"/>
      <c r="G1116" s="3"/>
    </row>
    <row r="1117" spans="6:7">
      <c r="F1117" s="3"/>
      <c r="G1117" s="3"/>
    </row>
    <row r="1118" spans="6:7">
      <c r="F1118" s="3"/>
      <c r="G1118" s="3"/>
    </row>
    <row r="1119" spans="6:7">
      <c r="F1119" s="3"/>
      <c r="G1119" s="3"/>
    </row>
    <row r="1120" spans="6:7">
      <c r="F1120" s="3"/>
      <c r="G1120" s="3"/>
    </row>
    <row r="1121" spans="6:7">
      <c r="F1121" s="3"/>
      <c r="G1121" s="3"/>
    </row>
    <row r="1122" spans="6:7">
      <c r="F1122" s="3"/>
      <c r="G1122" s="3"/>
    </row>
    <row r="1123" spans="6:7">
      <c r="F1123" s="3"/>
      <c r="G1123" s="3"/>
    </row>
    <row r="1124" spans="6:7">
      <c r="F1124" s="3"/>
      <c r="G1124" s="3"/>
    </row>
    <row r="1125" spans="6:7">
      <c r="F1125" s="3"/>
      <c r="G1125" s="3"/>
    </row>
    <row r="1126" spans="6:7">
      <c r="F1126" s="3"/>
      <c r="G1126" s="3"/>
    </row>
    <row r="1127" spans="6:7">
      <c r="F1127" s="3"/>
      <c r="G1127" s="3"/>
    </row>
    <row r="1128" spans="6:7">
      <c r="F1128" s="3"/>
      <c r="G1128" s="3"/>
    </row>
    <row r="1129" spans="6:7">
      <c r="F1129" s="3"/>
      <c r="G1129" s="3"/>
    </row>
    <row r="1130" spans="6:7">
      <c r="F1130" s="3"/>
      <c r="G1130" s="3"/>
    </row>
    <row r="1131" spans="6:7">
      <c r="F1131" s="3"/>
      <c r="G1131" s="3"/>
    </row>
    <row r="1132" spans="6:7">
      <c r="F1132" s="3"/>
      <c r="G1132" s="3"/>
    </row>
    <row r="1133" spans="6:7">
      <c r="F1133" s="3"/>
      <c r="G1133" s="3"/>
    </row>
    <row r="1134" spans="6:7">
      <c r="F1134" s="3"/>
      <c r="G1134" s="3"/>
    </row>
    <row r="1135" spans="6:7">
      <c r="F1135" s="3"/>
      <c r="G1135" s="3"/>
    </row>
    <row r="1136" spans="6:7">
      <c r="F1136" s="3"/>
      <c r="G1136" s="3"/>
    </row>
    <row r="1137" spans="6:7">
      <c r="F1137" s="3"/>
      <c r="G1137" s="3"/>
    </row>
    <row r="1138" spans="6:7">
      <c r="F1138" s="3"/>
      <c r="G1138" s="3"/>
    </row>
    <row r="1139" spans="6:7">
      <c r="F1139" s="3"/>
      <c r="G1139" s="3"/>
    </row>
    <row r="1140" spans="6:7">
      <c r="F1140" s="3"/>
      <c r="G1140" s="3"/>
    </row>
    <row r="1141" spans="6:7">
      <c r="F1141" s="3"/>
      <c r="G1141" s="3"/>
    </row>
    <row r="1142" spans="6:7">
      <c r="F1142" s="3"/>
      <c r="G1142" s="3"/>
    </row>
    <row r="1143" spans="6:7">
      <c r="F1143" s="3"/>
      <c r="G1143" s="3"/>
    </row>
    <row r="1144" spans="6:7">
      <c r="F1144" s="3"/>
      <c r="G1144" s="3"/>
    </row>
    <row r="1145" spans="6:7">
      <c r="F1145" s="3"/>
      <c r="G1145" s="3"/>
    </row>
    <row r="1146" spans="6:7">
      <c r="F1146" s="3"/>
      <c r="G1146" s="3"/>
    </row>
    <row r="1147" spans="6:7">
      <c r="F1147" s="3"/>
      <c r="G1147" s="3"/>
    </row>
    <row r="1148" spans="6:7">
      <c r="F1148" s="3"/>
      <c r="G1148" s="3"/>
    </row>
    <row r="1149" spans="6:7">
      <c r="F1149" s="3"/>
      <c r="G1149" s="3"/>
    </row>
    <row r="1150" spans="6:7">
      <c r="F1150" s="3"/>
      <c r="G1150" s="3"/>
    </row>
    <row r="1151" spans="6:7">
      <c r="F1151" s="3"/>
      <c r="G1151" s="3"/>
    </row>
    <row r="1152" spans="6:7">
      <c r="F1152" s="3"/>
      <c r="G1152" s="3"/>
    </row>
    <row r="1153" spans="6:7">
      <c r="F1153" s="3"/>
      <c r="G1153" s="3"/>
    </row>
    <row r="1154" spans="6:7">
      <c r="F1154" s="3"/>
      <c r="G1154" s="3"/>
    </row>
    <row r="1155" spans="6:7">
      <c r="F1155" s="3"/>
      <c r="G1155" s="3"/>
    </row>
    <row r="1156" spans="6:7">
      <c r="F1156" s="3"/>
      <c r="G1156" s="3"/>
    </row>
    <row r="1157" spans="6:7">
      <c r="F1157" s="3"/>
      <c r="G1157" s="3"/>
    </row>
    <row r="1158" spans="6:7">
      <c r="F1158" s="3"/>
      <c r="G1158" s="3"/>
    </row>
    <row r="1159" spans="6:7">
      <c r="F1159" s="3"/>
      <c r="G1159" s="3"/>
    </row>
    <row r="1160" spans="6:7">
      <c r="F1160" s="3"/>
      <c r="G1160" s="3"/>
    </row>
    <row r="1161" spans="6:7">
      <c r="F1161" s="3"/>
      <c r="G1161" s="3"/>
    </row>
    <row r="1162" spans="6:7">
      <c r="F1162" s="3"/>
      <c r="G1162" s="3"/>
    </row>
    <row r="1163" spans="6:7">
      <c r="F1163" s="3"/>
      <c r="G1163" s="3"/>
    </row>
    <row r="1164" spans="6:7">
      <c r="F1164" s="3"/>
      <c r="G1164" s="3"/>
    </row>
    <row r="1165" spans="6:7">
      <c r="F1165" s="3"/>
      <c r="G1165" s="3"/>
    </row>
    <row r="1166" spans="6:7">
      <c r="F1166" s="3"/>
      <c r="G1166" s="3"/>
    </row>
    <row r="1167" spans="6:7">
      <c r="F1167" s="3"/>
      <c r="G1167" s="3"/>
    </row>
    <row r="1168" spans="6:7">
      <c r="F1168" s="3"/>
      <c r="G1168" s="3"/>
    </row>
    <row r="1169" spans="6:7">
      <c r="F1169" s="3"/>
      <c r="G1169" s="3"/>
    </row>
    <row r="1170" spans="6:7">
      <c r="F1170" s="3"/>
      <c r="G1170" s="3"/>
    </row>
    <row r="1171" spans="6:7">
      <c r="F1171" s="3"/>
      <c r="G1171" s="3"/>
    </row>
    <row r="1172" spans="6:7">
      <c r="F1172" s="3"/>
      <c r="G1172" s="3"/>
    </row>
    <row r="1173" spans="6:7">
      <c r="F1173" s="3"/>
      <c r="G1173" s="3"/>
    </row>
    <row r="1174" spans="6:7">
      <c r="F1174" s="3"/>
      <c r="G1174" s="3"/>
    </row>
    <row r="1175" spans="6:7">
      <c r="F1175" s="3"/>
      <c r="G1175" s="3"/>
    </row>
    <row r="1176" spans="6:7">
      <c r="F1176" s="3"/>
      <c r="G1176" s="3"/>
    </row>
    <row r="1177" spans="6:7">
      <c r="F1177" s="3"/>
      <c r="G1177" s="3"/>
    </row>
  </sheetData>
  <mergeCells count="12">
    <mergeCell ref="A1:A2"/>
    <mergeCell ref="B1:B2"/>
    <mergeCell ref="C1:C2"/>
    <mergeCell ref="D1:E1"/>
    <mergeCell ref="A59:A60"/>
    <mergeCell ref="B59:B60"/>
    <mergeCell ref="C59:C60"/>
    <mergeCell ref="D59:E59"/>
    <mergeCell ref="A30:A31"/>
    <mergeCell ref="B30:B31"/>
    <mergeCell ref="C30:C31"/>
    <mergeCell ref="D30:E30"/>
  </mergeCells>
  <phoneticPr fontId="4" type="noConversion"/>
  <conditionalFormatting sqref="D3:E4 D7:E9 D11:E12 D14:E27 D29:E29 D62:E63 D52:E54 D56:E57 D66:E66 D32:E32 D34:E49">
    <cfRule type="cellIs" dxfId="3" priority="1" stopIfTrue="1" operator="equal">
      <formula>0</formula>
    </cfRule>
  </conditionalFormatting>
  <pageMargins left="0.46" right="0.34" top="0.23" bottom="0.36" header="0.3" footer="0.35"/>
  <pageSetup paperSize="9" scale="79" orientation="portrait" r:id="rId1"/>
  <headerFooter alignWithMargins="0"/>
  <rowBreaks count="2" manualBreakCount="2">
    <brk id="29" max="16383" man="1"/>
    <brk id="5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 enableFormatConditionsCalculation="0">
    <tabColor rgb="FFCCFFFF"/>
    <pageSetUpPr fitToPage="1"/>
  </sheetPr>
  <dimension ref="A1:BN44"/>
  <sheetViews>
    <sheetView showGridLines="0" view="pageBreakPreview" zoomScaleSheetLayoutView="100" workbookViewId="0">
      <selection activeCell="P21" sqref="P21"/>
    </sheetView>
  </sheetViews>
  <sheetFormatPr defaultColWidth="2.5703125" defaultRowHeight="18" customHeight="1"/>
  <cols>
    <col min="1" max="36" width="2.5703125" style="45" customWidth="1"/>
    <col min="37" max="16384" width="2.5703125" style="6"/>
  </cols>
  <sheetData>
    <row r="1" spans="1:66" ht="12.95" customHeight="1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6"/>
      <c r="AI1" s="44"/>
      <c r="AJ1" s="44"/>
      <c r="AK1" s="7"/>
    </row>
    <row r="2" spans="1:66" s="5" customFormat="1" ht="18" customHeight="1">
      <c r="A2" s="44" t="s">
        <v>364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1:66" s="5" customFormat="1" ht="17.25" customHeight="1">
      <c r="A3" s="980" t="s">
        <v>818</v>
      </c>
      <c r="B3" s="981"/>
      <c r="C3" s="981"/>
      <c r="D3" s="981"/>
      <c r="E3" s="981"/>
      <c r="F3" s="981"/>
      <c r="G3" s="981"/>
      <c r="H3" s="981"/>
      <c r="I3" s="981"/>
      <c r="J3" s="981"/>
      <c r="K3" s="982"/>
      <c r="L3" s="88"/>
      <c r="M3" s="88"/>
      <c r="N3" s="88"/>
      <c r="O3" s="88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927"/>
      <c r="AD3" s="928"/>
      <c r="AE3" s="928"/>
      <c r="AF3" s="928"/>
      <c r="AG3" s="928"/>
      <c r="AH3" s="928"/>
      <c r="AI3" s="44"/>
      <c r="AJ3" s="44"/>
    </row>
    <row r="4" spans="1:66" s="5" customFormat="1" ht="17.25" customHeight="1">
      <c r="A4" s="49"/>
      <c r="B4" s="50"/>
      <c r="C4" s="50"/>
      <c r="D4" s="50"/>
      <c r="E4" s="50"/>
      <c r="F4" s="50"/>
      <c r="G4" s="50"/>
      <c r="H4" s="50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7"/>
      <c r="AD4" s="48"/>
      <c r="AE4" s="48"/>
      <c r="AF4" s="48"/>
      <c r="AG4" s="48"/>
      <c r="AH4" s="48"/>
      <c r="AI4" s="44"/>
      <c r="AJ4" s="44"/>
    </row>
    <row r="5" spans="1:66" s="5" customFormat="1" ht="17.25" customHeight="1">
      <c r="A5" s="49"/>
      <c r="B5" s="50"/>
      <c r="C5" s="50"/>
      <c r="D5" s="50"/>
      <c r="E5" s="50"/>
      <c r="F5" s="50"/>
      <c r="G5" s="50"/>
      <c r="H5" s="50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7"/>
      <c r="AD5" s="48"/>
      <c r="AE5" s="48"/>
      <c r="AF5" s="48"/>
      <c r="AG5" s="48"/>
      <c r="AH5" s="48"/>
      <c r="AI5" s="44"/>
      <c r="AJ5" s="44"/>
    </row>
    <row r="6" spans="1:66" s="5" customFormat="1" ht="19.5">
      <c r="A6" s="929" t="s">
        <v>819</v>
      </c>
      <c r="B6" s="930"/>
      <c r="C6" s="930"/>
      <c r="D6" s="930"/>
      <c r="E6" s="930"/>
      <c r="F6" s="930"/>
      <c r="G6" s="930"/>
      <c r="H6" s="930"/>
      <c r="I6" s="930"/>
      <c r="J6" s="930"/>
      <c r="K6" s="930"/>
      <c r="L6" s="930"/>
      <c r="M6" s="930"/>
      <c r="N6" s="930"/>
      <c r="O6" s="930"/>
      <c r="P6" s="930"/>
      <c r="Q6" s="930"/>
      <c r="R6" s="930"/>
      <c r="S6" s="930"/>
      <c r="T6" s="930"/>
      <c r="U6" s="930"/>
      <c r="V6" s="930"/>
      <c r="W6" s="930"/>
      <c r="X6" s="930"/>
      <c r="Y6" s="930"/>
      <c r="Z6" s="930"/>
      <c r="AA6" s="930"/>
      <c r="AB6" s="930"/>
      <c r="AC6" s="930"/>
      <c r="AD6" s="930"/>
      <c r="AE6" s="930"/>
      <c r="AF6" s="930"/>
      <c r="AG6" s="930"/>
      <c r="AH6" s="930"/>
      <c r="AI6" s="44"/>
      <c r="AJ6" s="44"/>
    </row>
    <row r="7" spans="1:66" s="5" customFormat="1" ht="18" customHeight="1">
      <c r="A7" s="65"/>
      <c r="B7" s="65"/>
      <c r="C7" s="65"/>
      <c r="D7" s="65"/>
      <c r="E7" s="65"/>
      <c r="F7" s="65"/>
      <c r="G7" s="65"/>
      <c r="H7" s="65"/>
      <c r="I7" s="65"/>
      <c r="J7" s="66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8"/>
      <c r="AC7" s="65"/>
      <c r="AD7" s="65"/>
      <c r="AE7" s="65"/>
      <c r="AF7" s="65"/>
      <c r="AG7" s="65"/>
      <c r="AH7" s="65"/>
      <c r="AI7" s="44"/>
      <c r="AJ7" s="44"/>
    </row>
    <row r="8" spans="1:66" s="5" customFormat="1" ht="21.75" customHeight="1">
      <c r="A8" s="44"/>
      <c r="B8" s="44"/>
      <c r="C8" s="44"/>
      <c r="D8" s="44"/>
      <c r="E8" s="44"/>
      <c r="F8" s="44"/>
      <c r="G8" s="44"/>
      <c r="H8" s="44"/>
      <c r="I8" s="44"/>
      <c r="J8" s="69"/>
      <c r="K8" s="70" t="s">
        <v>820</v>
      </c>
      <c r="L8" s="70"/>
      <c r="M8" s="92">
        <f>TSS!M8</f>
        <v>3</v>
      </c>
      <c r="N8" s="92">
        <f>TSS!N8</f>
        <v>1</v>
      </c>
      <c r="O8" s="92" t="str">
        <f>TSS!O8</f>
        <v>.</v>
      </c>
      <c r="P8" s="92">
        <f>TSS!P8</f>
        <v>1</v>
      </c>
      <c r="Q8" s="92">
        <f>TSS!Q8</f>
        <v>2</v>
      </c>
      <c r="R8" s="92" t="str">
        <f>TSS!R8</f>
        <v>.</v>
      </c>
      <c r="S8" s="92">
        <v>2</v>
      </c>
      <c r="T8" s="92">
        <v>0</v>
      </c>
      <c r="U8" s="92">
        <f>TSS!U8</f>
        <v>1</v>
      </c>
      <c r="V8" s="92">
        <f>TSS!V8</f>
        <v>3</v>
      </c>
      <c r="W8" s="931" t="s">
        <v>683</v>
      </c>
      <c r="X8" s="932"/>
      <c r="Y8" s="932"/>
      <c r="Z8" s="932"/>
      <c r="AA8" s="932"/>
      <c r="AB8" s="933"/>
      <c r="AC8" s="44"/>
      <c r="AD8" s="44"/>
      <c r="AE8" s="44"/>
      <c r="AF8" s="44"/>
      <c r="AG8" s="44"/>
      <c r="AH8" s="44"/>
      <c r="AI8" s="44"/>
      <c r="AJ8" s="44"/>
    </row>
    <row r="9" spans="1:66" s="7" customFormat="1" ht="12" customHeight="1">
      <c r="A9" s="934"/>
      <c r="B9" s="934"/>
      <c r="C9" s="934"/>
      <c r="D9" s="934"/>
      <c r="E9" s="934"/>
      <c r="F9" s="934"/>
      <c r="G9" s="934"/>
      <c r="H9" s="934"/>
      <c r="I9" s="934"/>
      <c r="J9" s="934"/>
      <c r="K9" s="934"/>
      <c r="L9" s="934"/>
      <c r="M9" s="934"/>
      <c r="N9" s="934"/>
      <c r="O9" s="934"/>
      <c r="P9" s="934"/>
      <c r="Q9" s="934"/>
      <c r="R9" s="934"/>
      <c r="S9" s="934"/>
      <c r="T9" s="934"/>
      <c r="U9" s="934"/>
      <c r="V9" s="934"/>
      <c r="W9" s="934"/>
      <c r="X9" s="934"/>
      <c r="Y9" s="934"/>
      <c r="Z9" s="934"/>
      <c r="AA9" s="934"/>
      <c r="AB9" s="934"/>
      <c r="AC9" s="934"/>
      <c r="AD9" s="934"/>
      <c r="AE9" s="934"/>
      <c r="AF9" s="934"/>
      <c r="AG9" s="934"/>
      <c r="AH9" s="934"/>
      <c r="AI9" s="924"/>
      <c r="AJ9" s="925"/>
      <c r="AK9" s="5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</row>
    <row r="10" spans="1:66" s="7" customFormat="1" ht="12.95" customHeight="1">
      <c r="A10" s="924"/>
      <c r="B10" s="924"/>
      <c r="C10" s="924"/>
      <c r="D10" s="924"/>
      <c r="E10" s="924"/>
      <c r="F10" s="924"/>
      <c r="G10" s="924"/>
      <c r="H10" s="924"/>
      <c r="I10" s="924"/>
      <c r="J10" s="924"/>
      <c r="K10" s="924"/>
      <c r="L10" s="924"/>
      <c r="M10" s="924"/>
      <c r="N10" s="924"/>
      <c r="O10" s="924"/>
      <c r="P10" s="924"/>
      <c r="Q10" s="924"/>
      <c r="R10" s="924"/>
      <c r="S10" s="924"/>
      <c r="T10" s="924"/>
      <c r="U10" s="924"/>
      <c r="V10" s="924"/>
      <c r="W10" s="924"/>
      <c r="X10" s="924"/>
      <c r="Y10" s="924"/>
      <c r="Z10" s="924"/>
      <c r="AA10" s="924"/>
      <c r="AB10" s="924"/>
      <c r="AC10" s="924"/>
      <c r="AD10" s="924"/>
      <c r="AE10" s="924"/>
      <c r="AF10" s="924"/>
      <c r="AG10" s="924"/>
      <c r="AH10" s="924"/>
      <c r="AI10" s="924"/>
      <c r="AJ10" s="925"/>
      <c r="AK10" s="5"/>
    </row>
    <row r="11" spans="1:66" s="7" customFormat="1" ht="12.95" customHeight="1">
      <c r="A11" s="924"/>
      <c r="B11" s="925"/>
      <c r="C11" s="925"/>
      <c r="D11" s="925"/>
      <c r="E11" s="925"/>
      <c r="F11" s="925"/>
      <c r="G11" s="925"/>
      <c r="H11" s="925"/>
      <c r="I11" s="925"/>
      <c r="J11" s="925"/>
      <c r="K11" s="925"/>
      <c r="L11" s="925"/>
      <c r="M11" s="925"/>
      <c r="N11" s="925"/>
      <c r="O11" s="925"/>
      <c r="P11" s="925"/>
      <c r="Q11" s="925"/>
      <c r="R11" s="925"/>
      <c r="S11" s="925"/>
      <c r="T11" s="925"/>
      <c r="U11" s="925"/>
      <c r="V11" s="925"/>
      <c r="W11" s="925"/>
      <c r="X11" s="925"/>
      <c r="Y11" s="925"/>
      <c r="Z11" s="925"/>
      <c r="AA11" s="925"/>
      <c r="AB11" s="925"/>
      <c r="AC11" s="925"/>
      <c r="AD11" s="925"/>
      <c r="AE11" s="925"/>
      <c r="AF11" s="925"/>
      <c r="AG11" s="925"/>
      <c r="AH11" s="925"/>
      <c r="AI11" s="925"/>
      <c r="AJ11" s="925"/>
      <c r="AK11" s="5"/>
    </row>
    <row r="12" spans="1:66" s="7" customFormat="1" ht="12.95" customHeight="1">
      <c r="A12" s="925"/>
      <c r="B12" s="925"/>
      <c r="C12" s="925"/>
      <c r="D12" s="925"/>
      <c r="E12" s="925"/>
      <c r="F12" s="925"/>
      <c r="G12" s="925"/>
      <c r="H12" s="925"/>
      <c r="I12" s="925"/>
      <c r="J12" s="925"/>
      <c r="K12" s="925"/>
      <c r="L12" s="925"/>
      <c r="M12" s="925"/>
      <c r="N12" s="925"/>
      <c r="O12" s="925"/>
      <c r="P12" s="925"/>
      <c r="Q12" s="925"/>
      <c r="R12" s="925"/>
      <c r="S12" s="925"/>
      <c r="T12" s="925"/>
      <c r="U12" s="925"/>
      <c r="V12" s="925"/>
      <c r="W12" s="925"/>
      <c r="X12" s="925"/>
      <c r="Y12" s="925"/>
      <c r="Z12" s="925"/>
      <c r="AA12" s="925"/>
      <c r="AB12" s="925"/>
      <c r="AC12" s="925"/>
      <c r="AD12" s="925"/>
      <c r="AE12" s="925"/>
      <c r="AF12" s="925"/>
      <c r="AG12" s="925"/>
      <c r="AH12" s="925"/>
      <c r="AI12" s="925"/>
      <c r="AJ12" s="925"/>
      <c r="AK12" s="6"/>
    </row>
    <row r="13" spans="1:66" s="7" customFormat="1" ht="16.5" customHeight="1">
      <c r="A13" s="935"/>
      <c r="B13" s="935"/>
      <c r="C13" s="935"/>
      <c r="D13" s="935"/>
      <c r="E13" s="935"/>
      <c r="F13" s="935"/>
      <c r="G13" s="935"/>
      <c r="H13" s="935"/>
      <c r="I13" s="935"/>
      <c r="J13" s="935"/>
      <c r="K13" s="935"/>
      <c r="L13" s="935"/>
      <c r="M13" s="935"/>
      <c r="N13" s="935"/>
      <c r="O13" s="935"/>
      <c r="P13" s="935"/>
      <c r="Q13" s="935"/>
      <c r="R13" s="935"/>
      <c r="S13" s="935"/>
      <c r="T13" s="935"/>
      <c r="U13" s="935"/>
      <c r="V13" s="935"/>
      <c r="W13" s="935"/>
      <c r="X13" s="935"/>
      <c r="Y13" s="935"/>
      <c r="Z13" s="935"/>
      <c r="AA13" s="935"/>
      <c r="AB13" s="935"/>
      <c r="AC13" s="935"/>
      <c r="AD13" s="935"/>
      <c r="AE13" s="935"/>
      <c r="AF13" s="935"/>
      <c r="AG13" s="935"/>
      <c r="AH13" s="935"/>
      <c r="AI13" s="935"/>
      <c r="AJ13" s="48"/>
      <c r="AK13" s="5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</row>
    <row r="14" spans="1:66" ht="20.25" customHeight="1">
      <c r="A14" s="72" t="s">
        <v>821</v>
      </c>
      <c r="B14" s="73"/>
      <c r="C14" s="73"/>
      <c r="D14" s="73"/>
      <c r="E14" s="73"/>
      <c r="F14" s="73"/>
      <c r="G14" s="73"/>
      <c r="H14" s="73"/>
      <c r="I14" s="73"/>
      <c r="J14" s="73"/>
      <c r="K14" s="74"/>
      <c r="L14" s="73" t="s">
        <v>685</v>
      </c>
      <c r="M14" s="73"/>
      <c r="N14" s="73"/>
      <c r="O14" s="73"/>
      <c r="P14" s="73"/>
      <c r="Q14" s="73"/>
      <c r="R14" s="73" t="s">
        <v>685</v>
      </c>
      <c r="S14" s="73"/>
      <c r="T14" s="73"/>
      <c r="U14" s="73"/>
      <c r="V14" s="73"/>
      <c r="W14" s="73"/>
      <c r="X14" s="72"/>
      <c r="Y14" s="73"/>
      <c r="Z14" s="73"/>
      <c r="AA14" s="73"/>
      <c r="AB14" s="73"/>
      <c r="AC14" s="73"/>
      <c r="AD14" s="73" t="s">
        <v>822</v>
      </c>
      <c r="AE14" s="73"/>
      <c r="AF14" s="73"/>
      <c r="AG14" s="73" t="s">
        <v>823</v>
      </c>
      <c r="AH14" s="73"/>
      <c r="AI14" s="73"/>
      <c r="AJ14" s="74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</row>
    <row r="15" spans="1:66" ht="20.25" customHeight="1">
      <c r="A15" s="92">
        <f>TSS!A15</f>
        <v>0</v>
      </c>
      <c r="B15" s="92">
        <f>TSS!B15</f>
        <v>0</v>
      </c>
      <c r="C15" s="92">
        <f>TSS!C15</f>
        <v>0</v>
      </c>
      <c r="D15" s="92">
        <f>TSS!D15</f>
        <v>0</v>
      </c>
      <c r="E15" s="92">
        <f>TSS!E15</f>
        <v>0</v>
      </c>
      <c r="F15" s="92">
        <f>TSS!F15</f>
        <v>0</v>
      </c>
      <c r="G15" s="92">
        <f>TSS!G15</f>
        <v>0</v>
      </c>
      <c r="H15" s="92">
        <f>TSS!H15</f>
        <v>0</v>
      </c>
      <c r="I15" s="92">
        <f>TSS!I15</f>
        <v>0</v>
      </c>
      <c r="J15" s="92">
        <f>TSS!J15</f>
        <v>0</v>
      </c>
      <c r="K15" s="76"/>
      <c r="L15" s="92" t="str">
        <f>TSS!L15</f>
        <v>x</v>
      </c>
      <c r="M15" s="48" t="s">
        <v>937</v>
      </c>
      <c r="N15" s="48"/>
      <c r="O15" s="48"/>
      <c r="P15" s="48"/>
      <c r="Q15" s="48"/>
      <c r="R15" s="48"/>
      <c r="S15" s="92" t="str">
        <f>TSS!S15</f>
        <v>x</v>
      </c>
      <c r="T15" s="80" t="s">
        <v>824</v>
      </c>
      <c r="U15" s="48"/>
      <c r="V15" s="48"/>
      <c r="W15" s="48"/>
      <c r="X15" s="77" t="s">
        <v>684</v>
      </c>
      <c r="Y15" s="48"/>
      <c r="Z15" s="48"/>
      <c r="AA15" s="48"/>
      <c r="AB15" s="48" t="s">
        <v>825</v>
      </c>
      <c r="AC15" s="48"/>
      <c r="AD15" s="92">
        <f>TSS!AD15</f>
        <v>0</v>
      </c>
      <c r="AE15" s="92">
        <f>TSS!AE15</f>
        <v>1</v>
      </c>
      <c r="AF15" s="47"/>
      <c r="AG15" s="92">
        <v>2</v>
      </c>
      <c r="AH15" s="92">
        <v>0</v>
      </c>
      <c r="AI15" s="92">
        <f>TSS!AI15</f>
        <v>1</v>
      </c>
      <c r="AJ15" s="92">
        <f>TSS!AJ15</f>
        <v>2</v>
      </c>
      <c r="AK15" s="10"/>
    </row>
    <row r="16" spans="1:66" ht="20.25" customHeight="1">
      <c r="A16" s="77" t="s">
        <v>936</v>
      </c>
      <c r="B16" s="48"/>
      <c r="C16" s="48"/>
      <c r="D16" s="48"/>
      <c r="E16" s="48"/>
      <c r="F16" s="48"/>
      <c r="G16" s="48"/>
      <c r="H16" s="48"/>
      <c r="I16" s="48"/>
      <c r="J16" s="48"/>
      <c r="K16" s="76"/>
      <c r="L16" s="61"/>
      <c r="M16" s="48" t="s">
        <v>826</v>
      </c>
      <c r="N16" s="48"/>
      <c r="O16" s="48"/>
      <c r="P16" s="48"/>
      <c r="Q16" s="48"/>
      <c r="R16" s="48"/>
      <c r="S16" s="92"/>
      <c r="T16" s="141" t="s">
        <v>827</v>
      </c>
      <c r="U16" s="80"/>
      <c r="V16" s="80"/>
      <c r="W16" s="80"/>
      <c r="X16" s="77" t="s">
        <v>830</v>
      </c>
      <c r="Y16" s="48"/>
      <c r="Z16" s="48"/>
      <c r="AA16" s="48"/>
      <c r="AB16" s="48" t="s">
        <v>939</v>
      </c>
      <c r="AC16" s="48"/>
      <c r="AD16" s="92">
        <f>TSS!AD16</f>
        <v>1</v>
      </c>
      <c r="AE16" s="92">
        <f>TSS!AE16</f>
        <v>2</v>
      </c>
      <c r="AF16" s="47"/>
      <c r="AG16" s="151">
        <v>2</v>
      </c>
      <c r="AH16" s="151">
        <v>0</v>
      </c>
      <c r="AI16" s="92">
        <f>TSS!AI16</f>
        <v>1</v>
      </c>
      <c r="AJ16" s="92">
        <f>TSS!AJ16</f>
        <v>2</v>
      </c>
      <c r="AK16" s="10"/>
    </row>
    <row r="17" spans="1:37" ht="20.25" customHeight="1">
      <c r="A17" s="92">
        <f>TSS!A17</f>
        <v>0</v>
      </c>
      <c r="B17" s="92">
        <f>TSS!B17</f>
        <v>0</v>
      </c>
      <c r="C17" s="92">
        <f>TSS!C17</f>
        <v>0</v>
      </c>
      <c r="D17" s="92">
        <f>TSS!D17</f>
        <v>0</v>
      </c>
      <c r="E17" s="92">
        <f>TSS!E17</f>
        <v>0</v>
      </c>
      <c r="F17" s="92">
        <f>TSS!F17</f>
        <v>0</v>
      </c>
      <c r="G17" s="92">
        <f>TSS!G17</f>
        <v>0</v>
      </c>
      <c r="H17" s="92">
        <f>TSS!H17</f>
        <v>0</v>
      </c>
      <c r="I17" s="48"/>
      <c r="J17" s="48"/>
      <c r="K17" s="76"/>
      <c r="L17" s="57"/>
      <c r="M17" s="48" t="s">
        <v>828</v>
      </c>
      <c r="N17" s="48"/>
      <c r="O17" s="48"/>
      <c r="P17" s="48"/>
      <c r="Q17" s="48"/>
      <c r="R17" s="142" t="s">
        <v>938</v>
      </c>
      <c r="S17" s="48"/>
      <c r="T17" s="48"/>
      <c r="U17" s="48"/>
      <c r="V17" s="48"/>
      <c r="W17" s="76"/>
      <c r="X17" s="73" t="s">
        <v>829</v>
      </c>
      <c r="Y17" s="73"/>
      <c r="Z17" s="73"/>
      <c r="AA17" s="73"/>
      <c r="AB17" s="73" t="s">
        <v>825</v>
      </c>
      <c r="AC17" s="73"/>
      <c r="AD17" s="92">
        <f>TSS!AD17</f>
        <v>0</v>
      </c>
      <c r="AE17" s="92">
        <f>TSS!AE17</f>
        <v>1</v>
      </c>
      <c r="AF17" s="56"/>
      <c r="AG17" s="92">
        <v>2</v>
      </c>
      <c r="AH17" s="92">
        <v>0</v>
      </c>
      <c r="AI17" s="92">
        <f>TSS!AI17</f>
        <v>1</v>
      </c>
      <c r="AJ17" s="92">
        <f>TSS!AJ17</f>
        <v>1</v>
      </c>
      <c r="AK17" s="10"/>
    </row>
    <row r="18" spans="1:37" ht="20.25" customHeight="1">
      <c r="A18" s="77" t="s">
        <v>791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73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76"/>
      <c r="X18" s="48" t="s">
        <v>830</v>
      </c>
      <c r="Y18" s="48"/>
      <c r="Z18" s="48"/>
      <c r="AA18" s="48"/>
      <c r="AB18" s="48" t="s">
        <v>939</v>
      </c>
      <c r="AC18" s="48"/>
      <c r="AD18" s="92">
        <f>TSS!AD18</f>
        <v>1</v>
      </c>
      <c r="AE18" s="92">
        <f>TSS!AE18</f>
        <v>2</v>
      </c>
      <c r="AF18" s="47"/>
      <c r="AG18" s="92">
        <v>2</v>
      </c>
      <c r="AH18" s="92">
        <v>0</v>
      </c>
      <c r="AI18" s="92">
        <f>TSS!AI18</f>
        <v>1</v>
      </c>
      <c r="AJ18" s="92">
        <f>TSS!AJ18</f>
        <v>1</v>
      </c>
      <c r="AK18" s="10"/>
    </row>
    <row r="19" spans="1:37" ht="20.25" customHeight="1">
      <c r="A19" s="92">
        <f>TSS!A19</f>
        <v>0</v>
      </c>
      <c r="B19" s="92">
        <f>TSS!B19</f>
        <v>0</v>
      </c>
      <c r="C19" s="89" t="s">
        <v>459</v>
      </c>
      <c r="D19" s="92">
        <f>TSS!D19</f>
        <v>0</v>
      </c>
      <c r="E19" s="92">
        <f>TSS!E19</f>
        <v>0</v>
      </c>
      <c r="F19" s="89" t="s">
        <v>459</v>
      </c>
      <c r="G19" s="92">
        <f>TSS!G19</f>
        <v>0</v>
      </c>
      <c r="H19" s="69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82"/>
      <c r="X19" s="69"/>
      <c r="Y19" s="70"/>
      <c r="Z19" s="70"/>
      <c r="AA19" s="70"/>
      <c r="AB19" s="70"/>
      <c r="AC19" s="70"/>
      <c r="AD19" s="81"/>
      <c r="AE19" s="81"/>
      <c r="AF19" s="70"/>
      <c r="AG19" s="70"/>
      <c r="AH19" s="70"/>
      <c r="AI19" s="70"/>
      <c r="AJ19" s="82"/>
    </row>
    <row r="20" spans="1:37" ht="20.25" customHeight="1">
      <c r="A20" s="77" t="s">
        <v>831</v>
      </c>
      <c r="B20" s="48"/>
      <c r="C20" s="48"/>
      <c r="D20" s="48"/>
      <c r="E20" s="48"/>
      <c r="F20" s="48"/>
      <c r="G20" s="48"/>
      <c r="H20" s="77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76"/>
    </row>
    <row r="21" spans="1:37" ht="20.25" customHeight="1">
      <c r="A21" s="92">
        <f>TSS!A21</f>
        <v>0</v>
      </c>
      <c r="B21" s="92">
        <f>TSS!B21</f>
        <v>0</v>
      </c>
      <c r="C21" s="92">
        <f>TSS!C21</f>
        <v>0</v>
      </c>
      <c r="D21" s="92">
        <f>TSS!D21</f>
        <v>0</v>
      </c>
      <c r="E21" s="92">
        <f>TSS!E21</f>
        <v>0</v>
      </c>
      <c r="F21" s="92">
        <f>TSS!F21</f>
        <v>0</v>
      </c>
      <c r="G21" s="92">
        <f>TSS!G21</f>
        <v>0</v>
      </c>
      <c r="H21" s="92">
        <f>TSS!H21</f>
        <v>0</v>
      </c>
      <c r="I21" s="92">
        <f>TSS!I21</f>
        <v>0</v>
      </c>
      <c r="J21" s="92">
        <f>TSS!J21</f>
        <v>0</v>
      </c>
      <c r="K21" s="60">
        <f>TSS!K21</f>
        <v>0</v>
      </c>
      <c r="L21" s="60">
        <f>TSS!L21</f>
        <v>0</v>
      </c>
      <c r="M21" s="60">
        <f>TSS!M21</f>
        <v>0</v>
      </c>
      <c r="N21" s="60">
        <f>TSS!N21</f>
        <v>0</v>
      </c>
      <c r="O21" s="60">
        <f>TSS!O21</f>
        <v>0</v>
      </c>
      <c r="P21" s="60">
        <f>TSS!P21</f>
        <v>0</v>
      </c>
      <c r="Q21" s="60">
        <f>TSS!Q21</f>
        <v>0</v>
      </c>
      <c r="R21" s="60">
        <f>TSS!R21</f>
        <v>0</v>
      </c>
      <c r="S21" s="60">
        <f>TSS!S21</f>
        <v>0</v>
      </c>
      <c r="T21" s="60">
        <f>TSS!T21</f>
        <v>0</v>
      </c>
      <c r="U21" s="60">
        <f>TSS!U21</f>
        <v>0</v>
      </c>
      <c r="V21" s="60" t="str">
        <f>TSS!V21</f>
        <v xml:space="preserve"> </v>
      </c>
      <c r="W21" s="60" t="str">
        <f>TSS!W21</f>
        <v xml:space="preserve"> </v>
      </c>
      <c r="X21" s="60" t="str">
        <f>TSS!X21</f>
        <v xml:space="preserve"> </v>
      </c>
      <c r="Y21" s="60" t="str">
        <f>TSS!Y21</f>
        <v xml:space="preserve"> </v>
      </c>
      <c r="Z21" s="60" t="str">
        <f>TSS!Z21</f>
        <v xml:space="preserve"> </v>
      </c>
      <c r="AA21" s="60" t="str">
        <f>TSS!AA21</f>
        <v xml:space="preserve"> </v>
      </c>
      <c r="AB21" s="60" t="str">
        <f>TSS!AB21</f>
        <v xml:space="preserve"> </v>
      </c>
      <c r="AC21" s="60" t="str">
        <f>TSS!AC21</f>
        <v xml:space="preserve"> </v>
      </c>
      <c r="AD21" s="60" t="str">
        <f>TSS!AD21</f>
        <v xml:space="preserve"> </v>
      </c>
      <c r="AE21" s="60" t="str">
        <f>TSS!AE21</f>
        <v xml:space="preserve"> </v>
      </c>
      <c r="AF21" s="60" t="str">
        <f>TSS!AF21</f>
        <v xml:space="preserve"> </v>
      </c>
      <c r="AG21" s="60"/>
      <c r="AH21" s="60" t="str">
        <f>TSS!AH21</f>
        <v xml:space="preserve"> </v>
      </c>
      <c r="AI21" s="60" t="str">
        <f>TSS!AI21</f>
        <v xml:space="preserve"> </v>
      </c>
      <c r="AJ21" s="60" t="str">
        <f>TSS!AJ21</f>
        <v xml:space="preserve"> </v>
      </c>
    </row>
    <row r="22" spans="1:37" ht="20.25" customHeight="1">
      <c r="A22" s="92" t="str">
        <f>TSS!A22</f>
        <v xml:space="preserve"> </v>
      </c>
      <c r="B22" s="92" t="str">
        <f>TSS!B22</f>
        <v xml:space="preserve"> </v>
      </c>
      <c r="C22" s="92" t="str">
        <f>TSS!C22</f>
        <v xml:space="preserve"> </v>
      </c>
      <c r="D22" s="92" t="str">
        <f>TSS!D22</f>
        <v xml:space="preserve"> </v>
      </c>
      <c r="E22" s="92" t="str">
        <f>TSS!E22</f>
        <v xml:space="preserve"> </v>
      </c>
      <c r="F22" s="92" t="str">
        <f>TSS!F22</f>
        <v xml:space="preserve"> </v>
      </c>
      <c r="G22" s="92" t="str">
        <f>TSS!G22</f>
        <v xml:space="preserve"> </v>
      </c>
      <c r="H22" s="92" t="str">
        <f>TSS!H22</f>
        <v xml:space="preserve"> </v>
      </c>
      <c r="I22" s="92" t="str">
        <f>TSS!I22</f>
        <v xml:space="preserve"> </v>
      </c>
      <c r="J22" s="92" t="str">
        <f>TSS!J22</f>
        <v xml:space="preserve"> </v>
      </c>
      <c r="K22" s="60" t="str">
        <f>TSS!K22</f>
        <v xml:space="preserve"> </v>
      </c>
      <c r="L22" s="60" t="str">
        <f>TSS!L22</f>
        <v xml:space="preserve"> </v>
      </c>
      <c r="M22" s="60" t="str">
        <f>TSS!M22</f>
        <v xml:space="preserve"> </v>
      </c>
      <c r="N22" s="60" t="str">
        <f>TSS!N22</f>
        <v xml:space="preserve"> </v>
      </c>
      <c r="O22" s="60" t="str">
        <f>TSS!O22</f>
        <v xml:space="preserve"> </v>
      </c>
      <c r="P22" s="60" t="str">
        <f>TSS!P22</f>
        <v xml:space="preserve"> </v>
      </c>
      <c r="Q22" s="60" t="str">
        <f>TSS!Q22</f>
        <v xml:space="preserve"> </v>
      </c>
      <c r="R22" s="60" t="str">
        <f>TSS!R22</f>
        <v xml:space="preserve"> </v>
      </c>
      <c r="S22" s="60" t="str">
        <f>TSS!S22</f>
        <v xml:space="preserve"> </v>
      </c>
      <c r="T22" s="60" t="str">
        <f>TSS!T22</f>
        <v xml:space="preserve"> </v>
      </c>
      <c r="U22" s="60" t="str">
        <f>TSS!U22</f>
        <v xml:space="preserve"> </v>
      </c>
      <c r="V22" s="60" t="str">
        <f>TSS!V22</f>
        <v xml:space="preserve"> </v>
      </c>
      <c r="W22" s="60" t="str">
        <f>TSS!W22</f>
        <v xml:space="preserve"> </v>
      </c>
      <c r="X22" s="60" t="str">
        <f>TSS!X22</f>
        <v xml:space="preserve"> </v>
      </c>
      <c r="Y22" s="60" t="str">
        <f>TSS!Y22</f>
        <v xml:space="preserve"> </v>
      </c>
      <c r="Z22" s="60" t="str">
        <f>TSS!Z22</f>
        <v xml:space="preserve"> </v>
      </c>
      <c r="AA22" s="60" t="str">
        <f>TSS!AA22</f>
        <v xml:space="preserve"> </v>
      </c>
      <c r="AB22" s="60" t="str">
        <f>TSS!AB22</f>
        <v xml:space="preserve"> </v>
      </c>
      <c r="AC22" s="60" t="str">
        <f>TSS!AC22</f>
        <v xml:space="preserve"> </v>
      </c>
      <c r="AD22" s="60" t="str">
        <f>TSS!AD22</f>
        <v xml:space="preserve"> </v>
      </c>
      <c r="AE22" s="60" t="str">
        <f>TSS!AE22</f>
        <v xml:space="preserve"> </v>
      </c>
      <c r="AF22" s="60" t="str">
        <f>TSS!AF22</f>
        <v xml:space="preserve"> </v>
      </c>
      <c r="AG22" s="60" t="str">
        <f>TSS!AG22</f>
        <v xml:space="preserve"> </v>
      </c>
      <c r="AH22" s="60" t="str">
        <f>TSS!AH22</f>
        <v xml:space="preserve"> </v>
      </c>
      <c r="AI22" s="60" t="str">
        <f>TSS!AI22</f>
        <v xml:space="preserve"> </v>
      </c>
      <c r="AJ22" s="60" t="str">
        <f>TSS!AJ22</f>
        <v xml:space="preserve"> </v>
      </c>
    </row>
    <row r="23" spans="1:37" ht="20.25" customHeight="1">
      <c r="A23" s="926" t="s">
        <v>832</v>
      </c>
      <c r="B23" s="926"/>
      <c r="C23" s="926"/>
      <c r="D23" s="926"/>
      <c r="E23" s="926"/>
      <c r="F23" s="926"/>
      <c r="G23" s="926"/>
      <c r="H23" s="926"/>
      <c r="I23" s="926"/>
      <c r="J23" s="926"/>
      <c r="K23" s="926"/>
      <c r="L23" s="926"/>
      <c r="M23" s="926"/>
      <c r="N23" s="926"/>
      <c r="O23" s="926"/>
      <c r="P23" s="926"/>
      <c r="Q23" s="926"/>
      <c r="R23" s="926"/>
      <c r="S23" s="926"/>
      <c r="T23" s="926"/>
      <c r="U23" s="926"/>
      <c r="V23" s="926"/>
      <c r="W23" s="926"/>
      <c r="X23" s="926"/>
      <c r="Y23" s="926"/>
      <c r="Z23" s="926"/>
      <c r="AA23" s="926"/>
      <c r="AB23" s="926"/>
      <c r="AC23" s="926"/>
      <c r="AD23" s="926"/>
      <c r="AE23" s="926"/>
      <c r="AF23" s="926"/>
      <c r="AG23" s="926"/>
      <c r="AH23" s="926"/>
      <c r="AI23" s="926"/>
      <c r="AJ23" s="926"/>
    </row>
    <row r="24" spans="1:37" ht="20.25" customHeight="1">
      <c r="A24" s="72" t="s">
        <v>833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 t="s">
        <v>834</v>
      </c>
      <c r="AE24" s="73"/>
      <c r="AF24" s="73"/>
      <c r="AG24" s="73"/>
      <c r="AH24" s="73"/>
      <c r="AI24" s="73"/>
      <c r="AJ24" s="74"/>
    </row>
    <row r="25" spans="1:37" ht="20.25" customHeight="1">
      <c r="A25" s="92">
        <f>TSS!A25</f>
        <v>0</v>
      </c>
      <c r="B25" s="92">
        <f>TSS!B25</f>
        <v>0</v>
      </c>
      <c r="C25" s="92">
        <f>TSS!C25</f>
        <v>0</v>
      </c>
      <c r="D25" s="92">
        <f>TSS!D25</f>
        <v>0</v>
      </c>
      <c r="E25" s="92">
        <f>TSS!E25</f>
        <v>0</v>
      </c>
      <c r="F25" s="92">
        <f>TSS!F25</f>
        <v>0</v>
      </c>
      <c r="G25" s="92">
        <f>TSS!G25</f>
        <v>0</v>
      </c>
      <c r="H25" s="92">
        <f>TSS!H25</f>
        <v>0</v>
      </c>
      <c r="I25" s="92">
        <f>TSS!I25</f>
        <v>0</v>
      </c>
      <c r="J25" s="92">
        <f>TSS!J25</f>
        <v>0</v>
      </c>
      <c r="K25" s="60">
        <f>TSS!K25</f>
        <v>0</v>
      </c>
      <c r="L25" s="60">
        <f>TSS!L25</f>
        <v>0</v>
      </c>
      <c r="M25" s="60">
        <f>TSS!M25</f>
        <v>0</v>
      </c>
      <c r="N25" s="60">
        <f>TSS!N25</f>
        <v>0</v>
      </c>
      <c r="O25" s="60">
        <f>TSS!O25</f>
        <v>0</v>
      </c>
      <c r="P25" s="60" t="str">
        <f>TSS!P25</f>
        <v xml:space="preserve"> </v>
      </c>
      <c r="Q25" s="60" t="str">
        <f>TSS!Q25</f>
        <v xml:space="preserve"> </v>
      </c>
      <c r="R25" s="60" t="str">
        <f>TSS!R25</f>
        <v xml:space="preserve"> </v>
      </c>
      <c r="S25" s="60" t="str">
        <f>TSS!S25</f>
        <v xml:space="preserve"> </v>
      </c>
      <c r="T25" s="60" t="str">
        <f>TSS!T25</f>
        <v xml:space="preserve"> </v>
      </c>
      <c r="U25" s="60" t="str">
        <f>TSS!U25</f>
        <v xml:space="preserve"> </v>
      </c>
      <c r="V25" s="60" t="str">
        <f>TSS!V25</f>
        <v xml:space="preserve"> </v>
      </c>
      <c r="W25" s="60" t="str">
        <f>TSS!W25</f>
        <v xml:space="preserve"> </v>
      </c>
      <c r="X25" s="60" t="str">
        <f>TSS!X25</f>
        <v xml:space="preserve"> </v>
      </c>
      <c r="Y25" s="60" t="str">
        <f>TSS!Y25</f>
        <v xml:space="preserve"> </v>
      </c>
      <c r="Z25" s="60" t="str">
        <f>TSS!Z25</f>
        <v xml:space="preserve"> </v>
      </c>
      <c r="AA25" s="92" t="str">
        <f>TSS!AA25</f>
        <v xml:space="preserve"> </v>
      </c>
      <c r="AB25" s="47"/>
      <c r="AC25" s="47"/>
      <c r="AD25" s="60" t="str">
        <f>TSS!AD25</f>
        <v xml:space="preserve"> </v>
      </c>
      <c r="AE25" s="60" t="str">
        <f>TSS!AE25</f>
        <v xml:space="preserve"> </v>
      </c>
      <c r="AF25" s="60" t="str">
        <f>TSS!AF25</f>
        <v xml:space="preserve"> </v>
      </c>
      <c r="AG25" s="60" t="str">
        <f>TSS!AG25</f>
        <v xml:space="preserve"> </v>
      </c>
      <c r="AH25" s="60" t="str">
        <f>TSS!AH25</f>
        <v xml:space="preserve"> </v>
      </c>
      <c r="AI25" s="60">
        <f>TSS!AI25</f>
        <v>0</v>
      </c>
      <c r="AJ25" s="92">
        <f>TSS!AJ25</f>
        <v>0</v>
      </c>
    </row>
    <row r="26" spans="1:37" ht="20.25" customHeight="1">
      <c r="A26" s="77" t="s">
        <v>940</v>
      </c>
      <c r="B26" s="48"/>
      <c r="C26" s="48"/>
      <c r="D26" s="48"/>
      <c r="E26" s="48"/>
      <c r="F26" s="48"/>
      <c r="G26" s="48"/>
      <c r="H26" s="48" t="s">
        <v>941</v>
      </c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76"/>
    </row>
    <row r="27" spans="1:37" ht="20.25" customHeight="1">
      <c r="A27" s="92">
        <f>TSS!A27</f>
        <v>0</v>
      </c>
      <c r="B27" s="60">
        <f>TSS!B27</f>
        <v>0</v>
      </c>
      <c r="C27" s="60">
        <f>TSS!C27</f>
        <v>0</v>
      </c>
      <c r="D27" s="60">
        <f>TSS!D27</f>
        <v>0</v>
      </c>
      <c r="E27" s="90">
        <f>TSS!E27</f>
        <v>0</v>
      </c>
      <c r="F27" s="143"/>
      <c r="G27" s="59"/>
      <c r="H27" s="60">
        <f>TSS!H27</f>
        <v>0</v>
      </c>
      <c r="I27" s="60">
        <f>TSS!I27</f>
        <v>0</v>
      </c>
      <c r="J27" s="60">
        <f>TSS!J27</f>
        <v>0</v>
      </c>
      <c r="K27" s="60">
        <f>TSS!K27</f>
        <v>0</v>
      </c>
      <c r="L27" s="60">
        <f>TSS!L27</f>
        <v>0</v>
      </c>
      <c r="M27" s="60">
        <f>TSS!M27</f>
        <v>0</v>
      </c>
      <c r="N27" s="60">
        <f>TSS!N27</f>
        <v>0</v>
      </c>
      <c r="O27" s="60" t="str">
        <f>TSS!O27</f>
        <v xml:space="preserve"> </v>
      </c>
      <c r="P27" s="60" t="str">
        <f>TSS!P27</f>
        <v xml:space="preserve"> </v>
      </c>
      <c r="Q27" s="60" t="str">
        <f>TSS!Q27</f>
        <v xml:space="preserve"> </v>
      </c>
      <c r="R27" s="60" t="str">
        <f>TSS!R27</f>
        <v xml:space="preserve"> </v>
      </c>
      <c r="S27" s="60" t="str">
        <f>TSS!S27</f>
        <v xml:space="preserve"> </v>
      </c>
      <c r="T27" s="60" t="str">
        <f>TSS!T27</f>
        <v xml:space="preserve"> </v>
      </c>
      <c r="U27" s="60" t="str">
        <f>TSS!U27</f>
        <v xml:space="preserve"> </v>
      </c>
      <c r="V27" s="60" t="str">
        <f>TSS!V27</f>
        <v xml:space="preserve"> </v>
      </c>
      <c r="W27" s="60" t="str">
        <f>TSS!W27</f>
        <v xml:space="preserve"> </v>
      </c>
      <c r="X27" s="60" t="str">
        <f>TSS!X27</f>
        <v xml:space="preserve"> </v>
      </c>
      <c r="Y27" s="60" t="str">
        <f>TSS!Y27</f>
        <v xml:space="preserve"> </v>
      </c>
      <c r="Z27" s="60" t="str">
        <f>TSS!Z27</f>
        <v xml:space="preserve"> </v>
      </c>
      <c r="AA27" s="60" t="str">
        <f>TSS!AA27</f>
        <v xml:space="preserve"> </v>
      </c>
      <c r="AB27" s="60" t="str">
        <f>TSS!AB27</f>
        <v xml:space="preserve"> </v>
      </c>
      <c r="AC27" s="60" t="str">
        <f>TSS!AC27</f>
        <v xml:space="preserve"> </v>
      </c>
      <c r="AD27" s="60" t="str">
        <f>TSS!AD27</f>
        <v xml:space="preserve"> </v>
      </c>
      <c r="AE27" s="60" t="str">
        <f>TSS!AE27</f>
        <v xml:space="preserve"> </v>
      </c>
      <c r="AF27" s="60" t="str">
        <f>TSS!AF27</f>
        <v xml:space="preserve"> </v>
      </c>
      <c r="AG27" s="92" t="str">
        <f>TSS!AG27</f>
        <v xml:space="preserve"> </v>
      </c>
      <c r="AH27" s="92" t="str">
        <f>TSS!AH27</f>
        <v xml:space="preserve"> </v>
      </c>
      <c r="AI27" s="92" t="str">
        <f>TSS!AI27</f>
        <v xml:space="preserve"> </v>
      </c>
      <c r="AJ27" s="92" t="str">
        <f>TSS!AJ27</f>
        <v xml:space="preserve"> </v>
      </c>
    </row>
    <row r="28" spans="1:37" ht="20.25" customHeight="1">
      <c r="A28" s="77" t="s">
        <v>942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 t="s">
        <v>943</v>
      </c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76"/>
    </row>
    <row r="29" spans="1:37" ht="20.25" customHeight="1">
      <c r="A29" s="92" t="str">
        <f>TSS!A29</f>
        <v xml:space="preserve"> </v>
      </c>
      <c r="B29" s="92" t="str">
        <f>TSS!B29</f>
        <v xml:space="preserve"> </v>
      </c>
      <c r="C29" s="92" t="str">
        <f>TSS!C29</f>
        <v xml:space="preserve"> </v>
      </c>
      <c r="D29" s="92" t="str">
        <f>TSS!D29</f>
        <v xml:space="preserve"> </v>
      </c>
      <c r="E29" s="47" t="s">
        <v>458</v>
      </c>
      <c r="F29" s="92" t="str">
        <f>TSS!F29</f>
        <v xml:space="preserve"> </v>
      </c>
      <c r="G29" s="92" t="str">
        <f>TSS!G29</f>
        <v xml:space="preserve"> </v>
      </c>
      <c r="H29" s="92" t="str">
        <f>TSS!H29</f>
        <v xml:space="preserve"> </v>
      </c>
      <c r="I29" s="92" t="str">
        <f>TSS!I29</f>
        <v xml:space="preserve"> </v>
      </c>
      <c r="J29" s="92" t="str">
        <f>TSS!J29</f>
        <v xml:space="preserve"> </v>
      </c>
      <c r="K29" s="92" t="str">
        <f>TSS!K29</f>
        <v xml:space="preserve"> </v>
      </c>
      <c r="L29" s="92" t="str">
        <f>TSS!L29</f>
        <v xml:space="preserve"> </v>
      </c>
      <c r="M29" s="92" t="str">
        <f>TSS!M29</f>
        <v xml:space="preserve"> </v>
      </c>
      <c r="N29" s="47"/>
      <c r="O29" s="47"/>
      <c r="P29" s="47"/>
      <c r="Q29" s="47"/>
      <c r="R29" s="47"/>
      <c r="S29" s="47"/>
      <c r="T29" s="92" t="str">
        <f>TSS!T29</f>
        <v xml:space="preserve"> </v>
      </c>
      <c r="U29" s="92" t="str">
        <f>TSS!U29</f>
        <v xml:space="preserve"> </v>
      </c>
      <c r="V29" s="92" t="str">
        <f>TSS!V29</f>
        <v xml:space="preserve"> </v>
      </c>
      <c r="W29" s="92" t="str">
        <f>TSS!W29</f>
        <v xml:space="preserve"> </v>
      </c>
      <c r="X29" s="47" t="s">
        <v>458</v>
      </c>
      <c r="Y29" s="92" t="str">
        <f>TSS!Y29</f>
        <v xml:space="preserve"> </v>
      </c>
      <c r="Z29" s="92" t="str">
        <f>TSS!Z29</f>
        <v xml:space="preserve"> </v>
      </c>
      <c r="AA29" s="92" t="str">
        <f>TSS!AA29</f>
        <v xml:space="preserve"> </v>
      </c>
      <c r="AB29" s="92" t="str">
        <f>TSS!AB29</f>
        <v xml:space="preserve"> </v>
      </c>
      <c r="AC29" s="92" t="str">
        <f>TSS!AC29</f>
        <v xml:space="preserve"> </v>
      </c>
      <c r="AD29" s="92" t="str">
        <f>TSS!AD29</f>
        <v xml:space="preserve"> </v>
      </c>
      <c r="AE29" s="92" t="str">
        <f>TSS!AE29</f>
        <v xml:space="preserve"> </v>
      </c>
      <c r="AF29" s="92" t="str">
        <f>TSS!AF29</f>
        <v xml:space="preserve"> </v>
      </c>
      <c r="AG29" s="47"/>
      <c r="AH29" s="47"/>
      <c r="AI29" s="47"/>
      <c r="AJ29" s="58"/>
    </row>
    <row r="30" spans="1:37" ht="20.25" customHeight="1">
      <c r="A30" s="77" t="s">
        <v>544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76"/>
    </row>
    <row r="31" spans="1:37" ht="20.25" customHeight="1">
      <c r="A31" s="92" t="str">
        <f>TSS!A31</f>
        <v xml:space="preserve"> </v>
      </c>
      <c r="B31" s="92" t="str">
        <f>TSS!B31</f>
        <v xml:space="preserve"> </v>
      </c>
      <c r="C31" s="92" t="str">
        <f>TSS!C31</f>
        <v xml:space="preserve"> </v>
      </c>
      <c r="D31" s="92" t="str">
        <f>TSS!D31</f>
        <v xml:space="preserve"> </v>
      </c>
      <c r="E31" s="92" t="str">
        <f>TSS!E31</f>
        <v xml:space="preserve"> </v>
      </c>
      <c r="F31" s="92" t="str">
        <f>TSS!F31</f>
        <v xml:space="preserve"> </v>
      </c>
      <c r="G31" s="92" t="str">
        <f>TSS!G31</f>
        <v xml:space="preserve"> </v>
      </c>
      <c r="H31" s="92" t="str">
        <f>TSS!H31</f>
        <v xml:space="preserve"> </v>
      </c>
      <c r="I31" s="92" t="str">
        <f>TSS!I31</f>
        <v xml:space="preserve"> </v>
      </c>
      <c r="J31" s="92" t="str">
        <f>TSS!J31</f>
        <v xml:space="preserve"> </v>
      </c>
      <c r="K31" s="92" t="str">
        <f>TSS!K31</f>
        <v xml:space="preserve"> </v>
      </c>
      <c r="L31" s="92" t="str">
        <f>TSS!L31</f>
        <v xml:space="preserve"> </v>
      </c>
      <c r="M31" s="92" t="str">
        <f>TSS!M31</f>
        <v xml:space="preserve"> </v>
      </c>
      <c r="N31" s="92" t="str">
        <f>TSS!N31</f>
        <v xml:space="preserve"> </v>
      </c>
      <c r="O31" s="92" t="str">
        <f>TSS!O31</f>
        <v xml:space="preserve"> </v>
      </c>
      <c r="P31" s="92" t="str">
        <f>TSS!P31</f>
        <v xml:space="preserve"> </v>
      </c>
      <c r="Q31" s="92" t="str">
        <f>TSS!Q31</f>
        <v xml:space="preserve"> </v>
      </c>
      <c r="R31" s="92" t="str">
        <f>TSS!R31</f>
        <v xml:space="preserve"> </v>
      </c>
      <c r="S31" s="92" t="str">
        <f>TSS!S31</f>
        <v xml:space="preserve"> </v>
      </c>
      <c r="T31" s="92" t="str">
        <f>TSS!T31</f>
        <v xml:space="preserve"> </v>
      </c>
      <c r="U31" s="92" t="str">
        <f>TSS!U31</f>
        <v xml:space="preserve"> </v>
      </c>
      <c r="V31" s="92" t="str">
        <f>TSS!V31</f>
        <v xml:space="preserve"> </v>
      </c>
      <c r="W31" s="92" t="str">
        <f>TSS!W31</f>
        <v xml:space="preserve"> </v>
      </c>
      <c r="X31" s="92" t="str">
        <f>TSS!X31</f>
        <v xml:space="preserve"> </v>
      </c>
      <c r="Y31" s="92" t="str">
        <f>TSS!Y31</f>
        <v xml:space="preserve"> </v>
      </c>
      <c r="Z31" s="92" t="str">
        <f>TSS!Z31</f>
        <v xml:space="preserve"> </v>
      </c>
      <c r="AA31" s="92" t="str">
        <f>TSS!AA31</f>
        <v xml:space="preserve"> </v>
      </c>
      <c r="AB31" s="92" t="str">
        <f>TSS!AB31</f>
        <v xml:space="preserve"> </v>
      </c>
      <c r="AC31" s="92" t="str">
        <f>TSS!AC31</f>
        <v xml:space="preserve"> </v>
      </c>
      <c r="AD31" s="92" t="str">
        <f>TSS!AD31</f>
        <v xml:space="preserve"> </v>
      </c>
      <c r="AE31" s="55"/>
      <c r="AF31" s="55"/>
      <c r="AG31" s="55"/>
      <c r="AH31" s="55"/>
      <c r="AI31" s="55"/>
      <c r="AJ31" s="62"/>
    </row>
    <row r="32" spans="1:37" ht="20.25" customHeight="1">
      <c r="A32" s="7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76"/>
    </row>
    <row r="33" spans="1:37" ht="20.25" customHeight="1">
      <c r="A33" s="72" t="s">
        <v>835</v>
      </c>
      <c r="B33" s="72"/>
      <c r="C33" s="73"/>
      <c r="D33" s="73"/>
      <c r="E33" s="73"/>
      <c r="F33" s="73"/>
      <c r="G33" s="73"/>
      <c r="H33" s="73"/>
      <c r="I33" s="73"/>
      <c r="J33" s="73"/>
      <c r="K33" s="936" t="s">
        <v>944</v>
      </c>
      <c r="L33" s="937"/>
      <c r="M33" s="937"/>
      <c r="N33" s="937"/>
      <c r="O33" s="937"/>
      <c r="P33" s="937"/>
      <c r="Q33" s="937"/>
      <c r="R33" s="937"/>
      <c r="S33" s="937"/>
      <c r="T33" s="983"/>
      <c r="U33" s="936" t="s">
        <v>836</v>
      </c>
      <c r="V33" s="937"/>
      <c r="W33" s="937"/>
      <c r="X33" s="937"/>
      <c r="Y33" s="937"/>
      <c r="Z33" s="937"/>
      <c r="AA33" s="937"/>
      <c r="AB33" s="938"/>
      <c r="AC33" s="936" t="s">
        <v>945</v>
      </c>
      <c r="AD33" s="937"/>
      <c r="AE33" s="937"/>
      <c r="AF33" s="937"/>
      <c r="AG33" s="937"/>
      <c r="AH33" s="937"/>
      <c r="AI33" s="937"/>
      <c r="AJ33" s="938"/>
    </row>
    <row r="34" spans="1:37" ht="20.25" customHeight="1">
      <c r="A34" s="150">
        <f>TSS!A34</f>
        <v>0</v>
      </c>
      <c r="B34" s="92" t="str">
        <f>TSS!B34</f>
        <v xml:space="preserve"> </v>
      </c>
      <c r="C34" s="47" t="s">
        <v>459</v>
      </c>
      <c r="D34" s="92">
        <f>TSS!D34</f>
        <v>0</v>
      </c>
      <c r="E34" s="92" t="str">
        <f>TSS!E34</f>
        <v xml:space="preserve"> </v>
      </c>
      <c r="F34" s="47" t="s">
        <v>459</v>
      </c>
      <c r="G34" s="92">
        <v>2</v>
      </c>
      <c r="H34" s="92">
        <v>0</v>
      </c>
      <c r="I34" s="92">
        <f>TSS!I34</f>
        <v>0</v>
      </c>
      <c r="J34" s="92">
        <f>TSS!J34</f>
        <v>0</v>
      </c>
      <c r="K34" s="939"/>
      <c r="L34" s="940"/>
      <c r="M34" s="940"/>
      <c r="N34" s="940"/>
      <c r="O34" s="940"/>
      <c r="P34" s="940"/>
      <c r="Q34" s="940"/>
      <c r="R34" s="940"/>
      <c r="S34" s="940"/>
      <c r="T34" s="984"/>
      <c r="U34" s="939"/>
      <c r="V34" s="940"/>
      <c r="W34" s="940"/>
      <c r="X34" s="940"/>
      <c r="Y34" s="940"/>
      <c r="Z34" s="940"/>
      <c r="AA34" s="940"/>
      <c r="AB34" s="941"/>
      <c r="AC34" s="939"/>
      <c r="AD34" s="940"/>
      <c r="AE34" s="940"/>
      <c r="AF34" s="940"/>
      <c r="AG34" s="940"/>
      <c r="AH34" s="940"/>
      <c r="AI34" s="940"/>
      <c r="AJ34" s="941"/>
    </row>
    <row r="35" spans="1:37" ht="25.5" customHeight="1">
      <c r="A35" s="77"/>
      <c r="B35" s="77"/>
      <c r="C35" s="48"/>
      <c r="D35" s="48"/>
      <c r="E35" s="48"/>
      <c r="F35" s="48"/>
      <c r="G35" s="48"/>
      <c r="H35" s="48"/>
      <c r="I35" s="48"/>
      <c r="J35" s="48"/>
      <c r="K35" s="939"/>
      <c r="L35" s="940"/>
      <c r="M35" s="940"/>
      <c r="N35" s="940"/>
      <c r="O35" s="940"/>
      <c r="P35" s="940"/>
      <c r="Q35" s="940"/>
      <c r="R35" s="940"/>
      <c r="S35" s="940"/>
      <c r="T35" s="984"/>
      <c r="U35" s="939"/>
      <c r="V35" s="940"/>
      <c r="W35" s="940"/>
      <c r="X35" s="940"/>
      <c r="Y35" s="940"/>
      <c r="Z35" s="940"/>
      <c r="AA35" s="940"/>
      <c r="AB35" s="941"/>
      <c r="AC35" s="939"/>
      <c r="AD35" s="940"/>
      <c r="AE35" s="940"/>
      <c r="AF35" s="940"/>
      <c r="AG35" s="940"/>
      <c r="AH35" s="940"/>
      <c r="AI35" s="940"/>
      <c r="AJ35" s="941"/>
    </row>
    <row r="36" spans="1:37" ht="20.25" customHeight="1">
      <c r="A36" s="72" t="s">
        <v>837</v>
      </c>
      <c r="B36" s="72"/>
      <c r="C36" s="73"/>
      <c r="D36" s="73"/>
      <c r="E36" s="73"/>
      <c r="F36" s="73"/>
      <c r="G36" s="73"/>
      <c r="H36" s="73"/>
      <c r="I36" s="73"/>
      <c r="J36" s="74"/>
      <c r="K36" s="77"/>
      <c r="L36" s="48"/>
      <c r="M36" s="48"/>
      <c r="N36" s="48"/>
      <c r="O36" s="48"/>
      <c r="P36" s="48"/>
      <c r="Q36" s="48"/>
      <c r="R36" s="48"/>
      <c r="S36" s="48"/>
      <c r="T36" s="76"/>
      <c r="U36" s="48"/>
      <c r="V36" s="48"/>
      <c r="W36" s="48"/>
      <c r="X36" s="48"/>
      <c r="Y36" s="48"/>
      <c r="Z36" s="48"/>
      <c r="AA36" s="48"/>
      <c r="AB36" s="48"/>
      <c r="AC36" s="77"/>
      <c r="AD36" s="48"/>
      <c r="AE36" s="48"/>
      <c r="AF36" s="48"/>
      <c r="AG36" s="48"/>
      <c r="AH36" s="48"/>
      <c r="AI36" s="48"/>
      <c r="AJ36" s="76"/>
    </row>
    <row r="37" spans="1:37" ht="20.25" customHeight="1">
      <c r="A37" s="150" t="str">
        <f>TSS!A37</f>
        <v xml:space="preserve"> </v>
      </c>
      <c r="B37" s="92" t="str">
        <f>TSS!B37</f>
        <v xml:space="preserve"> </v>
      </c>
      <c r="C37" s="55" t="s">
        <v>459</v>
      </c>
      <c r="D37" s="92" t="str">
        <f>TSS!D37</f>
        <v xml:space="preserve"> </v>
      </c>
      <c r="E37" s="92" t="str">
        <f>TSS!E37</f>
        <v xml:space="preserve"> </v>
      </c>
      <c r="F37" s="55" t="s">
        <v>459</v>
      </c>
      <c r="G37" s="92">
        <f>TSS!G37</f>
        <v>2</v>
      </c>
      <c r="H37" s="92">
        <f>TSS!H37</f>
        <v>0</v>
      </c>
      <c r="I37" s="92" t="str">
        <f>TSS!I37</f>
        <v xml:space="preserve"> </v>
      </c>
      <c r="J37" s="92" t="str">
        <f>TSS!J37</f>
        <v xml:space="preserve"> </v>
      </c>
      <c r="K37" s="69"/>
      <c r="L37" s="70"/>
      <c r="M37" s="70"/>
      <c r="N37" s="70"/>
      <c r="O37" s="70"/>
      <c r="P37" s="70"/>
      <c r="Q37" s="70"/>
      <c r="R37" s="70"/>
      <c r="S37" s="70"/>
      <c r="T37" s="82"/>
      <c r="U37" s="70"/>
      <c r="V37" s="70"/>
      <c r="W37" s="70"/>
      <c r="X37" s="70"/>
      <c r="Y37" s="70"/>
      <c r="Z37" s="70"/>
      <c r="AA37" s="70"/>
      <c r="AB37" s="70"/>
      <c r="AC37" s="69"/>
      <c r="AD37" s="70"/>
      <c r="AE37" s="70"/>
      <c r="AF37" s="70"/>
      <c r="AG37" s="70"/>
      <c r="AH37" s="70"/>
      <c r="AI37" s="70"/>
      <c r="AJ37" s="82"/>
    </row>
    <row r="38" spans="1:37" ht="12.75"/>
    <row r="39" spans="1:37" ht="12.7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7"/>
    </row>
    <row r="40" spans="1:37" ht="42.9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37" ht="42" customHeight="1">
      <c r="A41" s="83"/>
      <c r="B41" s="83"/>
      <c r="C41" s="83"/>
      <c r="D41" s="83"/>
      <c r="E41" s="83"/>
      <c r="F41" s="83"/>
      <c r="G41" s="83"/>
      <c r="H41" s="83"/>
      <c r="I41" s="83"/>
    </row>
    <row r="42" spans="1:37" ht="16.5" customHeight="1">
      <c r="A42" s="83"/>
      <c r="B42" s="83"/>
      <c r="C42" s="83"/>
      <c r="D42" s="83"/>
      <c r="E42" s="83"/>
      <c r="F42" s="83"/>
      <c r="G42" s="83"/>
      <c r="H42" s="83"/>
      <c r="I42" s="83"/>
    </row>
    <row r="43" spans="1:37" ht="16.5" customHeight="1">
      <c r="A43" s="83"/>
      <c r="B43" s="83"/>
      <c r="C43" s="83"/>
      <c r="D43" s="83"/>
      <c r="E43" s="83"/>
      <c r="F43" s="83"/>
      <c r="G43" s="83"/>
      <c r="H43" s="83"/>
      <c r="I43" s="83"/>
    </row>
    <row r="44" spans="1:37" ht="18" customHeight="1">
      <c r="A44" s="83"/>
      <c r="B44" s="83"/>
      <c r="C44" s="83"/>
      <c r="D44" s="83"/>
      <c r="E44" s="83"/>
      <c r="F44" s="83"/>
      <c r="G44" s="83"/>
      <c r="H44" s="83"/>
      <c r="I44" s="83"/>
    </row>
  </sheetData>
  <mergeCells count="11">
    <mergeCell ref="A3:K3"/>
    <mergeCell ref="AC3:AH3"/>
    <mergeCell ref="A6:AH6"/>
    <mergeCell ref="K33:T35"/>
    <mergeCell ref="U33:AB35"/>
    <mergeCell ref="AC33:AJ35"/>
    <mergeCell ref="W8:AB8"/>
    <mergeCell ref="A9:AJ10"/>
    <mergeCell ref="A11:AJ12"/>
    <mergeCell ref="A13:AI13"/>
    <mergeCell ref="A23:AJ23"/>
  </mergeCells>
  <phoneticPr fontId="4" type="noConversion"/>
  <pageMargins left="0.78740157480314965" right="0.35433070866141736" top="0.51181102362204722" bottom="0.35433070866141736" header="0.35433070866141736" footer="0.35433070866141736"/>
  <pageSetup paperSize="9" orientation="portrait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CCFFFF"/>
  </sheetPr>
  <dimension ref="A1:U732"/>
  <sheetViews>
    <sheetView view="pageBreakPreview" workbookViewId="0">
      <selection activeCell="F10" sqref="F10:H10"/>
    </sheetView>
  </sheetViews>
  <sheetFormatPr defaultRowHeight="12.75"/>
  <cols>
    <col min="1" max="1" width="6.28515625" style="12" customWidth="1"/>
    <col min="2" max="2" width="29.5703125" style="20" customWidth="1"/>
    <col min="3" max="3" width="5.5703125" style="21" customWidth="1"/>
    <col min="4" max="4" width="2.5703125" style="12" customWidth="1"/>
    <col min="5" max="5" width="24.7109375" style="12" customWidth="1"/>
    <col min="6" max="6" width="8.85546875" style="12" customWidth="1"/>
    <col min="7" max="7" width="8.7109375" style="12" customWidth="1"/>
    <col min="8" max="8" width="19.42578125" style="12" customWidth="1"/>
    <col min="9" max="9" width="8.7109375" style="12" customWidth="1"/>
    <col min="10" max="16384" width="9.140625" style="12"/>
  </cols>
  <sheetData>
    <row r="1" spans="1:9" s="13" customFormat="1" ht="12.95" customHeight="1">
      <c r="A1" s="895" t="s">
        <v>985</v>
      </c>
      <c r="B1" s="889" t="s">
        <v>838</v>
      </c>
      <c r="C1" s="98" t="s">
        <v>839</v>
      </c>
      <c r="D1" s="873" t="s">
        <v>840</v>
      </c>
      <c r="E1" s="873"/>
      <c r="F1" s="873"/>
      <c r="G1" s="873"/>
      <c r="H1" s="1006" t="s">
        <v>678</v>
      </c>
      <c r="I1" s="1007"/>
    </row>
    <row r="2" spans="1:9" s="13" customFormat="1">
      <c r="A2" s="896"/>
      <c r="B2" s="890"/>
      <c r="C2" s="101" t="s">
        <v>679</v>
      </c>
      <c r="D2" s="100">
        <v>1</v>
      </c>
      <c r="E2" s="102" t="s">
        <v>947</v>
      </c>
      <c r="F2" s="878" t="s">
        <v>948</v>
      </c>
      <c r="G2" s="879"/>
      <c r="H2" s="1008"/>
      <c r="I2" s="1009"/>
    </row>
    <row r="3" spans="1:9" s="13" customFormat="1" ht="12.95" customHeight="1">
      <c r="A3" s="897"/>
      <c r="B3" s="100" t="s">
        <v>479</v>
      </c>
      <c r="C3" s="103" t="s">
        <v>480</v>
      </c>
      <c r="D3" s="104"/>
      <c r="E3" s="145" t="s">
        <v>946</v>
      </c>
      <c r="F3" s="869"/>
      <c r="G3" s="871"/>
      <c r="H3" s="1010" t="s">
        <v>954</v>
      </c>
      <c r="I3" s="1011"/>
    </row>
    <row r="4" spans="1:9" s="13" customFormat="1" ht="27.95" customHeight="1">
      <c r="A4" s="965"/>
      <c r="B4" s="892" t="s">
        <v>501</v>
      </c>
      <c r="C4" s="992" t="s">
        <v>206</v>
      </c>
      <c r="D4" s="872">
        <f>D6+D68+D136</f>
        <v>20209315</v>
      </c>
      <c r="E4" s="872"/>
      <c r="F4" s="872">
        <f>F6+F68+F136</f>
        <v>12733819</v>
      </c>
      <c r="G4" s="872"/>
      <c r="H4" s="872"/>
      <c r="I4" s="157" t="s">
        <v>789</v>
      </c>
    </row>
    <row r="5" spans="1:9" ht="27.95" customHeight="1">
      <c r="A5" s="965"/>
      <c r="B5" s="892"/>
      <c r="C5" s="993"/>
      <c r="D5" s="872">
        <f>D7+D69+D137</f>
        <v>7475496</v>
      </c>
      <c r="E5" s="872"/>
      <c r="F5" s="157"/>
      <c r="G5" s="872">
        <f>G7+G69+G137</f>
        <v>12871029</v>
      </c>
      <c r="H5" s="872"/>
      <c r="I5" s="872"/>
    </row>
    <row r="6" spans="1:9" ht="27.95" customHeight="1">
      <c r="A6" s="985" t="s">
        <v>130</v>
      </c>
      <c r="B6" s="892" t="s">
        <v>949</v>
      </c>
      <c r="C6" s="992" t="s">
        <v>207</v>
      </c>
      <c r="D6" s="872">
        <f>D8+D24+D47</f>
        <v>14645933</v>
      </c>
      <c r="E6" s="872"/>
      <c r="F6" s="872">
        <f>F8+F24+F47</f>
        <v>7487515</v>
      </c>
      <c r="G6" s="872"/>
      <c r="H6" s="872"/>
      <c r="I6" s="157" t="s">
        <v>789</v>
      </c>
    </row>
    <row r="7" spans="1:9" ht="27.95" customHeight="1">
      <c r="A7" s="985"/>
      <c r="B7" s="892"/>
      <c r="C7" s="993"/>
      <c r="D7" s="872">
        <f>D9+D25+D48</f>
        <v>7158418</v>
      </c>
      <c r="E7" s="872"/>
      <c r="F7" s="157" t="s">
        <v>789</v>
      </c>
      <c r="G7" s="872">
        <f>G9+G25+G48</f>
        <v>7515308</v>
      </c>
      <c r="H7" s="872"/>
      <c r="I7" s="872"/>
    </row>
    <row r="8" spans="1:9" ht="27.95" customHeight="1">
      <c r="A8" s="970" t="s">
        <v>151</v>
      </c>
      <c r="B8" s="892" t="s">
        <v>587</v>
      </c>
      <c r="C8" s="992" t="s">
        <v>208</v>
      </c>
      <c r="D8" s="872">
        <f>D10+D12+D14+D16+D18+D20+D22</f>
        <v>74144</v>
      </c>
      <c r="E8" s="872"/>
      <c r="F8" s="872">
        <f>F10+F12+F14+F16+F18+F20+F22</f>
        <v>5185</v>
      </c>
      <c r="G8" s="872"/>
      <c r="H8" s="872"/>
      <c r="I8" s="157" t="s">
        <v>789</v>
      </c>
    </row>
    <row r="9" spans="1:9" ht="27.95" customHeight="1">
      <c r="A9" s="970"/>
      <c r="B9" s="892"/>
      <c r="C9" s="993"/>
      <c r="D9" s="872">
        <f>D11+D13+D15+D17+D19+D21+D23</f>
        <v>68959</v>
      </c>
      <c r="E9" s="872"/>
      <c r="F9" s="157" t="s">
        <v>789</v>
      </c>
      <c r="G9" s="872">
        <f>G11+G13+G15+G17+G19+G21+G23</f>
        <v>0</v>
      </c>
      <c r="H9" s="872"/>
      <c r="I9" s="872"/>
    </row>
    <row r="10" spans="1:9" ht="27.95" customHeight="1">
      <c r="A10" s="987" t="s">
        <v>792</v>
      </c>
      <c r="B10" s="881" t="s">
        <v>841</v>
      </c>
      <c r="C10" s="990" t="s">
        <v>209</v>
      </c>
      <c r="D10" s="946">
        <f>A!D10</f>
        <v>0</v>
      </c>
      <c r="E10" s="947"/>
      <c r="F10" s="945">
        <f>D10-D11</f>
        <v>0</v>
      </c>
      <c r="G10" s="945"/>
      <c r="H10" s="945"/>
      <c r="I10" s="118" t="s">
        <v>789</v>
      </c>
    </row>
    <row r="11" spans="1:9" ht="27.95" customHeight="1">
      <c r="A11" s="987"/>
      <c r="B11" s="881"/>
      <c r="C11" s="991"/>
      <c r="D11" s="946">
        <f>A!D11</f>
        <v>0</v>
      </c>
      <c r="E11" s="947"/>
      <c r="F11" s="118"/>
      <c r="G11" s="994">
        <f>A!G11</f>
        <v>0</v>
      </c>
      <c r="H11" s="994"/>
      <c r="I11" s="994"/>
    </row>
    <row r="12" spans="1:9" ht="27.95" customHeight="1">
      <c r="A12" s="951" t="s">
        <v>133</v>
      </c>
      <c r="B12" s="881" t="s">
        <v>369</v>
      </c>
      <c r="C12" s="990" t="s">
        <v>210</v>
      </c>
      <c r="D12" s="946">
        <f>A!D12</f>
        <v>74144</v>
      </c>
      <c r="E12" s="947"/>
      <c r="F12" s="945">
        <f>D12-D13</f>
        <v>5185</v>
      </c>
      <c r="G12" s="945"/>
      <c r="H12" s="945"/>
      <c r="I12" s="118" t="s">
        <v>789</v>
      </c>
    </row>
    <row r="13" spans="1:9" ht="27.95" customHeight="1">
      <c r="A13" s="951"/>
      <c r="B13" s="881"/>
      <c r="C13" s="991"/>
      <c r="D13" s="946">
        <f>A!D13</f>
        <v>68959</v>
      </c>
      <c r="E13" s="947"/>
      <c r="F13" s="118"/>
      <c r="G13" s="994">
        <f>A!G13</f>
        <v>0</v>
      </c>
      <c r="H13" s="994"/>
      <c r="I13" s="994"/>
    </row>
    <row r="14" spans="1:9" ht="27.95" customHeight="1">
      <c r="A14" s="951" t="s">
        <v>134</v>
      </c>
      <c r="B14" s="952" t="s">
        <v>842</v>
      </c>
      <c r="C14" s="990" t="s">
        <v>211</v>
      </c>
      <c r="D14" s="946">
        <f>A!D14</f>
        <v>0</v>
      </c>
      <c r="E14" s="947"/>
      <c r="F14" s="945">
        <f>D14-D15</f>
        <v>0</v>
      </c>
      <c r="G14" s="945"/>
      <c r="H14" s="945"/>
      <c r="I14" s="118" t="s">
        <v>789</v>
      </c>
    </row>
    <row r="15" spans="1:9" ht="27.95" customHeight="1">
      <c r="A15" s="951"/>
      <c r="B15" s="952"/>
      <c r="C15" s="991"/>
      <c r="D15" s="946">
        <f>A!D15</f>
        <v>0</v>
      </c>
      <c r="E15" s="947"/>
      <c r="F15" s="118"/>
      <c r="G15" s="994">
        <f>A!G15</f>
        <v>0</v>
      </c>
      <c r="H15" s="994"/>
      <c r="I15" s="994"/>
    </row>
    <row r="16" spans="1:9" ht="27.95" customHeight="1">
      <c r="A16" s="951" t="s">
        <v>135</v>
      </c>
      <c r="B16" s="955" t="s">
        <v>358</v>
      </c>
      <c r="C16" s="990" t="s">
        <v>212</v>
      </c>
      <c r="D16" s="946">
        <f>A!D16</f>
        <v>0</v>
      </c>
      <c r="E16" s="947"/>
      <c r="F16" s="945">
        <f>D16-D17</f>
        <v>0</v>
      </c>
      <c r="G16" s="945"/>
      <c r="H16" s="945"/>
      <c r="I16" s="118" t="s">
        <v>789</v>
      </c>
    </row>
    <row r="17" spans="1:9" ht="27.95" customHeight="1">
      <c r="A17" s="951"/>
      <c r="B17" s="955"/>
      <c r="C17" s="991"/>
      <c r="D17" s="946">
        <f>A!D17</f>
        <v>0</v>
      </c>
      <c r="E17" s="947"/>
      <c r="F17" s="118"/>
      <c r="G17" s="994">
        <f>A!G17</f>
        <v>0</v>
      </c>
      <c r="H17" s="994"/>
      <c r="I17" s="994"/>
    </row>
    <row r="18" spans="1:9" ht="27.95" customHeight="1">
      <c r="A18" s="986" t="s">
        <v>136</v>
      </c>
      <c r="B18" s="955" t="s">
        <v>843</v>
      </c>
      <c r="C18" s="990" t="s">
        <v>213</v>
      </c>
      <c r="D18" s="946">
        <f>A!D18</f>
        <v>0</v>
      </c>
      <c r="E18" s="947"/>
      <c r="F18" s="945">
        <f>D18-D19</f>
        <v>0</v>
      </c>
      <c r="G18" s="945"/>
      <c r="H18" s="945"/>
      <c r="I18" s="118" t="s">
        <v>789</v>
      </c>
    </row>
    <row r="19" spans="1:9" ht="27.95" customHeight="1">
      <c r="A19" s="986"/>
      <c r="B19" s="955"/>
      <c r="C19" s="991"/>
      <c r="D19" s="946">
        <f>A!D19</f>
        <v>0</v>
      </c>
      <c r="E19" s="947"/>
      <c r="F19" s="118"/>
      <c r="G19" s="994">
        <f>A!G19</f>
        <v>0</v>
      </c>
      <c r="H19" s="994"/>
      <c r="I19" s="994"/>
    </row>
    <row r="20" spans="1:9" ht="27.95" customHeight="1">
      <c r="A20" s="951" t="s">
        <v>137</v>
      </c>
      <c r="B20" s="952" t="s">
        <v>844</v>
      </c>
      <c r="C20" s="990" t="s">
        <v>214</v>
      </c>
      <c r="D20" s="946">
        <f>A!D20</f>
        <v>0</v>
      </c>
      <c r="E20" s="947"/>
      <c r="F20" s="945">
        <f>D20-D21</f>
        <v>0</v>
      </c>
      <c r="G20" s="945"/>
      <c r="H20" s="945"/>
      <c r="I20" s="118" t="s">
        <v>789</v>
      </c>
    </row>
    <row r="21" spans="1:9" ht="27.95" customHeight="1">
      <c r="A21" s="951"/>
      <c r="B21" s="952"/>
      <c r="C21" s="991"/>
      <c r="D21" s="946">
        <f>A!D21</f>
        <v>0</v>
      </c>
      <c r="E21" s="947"/>
      <c r="F21" s="118"/>
      <c r="G21" s="994">
        <f>A!G21</f>
        <v>0</v>
      </c>
      <c r="H21" s="994"/>
      <c r="I21" s="994"/>
    </row>
    <row r="22" spans="1:9" ht="27.95" customHeight="1">
      <c r="A22" s="987" t="s">
        <v>138</v>
      </c>
      <c r="B22" s="881" t="s">
        <v>950</v>
      </c>
      <c r="C22" s="990" t="s">
        <v>215</v>
      </c>
      <c r="D22" s="946">
        <f>A!D22</f>
        <v>0</v>
      </c>
      <c r="E22" s="947"/>
      <c r="F22" s="945">
        <f>D22-D23</f>
        <v>0</v>
      </c>
      <c r="G22" s="945"/>
      <c r="H22" s="945"/>
      <c r="I22" s="118" t="s">
        <v>789</v>
      </c>
    </row>
    <row r="23" spans="1:9" ht="27.95" customHeight="1">
      <c r="A23" s="987"/>
      <c r="B23" s="881"/>
      <c r="C23" s="991"/>
      <c r="D23" s="946">
        <f>A!D23</f>
        <v>0</v>
      </c>
      <c r="E23" s="947"/>
      <c r="F23" s="118"/>
      <c r="G23" s="994">
        <f>A!G23</f>
        <v>0</v>
      </c>
      <c r="H23" s="994"/>
      <c r="I23" s="994"/>
    </row>
    <row r="24" spans="1:9" ht="27.95" customHeight="1">
      <c r="A24" s="948" t="s">
        <v>793</v>
      </c>
      <c r="B24" s="892" t="s">
        <v>951</v>
      </c>
      <c r="C24" s="995" t="s">
        <v>216</v>
      </c>
      <c r="D24" s="872">
        <f>D26+D28+D30+D35+D37+D39+D41+D43+D45</f>
        <v>14571789</v>
      </c>
      <c r="E24" s="872"/>
      <c r="F24" s="866">
        <f>F26+F28+F30+F35+F37+F39+F41+F43+F45</f>
        <v>7482330</v>
      </c>
      <c r="G24" s="867"/>
      <c r="H24" s="868"/>
      <c r="I24" s="157" t="s">
        <v>789</v>
      </c>
    </row>
    <row r="25" spans="1:9" ht="27.95" customHeight="1">
      <c r="A25" s="948"/>
      <c r="B25" s="892"/>
      <c r="C25" s="996"/>
      <c r="D25" s="872">
        <f>D27+D29+D31+D36+D38+D40+D42+D44+D46</f>
        <v>7089459</v>
      </c>
      <c r="E25" s="872"/>
      <c r="F25" s="157" t="s">
        <v>789</v>
      </c>
      <c r="G25" s="872">
        <f>G27+G29+G31+G36+G38+G40+G42+G44+G46</f>
        <v>7515308</v>
      </c>
      <c r="H25" s="872"/>
      <c r="I25" s="872"/>
    </row>
    <row r="26" spans="1:9" ht="27.95" customHeight="1">
      <c r="A26" s="951" t="s">
        <v>794</v>
      </c>
      <c r="B26" s="881" t="s">
        <v>845</v>
      </c>
      <c r="C26" s="990" t="s">
        <v>217</v>
      </c>
      <c r="D26" s="946">
        <f>A!D26</f>
        <v>313928</v>
      </c>
      <c r="E26" s="947"/>
      <c r="F26" s="945">
        <f>D26-D27</f>
        <v>313928</v>
      </c>
      <c r="G26" s="945"/>
      <c r="H26" s="945"/>
      <c r="I26" s="118" t="str">
        <f>A!I24</f>
        <v xml:space="preserve"> </v>
      </c>
    </row>
    <row r="27" spans="1:9" ht="27.95" customHeight="1">
      <c r="A27" s="951"/>
      <c r="B27" s="881"/>
      <c r="C27" s="991"/>
      <c r="D27" s="946">
        <f>A!D27</f>
        <v>0</v>
      </c>
      <c r="E27" s="947"/>
      <c r="F27" s="118"/>
      <c r="G27" s="994">
        <f>A!G27</f>
        <v>313928</v>
      </c>
      <c r="H27" s="994"/>
      <c r="I27" s="994"/>
    </row>
    <row r="28" spans="1:9" ht="27.95" customHeight="1">
      <c r="A28" s="949" t="s">
        <v>139</v>
      </c>
      <c r="B28" s="952" t="s">
        <v>952</v>
      </c>
      <c r="C28" s="990" t="s">
        <v>218</v>
      </c>
      <c r="D28" s="946">
        <f>A!D28</f>
        <v>1677149</v>
      </c>
      <c r="E28" s="947"/>
      <c r="F28" s="945">
        <f>D28-D29</f>
        <v>1358308</v>
      </c>
      <c r="G28" s="945"/>
      <c r="H28" s="945"/>
      <c r="I28" s="118" t="s">
        <v>789</v>
      </c>
    </row>
    <row r="29" spans="1:9" ht="27.75" customHeight="1">
      <c r="A29" s="950"/>
      <c r="B29" s="952"/>
      <c r="C29" s="991"/>
      <c r="D29" s="946">
        <f>A!D29</f>
        <v>318841</v>
      </c>
      <c r="E29" s="947"/>
      <c r="F29" s="118"/>
      <c r="G29" s="994">
        <f>A!G29</f>
        <v>1365953</v>
      </c>
      <c r="H29" s="994"/>
      <c r="I29" s="994"/>
    </row>
    <row r="30" spans="1:9" ht="27.75" customHeight="1">
      <c r="A30" s="949" t="s">
        <v>140</v>
      </c>
      <c r="B30" s="952" t="s">
        <v>953</v>
      </c>
      <c r="C30" s="990" t="s">
        <v>219</v>
      </c>
      <c r="D30" s="946">
        <f>A!D30</f>
        <v>12163323</v>
      </c>
      <c r="E30" s="947"/>
      <c r="F30" s="945">
        <f>D30-D31</f>
        <v>5555644</v>
      </c>
      <c r="G30" s="945"/>
      <c r="H30" s="945"/>
      <c r="I30" s="118" t="s">
        <v>789</v>
      </c>
    </row>
    <row r="31" spans="1:9" ht="27.75" customHeight="1">
      <c r="A31" s="950"/>
      <c r="B31" s="952"/>
      <c r="C31" s="991"/>
      <c r="D31" s="946">
        <f>A!D31</f>
        <v>6607679</v>
      </c>
      <c r="E31" s="947"/>
      <c r="F31" s="118"/>
      <c r="G31" s="994">
        <f>A!G31</f>
        <v>5496501</v>
      </c>
      <c r="H31" s="994"/>
      <c r="I31" s="994"/>
    </row>
    <row r="32" spans="1:9" s="13" customFormat="1" ht="12.95" customHeight="1">
      <c r="A32" s="895" t="str">
        <f>A1</f>
        <v xml:space="preserve">Ident. a </v>
      </c>
      <c r="B32" s="889" t="s">
        <v>838</v>
      </c>
      <c r="C32" s="98" t="s">
        <v>839</v>
      </c>
      <c r="D32" s="873" t="s">
        <v>840</v>
      </c>
      <c r="E32" s="873"/>
      <c r="F32" s="873"/>
      <c r="G32" s="873"/>
      <c r="H32" s="1006" t="s">
        <v>678</v>
      </c>
      <c r="I32" s="1007"/>
    </row>
    <row r="33" spans="1:21" s="13" customFormat="1">
      <c r="A33" s="896"/>
      <c r="B33" s="890"/>
      <c r="C33" s="101" t="s">
        <v>679</v>
      </c>
      <c r="D33" s="100">
        <v>1</v>
      </c>
      <c r="E33" s="102" t="s">
        <v>947</v>
      </c>
      <c r="F33" s="878" t="s">
        <v>948</v>
      </c>
      <c r="G33" s="879"/>
      <c r="H33" s="1008"/>
      <c r="I33" s="1009"/>
    </row>
    <row r="34" spans="1:21" s="13" customFormat="1" ht="12.95" customHeight="1">
      <c r="A34" s="897"/>
      <c r="B34" s="100" t="s">
        <v>479</v>
      </c>
      <c r="C34" s="103" t="s">
        <v>480</v>
      </c>
      <c r="D34" s="104"/>
      <c r="E34" s="213" t="s">
        <v>955</v>
      </c>
      <c r="F34" s="869"/>
      <c r="G34" s="871"/>
      <c r="H34" s="1010" t="s">
        <v>954</v>
      </c>
      <c r="I34" s="1011"/>
    </row>
    <row r="35" spans="1:21" ht="27.95" customHeight="1">
      <c r="A35" s="949" t="s">
        <v>141</v>
      </c>
      <c r="B35" s="999" t="s">
        <v>956</v>
      </c>
      <c r="C35" s="997" t="s">
        <v>220</v>
      </c>
      <c r="D35" s="946">
        <f>A!D35</f>
        <v>0</v>
      </c>
      <c r="E35" s="947"/>
      <c r="F35" s="945">
        <f>D35-D36</f>
        <v>0</v>
      </c>
      <c r="G35" s="945"/>
      <c r="H35" s="945"/>
      <c r="I35" s="118" t="s">
        <v>789</v>
      </c>
    </row>
    <row r="36" spans="1:21" ht="27.95" customHeight="1">
      <c r="A36" s="950"/>
      <c r="B36" s="1000"/>
      <c r="C36" s="998"/>
      <c r="D36" s="946">
        <f>A!D36</f>
        <v>0</v>
      </c>
      <c r="E36" s="947"/>
      <c r="F36" s="118"/>
      <c r="G36" s="994">
        <f>A!G36</f>
        <v>0</v>
      </c>
      <c r="H36" s="994"/>
      <c r="I36" s="994"/>
    </row>
    <row r="37" spans="1:21" ht="27.95" customHeight="1">
      <c r="A37" s="949" t="s">
        <v>142</v>
      </c>
      <c r="B37" s="988" t="s">
        <v>846</v>
      </c>
      <c r="C37" s="953" t="s">
        <v>221</v>
      </c>
      <c r="D37" s="946">
        <f>A!D37</f>
        <v>0</v>
      </c>
      <c r="E37" s="947"/>
      <c r="F37" s="945">
        <f>D37-D38</f>
        <v>0</v>
      </c>
      <c r="G37" s="945"/>
      <c r="H37" s="945"/>
      <c r="I37" s="118" t="s">
        <v>789</v>
      </c>
    </row>
    <row r="38" spans="1:21" ht="27.95" customHeight="1">
      <c r="A38" s="950"/>
      <c r="B38" s="989"/>
      <c r="C38" s="953"/>
      <c r="D38" s="946">
        <f>A!D38</f>
        <v>0</v>
      </c>
      <c r="E38" s="947"/>
      <c r="F38" s="118"/>
      <c r="G38" s="994">
        <f>A!G38</f>
        <v>0</v>
      </c>
      <c r="H38" s="994"/>
      <c r="I38" s="994"/>
      <c r="T38" s="14"/>
      <c r="U38" s="14"/>
    </row>
    <row r="39" spans="1:21" ht="27.95" customHeight="1">
      <c r="A39" s="949" t="s">
        <v>143</v>
      </c>
      <c r="B39" s="988" t="s">
        <v>957</v>
      </c>
      <c r="C39" s="953" t="s">
        <v>222</v>
      </c>
      <c r="D39" s="946">
        <f>A!D39</f>
        <v>405737</v>
      </c>
      <c r="E39" s="947"/>
      <c r="F39" s="945">
        <f>D39-D40</f>
        <v>242798</v>
      </c>
      <c r="G39" s="945"/>
      <c r="H39" s="945"/>
      <c r="I39" s="118" t="s">
        <v>789</v>
      </c>
    </row>
    <row r="40" spans="1:21" ht="27.95" customHeight="1">
      <c r="A40" s="950"/>
      <c r="B40" s="989"/>
      <c r="C40" s="953"/>
      <c r="D40" s="946">
        <f>A!D40</f>
        <v>162939</v>
      </c>
      <c r="E40" s="947"/>
      <c r="F40" s="118"/>
      <c r="G40" s="994">
        <f>A!G40</f>
        <v>227421</v>
      </c>
      <c r="H40" s="994"/>
      <c r="I40" s="994"/>
    </row>
    <row r="41" spans="1:21" ht="27.95" customHeight="1">
      <c r="A41" s="949" t="s">
        <v>144</v>
      </c>
      <c r="B41" s="988" t="s">
        <v>958</v>
      </c>
      <c r="C41" s="953" t="s">
        <v>223</v>
      </c>
      <c r="D41" s="946">
        <f>A!D41</f>
        <v>11652</v>
      </c>
      <c r="E41" s="947"/>
      <c r="F41" s="945">
        <f>D41-D42</f>
        <v>11652</v>
      </c>
      <c r="G41" s="945"/>
      <c r="H41" s="945"/>
      <c r="I41" s="118" t="s">
        <v>789</v>
      </c>
    </row>
    <row r="42" spans="1:21" ht="27.95" customHeight="1">
      <c r="A42" s="950"/>
      <c r="B42" s="989"/>
      <c r="C42" s="953"/>
      <c r="D42" s="946">
        <f>A!D42</f>
        <v>0</v>
      </c>
      <c r="E42" s="947"/>
      <c r="F42" s="118"/>
      <c r="G42" s="994">
        <f>A!G42</f>
        <v>105362</v>
      </c>
      <c r="H42" s="994"/>
      <c r="I42" s="994"/>
    </row>
    <row r="43" spans="1:21" ht="27.95" customHeight="1">
      <c r="A43" s="949" t="s">
        <v>145</v>
      </c>
      <c r="B43" s="988" t="s">
        <v>847</v>
      </c>
      <c r="C43" s="953" t="s">
        <v>224</v>
      </c>
      <c r="D43" s="946">
        <f>A!D43</f>
        <v>0</v>
      </c>
      <c r="E43" s="947"/>
      <c r="F43" s="945">
        <f>D43-D44</f>
        <v>0</v>
      </c>
      <c r="G43" s="945"/>
      <c r="H43" s="945"/>
      <c r="I43" s="118" t="s">
        <v>789</v>
      </c>
    </row>
    <row r="44" spans="1:21" ht="27.95" customHeight="1">
      <c r="A44" s="950"/>
      <c r="B44" s="989"/>
      <c r="C44" s="953"/>
      <c r="D44" s="946">
        <f>A!D44</f>
        <v>0</v>
      </c>
      <c r="E44" s="947"/>
      <c r="F44" s="118"/>
      <c r="G44" s="994">
        <f>A!G44</f>
        <v>6143</v>
      </c>
      <c r="H44" s="994"/>
      <c r="I44" s="994"/>
    </row>
    <row r="45" spans="1:21" ht="27.95" customHeight="1">
      <c r="A45" s="1001" t="s">
        <v>481</v>
      </c>
      <c r="B45" s="881" t="s">
        <v>848</v>
      </c>
      <c r="C45" s="953" t="s">
        <v>225</v>
      </c>
      <c r="D45" s="946">
        <f>A!D45</f>
        <v>0</v>
      </c>
      <c r="E45" s="947"/>
      <c r="F45" s="945">
        <f>D45-D46</f>
        <v>0</v>
      </c>
      <c r="G45" s="945"/>
      <c r="H45" s="945"/>
      <c r="I45" s="118" t="s">
        <v>789</v>
      </c>
    </row>
    <row r="46" spans="1:21" ht="27.95" customHeight="1">
      <c r="A46" s="1001"/>
      <c r="B46" s="881"/>
      <c r="C46" s="953"/>
      <c r="D46" s="946">
        <f>A!D46</f>
        <v>0</v>
      </c>
      <c r="E46" s="947"/>
      <c r="F46" s="118"/>
      <c r="G46" s="994">
        <f>A!G46</f>
        <v>0</v>
      </c>
      <c r="H46" s="994"/>
      <c r="I46" s="994"/>
    </row>
    <row r="47" spans="1:21" ht="27.95" customHeight="1">
      <c r="A47" s="971" t="s">
        <v>157</v>
      </c>
      <c r="B47" s="1002" t="s">
        <v>125</v>
      </c>
      <c r="C47" s="958" t="s">
        <v>226</v>
      </c>
      <c r="D47" s="872">
        <f>D49+D51+D53+D55+D57+D59+D61+D66</f>
        <v>0</v>
      </c>
      <c r="E47" s="872"/>
      <c r="F47" s="872">
        <f>D47-D48</f>
        <v>0</v>
      </c>
      <c r="G47" s="872"/>
      <c r="H47" s="872"/>
      <c r="I47" s="164"/>
    </row>
    <row r="48" spans="1:21" ht="27.95" customHeight="1">
      <c r="A48" s="971"/>
      <c r="B48" s="1003"/>
      <c r="C48" s="958"/>
      <c r="D48" s="872">
        <f>D50+D52+D54+D56+D58+D60+D62+D67</f>
        <v>0</v>
      </c>
      <c r="E48" s="872"/>
      <c r="F48" s="164"/>
      <c r="G48" s="872">
        <f>G50+G52+G54+G56+G58+G60+G62+G67</f>
        <v>0</v>
      </c>
      <c r="H48" s="872"/>
      <c r="I48" s="872"/>
    </row>
    <row r="49" spans="1:9" ht="27.95" customHeight="1">
      <c r="A49" s="951" t="s">
        <v>795</v>
      </c>
      <c r="B49" s="898" t="s">
        <v>959</v>
      </c>
      <c r="C49" s="953" t="s">
        <v>227</v>
      </c>
      <c r="D49" s="946">
        <f>A!D49</f>
        <v>0</v>
      </c>
      <c r="E49" s="947"/>
      <c r="F49" s="945">
        <f>D49-D50</f>
        <v>0</v>
      </c>
      <c r="G49" s="945"/>
      <c r="H49" s="945"/>
      <c r="I49" s="118" t="s">
        <v>789</v>
      </c>
    </row>
    <row r="50" spans="1:9" ht="27.95" customHeight="1">
      <c r="A50" s="951"/>
      <c r="B50" s="898"/>
      <c r="C50" s="953"/>
      <c r="D50" s="946">
        <f>A!D50</f>
        <v>0</v>
      </c>
      <c r="E50" s="947"/>
      <c r="F50" s="118"/>
      <c r="G50" s="994">
        <f>A!G50</f>
        <v>0</v>
      </c>
      <c r="H50" s="994"/>
      <c r="I50" s="994"/>
    </row>
    <row r="51" spans="1:9" ht="27.95" customHeight="1">
      <c r="A51" s="1001" t="s">
        <v>139</v>
      </c>
      <c r="B51" s="952" t="s">
        <v>960</v>
      </c>
      <c r="C51" s="953" t="s">
        <v>228</v>
      </c>
      <c r="D51" s="946">
        <f>A!D51</f>
        <v>0</v>
      </c>
      <c r="E51" s="947"/>
      <c r="F51" s="945">
        <f>D51-D52</f>
        <v>0</v>
      </c>
      <c r="G51" s="945"/>
      <c r="H51" s="945"/>
      <c r="I51" s="118" t="s">
        <v>789</v>
      </c>
    </row>
    <row r="52" spans="1:9" ht="27.95" customHeight="1">
      <c r="A52" s="1001"/>
      <c r="B52" s="952"/>
      <c r="C52" s="953"/>
      <c r="D52" s="946">
        <f>A!D52</f>
        <v>0</v>
      </c>
      <c r="E52" s="947"/>
      <c r="F52" s="118"/>
      <c r="G52" s="994">
        <f>A!G52</f>
        <v>0</v>
      </c>
      <c r="H52" s="994"/>
      <c r="I52" s="994"/>
    </row>
    <row r="53" spans="1:9" ht="27.95" customHeight="1">
      <c r="A53" s="1001" t="s">
        <v>140</v>
      </c>
      <c r="B53" s="952" t="s">
        <v>961</v>
      </c>
      <c r="C53" s="953" t="s">
        <v>229</v>
      </c>
      <c r="D53" s="946">
        <f>A!D53</f>
        <v>0</v>
      </c>
      <c r="E53" s="947"/>
      <c r="F53" s="945">
        <f>D53-D54</f>
        <v>0</v>
      </c>
      <c r="G53" s="945"/>
      <c r="H53" s="945"/>
      <c r="I53" s="118" t="s">
        <v>789</v>
      </c>
    </row>
    <row r="54" spans="1:9" ht="27.95" customHeight="1">
      <c r="A54" s="1001"/>
      <c r="B54" s="952"/>
      <c r="C54" s="953"/>
      <c r="D54" s="946">
        <f>A!D54</f>
        <v>0</v>
      </c>
      <c r="E54" s="947"/>
      <c r="F54" s="118"/>
      <c r="G54" s="994">
        <f>A!G54</f>
        <v>0</v>
      </c>
      <c r="H54" s="994"/>
      <c r="I54" s="994"/>
    </row>
    <row r="55" spans="1:9" ht="27.95" customHeight="1">
      <c r="A55" s="1001" t="s">
        <v>141</v>
      </c>
      <c r="B55" s="952" t="s">
        <v>962</v>
      </c>
      <c r="C55" s="953" t="s">
        <v>230</v>
      </c>
      <c r="D55" s="946">
        <f>A!D55</f>
        <v>0</v>
      </c>
      <c r="E55" s="947"/>
      <c r="F55" s="945">
        <f>D55-D56</f>
        <v>0</v>
      </c>
      <c r="G55" s="945"/>
      <c r="H55" s="945"/>
      <c r="I55" s="118" t="s">
        <v>789</v>
      </c>
    </row>
    <row r="56" spans="1:9" ht="27.95" customHeight="1">
      <c r="A56" s="1001"/>
      <c r="B56" s="952"/>
      <c r="C56" s="953"/>
      <c r="D56" s="946">
        <f>A!D56</f>
        <v>0</v>
      </c>
      <c r="E56" s="947"/>
      <c r="F56" s="118"/>
      <c r="G56" s="994">
        <f>A!G56</f>
        <v>0</v>
      </c>
      <c r="H56" s="994"/>
      <c r="I56" s="994"/>
    </row>
    <row r="57" spans="1:9" ht="27.95" customHeight="1">
      <c r="A57" s="1001" t="s">
        <v>142</v>
      </c>
      <c r="B57" s="952" t="s">
        <v>849</v>
      </c>
      <c r="C57" s="953" t="s">
        <v>231</v>
      </c>
      <c r="D57" s="946">
        <f>A!D57</f>
        <v>0</v>
      </c>
      <c r="E57" s="947"/>
      <c r="F57" s="945">
        <f>D57-D58</f>
        <v>0</v>
      </c>
      <c r="G57" s="945"/>
      <c r="H57" s="945"/>
      <c r="I57" s="118" t="s">
        <v>789</v>
      </c>
    </row>
    <row r="58" spans="1:9" ht="27.95" customHeight="1">
      <c r="A58" s="1001"/>
      <c r="B58" s="952"/>
      <c r="C58" s="953"/>
      <c r="D58" s="946">
        <f>A!D58</f>
        <v>0</v>
      </c>
      <c r="E58" s="947"/>
      <c r="F58" s="118"/>
      <c r="G58" s="994">
        <f>A!G58</f>
        <v>0</v>
      </c>
      <c r="H58" s="994"/>
      <c r="I58" s="994"/>
    </row>
    <row r="59" spans="1:9" ht="27.95" customHeight="1">
      <c r="A59" s="1001" t="s">
        <v>346</v>
      </c>
      <c r="B59" s="952" t="s">
        <v>850</v>
      </c>
      <c r="C59" s="953" t="s">
        <v>232</v>
      </c>
      <c r="D59" s="946">
        <f>A!D59</f>
        <v>0</v>
      </c>
      <c r="E59" s="947"/>
      <c r="F59" s="945">
        <f>D59-D60</f>
        <v>0</v>
      </c>
      <c r="G59" s="945"/>
      <c r="H59" s="945"/>
      <c r="I59" s="118" t="s">
        <v>789</v>
      </c>
    </row>
    <row r="60" spans="1:9" ht="27.75" customHeight="1">
      <c r="A60" s="1001"/>
      <c r="B60" s="952"/>
      <c r="C60" s="953"/>
      <c r="D60" s="946">
        <f>A!D60</f>
        <v>0</v>
      </c>
      <c r="E60" s="947"/>
      <c r="F60" s="118"/>
      <c r="G60" s="994">
        <f>A!G60</f>
        <v>0</v>
      </c>
      <c r="H60" s="994"/>
      <c r="I60" s="994"/>
    </row>
    <row r="61" spans="1:9" ht="27.75" customHeight="1">
      <c r="A61" s="1001" t="s">
        <v>348</v>
      </c>
      <c r="B61" s="952" t="s">
        <v>963</v>
      </c>
      <c r="C61" s="953" t="s">
        <v>233</v>
      </c>
      <c r="D61" s="946">
        <f>A!D61</f>
        <v>0</v>
      </c>
      <c r="E61" s="947"/>
      <c r="F61" s="945">
        <f>D61-D62</f>
        <v>0</v>
      </c>
      <c r="G61" s="945"/>
      <c r="H61" s="945"/>
      <c r="I61" s="118" t="s">
        <v>789</v>
      </c>
    </row>
    <row r="62" spans="1:9" ht="27.75" customHeight="1">
      <c r="A62" s="1001"/>
      <c r="B62" s="952"/>
      <c r="C62" s="953"/>
      <c r="D62" s="946">
        <f>A!D62</f>
        <v>0</v>
      </c>
      <c r="E62" s="947"/>
      <c r="F62" s="118"/>
      <c r="G62" s="994">
        <f>A!G62</f>
        <v>0</v>
      </c>
      <c r="H62" s="994"/>
      <c r="I62" s="994"/>
    </row>
    <row r="63" spans="1:9" s="13" customFormat="1" ht="12.95" customHeight="1">
      <c r="A63" s="895" t="str">
        <f>A1</f>
        <v xml:space="preserve">Ident. a </v>
      </c>
      <c r="B63" s="889" t="s">
        <v>838</v>
      </c>
      <c r="C63" s="98" t="s">
        <v>839</v>
      </c>
      <c r="D63" s="873" t="s">
        <v>840</v>
      </c>
      <c r="E63" s="873"/>
      <c r="F63" s="873"/>
      <c r="G63" s="873"/>
      <c r="H63" s="1006" t="s">
        <v>678</v>
      </c>
      <c r="I63" s="1007"/>
    </row>
    <row r="64" spans="1:9" s="13" customFormat="1">
      <c r="A64" s="896"/>
      <c r="B64" s="890"/>
      <c r="C64" s="101" t="s">
        <v>679</v>
      </c>
      <c r="D64" s="100">
        <v>1</v>
      </c>
      <c r="E64" s="102" t="s">
        <v>947</v>
      </c>
      <c r="F64" s="878" t="s">
        <v>948</v>
      </c>
      <c r="G64" s="879"/>
      <c r="H64" s="1008"/>
      <c r="I64" s="1009"/>
    </row>
    <row r="65" spans="1:9" s="13" customFormat="1" ht="12.95" customHeight="1">
      <c r="A65" s="897"/>
      <c r="B65" s="100" t="s">
        <v>479</v>
      </c>
      <c r="C65" s="103" t="s">
        <v>480</v>
      </c>
      <c r="D65" s="104"/>
      <c r="E65" s="145" t="s">
        <v>946</v>
      </c>
      <c r="F65" s="869"/>
      <c r="G65" s="871"/>
      <c r="H65" s="1010" t="s">
        <v>954</v>
      </c>
      <c r="I65" s="1011"/>
    </row>
    <row r="66" spans="1:9" ht="27.95" customHeight="1">
      <c r="A66" s="1001" t="s">
        <v>349</v>
      </c>
      <c r="B66" s="898" t="s">
        <v>964</v>
      </c>
      <c r="C66" s="953" t="s">
        <v>234</v>
      </c>
      <c r="D66" s="946">
        <f>A!D66</f>
        <v>0</v>
      </c>
      <c r="E66" s="947"/>
      <c r="F66" s="945">
        <f>D66-D67</f>
        <v>0</v>
      </c>
      <c r="G66" s="945"/>
      <c r="H66" s="945"/>
      <c r="I66" s="118" t="s">
        <v>789</v>
      </c>
    </row>
    <row r="67" spans="1:9" ht="27.95" customHeight="1">
      <c r="A67" s="1001"/>
      <c r="B67" s="898"/>
      <c r="C67" s="953"/>
      <c r="D67" s="946">
        <f>A!D67</f>
        <v>0</v>
      </c>
      <c r="E67" s="947"/>
      <c r="F67" s="118"/>
      <c r="G67" s="994">
        <f>A!G67</f>
        <v>0</v>
      </c>
      <c r="H67" s="994"/>
      <c r="I67" s="994"/>
    </row>
    <row r="68" spans="1:9" ht="27.95" customHeight="1">
      <c r="A68" s="970" t="s">
        <v>131</v>
      </c>
      <c r="B68" s="892" t="s">
        <v>965</v>
      </c>
      <c r="C68" s="958" t="s">
        <v>235</v>
      </c>
      <c r="D68" s="872">
        <f>D70+D84+D103+D121</f>
        <v>5554125</v>
      </c>
      <c r="E68" s="872"/>
      <c r="F68" s="872">
        <f>D68-D69</f>
        <v>5237047</v>
      </c>
      <c r="G68" s="872"/>
      <c r="H68" s="872"/>
      <c r="I68" s="157"/>
    </row>
    <row r="69" spans="1:9" ht="27.95" customHeight="1">
      <c r="A69" s="970"/>
      <c r="B69" s="892"/>
      <c r="C69" s="958"/>
      <c r="D69" s="872">
        <f>D71+D85+D104+D122</f>
        <v>317078</v>
      </c>
      <c r="E69" s="872"/>
      <c r="F69" s="157"/>
      <c r="G69" s="872">
        <f>G71+G85+G104+G122</f>
        <v>5347457</v>
      </c>
      <c r="H69" s="872"/>
      <c r="I69" s="872"/>
    </row>
    <row r="70" spans="1:9" ht="27.95" customHeight="1">
      <c r="A70" s="970" t="s">
        <v>132</v>
      </c>
      <c r="B70" s="892" t="s">
        <v>966</v>
      </c>
      <c r="C70" s="954" t="s">
        <v>236</v>
      </c>
      <c r="D70" s="872">
        <f>D72+D74+D76+D78+D80+D82</f>
        <v>3893629</v>
      </c>
      <c r="E70" s="872"/>
      <c r="F70" s="872">
        <f>D70-D71</f>
        <v>3577236</v>
      </c>
      <c r="G70" s="872"/>
      <c r="H70" s="872"/>
      <c r="I70" s="164"/>
    </row>
    <row r="71" spans="1:9" ht="27.95" customHeight="1">
      <c r="A71" s="970"/>
      <c r="B71" s="892"/>
      <c r="C71" s="954"/>
      <c r="D71" s="872">
        <f>D73+D75+D77+D79+D81+D83</f>
        <v>316393</v>
      </c>
      <c r="E71" s="872"/>
      <c r="F71" s="164"/>
      <c r="G71" s="872">
        <f>G73+G75+G77+G79+G81+G83</f>
        <v>3046622</v>
      </c>
      <c r="H71" s="872"/>
      <c r="I71" s="872"/>
    </row>
    <row r="72" spans="1:9" ht="27.95" customHeight="1">
      <c r="A72" s="951" t="s">
        <v>162</v>
      </c>
      <c r="B72" s="881" t="s">
        <v>967</v>
      </c>
      <c r="C72" s="957" t="s">
        <v>237</v>
      </c>
      <c r="D72" s="946">
        <f>A!D72</f>
        <v>3439985</v>
      </c>
      <c r="E72" s="947"/>
      <c r="F72" s="945">
        <f>D72-D73</f>
        <v>3123592</v>
      </c>
      <c r="G72" s="945"/>
      <c r="H72" s="945"/>
      <c r="I72" s="118" t="s">
        <v>789</v>
      </c>
    </row>
    <row r="73" spans="1:9" ht="27.95" customHeight="1">
      <c r="A73" s="951"/>
      <c r="B73" s="881"/>
      <c r="C73" s="957"/>
      <c r="D73" s="946">
        <f>A!D73</f>
        <v>316393</v>
      </c>
      <c r="E73" s="947"/>
      <c r="F73" s="118"/>
      <c r="G73" s="994">
        <f>A!G73</f>
        <v>2731010</v>
      </c>
      <c r="H73" s="994"/>
      <c r="I73" s="994"/>
    </row>
    <row r="74" spans="1:9" ht="27.95" customHeight="1">
      <c r="A74" s="1001" t="s">
        <v>133</v>
      </c>
      <c r="B74" s="952" t="s">
        <v>968</v>
      </c>
      <c r="C74" s="953" t="s">
        <v>238</v>
      </c>
      <c r="D74" s="946">
        <f>A!D74</f>
        <v>265972</v>
      </c>
      <c r="E74" s="947"/>
      <c r="F74" s="945">
        <f>D74-D75</f>
        <v>265972</v>
      </c>
      <c r="G74" s="945"/>
      <c r="H74" s="945"/>
      <c r="I74" s="118" t="s">
        <v>789</v>
      </c>
    </row>
    <row r="75" spans="1:9" ht="27.95" customHeight="1">
      <c r="A75" s="1001"/>
      <c r="B75" s="952"/>
      <c r="C75" s="953"/>
      <c r="D75" s="946">
        <f>A!D75</f>
        <v>0</v>
      </c>
      <c r="E75" s="947"/>
      <c r="F75" s="118"/>
      <c r="G75" s="994">
        <f>A!G75</f>
        <v>184634</v>
      </c>
      <c r="H75" s="994"/>
      <c r="I75" s="994"/>
    </row>
    <row r="76" spans="1:9" ht="27.95" customHeight="1">
      <c r="A76" s="1001" t="s">
        <v>347</v>
      </c>
      <c r="B76" s="955" t="s">
        <v>851</v>
      </c>
      <c r="C76" s="953" t="s">
        <v>239</v>
      </c>
      <c r="D76" s="946">
        <f>A!D76</f>
        <v>0</v>
      </c>
      <c r="E76" s="947"/>
      <c r="F76" s="945">
        <f>D76-D77</f>
        <v>0</v>
      </c>
      <c r="G76" s="945"/>
      <c r="H76" s="945"/>
      <c r="I76" s="118" t="s">
        <v>789</v>
      </c>
    </row>
    <row r="77" spans="1:9" ht="27.95" customHeight="1">
      <c r="A77" s="1001"/>
      <c r="B77" s="955"/>
      <c r="C77" s="953"/>
      <c r="D77" s="946">
        <f>A!D77</f>
        <v>0</v>
      </c>
      <c r="E77" s="947"/>
      <c r="F77" s="118"/>
      <c r="G77" s="994">
        <f>A!G77</f>
        <v>0</v>
      </c>
      <c r="H77" s="994"/>
      <c r="I77" s="994"/>
    </row>
    <row r="78" spans="1:9" ht="27.95" customHeight="1">
      <c r="A78" s="1001" t="s">
        <v>353</v>
      </c>
      <c r="B78" s="955" t="s">
        <v>852</v>
      </c>
      <c r="C78" s="953" t="s">
        <v>240</v>
      </c>
      <c r="D78" s="946">
        <f>A!D78</f>
        <v>0</v>
      </c>
      <c r="E78" s="947"/>
      <c r="F78" s="945">
        <f>D78-D79</f>
        <v>0</v>
      </c>
      <c r="G78" s="945"/>
      <c r="H78" s="945"/>
      <c r="I78" s="118" t="s">
        <v>789</v>
      </c>
    </row>
    <row r="79" spans="1:9" ht="27.95" customHeight="1">
      <c r="A79" s="1001"/>
      <c r="B79" s="955"/>
      <c r="C79" s="953"/>
      <c r="D79" s="946">
        <f>A!D79</f>
        <v>0</v>
      </c>
      <c r="E79" s="947"/>
      <c r="F79" s="118"/>
      <c r="G79" s="994">
        <f>A!G79</f>
        <v>0</v>
      </c>
      <c r="H79" s="994"/>
      <c r="I79" s="994"/>
    </row>
    <row r="80" spans="1:9" ht="27.95" customHeight="1">
      <c r="A80" s="1001" t="s">
        <v>354</v>
      </c>
      <c r="B80" s="881" t="s">
        <v>969</v>
      </c>
      <c r="C80" s="957" t="s">
        <v>241</v>
      </c>
      <c r="D80" s="946">
        <f>A!D80</f>
        <v>187672</v>
      </c>
      <c r="E80" s="947"/>
      <c r="F80" s="945">
        <f>D80-D81</f>
        <v>187672</v>
      </c>
      <c r="G80" s="945"/>
      <c r="H80" s="945"/>
      <c r="I80" s="118" t="s">
        <v>789</v>
      </c>
    </row>
    <row r="81" spans="1:9" ht="27.95" customHeight="1">
      <c r="A81" s="1001"/>
      <c r="B81" s="881"/>
      <c r="C81" s="957"/>
      <c r="D81" s="946">
        <f>A!D81</f>
        <v>0</v>
      </c>
      <c r="E81" s="947"/>
      <c r="F81" s="118"/>
      <c r="G81" s="994">
        <f>A!G81</f>
        <v>130978</v>
      </c>
      <c r="H81" s="994"/>
      <c r="I81" s="994"/>
    </row>
    <row r="82" spans="1:9" ht="27.95" customHeight="1">
      <c r="A82" s="1001" t="s">
        <v>346</v>
      </c>
      <c r="B82" s="881" t="s">
        <v>970</v>
      </c>
      <c r="C82" s="953" t="s">
        <v>242</v>
      </c>
      <c r="D82" s="946">
        <f>A!D82</f>
        <v>0</v>
      </c>
      <c r="E82" s="947"/>
      <c r="F82" s="945">
        <f>D82-D83</f>
        <v>0</v>
      </c>
      <c r="G82" s="945"/>
      <c r="H82" s="945"/>
      <c r="I82" s="118" t="s">
        <v>789</v>
      </c>
    </row>
    <row r="83" spans="1:9" ht="27.95" customHeight="1">
      <c r="A83" s="1001"/>
      <c r="B83" s="881"/>
      <c r="C83" s="953"/>
      <c r="D83" s="946">
        <f>A!D83</f>
        <v>0</v>
      </c>
      <c r="E83" s="947"/>
      <c r="F83" s="118"/>
      <c r="G83" s="994">
        <f>A!G83</f>
        <v>0</v>
      </c>
      <c r="H83" s="994"/>
      <c r="I83" s="994"/>
    </row>
    <row r="84" spans="1:9" ht="27.95" customHeight="1">
      <c r="A84" s="948" t="s">
        <v>163</v>
      </c>
      <c r="B84" s="892" t="s">
        <v>857</v>
      </c>
      <c r="C84" s="958" t="s">
        <v>243</v>
      </c>
      <c r="D84" s="872">
        <f>D86+D88+D90+D92+D97+D99+D101</f>
        <v>0</v>
      </c>
      <c r="E84" s="872"/>
      <c r="F84" s="872">
        <f>D84-D85</f>
        <v>0</v>
      </c>
      <c r="G84" s="872"/>
      <c r="H84" s="872"/>
      <c r="I84" s="164"/>
    </row>
    <row r="85" spans="1:9" ht="27.95" customHeight="1">
      <c r="A85" s="948"/>
      <c r="B85" s="892"/>
      <c r="C85" s="958"/>
      <c r="D85" s="872">
        <f>D87+D89+D91+D93+D98+D100+D102</f>
        <v>0</v>
      </c>
      <c r="E85" s="872"/>
      <c r="F85" s="164"/>
      <c r="G85" s="872">
        <f>G87+G89+G91+G93+G98+G100+G102</f>
        <v>0</v>
      </c>
      <c r="H85" s="872"/>
      <c r="I85" s="872"/>
    </row>
    <row r="86" spans="1:9" ht="27.95" customHeight="1">
      <c r="A86" s="951" t="s">
        <v>164</v>
      </c>
      <c r="B86" s="881" t="s">
        <v>853</v>
      </c>
      <c r="C86" s="953" t="s">
        <v>244</v>
      </c>
      <c r="D86" s="946">
        <f>A!D86</f>
        <v>0</v>
      </c>
      <c r="E86" s="947"/>
      <c r="F86" s="945">
        <f>D86-D87</f>
        <v>0</v>
      </c>
      <c r="G86" s="945"/>
      <c r="H86" s="945"/>
      <c r="I86" s="118" t="s">
        <v>789</v>
      </c>
    </row>
    <row r="87" spans="1:9" ht="27.95" customHeight="1">
      <c r="A87" s="951"/>
      <c r="B87" s="881"/>
      <c r="C87" s="953"/>
      <c r="D87" s="946">
        <f>A!D87</f>
        <v>0</v>
      </c>
      <c r="E87" s="947"/>
      <c r="F87" s="118"/>
      <c r="G87" s="994">
        <f>A!G87</f>
        <v>0</v>
      </c>
      <c r="H87" s="994"/>
      <c r="I87" s="994"/>
    </row>
    <row r="88" spans="1:9" ht="27.95" customHeight="1">
      <c r="A88" s="1001" t="s">
        <v>333</v>
      </c>
      <c r="B88" s="881" t="s">
        <v>858</v>
      </c>
      <c r="C88" s="957" t="s">
        <v>245</v>
      </c>
      <c r="D88" s="946">
        <f>A!D88</f>
        <v>0</v>
      </c>
      <c r="E88" s="947"/>
      <c r="F88" s="945">
        <f>D88-D89</f>
        <v>0</v>
      </c>
      <c r="G88" s="945"/>
      <c r="H88" s="945"/>
      <c r="I88" s="118" t="s">
        <v>789</v>
      </c>
    </row>
    <row r="89" spans="1:9" ht="27.95" customHeight="1">
      <c r="A89" s="1001"/>
      <c r="B89" s="881"/>
      <c r="C89" s="957"/>
      <c r="D89" s="946">
        <f>A!D89</f>
        <v>0</v>
      </c>
      <c r="E89" s="947"/>
      <c r="F89" s="118"/>
      <c r="G89" s="994">
        <f>A!G89</f>
        <v>0</v>
      </c>
      <c r="H89" s="994"/>
      <c r="I89" s="994"/>
    </row>
    <row r="90" spans="1:9" ht="27.95" customHeight="1">
      <c r="A90" s="1001" t="s">
        <v>332</v>
      </c>
      <c r="B90" s="952" t="s">
        <v>971</v>
      </c>
      <c r="C90" s="953" t="s">
        <v>246</v>
      </c>
      <c r="D90" s="946">
        <f>A!D90</f>
        <v>0</v>
      </c>
      <c r="E90" s="947"/>
      <c r="F90" s="945">
        <f>D90-D91</f>
        <v>0</v>
      </c>
      <c r="G90" s="945"/>
      <c r="H90" s="945"/>
      <c r="I90" s="118" t="s">
        <v>789</v>
      </c>
    </row>
    <row r="91" spans="1:9" ht="27.75" customHeight="1">
      <c r="A91" s="1001"/>
      <c r="B91" s="952"/>
      <c r="C91" s="953"/>
      <c r="D91" s="946">
        <f>A!D91</f>
        <v>0</v>
      </c>
      <c r="E91" s="947"/>
      <c r="F91" s="118"/>
      <c r="G91" s="994">
        <f>A!G91</f>
        <v>0</v>
      </c>
      <c r="H91" s="994"/>
      <c r="I91" s="994"/>
    </row>
    <row r="92" spans="1:9" ht="27.75" customHeight="1">
      <c r="A92" s="1001" t="s">
        <v>334</v>
      </c>
      <c r="B92" s="952" t="s">
        <v>854</v>
      </c>
      <c r="C92" s="953" t="s">
        <v>247</v>
      </c>
      <c r="D92" s="946">
        <f>A!D92</f>
        <v>0</v>
      </c>
      <c r="E92" s="947"/>
      <c r="F92" s="945">
        <f>D92-D93</f>
        <v>0</v>
      </c>
      <c r="G92" s="945"/>
      <c r="H92" s="945"/>
      <c r="I92" s="118" t="s">
        <v>789</v>
      </c>
    </row>
    <row r="93" spans="1:9" ht="27.75" customHeight="1">
      <c r="A93" s="1001"/>
      <c r="B93" s="952"/>
      <c r="C93" s="953"/>
      <c r="D93" s="946">
        <f>A!D93</f>
        <v>0</v>
      </c>
      <c r="E93" s="947"/>
      <c r="F93" s="118"/>
      <c r="G93" s="994">
        <f>A!G93</f>
        <v>0</v>
      </c>
      <c r="H93" s="994"/>
      <c r="I93" s="994"/>
    </row>
    <row r="94" spans="1:9" s="13" customFormat="1" ht="12.95" customHeight="1">
      <c r="A94" s="895" t="str">
        <f>A1</f>
        <v xml:space="preserve">Ident. a </v>
      </c>
      <c r="B94" s="889" t="s">
        <v>838</v>
      </c>
      <c r="C94" s="98" t="s">
        <v>839</v>
      </c>
      <c r="D94" s="873" t="s">
        <v>840</v>
      </c>
      <c r="E94" s="873"/>
      <c r="F94" s="873"/>
      <c r="G94" s="873"/>
      <c r="H94" s="1006" t="s">
        <v>678</v>
      </c>
      <c r="I94" s="1007"/>
    </row>
    <row r="95" spans="1:9" s="13" customFormat="1">
      <c r="A95" s="896"/>
      <c r="B95" s="890"/>
      <c r="C95" s="101" t="s">
        <v>679</v>
      </c>
      <c r="D95" s="100">
        <v>1</v>
      </c>
      <c r="E95" s="102" t="s">
        <v>947</v>
      </c>
      <c r="F95" s="878" t="s">
        <v>948</v>
      </c>
      <c r="G95" s="879"/>
      <c r="H95" s="1008"/>
      <c r="I95" s="1009"/>
    </row>
    <row r="96" spans="1:9" s="13" customFormat="1" ht="12.95" customHeight="1">
      <c r="A96" s="897"/>
      <c r="B96" s="100" t="s">
        <v>479</v>
      </c>
      <c r="C96" s="103" t="s">
        <v>480</v>
      </c>
      <c r="D96" s="104"/>
      <c r="E96" s="145" t="s">
        <v>946</v>
      </c>
      <c r="F96" s="869"/>
      <c r="G96" s="871"/>
      <c r="H96" s="1010" t="s">
        <v>972</v>
      </c>
      <c r="I96" s="1011"/>
    </row>
    <row r="97" spans="1:9" ht="27.95" customHeight="1">
      <c r="A97" s="1001" t="s">
        <v>331</v>
      </c>
      <c r="B97" s="955" t="s">
        <v>502</v>
      </c>
      <c r="C97" s="953" t="s">
        <v>248</v>
      </c>
      <c r="D97" s="946">
        <f>A!D97</f>
        <v>0</v>
      </c>
      <c r="E97" s="947"/>
      <c r="F97" s="945">
        <f>D97-D98</f>
        <v>0</v>
      </c>
      <c r="G97" s="945"/>
      <c r="H97" s="945"/>
      <c r="I97" s="118" t="s">
        <v>789</v>
      </c>
    </row>
    <row r="98" spans="1:9" ht="27.95" customHeight="1">
      <c r="A98" s="1001"/>
      <c r="B98" s="955"/>
      <c r="C98" s="953"/>
      <c r="D98" s="946">
        <f>A!D98</f>
        <v>0</v>
      </c>
      <c r="E98" s="947"/>
      <c r="F98" s="118"/>
      <c r="G98" s="994">
        <f>A!G98</f>
        <v>0</v>
      </c>
      <c r="H98" s="994"/>
      <c r="I98" s="994"/>
    </row>
    <row r="99" spans="1:9" ht="27.95" customHeight="1">
      <c r="A99" s="1001" t="s">
        <v>149</v>
      </c>
      <c r="B99" s="881" t="s">
        <v>855</v>
      </c>
      <c r="C99" s="953" t="s">
        <v>249</v>
      </c>
      <c r="D99" s="946">
        <f>A!D99</f>
        <v>0</v>
      </c>
      <c r="E99" s="947"/>
      <c r="F99" s="945">
        <f>D99-D100</f>
        <v>0</v>
      </c>
      <c r="G99" s="945"/>
      <c r="H99" s="945"/>
      <c r="I99" s="118" t="s">
        <v>789</v>
      </c>
    </row>
    <row r="100" spans="1:9" ht="27.95" customHeight="1">
      <c r="A100" s="1001"/>
      <c r="B100" s="881"/>
      <c r="C100" s="953"/>
      <c r="D100" s="946">
        <f>A!D100</f>
        <v>0</v>
      </c>
      <c r="E100" s="947"/>
      <c r="F100" s="118"/>
      <c r="G100" s="994">
        <f>A!G100</f>
        <v>0</v>
      </c>
      <c r="H100" s="994"/>
      <c r="I100" s="994"/>
    </row>
    <row r="101" spans="1:9" ht="27.95" customHeight="1">
      <c r="A101" s="1001" t="s">
        <v>898</v>
      </c>
      <c r="B101" s="881" t="s">
        <v>973</v>
      </c>
      <c r="C101" s="953" t="s">
        <v>317</v>
      </c>
      <c r="D101" s="946">
        <f>A!D101</f>
        <v>0</v>
      </c>
      <c r="E101" s="947"/>
      <c r="F101" s="945">
        <f>D101-D102</f>
        <v>0</v>
      </c>
      <c r="G101" s="945"/>
      <c r="H101" s="945"/>
      <c r="I101" s="118" t="s">
        <v>789</v>
      </c>
    </row>
    <row r="102" spans="1:9" ht="27.95" customHeight="1">
      <c r="A102" s="1001"/>
      <c r="B102" s="881"/>
      <c r="C102" s="953"/>
      <c r="D102" s="946">
        <f>A!D102</f>
        <v>0</v>
      </c>
      <c r="E102" s="947"/>
      <c r="F102" s="118"/>
      <c r="G102" s="994">
        <f>A!G102</f>
        <v>0</v>
      </c>
      <c r="H102" s="994"/>
      <c r="I102" s="994"/>
    </row>
    <row r="103" spans="1:9" ht="27.95" customHeight="1">
      <c r="A103" s="948" t="s">
        <v>146</v>
      </c>
      <c r="B103" s="892" t="s">
        <v>859</v>
      </c>
      <c r="C103" s="958" t="s">
        <v>250</v>
      </c>
      <c r="D103" s="872">
        <f>D105+D107+D109+D111+D113+D115+D117+D119</f>
        <v>1511651</v>
      </c>
      <c r="E103" s="872"/>
      <c r="F103" s="872">
        <f>D103-D104</f>
        <v>1510966</v>
      </c>
      <c r="G103" s="872"/>
      <c r="H103" s="872"/>
      <c r="I103" s="164"/>
    </row>
    <row r="104" spans="1:9" ht="27.95" customHeight="1">
      <c r="A104" s="948"/>
      <c r="B104" s="892"/>
      <c r="C104" s="958"/>
      <c r="D104" s="872">
        <f>D106+D108+D110+D112+D114+D116+D118+D120</f>
        <v>685</v>
      </c>
      <c r="E104" s="872"/>
      <c r="F104" s="164"/>
      <c r="G104" s="872">
        <f>G106+G108+G110+G112+G114+G116+G118+G120</f>
        <v>2185019</v>
      </c>
      <c r="H104" s="872"/>
      <c r="I104" s="872"/>
    </row>
    <row r="105" spans="1:9" ht="27.95" customHeight="1">
      <c r="A105" s="951" t="s">
        <v>166</v>
      </c>
      <c r="B105" s="1004" t="s">
        <v>856</v>
      </c>
      <c r="C105" s="957" t="s">
        <v>251</v>
      </c>
      <c r="D105" s="946">
        <f>A!D105</f>
        <v>1324205</v>
      </c>
      <c r="E105" s="947"/>
      <c r="F105" s="945">
        <f>D105-D106</f>
        <v>1323520</v>
      </c>
      <c r="G105" s="945"/>
      <c r="H105" s="945"/>
      <c r="I105" s="118" t="s">
        <v>789</v>
      </c>
    </row>
    <row r="106" spans="1:9" ht="27.95" customHeight="1">
      <c r="A106" s="951"/>
      <c r="B106" s="1005"/>
      <c r="C106" s="957"/>
      <c r="D106" s="946">
        <f>A!D106</f>
        <v>685</v>
      </c>
      <c r="E106" s="947"/>
      <c r="F106" s="118"/>
      <c r="G106" s="994">
        <f>A!G106</f>
        <v>2167833</v>
      </c>
      <c r="H106" s="994"/>
      <c r="I106" s="994"/>
    </row>
    <row r="107" spans="1:9" ht="27.95" customHeight="1">
      <c r="A107" s="1001" t="s">
        <v>333</v>
      </c>
      <c r="B107" s="881" t="s">
        <v>858</v>
      </c>
      <c r="C107" s="953" t="s">
        <v>252</v>
      </c>
      <c r="D107" s="946">
        <f>A!D107</f>
        <v>0</v>
      </c>
      <c r="E107" s="947"/>
      <c r="F107" s="945">
        <f>D107-D108</f>
        <v>0</v>
      </c>
      <c r="G107" s="945"/>
      <c r="H107" s="945"/>
      <c r="I107" s="118" t="s">
        <v>789</v>
      </c>
    </row>
    <row r="108" spans="1:9" ht="27.95" customHeight="1">
      <c r="A108" s="1001"/>
      <c r="B108" s="881"/>
      <c r="C108" s="953"/>
      <c r="D108" s="946">
        <f>A!D108</f>
        <v>0</v>
      </c>
      <c r="E108" s="947"/>
      <c r="F108" s="118"/>
      <c r="G108" s="994">
        <f>A!G108</f>
        <v>0</v>
      </c>
      <c r="H108" s="994"/>
      <c r="I108" s="994"/>
    </row>
    <row r="109" spans="1:9" ht="27.95" customHeight="1">
      <c r="A109" s="1001" t="s">
        <v>332</v>
      </c>
      <c r="B109" s="952" t="s">
        <v>974</v>
      </c>
      <c r="C109" s="953" t="s">
        <v>253</v>
      </c>
      <c r="D109" s="946">
        <f>A!D109</f>
        <v>0</v>
      </c>
      <c r="E109" s="947"/>
      <c r="F109" s="945">
        <f>D109-D110</f>
        <v>0</v>
      </c>
      <c r="G109" s="945"/>
      <c r="H109" s="945"/>
      <c r="I109" s="118" t="s">
        <v>789</v>
      </c>
    </row>
    <row r="110" spans="1:9" ht="27.95" customHeight="1">
      <c r="A110" s="1001"/>
      <c r="B110" s="952"/>
      <c r="C110" s="953"/>
      <c r="D110" s="946">
        <f>A!D110</f>
        <v>0</v>
      </c>
      <c r="E110" s="947"/>
      <c r="F110" s="118"/>
      <c r="G110" s="994">
        <f>A!G110</f>
        <v>0</v>
      </c>
      <c r="H110" s="994"/>
      <c r="I110" s="994"/>
    </row>
    <row r="111" spans="1:9" ht="27.95" customHeight="1">
      <c r="A111" s="1001" t="s">
        <v>334</v>
      </c>
      <c r="B111" s="955" t="s">
        <v>870</v>
      </c>
      <c r="C111" s="953" t="s">
        <v>254</v>
      </c>
      <c r="D111" s="946">
        <f>A!D111</f>
        <v>0</v>
      </c>
      <c r="E111" s="947"/>
      <c r="F111" s="945">
        <f>D111-D112</f>
        <v>0</v>
      </c>
      <c r="G111" s="945"/>
      <c r="H111" s="945"/>
      <c r="I111" s="118" t="s">
        <v>789</v>
      </c>
    </row>
    <row r="112" spans="1:9" ht="27.95" customHeight="1">
      <c r="A112" s="1001"/>
      <c r="B112" s="955"/>
      <c r="C112" s="953"/>
      <c r="D112" s="946">
        <f>A!D112</f>
        <v>0</v>
      </c>
      <c r="E112" s="947"/>
      <c r="F112" s="118"/>
      <c r="G112" s="994">
        <f>A!G112</f>
        <v>0</v>
      </c>
      <c r="H112" s="994"/>
      <c r="I112" s="994"/>
    </row>
    <row r="113" spans="1:9" ht="27.95" customHeight="1">
      <c r="A113" s="1001" t="s">
        <v>331</v>
      </c>
      <c r="B113" s="955" t="s">
        <v>503</v>
      </c>
      <c r="C113" s="953" t="s">
        <v>255</v>
      </c>
      <c r="D113" s="946">
        <f>A!D113</f>
        <v>0</v>
      </c>
      <c r="E113" s="947"/>
      <c r="F113" s="945">
        <f>D113-D114</f>
        <v>0</v>
      </c>
      <c r="G113" s="945"/>
      <c r="H113" s="945"/>
      <c r="I113" s="118" t="s">
        <v>789</v>
      </c>
    </row>
    <row r="114" spans="1:9" ht="27.95" customHeight="1">
      <c r="A114" s="1001"/>
      <c r="B114" s="955"/>
      <c r="C114" s="953"/>
      <c r="D114" s="946">
        <f>A!D114</f>
        <v>0</v>
      </c>
      <c r="E114" s="947"/>
      <c r="F114" s="118"/>
      <c r="G114" s="994">
        <f>A!G114</f>
        <v>0</v>
      </c>
      <c r="H114" s="994"/>
      <c r="I114" s="994"/>
    </row>
    <row r="115" spans="1:9" ht="27.95" customHeight="1">
      <c r="A115" s="1001" t="s">
        <v>335</v>
      </c>
      <c r="B115" s="952" t="s">
        <v>975</v>
      </c>
      <c r="C115" s="953" t="s">
        <v>256</v>
      </c>
      <c r="D115" s="946">
        <f>A!D115</f>
        <v>0</v>
      </c>
      <c r="E115" s="947"/>
      <c r="F115" s="945">
        <f>D115-D116</f>
        <v>0</v>
      </c>
      <c r="G115" s="945"/>
      <c r="H115" s="945"/>
      <c r="I115" s="118" t="s">
        <v>789</v>
      </c>
    </row>
    <row r="116" spans="1:9" ht="27.95" customHeight="1">
      <c r="A116" s="1001"/>
      <c r="B116" s="952"/>
      <c r="C116" s="953"/>
      <c r="D116" s="946">
        <f>A!D116</f>
        <v>0</v>
      </c>
      <c r="E116" s="947"/>
      <c r="F116" s="118"/>
      <c r="G116" s="994">
        <f>A!G116</f>
        <v>0</v>
      </c>
      <c r="H116" s="994"/>
      <c r="I116" s="994"/>
    </row>
    <row r="117" spans="1:9" ht="27.95" customHeight="1">
      <c r="A117" s="1001" t="s">
        <v>330</v>
      </c>
      <c r="B117" s="952" t="s">
        <v>871</v>
      </c>
      <c r="C117" s="953" t="s">
        <v>257</v>
      </c>
      <c r="D117" s="946">
        <f>A!D117</f>
        <v>187446</v>
      </c>
      <c r="E117" s="947"/>
      <c r="F117" s="945">
        <f>D117-D118</f>
        <v>187446</v>
      </c>
      <c r="G117" s="945"/>
      <c r="H117" s="945"/>
      <c r="I117" s="118" t="s">
        <v>789</v>
      </c>
    </row>
    <row r="118" spans="1:9" ht="27.95" customHeight="1">
      <c r="A118" s="1001"/>
      <c r="B118" s="952"/>
      <c r="C118" s="953"/>
      <c r="D118" s="946">
        <f>A!D118</f>
        <v>0</v>
      </c>
      <c r="E118" s="947"/>
      <c r="F118" s="118"/>
      <c r="G118" s="994">
        <f>A!G118</f>
        <v>17186</v>
      </c>
      <c r="H118" s="994"/>
      <c r="I118" s="994"/>
    </row>
    <row r="119" spans="1:9" ht="27.95" customHeight="1">
      <c r="A119" s="1001" t="s">
        <v>589</v>
      </c>
      <c r="B119" s="952" t="s">
        <v>872</v>
      </c>
      <c r="C119" s="953" t="s">
        <v>258</v>
      </c>
      <c r="D119" s="946">
        <f>A!D119</f>
        <v>0</v>
      </c>
      <c r="E119" s="947"/>
      <c r="F119" s="945">
        <f>D119-D120</f>
        <v>0</v>
      </c>
      <c r="G119" s="945"/>
      <c r="H119" s="945"/>
      <c r="I119" s="118" t="s">
        <v>789</v>
      </c>
    </row>
    <row r="120" spans="1:9" ht="27.95" customHeight="1">
      <c r="A120" s="1001"/>
      <c r="B120" s="952"/>
      <c r="C120" s="953"/>
      <c r="D120" s="946">
        <f>A!D120</f>
        <v>0</v>
      </c>
      <c r="E120" s="947"/>
      <c r="F120" s="118"/>
      <c r="G120" s="994">
        <f>A!G120</f>
        <v>0</v>
      </c>
      <c r="H120" s="994"/>
      <c r="I120" s="994"/>
    </row>
    <row r="121" spans="1:9" ht="27.95" customHeight="1">
      <c r="A121" s="948" t="s">
        <v>167</v>
      </c>
      <c r="B121" s="956" t="s">
        <v>976</v>
      </c>
      <c r="C121" s="954" t="s">
        <v>259</v>
      </c>
      <c r="D121" s="866">
        <f>D123+D128+D130+D132+D134</f>
        <v>148845</v>
      </c>
      <c r="E121" s="868"/>
      <c r="F121" s="866">
        <f>D121-D122</f>
        <v>148845</v>
      </c>
      <c r="G121" s="867"/>
      <c r="H121" s="868"/>
      <c r="I121" s="157"/>
    </row>
    <row r="122" spans="1:9" ht="27.75" customHeight="1">
      <c r="A122" s="948"/>
      <c r="B122" s="956"/>
      <c r="C122" s="954"/>
      <c r="D122" s="866">
        <f>D124+D129+D131+D133+D135</f>
        <v>0</v>
      </c>
      <c r="E122" s="868"/>
      <c r="F122" s="157"/>
      <c r="G122" s="866">
        <f>G124+G129+G131+G133+G135</f>
        <v>115816</v>
      </c>
      <c r="H122" s="867"/>
      <c r="I122" s="868"/>
    </row>
    <row r="123" spans="1:9" ht="27.95" customHeight="1">
      <c r="A123" s="951" t="s">
        <v>168</v>
      </c>
      <c r="B123" s="952" t="s">
        <v>977</v>
      </c>
      <c r="C123" s="953" t="s">
        <v>260</v>
      </c>
      <c r="D123" s="946">
        <f>A!D123</f>
        <v>5396</v>
      </c>
      <c r="E123" s="947"/>
      <c r="F123" s="945">
        <f>D123-D124</f>
        <v>5396</v>
      </c>
      <c r="G123" s="945"/>
      <c r="H123" s="945"/>
      <c r="I123" s="118" t="s">
        <v>789</v>
      </c>
    </row>
    <row r="124" spans="1:9" ht="27.75" customHeight="1">
      <c r="A124" s="951"/>
      <c r="B124" s="952"/>
      <c r="C124" s="953"/>
      <c r="D124" s="946">
        <f>A!D124</f>
        <v>0</v>
      </c>
      <c r="E124" s="947"/>
      <c r="F124" s="118"/>
      <c r="G124" s="994">
        <f>A!G124</f>
        <v>5932</v>
      </c>
      <c r="H124" s="994"/>
      <c r="I124" s="994"/>
    </row>
    <row r="125" spans="1:9" s="13" customFormat="1" ht="12.95" customHeight="1">
      <c r="A125" s="895" t="str">
        <f>A1</f>
        <v xml:space="preserve">Ident. a </v>
      </c>
      <c r="B125" s="889" t="s">
        <v>838</v>
      </c>
      <c r="C125" s="98" t="s">
        <v>839</v>
      </c>
      <c r="D125" s="873" t="s">
        <v>840</v>
      </c>
      <c r="E125" s="873"/>
      <c r="F125" s="873"/>
      <c r="G125" s="873"/>
      <c r="H125" s="1006" t="s">
        <v>678</v>
      </c>
      <c r="I125" s="1007"/>
    </row>
    <row r="126" spans="1:9" s="13" customFormat="1">
      <c r="A126" s="896"/>
      <c r="B126" s="890"/>
      <c r="C126" s="101" t="s">
        <v>679</v>
      </c>
      <c r="D126" s="100">
        <v>1</v>
      </c>
      <c r="E126" s="102" t="s">
        <v>947</v>
      </c>
      <c r="F126" s="878" t="s">
        <v>948</v>
      </c>
      <c r="G126" s="879"/>
      <c r="H126" s="1008"/>
      <c r="I126" s="1009"/>
    </row>
    <row r="127" spans="1:9" s="13" customFormat="1" ht="12.95" customHeight="1">
      <c r="A127" s="897"/>
      <c r="B127" s="100" t="s">
        <v>479</v>
      </c>
      <c r="C127" s="103" t="s">
        <v>480</v>
      </c>
      <c r="D127" s="104"/>
      <c r="E127" s="145" t="s">
        <v>946</v>
      </c>
      <c r="F127" s="869"/>
      <c r="G127" s="871"/>
      <c r="H127" s="1010" t="s">
        <v>954</v>
      </c>
      <c r="I127" s="1011"/>
    </row>
    <row r="128" spans="1:9" ht="27.95" customHeight="1">
      <c r="A128" s="1001" t="s">
        <v>139</v>
      </c>
      <c r="B128" s="952" t="s">
        <v>873</v>
      </c>
      <c r="C128" s="953" t="s">
        <v>261</v>
      </c>
      <c r="D128" s="946">
        <f>A!D128</f>
        <v>143449</v>
      </c>
      <c r="E128" s="947"/>
      <c r="F128" s="945">
        <f>D128-D129</f>
        <v>143449</v>
      </c>
      <c r="G128" s="945"/>
      <c r="H128" s="945"/>
      <c r="I128" s="118" t="s">
        <v>789</v>
      </c>
    </row>
    <row r="129" spans="1:9" ht="27.75" customHeight="1">
      <c r="A129" s="1001"/>
      <c r="B129" s="952"/>
      <c r="C129" s="953"/>
      <c r="D129" s="946">
        <f>A!D129</f>
        <v>0</v>
      </c>
      <c r="E129" s="947"/>
      <c r="F129" s="118"/>
      <c r="G129" s="994">
        <f>A!G129</f>
        <v>109884</v>
      </c>
      <c r="H129" s="994"/>
      <c r="I129" s="994"/>
    </row>
    <row r="130" spans="1:9" ht="27.95" customHeight="1">
      <c r="A130" s="1001" t="s">
        <v>140</v>
      </c>
      <c r="B130" s="952" t="s">
        <v>978</v>
      </c>
      <c r="C130" s="953" t="s">
        <v>262</v>
      </c>
      <c r="D130" s="946">
        <f>A!D130</f>
        <v>0</v>
      </c>
      <c r="E130" s="947"/>
      <c r="F130" s="945">
        <f>D130-D131</f>
        <v>0</v>
      </c>
      <c r="G130" s="945"/>
      <c r="H130" s="945"/>
      <c r="I130" s="118" t="s">
        <v>789</v>
      </c>
    </row>
    <row r="131" spans="1:9" ht="27.75" customHeight="1">
      <c r="A131" s="1001"/>
      <c r="B131" s="952"/>
      <c r="C131" s="953"/>
      <c r="D131" s="946">
        <f>A!D131</f>
        <v>0</v>
      </c>
      <c r="E131" s="947"/>
      <c r="F131" s="118"/>
      <c r="G131" s="994">
        <f>A!G131</f>
        <v>0</v>
      </c>
      <c r="H131" s="994"/>
      <c r="I131" s="994"/>
    </row>
    <row r="132" spans="1:9" ht="27.95" customHeight="1">
      <c r="A132" s="1001" t="s">
        <v>141</v>
      </c>
      <c r="B132" s="952" t="s">
        <v>979</v>
      </c>
      <c r="C132" s="953" t="s">
        <v>263</v>
      </c>
      <c r="D132" s="946">
        <f>A!D132</f>
        <v>0</v>
      </c>
      <c r="E132" s="947"/>
      <c r="F132" s="945">
        <f>D132-D133</f>
        <v>0</v>
      </c>
      <c r="G132" s="945"/>
      <c r="H132" s="945"/>
      <c r="I132" s="118" t="s">
        <v>789</v>
      </c>
    </row>
    <row r="133" spans="1:9" ht="27.75" customHeight="1">
      <c r="A133" s="1001"/>
      <c r="B133" s="952"/>
      <c r="C133" s="953"/>
      <c r="D133" s="946">
        <f>A!D133</f>
        <v>0</v>
      </c>
      <c r="E133" s="947"/>
      <c r="F133" s="118"/>
      <c r="G133" s="994">
        <f>A!G133</f>
        <v>0</v>
      </c>
      <c r="H133" s="994"/>
      <c r="I133" s="994"/>
    </row>
    <row r="134" spans="1:9" ht="27.95" customHeight="1">
      <c r="A134" s="1001" t="s">
        <v>355</v>
      </c>
      <c r="B134" s="952" t="s">
        <v>874</v>
      </c>
      <c r="C134" s="953" t="s">
        <v>264</v>
      </c>
      <c r="D134" s="946">
        <f>A!D134</f>
        <v>0</v>
      </c>
      <c r="E134" s="947"/>
      <c r="F134" s="945">
        <f>D134-D135</f>
        <v>0</v>
      </c>
      <c r="G134" s="945"/>
      <c r="H134" s="945"/>
      <c r="I134" s="118" t="s">
        <v>789</v>
      </c>
    </row>
    <row r="135" spans="1:9" ht="27.75" customHeight="1">
      <c r="A135" s="1001"/>
      <c r="B135" s="952"/>
      <c r="C135" s="953"/>
      <c r="D135" s="946">
        <f>A!D135</f>
        <v>0</v>
      </c>
      <c r="E135" s="947"/>
      <c r="F135" s="118"/>
      <c r="G135" s="994">
        <f>A!G135</f>
        <v>0</v>
      </c>
      <c r="H135" s="994"/>
      <c r="I135" s="994"/>
    </row>
    <row r="136" spans="1:9" ht="27.95" customHeight="1">
      <c r="A136" s="948" t="s">
        <v>147</v>
      </c>
      <c r="B136" s="956" t="s">
        <v>980</v>
      </c>
      <c r="C136" s="954" t="s">
        <v>265</v>
      </c>
      <c r="D136" s="872">
        <f>D138+D140+D142+D144</f>
        <v>9257</v>
      </c>
      <c r="E136" s="872"/>
      <c r="F136" s="872">
        <f>D136-D137</f>
        <v>9257</v>
      </c>
      <c r="G136" s="872"/>
      <c r="H136" s="872"/>
      <c r="I136" s="157"/>
    </row>
    <row r="137" spans="1:9" ht="27.75" customHeight="1">
      <c r="A137" s="948"/>
      <c r="B137" s="956"/>
      <c r="C137" s="954"/>
      <c r="D137" s="872">
        <f>D139+D141+D143+D145</f>
        <v>0</v>
      </c>
      <c r="E137" s="872"/>
      <c r="F137" s="157"/>
      <c r="G137" s="872">
        <f>G139+G141+G143+G145</f>
        <v>8264</v>
      </c>
      <c r="H137" s="872"/>
      <c r="I137" s="872"/>
    </row>
    <row r="138" spans="1:9" ht="27.95" customHeight="1">
      <c r="A138" s="951" t="s">
        <v>174</v>
      </c>
      <c r="B138" s="952" t="s">
        <v>981</v>
      </c>
      <c r="C138" s="953" t="s">
        <v>266</v>
      </c>
      <c r="D138" s="946">
        <f>A!D138</f>
        <v>0</v>
      </c>
      <c r="E138" s="947"/>
      <c r="F138" s="945">
        <f>D138-D139</f>
        <v>0</v>
      </c>
      <c r="G138" s="945"/>
      <c r="H138" s="945"/>
      <c r="I138" s="118" t="s">
        <v>789</v>
      </c>
    </row>
    <row r="139" spans="1:9" ht="27.75" customHeight="1">
      <c r="A139" s="951"/>
      <c r="B139" s="952"/>
      <c r="C139" s="953"/>
      <c r="D139" s="946">
        <f>A!D139</f>
        <v>0</v>
      </c>
      <c r="E139" s="947"/>
      <c r="F139" s="118"/>
      <c r="G139" s="994">
        <f>A!G139</f>
        <v>0</v>
      </c>
      <c r="H139" s="994"/>
      <c r="I139" s="994"/>
    </row>
    <row r="140" spans="1:9" ht="27.95" customHeight="1">
      <c r="A140" s="1001" t="s">
        <v>133</v>
      </c>
      <c r="B140" s="952" t="s">
        <v>982</v>
      </c>
      <c r="C140" s="953" t="s">
        <v>267</v>
      </c>
      <c r="D140" s="946">
        <f>A!D140</f>
        <v>9257</v>
      </c>
      <c r="E140" s="947"/>
      <c r="F140" s="945">
        <f>D140-D141</f>
        <v>9257</v>
      </c>
      <c r="G140" s="945"/>
      <c r="H140" s="945"/>
      <c r="I140" s="118" t="s">
        <v>789</v>
      </c>
    </row>
    <row r="141" spans="1:9" ht="27.75" customHeight="1">
      <c r="A141" s="1001"/>
      <c r="B141" s="952"/>
      <c r="C141" s="953"/>
      <c r="D141" s="946">
        <f>A!D141</f>
        <v>0</v>
      </c>
      <c r="E141" s="947"/>
      <c r="F141" s="118"/>
      <c r="G141" s="994">
        <f>A!G141</f>
        <v>8264</v>
      </c>
      <c r="H141" s="994"/>
      <c r="I141" s="994"/>
    </row>
    <row r="142" spans="1:9" ht="27.75" customHeight="1">
      <c r="A142" s="1001" t="s">
        <v>134</v>
      </c>
      <c r="B142" s="952" t="s">
        <v>984</v>
      </c>
      <c r="C142" s="953" t="s">
        <v>268</v>
      </c>
      <c r="D142" s="946">
        <f>A!D142</f>
        <v>0</v>
      </c>
      <c r="E142" s="947"/>
      <c r="F142" s="945">
        <f>D142-D143</f>
        <v>0</v>
      </c>
      <c r="G142" s="945"/>
      <c r="H142" s="945"/>
      <c r="I142" s="118" t="s">
        <v>789</v>
      </c>
    </row>
    <row r="143" spans="1:9" ht="27.75" customHeight="1">
      <c r="A143" s="1001"/>
      <c r="B143" s="952"/>
      <c r="C143" s="953"/>
      <c r="D143" s="946">
        <f>A!D143</f>
        <v>0</v>
      </c>
      <c r="E143" s="947"/>
      <c r="F143" s="118"/>
      <c r="G143" s="994">
        <f>A!G143</f>
        <v>0</v>
      </c>
      <c r="H143" s="994"/>
      <c r="I143" s="994"/>
    </row>
    <row r="144" spans="1:9" ht="27.75" customHeight="1">
      <c r="A144" s="1001" t="s">
        <v>135</v>
      </c>
      <c r="B144" s="952" t="s">
        <v>983</v>
      </c>
      <c r="C144" s="953" t="s">
        <v>269</v>
      </c>
      <c r="D144" s="946">
        <f>A!D144</f>
        <v>0</v>
      </c>
      <c r="E144" s="947"/>
      <c r="F144" s="945">
        <f>D144-D145</f>
        <v>0</v>
      </c>
      <c r="G144" s="945"/>
      <c r="H144" s="945"/>
      <c r="I144" s="118" t="s">
        <v>789</v>
      </c>
    </row>
    <row r="145" spans="1:9" ht="27.75" customHeight="1">
      <c r="A145" s="1001"/>
      <c r="B145" s="952"/>
      <c r="C145" s="953"/>
      <c r="D145" s="946">
        <f>A!D145</f>
        <v>0</v>
      </c>
      <c r="E145" s="947"/>
      <c r="F145" s="118"/>
      <c r="G145" s="994">
        <f>A!G145</f>
        <v>0</v>
      </c>
      <c r="H145" s="994"/>
      <c r="I145" s="994"/>
    </row>
    <row r="146" spans="1:9">
      <c r="A146" s="15"/>
      <c r="B146" s="16"/>
      <c r="C146" s="17"/>
      <c r="D146" s="18"/>
      <c r="E146" s="19"/>
      <c r="F146" s="19"/>
      <c r="G146" s="19"/>
      <c r="H146" s="19"/>
      <c r="I146" s="19"/>
    </row>
    <row r="147" spans="1:9">
      <c r="A147" s="15"/>
      <c r="B147" s="16"/>
      <c r="C147" s="17"/>
      <c r="D147" s="18"/>
      <c r="E147" s="19"/>
      <c r="F147" s="19"/>
      <c r="G147" s="19"/>
      <c r="H147" s="19"/>
      <c r="I147" s="19"/>
    </row>
    <row r="148" spans="1:9">
      <c r="A148" s="15"/>
      <c r="B148" s="16"/>
      <c r="C148" s="17"/>
      <c r="D148" s="18"/>
      <c r="E148" s="19"/>
      <c r="F148" s="19"/>
      <c r="G148" s="19"/>
      <c r="H148" s="19"/>
      <c r="I148" s="19"/>
    </row>
    <row r="149" spans="1:9">
      <c r="A149" s="15"/>
      <c r="B149" s="16"/>
      <c r="C149" s="17"/>
      <c r="D149" s="18"/>
      <c r="E149" s="19"/>
      <c r="F149" s="19"/>
      <c r="G149" s="19"/>
      <c r="H149" s="19"/>
      <c r="I149" s="19"/>
    </row>
    <row r="150" spans="1:9">
      <c r="A150" s="15"/>
      <c r="B150" s="16"/>
      <c r="C150" s="17"/>
      <c r="D150" s="18"/>
      <c r="E150" s="19"/>
      <c r="F150" s="19"/>
      <c r="G150" s="19"/>
      <c r="H150" s="19"/>
      <c r="I150" s="19"/>
    </row>
    <row r="151" spans="1:9">
      <c r="A151" s="15"/>
      <c r="B151" s="16"/>
      <c r="C151" s="17"/>
      <c r="D151" s="18"/>
      <c r="E151" s="19"/>
      <c r="F151" s="19"/>
      <c r="G151" s="19"/>
      <c r="H151" s="19"/>
      <c r="I151" s="19"/>
    </row>
    <row r="152" spans="1:9">
      <c r="A152" s="15"/>
      <c r="B152" s="16"/>
      <c r="C152" s="17"/>
      <c r="D152" s="18"/>
      <c r="E152" s="19"/>
      <c r="F152" s="19"/>
      <c r="G152" s="19"/>
      <c r="H152" s="19"/>
      <c r="I152" s="19"/>
    </row>
    <row r="153" spans="1:9">
      <c r="A153" s="15"/>
      <c r="B153" s="16"/>
      <c r="C153" s="17"/>
      <c r="D153" s="18"/>
      <c r="E153" s="19"/>
      <c r="F153" s="19"/>
      <c r="G153" s="19"/>
      <c r="H153" s="19"/>
      <c r="I153" s="19"/>
    </row>
    <row r="154" spans="1:9">
      <c r="A154" s="15"/>
      <c r="B154" s="16"/>
      <c r="C154" s="17"/>
      <c r="D154" s="18"/>
      <c r="E154" s="19"/>
      <c r="F154" s="19"/>
      <c r="G154" s="19"/>
      <c r="H154" s="19"/>
      <c r="I154" s="19"/>
    </row>
    <row r="155" spans="1:9">
      <c r="A155" s="15"/>
      <c r="B155" s="16"/>
      <c r="C155" s="17"/>
      <c r="D155" s="18"/>
      <c r="E155" s="19"/>
      <c r="F155" s="19"/>
      <c r="G155" s="19"/>
      <c r="H155" s="19"/>
      <c r="I155" s="19"/>
    </row>
    <row r="156" spans="1:9">
      <c r="A156" s="15"/>
      <c r="B156" s="16"/>
      <c r="C156" s="17"/>
      <c r="D156" s="18"/>
      <c r="E156" s="19"/>
      <c r="F156" s="19"/>
      <c r="G156" s="19"/>
      <c r="H156" s="19"/>
      <c r="I156" s="19"/>
    </row>
    <row r="157" spans="1:9">
      <c r="A157" s="15"/>
      <c r="B157" s="16"/>
      <c r="C157" s="17"/>
      <c r="D157" s="18"/>
      <c r="E157" s="19"/>
      <c r="F157" s="19"/>
      <c r="G157" s="19"/>
      <c r="H157" s="19"/>
      <c r="I157" s="19"/>
    </row>
    <row r="158" spans="1:9">
      <c r="A158" s="15"/>
      <c r="B158" s="16"/>
      <c r="C158" s="17"/>
      <c r="D158" s="18"/>
      <c r="E158" s="19"/>
      <c r="F158" s="19"/>
      <c r="G158" s="19"/>
      <c r="H158" s="19"/>
      <c r="I158" s="19"/>
    </row>
    <row r="159" spans="1:9">
      <c r="A159" s="15"/>
      <c r="B159" s="16"/>
      <c r="C159" s="17"/>
      <c r="D159" s="18"/>
      <c r="E159" s="19"/>
      <c r="F159" s="19"/>
      <c r="G159" s="19"/>
      <c r="H159" s="19"/>
      <c r="I159" s="19"/>
    </row>
    <row r="160" spans="1:9">
      <c r="A160" s="15"/>
      <c r="B160" s="16"/>
      <c r="C160" s="17"/>
      <c r="D160" s="18"/>
      <c r="E160" s="19"/>
      <c r="F160" s="19"/>
      <c r="G160" s="19"/>
      <c r="H160" s="19"/>
      <c r="I160" s="19"/>
    </row>
    <row r="161" spans="1:9">
      <c r="A161" s="15"/>
      <c r="B161" s="16"/>
      <c r="C161" s="17"/>
      <c r="D161" s="18"/>
      <c r="E161" s="19"/>
      <c r="F161" s="19"/>
      <c r="G161" s="19"/>
      <c r="H161" s="19"/>
      <c r="I161" s="19"/>
    </row>
    <row r="162" spans="1:9">
      <c r="A162" s="15"/>
      <c r="B162" s="16"/>
      <c r="C162" s="17"/>
      <c r="D162" s="18"/>
      <c r="E162" s="19"/>
      <c r="F162" s="19"/>
      <c r="G162" s="19"/>
      <c r="H162" s="19"/>
      <c r="I162" s="19"/>
    </row>
    <row r="163" spans="1:9">
      <c r="A163" s="15"/>
      <c r="B163" s="16"/>
      <c r="C163" s="17"/>
      <c r="D163" s="18"/>
      <c r="E163" s="19"/>
      <c r="F163" s="19"/>
      <c r="G163" s="19"/>
      <c r="H163" s="19"/>
      <c r="I163" s="19"/>
    </row>
    <row r="164" spans="1:9">
      <c r="A164" s="15"/>
      <c r="B164" s="16"/>
      <c r="C164" s="17"/>
      <c r="D164" s="18"/>
      <c r="E164" s="19"/>
      <c r="F164" s="19"/>
      <c r="G164" s="19"/>
      <c r="H164" s="19"/>
      <c r="I164" s="19"/>
    </row>
    <row r="165" spans="1:9">
      <c r="A165" s="15"/>
      <c r="B165" s="16"/>
      <c r="C165" s="17"/>
      <c r="D165" s="18"/>
      <c r="E165" s="19"/>
      <c r="F165" s="19"/>
      <c r="G165" s="19"/>
      <c r="H165" s="19"/>
      <c r="I165" s="19"/>
    </row>
    <row r="166" spans="1:9">
      <c r="A166" s="15"/>
      <c r="B166" s="16"/>
      <c r="C166" s="17"/>
      <c r="D166" s="18"/>
      <c r="E166" s="19"/>
      <c r="F166" s="19"/>
      <c r="G166" s="19"/>
      <c r="H166" s="19"/>
      <c r="I166" s="19"/>
    </row>
    <row r="167" spans="1:9">
      <c r="A167" s="15"/>
      <c r="B167" s="16"/>
      <c r="C167" s="17"/>
      <c r="D167" s="18"/>
      <c r="E167" s="19"/>
      <c r="F167" s="19"/>
      <c r="G167" s="19"/>
      <c r="H167" s="19"/>
      <c r="I167" s="19"/>
    </row>
    <row r="168" spans="1:9">
      <c r="A168" s="15"/>
      <c r="B168" s="16"/>
      <c r="C168" s="17"/>
      <c r="D168" s="18"/>
      <c r="E168" s="19"/>
      <c r="F168" s="19"/>
      <c r="G168" s="19"/>
      <c r="H168" s="19"/>
      <c r="I168" s="19"/>
    </row>
    <row r="169" spans="1:9">
      <c r="A169" s="15"/>
      <c r="B169" s="16"/>
      <c r="C169" s="17"/>
      <c r="D169" s="18"/>
      <c r="E169" s="19"/>
      <c r="F169" s="19"/>
      <c r="G169" s="19"/>
      <c r="H169" s="19"/>
      <c r="I169" s="19"/>
    </row>
    <row r="170" spans="1:9">
      <c r="A170" s="15"/>
      <c r="B170" s="16"/>
      <c r="C170" s="17"/>
      <c r="D170" s="18"/>
      <c r="E170" s="19"/>
      <c r="F170" s="19"/>
      <c r="G170" s="19"/>
      <c r="H170" s="19"/>
      <c r="I170" s="19"/>
    </row>
    <row r="171" spans="1:9">
      <c r="A171" s="15"/>
      <c r="B171" s="16"/>
      <c r="C171" s="17"/>
      <c r="D171" s="18"/>
      <c r="E171" s="19"/>
      <c r="F171" s="19"/>
      <c r="G171" s="19"/>
      <c r="H171" s="19"/>
      <c r="I171" s="19"/>
    </row>
    <row r="172" spans="1:9">
      <c r="A172" s="15"/>
      <c r="B172" s="16"/>
      <c r="C172" s="17"/>
      <c r="D172" s="18"/>
      <c r="E172" s="19"/>
      <c r="F172" s="19"/>
      <c r="G172" s="19"/>
      <c r="H172" s="19"/>
      <c r="I172" s="19"/>
    </row>
    <row r="173" spans="1:9">
      <c r="A173" s="15"/>
      <c r="B173" s="16"/>
      <c r="C173" s="17"/>
      <c r="D173" s="18"/>
      <c r="E173" s="19"/>
      <c r="F173" s="19"/>
      <c r="G173" s="19"/>
      <c r="H173" s="19"/>
      <c r="I173" s="19"/>
    </row>
    <row r="174" spans="1:9">
      <c r="A174" s="15"/>
      <c r="B174" s="16"/>
      <c r="C174" s="17"/>
      <c r="D174" s="18"/>
      <c r="E174" s="19"/>
      <c r="F174" s="19"/>
      <c r="G174" s="19"/>
      <c r="H174" s="19"/>
      <c r="I174" s="19"/>
    </row>
    <row r="175" spans="1:9">
      <c r="A175" s="15"/>
      <c r="B175" s="16"/>
      <c r="C175" s="17"/>
      <c r="D175" s="18"/>
      <c r="E175" s="19"/>
      <c r="F175" s="19"/>
      <c r="G175" s="19"/>
      <c r="H175" s="19"/>
      <c r="I175" s="19"/>
    </row>
    <row r="176" spans="1:9">
      <c r="A176" s="15"/>
      <c r="B176" s="16"/>
      <c r="C176" s="17"/>
      <c r="D176" s="18"/>
      <c r="E176" s="19"/>
      <c r="F176" s="19"/>
      <c r="G176" s="19"/>
      <c r="H176" s="19"/>
      <c r="I176" s="19"/>
    </row>
    <row r="177" spans="1:9">
      <c r="A177" s="15"/>
      <c r="B177" s="16"/>
      <c r="C177" s="17"/>
      <c r="D177" s="18"/>
      <c r="E177" s="19"/>
      <c r="F177" s="19"/>
      <c r="G177" s="19"/>
      <c r="H177" s="19"/>
      <c r="I177" s="19"/>
    </row>
    <row r="178" spans="1:9">
      <c r="A178" s="15"/>
      <c r="B178" s="16"/>
      <c r="C178" s="17"/>
      <c r="D178" s="18"/>
      <c r="E178" s="19"/>
      <c r="F178" s="19"/>
      <c r="G178" s="19"/>
      <c r="H178" s="19"/>
      <c r="I178" s="19"/>
    </row>
    <row r="179" spans="1:9">
      <c r="A179" s="15"/>
      <c r="B179" s="16"/>
      <c r="C179" s="17"/>
      <c r="D179" s="18"/>
      <c r="E179" s="19"/>
      <c r="F179" s="19"/>
      <c r="G179" s="19"/>
      <c r="H179" s="19"/>
      <c r="I179" s="19"/>
    </row>
    <row r="180" spans="1:9">
      <c r="A180" s="15"/>
      <c r="B180" s="16"/>
      <c r="C180" s="17"/>
      <c r="D180" s="18"/>
      <c r="E180" s="19"/>
      <c r="F180" s="19"/>
      <c r="G180" s="19"/>
      <c r="H180" s="19"/>
      <c r="I180" s="19"/>
    </row>
    <row r="181" spans="1:9">
      <c r="A181" s="15"/>
      <c r="B181" s="16"/>
      <c r="C181" s="17"/>
      <c r="D181" s="18"/>
      <c r="E181" s="19"/>
      <c r="F181" s="19"/>
      <c r="G181" s="19"/>
      <c r="H181" s="19"/>
      <c r="I181" s="19"/>
    </row>
    <row r="182" spans="1:9">
      <c r="A182" s="15"/>
      <c r="B182" s="16"/>
      <c r="C182" s="17"/>
      <c r="D182" s="18"/>
      <c r="E182" s="19"/>
      <c r="F182" s="19"/>
      <c r="G182" s="19"/>
      <c r="H182" s="19"/>
      <c r="I182" s="19"/>
    </row>
    <row r="183" spans="1:9">
      <c r="A183" s="15"/>
      <c r="B183" s="16"/>
      <c r="C183" s="17"/>
      <c r="D183" s="18"/>
      <c r="E183" s="19"/>
      <c r="F183" s="19"/>
      <c r="G183" s="19"/>
      <c r="H183" s="19"/>
      <c r="I183" s="19"/>
    </row>
    <row r="184" spans="1:9">
      <c r="A184" s="15"/>
      <c r="B184" s="16"/>
      <c r="C184" s="17"/>
      <c r="D184" s="18"/>
      <c r="E184" s="19"/>
      <c r="F184" s="19"/>
      <c r="G184" s="19"/>
      <c r="H184" s="19"/>
      <c r="I184" s="19"/>
    </row>
    <row r="185" spans="1:9">
      <c r="A185" s="15"/>
      <c r="B185" s="16"/>
      <c r="C185" s="17"/>
      <c r="D185" s="18"/>
      <c r="E185" s="19"/>
      <c r="F185" s="19"/>
      <c r="G185" s="19"/>
      <c r="H185" s="19"/>
      <c r="I185" s="19"/>
    </row>
    <row r="186" spans="1:9">
      <c r="A186" s="15"/>
      <c r="B186" s="16"/>
      <c r="C186" s="17"/>
      <c r="D186" s="18"/>
      <c r="E186" s="19"/>
      <c r="F186" s="19"/>
      <c r="G186" s="19"/>
      <c r="H186" s="19"/>
      <c r="I186" s="19"/>
    </row>
    <row r="187" spans="1:9">
      <c r="A187" s="15"/>
      <c r="B187" s="16"/>
      <c r="C187" s="17"/>
      <c r="D187" s="18"/>
      <c r="E187" s="19"/>
      <c r="F187" s="19"/>
      <c r="G187" s="19"/>
      <c r="H187" s="19"/>
      <c r="I187" s="19"/>
    </row>
    <row r="188" spans="1:9">
      <c r="A188" s="15"/>
      <c r="B188" s="16"/>
      <c r="C188" s="17"/>
      <c r="D188" s="18"/>
      <c r="E188" s="19"/>
      <c r="F188" s="19"/>
      <c r="G188" s="19"/>
      <c r="H188" s="19"/>
      <c r="I188" s="19"/>
    </row>
    <row r="189" spans="1:9">
      <c r="A189" s="15"/>
      <c r="B189" s="16"/>
      <c r="C189" s="17"/>
      <c r="D189" s="18"/>
      <c r="E189" s="19"/>
      <c r="F189" s="19"/>
      <c r="G189" s="19"/>
      <c r="H189" s="19"/>
      <c r="I189" s="19"/>
    </row>
    <row r="190" spans="1:9">
      <c r="A190" s="15"/>
      <c r="B190" s="16"/>
      <c r="C190" s="17"/>
      <c r="D190" s="18"/>
      <c r="E190" s="19"/>
      <c r="F190" s="19"/>
      <c r="G190" s="19"/>
      <c r="H190" s="19"/>
      <c r="I190" s="19"/>
    </row>
    <row r="191" spans="1:9">
      <c r="A191" s="15"/>
      <c r="B191" s="16"/>
      <c r="C191" s="17"/>
      <c r="D191" s="18"/>
      <c r="E191" s="19"/>
      <c r="F191" s="19"/>
      <c r="G191" s="19"/>
      <c r="H191" s="19"/>
      <c r="I191" s="19"/>
    </row>
    <row r="192" spans="1:9">
      <c r="A192" s="15"/>
      <c r="B192" s="16"/>
      <c r="C192" s="17"/>
      <c r="D192" s="18"/>
      <c r="E192" s="19"/>
      <c r="F192" s="19"/>
      <c r="G192" s="19"/>
      <c r="H192" s="19"/>
      <c r="I192" s="19"/>
    </row>
    <row r="193" spans="1:9">
      <c r="A193" s="15"/>
      <c r="B193" s="16"/>
      <c r="C193" s="17"/>
      <c r="D193" s="18"/>
      <c r="E193" s="19"/>
      <c r="F193" s="19"/>
      <c r="G193" s="19"/>
      <c r="H193" s="19"/>
      <c r="I193" s="19"/>
    </row>
    <row r="194" spans="1:9">
      <c r="A194" s="15"/>
      <c r="B194" s="16"/>
      <c r="C194" s="17"/>
      <c r="D194" s="18"/>
      <c r="E194" s="19"/>
      <c r="F194" s="19"/>
      <c r="G194" s="19"/>
      <c r="H194" s="19"/>
      <c r="I194" s="19"/>
    </row>
    <row r="195" spans="1:9">
      <c r="A195" s="15"/>
      <c r="B195" s="16"/>
      <c r="C195" s="17"/>
      <c r="D195" s="18"/>
      <c r="E195" s="19"/>
      <c r="F195" s="19"/>
      <c r="G195" s="19"/>
      <c r="H195" s="19"/>
      <c r="I195" s="19"/>
    </row>
    <row r="196" spans="1:9">
      <c r="A196" s="15"/>
      <c r="B196" s="16"/>
      <c r="C196" s="17"/>
      <c r="D196" s="18"/>
      <c r="E196" s="19"/>
      <c r="F196" s="19"/>
      <c r="G196" s="19"/>
      <c r="H196" s="19"/>
      <c r="I196" s="19"/>
    </row>
    <row r="197" spans="1:9">
      <c r="A197" s="15"/>
      <c r="B197" s="16"/>
      <c r="C197" s="17"/>
      <c r="D197" s="18"/>
      <c r="E197" s="19"/>
      <c r="F197" s="19"/>
      <c r="G197" s="19"/>
      <c r="H197" s="19"/>
      <c r="I197" s="19"/>
    </row>
    <row r="198" spans="1:9">
      <c r="A198" s="15"/>
      <c r="B198" s="16"/>
      <c r="C198" s="17"/>
      <c r="D198" s="18"/>
      <c r="E198" s="19"/>
      <c r="F198" s="19"/>
      <c r="G198" s="19"/>
      <c r="H198" s="19"/>
      <c r="I198" s="19"/>
    </row>
    <row r="199" spans="1:9">
      <c r="A199" s="15"/>
      <c r="B199" s="16"/>
      <c r="C199" s="17"/>
      <c r="D199" s="18"/>
      <c r="E199" s="19"/>
      <c r="F199" s="19"/>
      <c r="G199" s="19"/>
      <c r="H199" s="19"/>
      <c r="I199" s="19"/>
    </row>
    <row r="200" spans="1:9">
      <c r="A200" s="15"/>
      <c r="B200" s="16"/>
      <c r="C200" s="17"/>
      <c r="D200" s="18"/>
      <c r="E200" s="19"/>
      <c r="F200" s="19"/>
      <c r="G200" s="19"/>
      <c r="H200" s="19"/>
      <c r="I200" s="19"/>
    </row>
    <row r="201" spans="1:9">
      <c r="A201" s="15"/>
      <c r="B201" s="16"/>
      <c r="C201" s="17"/>
      <c r="D201" s="18"/>
      <c r="E201" s="19"/>
      <c r="F201" s="19"/>
      <c r="G201" s="19"/>
      <c r="H201" s="19"/>
      <c r="I201" s="19"/>
    </row>
    <row r="202" spans="1:9">
      <c r="A202" s="15"/>
      <c r="B202" s="16"/>
      <c r="C202" s="17"/>
      <c r="D202" s="18"/>
      <c r="E202" s="19"/>
      <c r="F202" s="19"/>
      <c r="G202" s="19"/>
      <c r="H202" s="19"/>
      <c r="I202" s="19"/>
    </row>
    <row r="203" spans="1:9">
      <c r="A203" s="15"/>
      <c r="B203" s="16"/>
      <c r="C203" s="17"/>
      <c r="D203" s="18"/>
      <c r="E203" s="19"/>
      <c r="F203" s="19"/>
      <c r="G203" s="19"/>
      <c r="H203" s="19"/>
      <c r="I203" s="19"/>
    </row>
    <row r="204" spans="1:9">
      <c r="A204" s="15"/>
      <c r="B204" s="16"/>
      <c r="C204" s="17"/>
      <c r="D204" s="18"/>
      <c r="E204" s="19"/>
      <c r="F204" s="19"/>
      <c r="G204" s="19"/>
      <c r="H204" s="19"/>
      <c r="I204" s="19"/>
    </row>
    <row r="205" spans="1:9">
      <c r="A205" s="15"/>
      <c r="B205" s="16"/>
      <c r="C205" s="17"/>
      <c r="D205" s="18"/>
      <c r="E205" s="19"/>
      <c r="F205" s="19"/>
      <c r="G205" s="19"/>
      <c r="H205" s="19"/>
      <c r="I205" s="19"/>
    </row>
    <row r="206" spans="1:9">
      <c r="A206" s="15"/>
      <c r="B206" s="16"/>
      <c r="C206" s="17"/>
      <c r="D206" s="18"/>
      <c r="E206" s="19"/>
      <c r="F206" s="19"/>
      <c r="G206" s="19"/>
      <c r="H206" s="19"/>
      <c r="I206" s="19"/>
    </row>
    <row r="207" spans="1:9">
      <c r="A207" s="15"/>
      <c r="B207" s="16"/>
      <c r="C207" s="17"/>
      <c r="D207" s="18"/>
      <c r="E207" s="19"/>
      <c r="F207" s="19"/>
      <c r="G207" s="19"/>
      <c r="H207" s="19"/>
      <c r="I207" s="19"/>
    </row>
    <row r="208" spans="1:9">
      <c r="A208" s="15"/>
      <c r="B208" s="16"/>
      <c r="C208" s="17"/>
      <c r="D208" s="18"/>
      <c r="E208" s="19"/>
      <c r="F208" s="19"/>
      <c r="G208" s="19"/>
      <c r="H208" s="19"/>
      <c r="I208" s="19"/>
    </row>
    <row r="209" spans="1:9">
      <c r="A209" s="15"/>
      <c r="B209" s="16"/>
      <c r="C209" s="17"/>
      <c r="D209" s="18"/>
      <c r="E209" s="19"/>
      <c r="F209" s="19"/>
      <c r="G209" s="19"/>
      <c r="H209" s="19"/>
      <c r="I209" s="19"/>
    </row>
    <row r="210" spans="1:9">
      <c r="A210" s="15"/>
      <c r="B210" s="16"/>
      <c r="C210" s="17"/>
      <c r="D210" s="18"/>
      <c r="E210" s="19"/>
      <c r="F210" s="19"/>
      <c r="G210" s="19"/>
      <c r="H210" s="19"/>
      <c r="I210" s="19"/>
    </row>
    <row r="211" spans="1:9">
      <c r="A211" s="15"/>
      <c r="B211" s="16"/>
      <c r="C211" s="17"/>
      <c r="D211" s="18"/>
      <c r="E211" s="19"/>
      <c r="F211" s="19"/>
      <c r="G211" s="19"/>
      <c r="H211" s="19"/>
      <c r="I211" s="19"/>
    </row>
    <row r="212" spans="1:9">
      <c r="A212" s="15"/>
      <c r="B212" s="16"/>
      <c r="C212" s="17"/>
      <c r="D212" s="18"/>
      <c r="E212" s="19"/>
      <c r="F212" s="19"/>
      <c r="G212" s="19"/>
      <c r="H212" s="19"/>
      <c r="I212" s="19"/>
    </row>
    <row r="213" spans="1:9">
      <c r="A213" s="15"/>
      <c r="B213" s="16"/>
      <c r="C213" s="17"/>
      <c r="D213" s="18"/>
      <c r="E213" s="19"/>
      <c r="F213" s="19"/>
      <c r="G213" s="19"/>
      <c r="H213" s="19"/>
      <c r="I213" s="19"/>
    </row>
    <row r="214" spans="1:9">
      <c r="A214" s="15"/>
      <c r="B214" s="16"/>
      <c r="C214" s="17"/>
      <c r="D214" s="18"/>
      <c r="E214" s="19"/>
      <c r="F214" s="19"/>
      <c r="G214" s="19"/>
      <c r="H214" s="19"/>
      <c r="I214" s="19"/>
    </row>
    <row r="215" spans="1:9">
      <c r="A215" s="15"/>
      <c r="B215" s="16"/>
      <c r="C215" s="17"/>
      <c r="D215" s="18"/>
      <c r="E215" s="19"/>
      <c r="F215" s="19"/>
      <c r="G215" s="19"/>
      <c r="H215" s="19"/>
      <c r="I215" s="19"/>
    </row>
    <row r="216" spans="1:9">
      <c r="A216" s="15"/>
      <c r="B216" s="16"/>
      <c r="C216" s="17"/>
      <c r="D216" s="18"/>
      <c r="E216" s="19"/>
      <c r="F216" s="19"/>
      <c r="G216" s="19"/>
      <c r="H216" s="19"/>
      <c r="I216" s="19"/>
    </row>
    <row r="217" spans="1:9">
      <c r="A217" s="15"/>
      <c r="B217" s="16"/>
      <c r="C217" s="17"/>
      <c r="D217" s="18"/>
      <c r="E217" s="19"/>
      <c r="F217" s="19"/>
      <c r="G217" s="19"/>
      <c r="H217" s="19"/>
      <c r="I217" s="19"/>
    </row>
    <row r="218" spans="1:9">
      <c r="A218" s="15"/>
      <c r="B218" s="16"/>
      <c r="C218" s="17"/>
      <c r="D218" s="18"/>
      <c r="E218" s="19"/>
      <c r="F218" s="19"/>
      <c r="G218" s="19"/>
      <c r="H218" s="19"/>
      <c r="I218" s="19"/>
    </row>
    <row r="219" spans="1:9">
      <c r="A219" s="15"/>
      <c r="B219" s="16"/>
      <c r="C219" s="17"/>
      <c r="D219" s="18"/>
      <c r="E219" s="19"/>
      <c r="F219" s="19"/>
      <c r="G219" s="19"/>
      <c r="H219" s="19"/>
      <c r="I219" s="19"/>
    </row>
    <row r="220" spans="1:9">
      <c r="A220" s="15"/>
      <c r="B220" s="16"/>
      <c r="C220" s="17"/>
      <c r="D220" s="18"/>
      <c r="E220" s="19"/>
      <c r="F220" s="19"/>
      <c r="G220" s="19"/>
      <c r="H220" s="19"/>
      <c r="I220" s="19"/>
    </row>
    <row r="221" spans="1:9">
      <c r="A221" s="15"/>
      <c r="B221" s="16"/>
      <c r="C221" s="17"/>
      <c r="D221" s="18"/>
      <c r="E221" s="19"/>
      <c r="F221" s="19"/>
      <c r="G221" s="19"/>
      <c r="H221" s="19"/>
      <c r="I221" s="19"/>
    </row>
    <row r="222" spans="1:9">
      <c r="A222" s="15"/>
      <c r="B222" s="16"/>
      <c r="C222" s="17"/>
      <c r="D222" s="18"/>
      <c r="E222" s="19"/>
      <c r="F222" s="19"/>
      <c r="G222" s="19"/>
      <c r="H222" s="19"/>
      <c r="I222" s="19"/>
    </row>
    <row r="223" spans="1:9">
      <c r="A223" s="15"/>
      <c r="B223" s="16"/>
      <c r="C223" s="17"/>
      <c r="D223" s="18"/>
      <c r="E223" s="19"/>
      <c r="F223" s="19"/>
      <c r="G223" s="19"/>
      <c r="H223" s="19"/>
      <c r="I223" s="19"/>
    </row>
    <row r="224" spans="1:9">
      <c r="A224" s="15"/>
      <c r="B224" s="16"/>
      <c r="C224" s="17"/>
      <c r="D224" s="18"/>
      <c r="E224" s="19"/>
      <c r="F224" s="19"/>
      <c r="G224" s="19"/>
      <c r="H224" s="19"/>
      <c r="I224" s="19"/>
    </row>
    <row r="225" spans="1:9">
      <c r="A225" s="15"/>
      <c r="B225" s="16"/>
      <c r="C225" s="17"/>
      <c r="D225" s="18"/>
      <c r="E225" s="19"/>
      <c r="F225" s="19"/>
      <c r="G225" s="19"/>
      <c r="H225" s="19"/>
      <c r="I225" s="19"/>
    </row>
    <row r="226" spans="1:9">
      <c r="A226" s="15"/>
      <c r="B226" s="16"/>
      <c r="C226" s="17"/>
      <c r="D226" s="18"/>
      <c r="E226" s="19"/>
      <c r="F226" s="19"/>
      <c r="G226" s="19"/>
      <c r="H226" s="19"/>
      <c r="I226" s="19"/>
    </row>
    <row r="227" spans="1:9">
      <c r="A227" s="15"/>
      <c r="B227" s="16"/>
      <c r="C227" s="17"/>
      <c r="D227" s="18"/>
      <c r="E227" s="19"/>
      <c r="F227" s="19"/>
      <c r="G227" s="19"/>
      <c r="H227" s="19"/>
      <c r="I227" s="19"/>
    </row>
    <row r="228" spans="1:9">
      <c r="A228" s="15"/>
      <c r="B228" s="16"/>
      <c r="C228" s="17"/>
      <c r="D228" s="18"/>
      <c r="E228" s="19"/>
      <c r="F228" s="19"/>
      <c r="G228" s="19"/>
      <c r="H228" s="19"/>
      <c r="I228" s="19"/>
    </row>
    <row r="229" spans="1:9">
      <c r="A229" s="15"/>
      <c r="B229" s="16"/>
      <c r="C229" s="17"/>
      <c r="D229" s="18"/>
      <c r="E229" s="19"/>
      <c r="F229" s="19"/>
      <c r="G229" s="19"/>
      <c r="H229" s="19"/>
      <c r="I229" s="19"/>
    </row>
    <row r="230" spans="1:9">
      <c r="A230" s="15"/>
      <c r="B230" s="16"/>
      <c r="C230" s="17"/>
      <c r="D230" s="18"/>
      <c r="E230" s="19"/>
      <c r="F230" s="19"/>
      <c r="G230" s="19"/>
      <c r="H230" s="19"/>
      <c r="I230" s="19"/>
    </row>
    <row r="231" spans="1:9">
      <c r="A231" s="15"/>
      <c r="B231" s="16"/>
      <c r="C231" s="17"/>
      <c r="D231" s="18"/>
      <c r="E231" s="19"/>
      <c r="F231" s="19"/>
      <c r="G231" s="19"/>
      <c r="H231" s="19"/>
      <c r="I231" s="19"/>
    </row>
    <row r="232" spans="1:9">
      <c r="A232" s="15"/>
      <c r="B232" s="16"/>
      <c r="C232" s="17"/>
      <c r="D232" s="18"/>
      <c r="E232" s="19"/>
      <c r="F232" s="19"/>
      <c r="G232" s="19"/>
      <c r="H232" s="19"/>
      <c r="I232" s="19"/>
    </row>
    <row r="233" spans="1:9">
      <c r="A233" s="15"/>
      <c r="B233" s="16"/>
      <c r="C233" s="17"/>
      <c r="D233" s="18"/>
      <c r="E233" s="19"/>
      <c r="F233" s="19"/>
      <c r="G233" s="19"/>
      <c r="H233" s="19"/>
      <c r="I233" s="19"/>
    </row>
    <row r="234" spans="1:9">
      <c r="A234" s="15"/>
      <c r="B234" s="16"/>
      <c r="C234" s="17"/>
      <c r="D234" s="18"/>
      <c r="E234" s="19"/>
      <c r="F234" s="19"/>
      <c r="G234" s="19"/>
      <c r="H234" s="19"/>
      <c r="I234" s="19"/>
    </row>
    <row r="235" spans="1:9">
      <c r="A235" s="15"/>
      <c r="B235" s="16"/>
      <c r="C235" s="17"/>
      <c r="D235" s="18"/>
      <c r="E235" s="19"/>
      <c r="F235" s="19"/>
      <c r="G235" s="19"/>
      <c r="H235" s="19"/>
      <c r="I235" s="19"/>
    </row>
    <row r="236" spans="1:9">
      <c r="A236" s="15"/>
      <c r="B236" s="16"/>
      <c r="C236" s="17"/>
      <c r="D236" s="18"/>
      <c r="E236" s="19"/>
      <c r="F236" s="19"/>
      <c r="G236" s="19"/>
      <c r="H236" s="19"/>
      <c r="I236" s="19"/>
    </row>
    <row r="237" spans="1:9">
      <c r="A237" s="15"/>
      <c r="B237" s="16"/>
      <c r="C237" s="17"/>
      <c r="D237" s="18"/>
      <c r="E237" s="19"/>
      <c r="F237" s="19"/>
      <c r="G237" s="19"/>
      <c r="H237" s="19"/>
      <c r="I237" s="19"/>
    </row>
    <row r="238" spans="1:9">
      <c r="A238" s="15"/>
      <c r="B238" s="16"/>
      <c r="C238" s="17"/>
      <c r="D238" s="18"/>
      <c r="E238" s="19"/>
      <c r="F238" s="19"/>
      <c r="G238" s="19"/>
      <c r="H238" s="19"/>
      <c r="I238" s="19"/>
    </row>
    <row r="239" spans="1:9">
      <c r="A239" s="15"/>
      <c r="B239" s="16"/>
      <c r="C239" s="17"/>
      <c r="D239" s="18"/>
      <c r="E239" s="19"/>
      <c r="F239" s="19"/>
      <c r="G239" s="19"/>
      <c r="H239" s="19"/>
      <c r="I239" s="19"/>
    </row>
    <row r="240" spans="1:9">
      <c r="A240" s="15"/>
      <c r="B240" s="16"/>
      <c r="C240" s="17"/>
      <c r="D240" s="18"/>
      <c r="E240" s="19"/>
      <c r="F240" s="19"/>
      <c r="G240" s="19"/>
      <c r="H240" s="19"/>
      <c r="I240" s="19"/>
    </row>
    <row r="241" spans="1:9">
      <c r="A241" s="15"/>
      <c r="B241" s="16"/>
      <c r="C241" s="17"/>
      <c r="D241" s="18"/>
      <c r="E241" s="19"/>
      <c r="F241" s="19"/>
      <c r="G241" s="19"/>
      <c r="H241" s="19"/>
      <c r="I241" s="19"/>
    </row>
    <row r="242" spans="1:9">
      <c r="A242" s="15"/>
      <c r="B242" s="16"/>
      <c r="C242" s="17"/>
      <c r="D242" s="18"/>
      <c r="E242" s="19"/>
      <c r="F242" s="19"/>
      <c r="G242" s="19"/>
      <c r="H242" s="19"/>
      <c r="I242" s="19"/>
    </row>
    <row r="243" spans="1:9">
      <c r="A243" s="15"/>
      <c r="B243" s="16"/>
      <c r="C243" s="17"/>
      <c r="D243" s="18"/>
      <c r="E243" s="19"/>
      <c r="F243" s="19"/>
      <c r="G243" s="19"/>
      <c r="H243" s="19"/>
      <c r="I243" s="19"/>
    </row>
    <row r="244" spans="1:9">
      <c r="A244" s="15"/>
      <c r="B244" s="16"/>
      <c r="C244" s="17"/>
      <c r="D244" s="18"/>
      <c r="E244" s="19"/>
      <c r="F244" s="19"/>
      <c r="G244" s="19"/>
      <c r="H244" s="19"/>
      <c r="I244" s="19"/>
    </row>
    <row r="245" spans="1:9">
      <c r="A245" s="15"/>
      <c r="B245" s="16"/>
      <c r="C245" s="17"/>
      <c r="D245" s="18"/>
      <c r="E245" s="19"/>
      <c r="F245" s="19"/>
      <c r="G245" s="19"/>
      <c r="H245" s="19"/>
      <c r="I245" s="19"/>
    </row>
    <row r="246" spans="1:9">
      <c r="A246" s="15"/>
      <c r="B246" s="16"/>
      <c r="C246" s="17"/>
      <c r="D246" s="18"/>
      <c r="E246" s="19"/>
      <c r="F246" s="19"/>
      <c r="G246" s="19"/>
      <c r="H246" s="19"/>
      <c r="I246" s="19"/>
    </row>
    <row r="247" spans="1:9">
      <c r="A247" s="15"/>
      <c r="B247" s="16"/>
      <c r="C247" s="17"/>
      <c r="D247" s="18"/>
      <c r="E247" s="19"/>
      <c r="F247" s="19"/>
      <c r="G247" s="19"/>
      <c r="H247" s="19"/>
      <c r="I247" s="19"/>
    </row>
    <row r="248" spans="1:9">
      <c r="A248" s="15"/>
      <c r="B248" s="16"/>
      <c r="C248" s="17"/>
      <c r="D248" s="18"/>
      <c r="E248" s="19"/>
      <c r="F248" s="19"/>
      <c r="G248" s="19"/>
      <c r="H248" s="19"/>
      <c r="I248" s="19"/>
    </row>
    <row r="249" spans="1:9">
      <c r="A249" s="15"/>
      <c r="B249" s="16"/>
      <c r="C249" s="17"/>
      <c r="D249" s="18"/>
      <c r="E249" s="19"/>
      <c r="F249" s="19"/>
      <c r="G249" s="19"/>
      <c r="H249" s="19"/>
      <c r="I249" s="19"/>
    </row>
    <row r="250" spans="1:9">
      <c r="A250" s="15"/>
      <c r="B250" s="16"/>
      <c r="C250" s="17"/>
      <c r="D250" s="18"/>
      <c r="E250" s="19"/>
      <c r="F250" s="19"/>
      <c r="G250" s="19"/>
      <c r="H250" s="19"/>
      <c r="I250" s="19"/>
    </row>
    <row r="251" spans="1:9">
      <c r="A251" s="15"/>
      <c r="B251" s="16"/>
      <c r="C251" s="17"/>
      <c r="D251" s="18"/>
      <c r="E251" s="19"/>
      <c r="F251" s="19"/>
      <c r="G251" s="19"/>
      <c r="H251" s="19"/>
      <c r="I251" s="19"/>
    </row>
    <row r="252" spans="1:9">
      <c r="A252" s="15"/>
      <c r="B252" s="16"/>
      <c r="C252" s="17"/>
      <c r="D252" s="18"/>
      <c r="E252" s="19"/>
      <c r="F252" s="19"/>
      <c r="G252" s="19"/>
      <c r="H252" s="19"/>
      <c r="I252" s="19"/>
    </row>
    <row r="253" spans="1:9">
      <c r="A253" s="15"/>
      <c r="B253" s="16"/>
      <c r="C253" s="17"/>
      <c r="D253" s="18"/>
      <c r="E253" s="19"/>
      <c r="F253" s="19"/>
      <c r="G253" s="19"/>
      <c r="H253" s="19"/>
      <c r="I253" s="19"/>
    </row>
    <row r="254" spans="1:9">
      <c r="A254" s="15"/>
      <c r="B254" s="16"/>
      <c r="C254" s="17"/>
      <c r="D254" s="18"/>
      <c r="E254" s="19"/>
      <c r="F254" s="19"/>
      <c r="G254" s="19"/>
      <c r="H254" s="19"/>
      <c r="I254" s="19"/>
    </row>
    <row r="255" spans="1:9">
      <c r="A255" s="15"/>
      <c r="B255" s="16"/>
      <c r="C255" s="17"/>
      <c r="D255" s="18"/>
      <c r="E255" s="19"/>
      <c r="F255" s="19"/>
      <c r="G255" s="19"/>
      <c r="H255" s="19"/>
      <c r="I255" s="19"/>
    </row>
    <row r="256" spans="1:9">
      <c r="A256" s="15"/>
      <c r="B256" s="16"/>
      <c r="C256" s="17"/>
      <c r="D256" s="18"/>
      <c r="E256" s="19"/>
      <c r="F256" s="19"/>
      <c r="G256" s="19"/>
      <c r="H256" s="19"/>
      <c r="I256" s="19"/>
    </row>
    <row r="257" spans="1:9">
      <c r="A257" s="15"/>
      <c r="B257" s="16"/>
      <c r="C257" s="17"/>
      <c r="D257" s="18"/>
      <c r="E257" s="19"/>
      <c r="F257" s="19"/>
      <c r="G257" s="19"/>
      <c r="H257" s="19"/>
      <c r="I257" s="19"/>
    </row>
    <row r="258" spans="1:9">
      <c r="A258" s="15"/>
      <c r="B258" s="16"/>
      <c r="C258" s="17"/>
      <c r="D258" s="18"/>
      <c r="E258" s="19"/>
      <c r="F258" s="19"/>
      <c r="G258" s="19"/>
      <c r="H258" s="19"/>
      <c r="I258" s="19"/>
    </row>
    <row r="259" spans="1:9">
      <c r="A259" s="15"/>
      <c r="B259" s="16"/>
      <c r="C259" s="17"/>
      <c r="D259" s="18"/>
      <c r="E259" s="19"/>
      <c r="F259" s="19"/>
      <c r="G259" s="19"/>
      <c r="H259" s="19"/>
      <c r="I259" s="19"/>
    </row>
    <row r="260" spans="1:9">
      <c r="A260" s="15"/>
      <c r="B260" s="16"/>
      <c r="C260" s="17"/>
      <c r="D260" s="18"/>
      <c r="E260" s="19"/>
      <c r="F260" s="19"/>
      <c r="G260" s="19"/>
      <c r="H260" s="19"/>
      <c r="I260" s="19"/>
    </row>
    <row r="261" spans="1:9">
      <c r="A261" s="15"/>
      <c r="B261" s="16"/>
      <c r="C261" s="17"/>
      <c r="D261" s="18"/>
      <c r="E261" s="19"/>
      <c r="F261" s="19"/>
      <c r="G261" s="19"/>
      <c r="H261" s="19"/>
      <c r="I261" s="19"/>
    </row>
    <row r="262" spans="1:9">
      <c r="A262" s="15"/>
      <c r="B262" s="16"/>
      <c r="C262" s="17"/>
      <c r="D262" s="18"/>
      <c r="E262" s="19"/>
      <c r="F262" s="19"/>
      <c r="G262" s="19"/>
      <c r="H262" s="19"/>
      <c r="I262" s="19"/>
    </row>
    <row r="263" spans="1:9">
      <c r="A263" s="15"/>
      <c r="B263" s="16"/>
      <c r="C263" s="17"/>
      <c r="D263" s="18"/>
      <c r="E263" s="19"/>
      <c r="F263" s="19"/>
      <c r="G263" s="19"/>
      <c r="H263" s="19"/>
      <c r="I263" s="19"/>
    </row>
    <row r="264" spans="1:9">
      <c r="A264" s="15"/>
      <c r="B264" s="16"/>
      <c r="C264" s="17"/>
      <c r="D264" s="18"/>
      <c r="E264" s="19"/>
      <c r="F264" s="19"/>
      <c r="G264" s="19"/>
      <c r="H264" s="19"/>
      <c r="I264" s="19"/>
    </row>
    <row r="265" spans="1:9">
      <c r="A265" s="15"/>
      <c r="B265" s="16"/>
      <c r="C265" s="17"/>
      <c r="D265" s="18"/>
      <c r="E265" s="19"/>
      <c r="F265" s="19"/>
      <c r="G265" s="19"/>
      <c r="H265" s="19"/>
      <c r="I265" s="19"/>
    </row>
    <row r="266" spans="1:9">
      <c r="A266" s="15"/>
      <c r="B266" s="16"/>
      <c r="C266" s="17"/>
      <c r="D266" s="18"/>
      <c r="E266" s="19"/>
      <c r="F266" s="19"/>
      <c r="G266" s="19"/>
      <c r="H266" s="19"/>
      <c r="I266" s="19"/>
    </row>
    <row r="267" spans="1:9">
      <c r="A267" s="15"/>
      <c r="B267" s="16"/>
      <c r="C267" s="17"/>
      <c r="D267" s="18"/>
      <c r="E267" s="19"/>
      <c r="F267" s="19"/>
      <c r="G267" s="19"/>
      <c r="H267" s="19"/>
      <c r="I267" s="19"/>
    </row>
    <row r="268" spans="1:9">
      <c r="A268" s="15"/>
      <c r="B268" s="16"/>
      <c r="C268" s="17"/>
      <c r="D268" s="18"/>
      <c r="E268" s="19"/>
      <c r="F268" s="19"/>
      <c r="G268" s="19"/>
      <c r="H268" s="19"/>
      <c r="I268" s="19"/>
    </row>
    <row r="269" spans="1:9">
      <c r="A269" s="15"/>
      <c r="B269" s="16"/>
      <c r="C269" s="17"/>
      <c r="D269" s="18"/>
      <c r="E269" s="19"/>
      <c r="F269" s="19"/>
      <c r="G269" s="19"/>
      <c r="H269" s="19"/>
      <c r="I269" s="19"/>
    </row>
    <row r="270" spans="1:9">
      <c r="A270" s="15"/>
      <c r="B270" s="16"/>
      <c r="C270" s="17"/>
      <c r="D270" s="18"/>
      <c r="E270" s="19"/>
      <c r="F270" s="19"/>
      <c r="G270" s="19"/>
      <c r="H270" s="19"/>
      <c r="I270" s="19"/>
    </row>
    <row r="271" spans="1:9">
      <c r="A271" s="15"/>
      <c r="B271" s="16"/>
      <c r="C271" s="17"/>
      <c r="D271" s="18"/>
      <c r="E271" s="19"/>
      <c r="F271" s="19"/>
      <c r="G271" s="19"/>
      <c r="H271" s="19"/>
      <c r="I271" s="19"/>
    </row>
    <row r="272" spans="1:9">
      <c r="A272" s="15"/>
      <c r="B272" s="16"/>
      <c r="C272" s="17"/>
      <c r="D272" s="18"/>
      <c r="E272" s="19"/>
      <c r="F272" s="19"/>
      <c r="G272" s="19"/>
      <c r="H272" s="19"/>
      <c r="I272" s="19"/>
    </row>
    <row r="273" spans="1:9">
      <c r="A273" s="15"/>
      <c r="B273" s="16"/>
      <c r="C273" s="17"/>
      <c r="D273" s="18"/>
      <c r="E273" s="19"/>
      <c r="F273" s="19"/>
      <c r="G273" s="19"/>
      <c r="H273" s="19"/>
      <c r="I273" s="19"/>
    </row>
    <row r="274" spans="1:9">
      <c r="A274" s="15"/>
      <c r="B274" s="16"/>
      <c r="C274" s="17"/>
      <c r="D274" s="18"/>
      <c r="E274" s="19"/>
      <c r="F274" s="19"/>
      <c r="G274" s="19"/>
      <c r="H274" s="19"/>
      <c r="I274" s="19"/>
    </row>
    <row r="275" spans="1:9">
      <c r="A275" s="15"/>
      <c r="B275" s="16"/>
      <c r="C275" s="17"/>
      <c r="D275" s="18"/>
      <c r="E275" s="19"/>
      <c r="F275" s="19"/>
      <c r="G275" s="19"/>
      <c r="H275" s="19"/>
      <c r="I275" s="19"/>
    </row>
    <row r="276" spans="1:9">
      <c r="A276" s="15"/>
      <c r="B276" s="16"/>
      <c r="C276" s="17"/>
      <c r="D276" s="18"/>
      <c r="E276" s="19"/>
      <c r="F276" s="19"/>
      <c r="G276" s="19"/>
      <c r="H276" s="19"/>
      <c r="I276" s="19"/>
    </row>
    <row r="277" spans="1:9">
      <c r="A277" s="15"/>
      <c r="B277" s="16"/>
      <c r="C277" s="17"/>
      <c r="D277" s="18"/>
      <c r="E277" s="19"/>
      <c r="F277" s="19"/>
      <c r="G277" s="19"/>
      <c r="H277" s="19"/>
      <c r="I277" s="19"/>
    </row>
    <row r="278" spans="1:9">
      <c r="A278" s="15"/>
      <c r="B278" s="16"/>
      <c r="C278" s="17"/>
      <c r="D278" s="18"/>
      <c r="E278" s="19"/>
      <c r="F278" s="19"/>
      <c r="G278" s="19"/>
      <c r="H278" s="19"/>
      <c r="I278" s="19"/>
    </row>
    <row r="279" spans="1:9">
      <c r="A279" s="15"/>
      <c r="B279" s="16"/>
      <c r="C279" s="17"/>
      <c r="D279" s="18"/>
      <c r="E279" s="19"/>
      <c r="F279" s="19"/>
      <c r="G279" s="19"/>
      <c r="H279" s="19"/>
      <c r="I279" s="19"/>
    </row>
    <row r="280" spans="1:9">
      <c r="A280" s="15"/>
      <c r="B280" s="16"/>
      <c r="C280" s="17"/>
      <c r="D280" s="18"/>
      <c r="E280" s="19"/>
      <c r="F280" s="19"/>
      <c r="G280" s="19"/>
      <c r="H280" s="19"/>
      <c r="I280" s="19"/>
    </row>
    <row r="281" spans="1:9">
      <c r="A281" s="15"/>
      <c r="B281" s="16"/>
      <c r="C281" s="17"/>
      <c r="D281" s="18"/>
      <c r="E281" s="19"/>
      <c r="F281" s="19"/>
      <c r="G281" s="19"/>
      <c r="H281" s="19"/>
      <c r="I281" s="19"/>
    </row>
    <row r="282" spans="1:9">
      <c r="A282" s="15"/>
      <c r="B282" s="16"/>
      <c r="C282" s="17"/>
      <c r="D282" s="18"/>
      <c r="E282" s="19"/>
      <c r="F282" s="19"/>
      <c r="G282" s="19"/>
      <c r="H282" s="19"/>
      <c r="I282" s="19"/>
    </row>
    <row r="283" spans="1:9">
      <c r="A283" s="15"/>
      <c r="B283" s="16"/>
      <c r="C283" s="17"/>
      <c r="D283" s="18"/>
      <c r="E283" s="19"/>
      <c r="F283" s="19"/>
      <c r="G283" s="19"/>
      <c r="H283" s="19"/>
      <c r="I283" s="19"/>
    </row>
    <row r="284" spans="1:9">
      <c r="A284" s="15"/>
      <c r="B284" s="16"/>
      <c r="C284" s="17"/>
      <c r="D284" s="18"/>
      <c r="E284" s="19"/>
      <c r="F284" s="19"/>
      <c r="G284" s="19"/>
      <c r="H284" s="19"/>
      <c r="I284" s="19"/>
    </row>
    <row r="285" spans="1:9">
      <c r="A285" s="15"/>
      <c r="B285" s="16"/>
      <c r="C285" s="17"/>
      <c r="D285" s="18"/>
      <c r="E285" s="19"/>
      <c r="F285" s="19"/>
      <c r="G285" s="19"/>
      <c r="H285" s="19"/>
      <c r="I285" s="19"/>
    </row>
    <row r="286" spans="1:9">
      <c r="A286" s="15"/>
      <c r="B286" s="16"/>
      <c r="C286" s="17"/>
      <c r="D286" s="18"/>
      <c r="E286" s="19"/>
      <c r="F286" s="19"/>
      <c r="G286" s="19"/>
      <c r="H286" s="19"/>
      <c r="I286" s="19"/>
    </row>
    <row r="287" spans="1:9">
      <c r="A287" s="15"/>
      <c r="B287" s="16"/>
      <c r="C287" s="17"/>
      <c r="D287" s="18"/>
      <c r="E287" s="19"/>
      <c r="F287" s="19"/>
      <c r="G287" s="19"/>
      <c r="H287" s="19"/>
      <c r="I287" s="19"/>
    </row>
    <row r="288" spans="1:9">
      <c r="A288" s="15"/>
      <c r="B288" s="16"/>
      <c r="C288" s="17"/>
      <c r="D288" s="18"/>
      <c r="E288" s="19"/>
      <c r="F288" s="19"/>
      <c r="G288" s="19"/>
      <c r="H288" s="19"/>
      <c r="I288" s="19"/>
    </row>
    <row r="289" spans="1:9">
      <c r="A289" s="15"/>
      <c r="B289" s="16"/>
      <c r="C289" s="17"/>
      <c r="D289" s="18"/>
      <c r="E289" s="19"/>
      <c r="F289" s="19"/>
      <c r="G289" s="19"/>
      <c r="H289" s="19"/>
      <c r="I289" s="19"/>
    </row>
    <row r="290" spans="1:9">
      <c r="A290" s="15"/>
      <c r="B290" s="16"/>
      <c r="C290" s="17"/>
      <c r="D290" s="18"/>
      <c r="E290" s="19"/>
      <c r="F290" s="19"/>
      <c r="G290" s="19"/>
      <c r="H290" s="19"/>
      <c r="I290" s="19"/>
    </row>
    <row r="291" spans="1:9">
      <c r="A291" s="15"/>
      <c r="B291" s="16"/>
      <c r="C291" s="17"/>
      <c r="D291" s="18"/>
      <c r="E291" s="19"/>
      <c r="F291" s="19"/>
      <c r="G291" s="19"/>
      <c r="H291" s="19"/>
      <c r="I291" s="19"/>
    </row>
    <row r="292" spans="1:9">
      <c r="A292" s="15"/>
      <c r="B292" s="16"/>
      <c r="C292" s="17"/>
      <c r="D292" s="18"/>
      <c r="E292" s="19"/>
      <c r="F292" s="19"/>
      <c r="G292" s="19"/>
      <c r="H292" s="19"/>
      <c r="I292" s="19"/>
    </row>
    <row r="293" spans="1:9">
      <c r="A293" s="15"/>
      <c r="B293" s="16"/>
      <c r="C293" s="17"/>
      <c r="D293" s="18"/>
      <c r="E293" s="19"/>
      <c r="F293" s="19"/>
      <c r="G293" s="19"/>
      <c r="H293" s="19"/>
      <c r="I293" s="19"/>
    </row>
    <row r="294" spans="1:9">
      <c r="A294" s="15"/>
      <c r="B294" s="16"/>
      <c r="C294" s="17"/>
      <c r="D294" s="18"/>
      <c r="E294" s="19"/>
      <c r="F294" s="19"/>
      <c r="G294" s="19"/>
      <c r="H294" s="19"/>
      <c r="I294" s="19"/>
    </row>
    <row r="295" spans="1:9">
      <c r="A295" s="15"/>
      <c r="B295" s="16"/>
      <c r="C295" s="17"/>
      <c r="D295" s="18"/>
      <c r="E295" s="19"/>
      <c r="F295" s="19"/>
      <c r="G295" s="19"/>
      <c r="H295" s="19"/>
      <c r="I295" s="19"/>
    </row>
    <row r="296" spans="1:9">
      <c r="A296" s="15"/>
      <c r="B296" s="16"/>
      <c r="C296" s="17"/>
      <c r="D296" s="18"/>
      <c r="E296" s="19"/>
      <c r="F296" s="19"/>
      <c r="G296" s="19"/>
      <c r="H296" s="19"/>
      <c r="I296" s="19"/>
    </row>
    <row r="297" spans="1:9">
      <c r="A297" s="15"/>
      <c r="B297" s="16"/>
      <c r="C297" s="17"/>
      <c r="D297" s="18"/>
      <c r="E297" s="19"/>
      <c r="F297" s="19"/>
      <c r="G297" s="19"/>
      <c r="H297" s="19"/>
      <c r="I297" s="19"/>
    </row>
    <row r="298" spans="1:9">
      <c r="A298" s="15"/>
      <c r="B298" s="16"/>
      <c r="C298" s="17"/>
      <c r="D298" s="18"/>
      <c r="E298" s="19"/>
      <c r="F298" s="19"/>
      <c r="G298" s="19"/>
      <c r="H298" s="19"/>
      <c r="I298" s="19"/>
    </row>
    <row r="299" spans="1:9">
      <c r="A299" s="15"/>
      <c r="B299" s="16"/>
      <c r="C299" s="17"/>
      <c r="D299" s="18"/>
      <c r="E299" s="19"/>
      <c r="F299" s="19"/>
      <c r="G299" s="19"/>
      <c r="H299" s="19"/>
      <c r="I299" s="19"/>
    </row>
    <row r="300" spans="1:9">
      <c r="A300" s="15"/>
      <c r="B300" s="16"/>
      <c r="C300" s="17"/>
      <c r="D300" s="18"/>
      <c r="E300" s="19"/>
      <c r="F300" s="19"/>
      <c r="G300" s="19"/>
      <c r="H300" s="19"/>
      <c r="I300" s="19"/>
    </row>
    <row r="301" spans="1:9">
      <c r="A301" s="15"/>
      <c r="B301" s="16"/>
      <c r="C301" s="17"/>
      <c r="D301" s="18"/>
      <c r="E301" s="19"/>
      <c r="F301" s="19"/>
      <c r="G301" s="19"/>
      <c r="H301" s="19"/>
      <c r="I301" s="19"/>
    </row>
    <row r="302" spans="1:9">
      <c r="A302" s="15"/>
      <c r="B302" s="16"/>
      <c r="C302" s="17"/>
      <c r="D302" s="18"/>
      <c r="E302" s="19"/>
      <c r="F302" s="19"/>
      <c r="G302" s="19"/>
      <c r="H302" s="19"/>
      <c r="I302" s="19"/>
    </row>
    <row r="303" spans="1:9">
      <c r="A303" s="15"/>
      <c r="B303" s="16"/>
      <c r="C303" s="17"/>
      <c r="D303" s="18"/>
      <c r="E303" s="19"/>
      <c r="F303" s="19"/>
      <c r="G303" s="19"/>
      <c r="H303" s="19"/>
      <c r="I303" s="19"/>
    </row>
    <row r="304" spans="1:9">
      <c r="A304" s="15"/>
      <c r="B304" s="16"/>
      <c r="C304" s="17"/>
      <c r="D304" s="18"/>
      <c r="E304" s="19"/>
      <c r="F304" s="19"/>
      <c r="G304" s="19"/>
      <c r="H304" s="19"/>
      <c r="I304" s="19"/>
    </row>
    <row r="305" spans="1:9">
      <c r="A305" s="15"/>
      <c r="B305" s="16"/>
      <c r="C305" s="17"/>
      <c r="D305" s="18"/>
      <c r="E305" s="19"/>
      <c r="F305" s="19"/>
      <c r="G305" s="19"/>
      <c r="H305" s="19"/>
      <c r="I305" s="19"/>
    </row>
    <row r="306" spans="1:9">
      <c r="A306" s="15"/>
      <c r="B306" s="16"/>
      <c r="C306" s="17"/>
      <c r="D306" s="18"/>
      <c r="E306" s="19"/>
      <c r="F306" s="19"/>
      <c r="G306" s="19"/>
      <c r="H306" s="19"/>
      <c r="I306" s="19"/>
    </row>
    <row r="307" spans="1:9">
      <c r="A307" s="15"/>
      <c r="B307" s="16"/>
      <c r="C307" s="17"/>
      <c r="D307" s="18"/>
      <c r="E307" s="19"/>
      <c r="F307" s="19"/>
      <c r="G307" s="19"/>
      <c r="H307" s="19"/>
      <c r="I307" s="19"/>
    </row>
    <row r="308" spans="1:9">
      <c r="A308" s="15"/>
      <c r="B308" s="16"/>
      <c r="C308" s="17"/>
      <c r="D308" s="18"/>
      <c r="E308" s="19"/>
      <c r="F308" s="19"/>
      <c r="G308" s="19"/>
      <c r="H308" s="19"/>
      <c r="I308" s="19"/>
    </row>
    <row r="309" spans="1:9">
      <c r="A309" s="15"/>
      <c r="B309" s="16"/>
      <c r="C309" s="17"/>
      <c r="D309" s="18"/>
      <c r="E309" s="19"/>
      <c r="F309" s="19"/>
      <c r="G309" s="19"/>
      <c r="H309" s="19"/>
      <c r="I309" s="19"/>
    </row>
    <row r="310" spans="1:9">
      <c r="A310" s="15"/>
      <c r="B310" s="16"/>
      <c r="C310" s="17"/>
      <c r="D310" s="18"/>
      <c r="E310" s="19"/>
      <c r="F310" s="19"/>
      <c r="G310" s="19"/>
      <c r="H310" s="19"/>
      <c r="I310" s="19"/>
    </row>
    <row r="311" spans="1:9">
      <c r="A311" s="15"/>
      <c r="B311" s="16"/>
      <c r="C311" s="17"/>
      <c r="D311" s="18"/>
      <c r="E311" s="19"/>
      <c r="F311" s="19"/>
      <c r="G311" s="19"/>
      <c r="H311" s="19"/>
      <c r="I311" s="19"/>
    </row>
    <row r="312" spans="1:9">
      <c r="A312" s="15"/>
      <c r="B312" s="16"/>
      <c r="C312" s="17"/>
      <c r="D312" s="18"/>
      <c r="E312" s="19"/>
      <c r="F312" s="19"/>
      <c r="G312" s="19"/>
      <c r="H312" s="19"/>
      <c r="I312" s="19"/>
    </row>
    <row r="313" spans="1:9">
      <c r="A313" s="15"/>
      <c r="B313" s="16"/>
      <c r="C313" s="17"/>
      <c r="D313" s="18"/>
      <c r="E313" s="19"/>
      <c r="F313" s="19"/>
      <c r="G313" s="19"/>
      <c r="H313" s="19"/>
      <c r="I313" s="19"/>
    </row>
    <row r="314" spans="1:9">
      <c r="A314" s="15"/>
      <c r="B314" s="16"/>
      <c r="C314" s="17"/>
      <c r="D314" s="18"/>
      <c r="E314" s="19"/>
      <c r="F314" s="19"/>
      <c r="G314" s="19"/>
      <c r="H314" s="19"/>
      <c r="I314" s="19"/>
    </row>
    <row r="315" spans="1:9">
      <c r="A315" s="15"/>
      <c r="B315" s="16"/>
      <c r="C315" s="17"/>
      <c r="D315" s="18"/>
      <c r="E315" s="19"/>
      <c r="F315" s="19"/>
      <c r="G315" s="19"/>
      <c r="H315" s="19"/>
      <c r="I315" s="19"/>
    </row>
    <row r="316" spans="1:9">
      <c r="A316" s="15"/>
      <c r="B316" s="16"/>
      <c r="C316" s="17"/>
      <c r="D316" s="18"/>
      <c r="E316" s="19"/>
      <c r="F316" s="19"/>
      <c r="G316" s="19"/>
      <c r="H316" s="19"/>
      <c r="I316" s="19"/>
    </row>
    <row r="317" spans="1:9">
      <c r="D317" s="19"/>
      <c r="E317" s="19"/>
      <c r="F317" s="19"/>
      <c r="G317" s="19"/>
      <c r="H317" s="19"/>
      <c r="I317" s="19"/>
    </row>
    <row r="318" spans="1:9">
      <c r="D318" s="19"/>
      <c r="E318" s="19"/>
      <c r="F318" s="19"/>
      <c r="G318" s="19"/>
      <c r="H318" s="19"/>
      <c r="I318" s="19"/>
    </row>
    <row r="319" spans="1:9">
      <c r="D319" s="19"/>
      <c r="E319" s="19"/>
      <c r="F319" s="19"/>
      <c r="G319" s="19"/>
      <c r="H319" s="19"/>
      <c r="I319" s="19"/>
    </row>
    <row r="320" spans="1:9">
      <c r="D320" s="19"/>
      <c r="E320" s="19"/>
      <c r="F320" s="19"/>
      <c r="G320" s="19"/>
      <c r="H320" s="19"/>
      <c r="I320" s="19"/>
    </row>
    <row r="321" spans="4:9">
      <c r="D321" s="19"/>
      <c r="E321" s="19"/>
      <c r="F321" s="19"/>
      <c r="G321" s="19"/>
      <c r="H321" s="19"/>
      <c r="I321" s="19"/>
    </row>
    <row r="322" spans="4:9">
      <c r="D322" s="19"/>
      <c r="E322" s="19"/>
      <c r="F322" s="19"/>
      <c r="G322" s="19"/>
      <c r="H322" s="19"/>
      <c r="I322" s="19"/>
    </row>
    <row r="323" spans="4:9">
      <c r="D323" s="19"/>
      <c r="E323" s="19"/>
      <c r="F323" s="19"/>
      <c r="G323" s="19"/>
      <c r="H323" s="19"/>
      <c r="I323" s="19"/>
    </row>
    <row r="324" spans="4:9">
      <c r="D324" s="19"/>
      <c r="E324" s="19"/>
      <c r="F324" s="19"/>
      <c r="G324" s="19"/>
      <c r="H324" s="19"/>
      <c r="I324" s="19"/>
    </row>
    <row r="325" spans="4:9">
      <c r="D325" s="19"/>
      <c r="E325" s="19"/>
      <c r="F325" s="19"/>
      <c r="G325" s="19"/>
      <c r="H325" s="19"/>
      <c r="I325" s="19"/>
    </row>
    <row r="326" spans="4:9">
      <c r="D326" s="19"/>
      <c r="E326" s="19"/>
      <c r="F326" s="19"/>
      <c r="G326" s="19"/>
      <c r="H326" s="19"/>
      <c r="I326" s="19"/>
    </row>
    <row r="327" spans="4:9">
      <c r="D327" s="19"/>
      <c r="E327" s="19"/>
      <c r="F327" s="19"/>
      <c r="G327" s="19"/>
      <c r="H327" s="19"/>
      <c r="I327" s="19"/>
    </row>
    <row r="328" spans="4:9">
      <c r="D328" s="19"/>
      <c r="E328" s="19"/>
      <c r="F328" s="19"/>
      <c r="G328" s="19"/>
      <c r="H328" s="19"/>
      <c r="I328" s="19"/>
    </row>
    <row r="329" spans="4:9">
      <c r="D329" s="19"/>
      <c r="E329" s="19"/>
      <c r="F329" s="19"/>
      <c r="G329" s="19"/>
      <c r="H329" s="19"/>
      <c r="I329" s="19"/>
    </row>
    <row r="330" spans="4:9">
      <c r="D330" s="19"/>
      <c r="E330" s="19"/>
      <c r="F330" s="19"/>
      <c r="G330" s="19"/>
      <c r="H330" s="19"/>
      <c r="I330" s="19"/>
    </row>
    <row r="331" spans="4:9">
      <c r="D331" s="19"/>
      <c r="E331" s="19"/>
      <c r="F331" s="19"/>
      <c r="G331" s="19"/>
      <c r="H331" s="19"/>
      <c r="I331" s="19"/>
    </row>
    <row r="332" spans="4:9">
      <c r="D332" s="19"/>
      <c r="E332" s="19"/>
      <c r="F332" s="19"/>
      <c r="G332" s="19"/>
      <c r="H332" s="19"/>
      <c r="I332" s="19"/>
    </row>
    <row r="333" spans="4:9">
      <c r="D333" s="19"/>
      <c r="E333" s="19"/>
      <c r="F333" s="19"/>
      <c r="G333" s="19"/>
      <c r="H333" s="19"/>
      <c r="I333" s="19"/>
    </row>
    <row r="334" spans="4:9">
      <c r="D334" s="19"/>
      <c r="E334" s="19"/>
      <c r="F334" s="19"/>
      <c r="G334" s="19"/>
      <c r="H334" s="19"/>
      <c r="I334" s="19"/>
    </row>
    <row r="335" spans="4:9">
      <c r="D335" s="19"/>
      <c r="E335" s="19"/>
      <c r="F335" s="19"/>
      <c r="G335" s="19"/>
      <c r="H335" s="19"/>
      <c r="I335" s="19"/>
    </row>
    <row r="336" spans="4:9">
      <c r="D336" s="19"/>
      <c r="E336" s="19"/>
      <c r="F336" s="19"/>
      <c r="G336" s="19"/>
      <c r="H336" s="19"/>
      <c r="I336" s="19"/>
    </row>
    <row r="337" spans="4:9">
      <c r="D337" s="19"/>
      <c r="E337" s="19"/>
      <c r="F337" s="19"/>
      <c r="G337" s="19"/>
      <c r="H337" s="19"/>
      <c r="I337" s="19"/>
    </row>
    <row r="338" spans="4:9">
      <c r="D338" s="19"/>
      <c r="E338" s="19"/>
      <c r="F338" s="19"/>
      <c r="G338" s="19"/>
      <c r="H338" s="19"/>
      <c r="I338" s="19"/>
    </row>
    <row r="339" spans="4:9">
      <c r="D339" s="19"/>
      <c r="E339" s="19"/>
      <c r="F339" s="19"/>
      <c r="G339" s="19"/>
      <c r="H339" s="19"/>
      <c r="I339" s="19"/>
    </row>
    <row r="340" spans="4:9">
      <c r="D340" s="19"/>
      <c r="E340" s="19"/>
      <c r="F340" s="19"/>
      <c r="G340" s="19"/>
      <c r="H340" s="19"/>
      <c r="I340" s="19"/>
    </row>
    <row r="341" spans="4:9">
      <c r="D341" s="19"/>
      <c r="E341" s="19"/>
      <c r="F341" s="19"/>
      <c r="G341" s="19"/>
      <c r="H341" s="19"/>
      <c r="I341" s="19"/>
    </row>
    <row r="342" spans="4:9">
      <c r="D342" s="19"/>
      <c r="E342" s="19"/>
      <c r="F342" s="19"/>
      <c r="G342" s="19"/>
      <c r="H342" s="19"/>
      <c r="I342" s="19"/>
    </row>
    <row r="343" spans="4:9">
      <c r="D343" s="19"/>
      <c r="E343" s="19"/>
      <c r="F343" s="19"/>
      <c r="G343" s="19"/>
      <c r="H343" s="19"/>
      <c r="I343" s="19"/>
    </row>
    <row r="344" spans="4:9">
      <c r="D344" s="19"/>
      <c r="E344" s="19"/>
      <c r="F344" s="19"/>
      <c r="G344" s="19"/>
      <c r="H344" s="19"/>
      <c r="I344" s="19"/>
    </row>
    <row r="345" spans="4:9">
      <c r="D345" s="19"/>
      <c r="E345" s="19"/>
      <c r="F345" s="19"/>
      <c r="G345" s="19"/>
      <c r="H345" s="19"/>
      <c r="I345" s="19"/>
    </row>
    <row r="346" spans="4:9">
      <c r="D346" s="19"/>
      <c r="E346" s="19"/>
      <c r="F346" s="19"/>
      <c r="G346" s="19"/>
      <c r="H346" s="19"/>
      <c r="I346" s="19"/>
    </row>
    <row r="347" spans="4:9">
      <c r="D347" s="19"/>
      <c r="E347" s="19"/>
      <c r="F347" s="19"/>
      <c r="G347" s="19"/>
      <c r="H347" s="19"/>
      <c r="I347" s="19"/>
    </row>
    <row r="348" spans="4:9">
      <c r="D348" s="19"/>
      <c r="E348" s="19"/>
      <c r="F348" s="19"/>
      <c r="G348" s="19"/>
      <c r="H348" s="19"/>
      <c r="I348" s="19"/>
    </row>
    <row r="349" spans="4:9">
      <c r="D349" s="19"/>
      <c r="E349" s="19"/>
      <c r="F349" s="19"/>
      <c r="G349" s="19"/>
      <c r="H349" s="19"/>
      <c r="I349" s="19"/>
    </row>
    <row r="350" spans="4:9">
      <c r="D350" s="19"/>
      <c r="E350" s="19"/>
      <c r="F350" s="19"/>
      <c r="G350" s="19"/>
      <c r="H350" s="19"/>
      <c r="I350" s="19"/>
    </row>
    <row r="351" spans="4:9">
      <c r="D351" s="19"/>
      <c r="E351" s="19"/>
      <c r="F351" s="19"/>
      <c r="G351" s="19"/>
      <c r="H351" s="19"/>
      <c r="I351" s="19"/>
    </row>
    <row r="352" spans="4:9">
      <c r="D352" s="19"/>
      <c r="E352" s="19"/>
      <c r="F352" s="19"/>
      <c r="G352" s="19"/>
      <c r="H352" s="19"/>
      <c r="I352" s="19"/>
    </row>
    <row r="353" spans="4:9">
      <c r="D353" s="19"/>
      <c r="E353" s="19"/>
      <c r="F353" s="19"/>
      <c r="G353" s="19"/>
      <c r="H353" s="19"/>
      <c r="I353" s="19"/>
    </row>
    <row r="354" spans="4:9">
      <c r="D354" s="19"/>
      <c r="E354" s="19"/>
      <c r="F354" s="19"/>
      <c r="G354" s="19"/>
      <c r="H354" s="19"/>
      <c r="I354" s="19"/>
    </row>
    <row r="355" spans="4:9">
      <c r="D355" s="19"/>
      <c r="E355" s="19"/>
      <c r="F355" s="19"/>
      <c r="G355" s="19"/>
      <c r="H355" s="19"/>
      <c r="I355" s="19"/>
    </row>
    <row r="356" spans="4:9">
      <c r="D356" s="19"/>
      <c r="E356" s="19"/>
      <c r="F356" s="19"/>
      <c r="G356" s="19"/>
      <c r="H356" s="19"/>
      <c r="I356" s="19"/>
    </row>
    <row r="357" spans="4:9">
      <c r="D357" s="19"/>
      <c r="E357" s="19"/>
      <c r="F357" s="19"/>
      <c r="G357" s="19"/>
      <c r="H357" s="19"/>
      <c r="I357" s="19"/>
    </row>
    <row r="358" spans="4:9">
      <c r="D358" s="19"/>
      <c r="E358" s="19"/>
      <c r="F358" s="19"/>
      <c r="G358" s="19"/>
      <c r="H358" s="19"/>
      <c r="I358" s="19"/>
    </row>
    <row r="359" spans="4:9">
      <c r="D359" s="19"/>
      <c r="E359" s="19"/>
      <c r="F359" s="19"/>
      <c r="G359" s="19"/>
      <c r="H359" s="19"/>
      <c r="I359" s="19"/>
    </row>
    <row r="360" spans="4:9">
      <c r="D360" s="19"/>
      <c r="E360" s="19"/>
      <c r="F360" s="19"/>
      <c r="G360" s="19"/>
      <c r="H360" s="19"/>
      <c r="I360" s="19"/>
    </row>
    <row r="361" spans="4:9">
      <c r="D361" s="19"/>
      <c r="E361" s="19"/>
      <c r="F361" s="19"/>
      <c r="G361" s="19"/>
      <c r="H361" s="19"/>
      <c r="I361" s="19"/>
    </row>
    <row r="362" spans="4:9">
      <c r="D362" s="19"/>
      <c r="E362" s="19"/>
      <c r="F362" s="19"/>
      <c r="G362" s="19"/>
      <c r="H362" s="19"/>
      <c r="I362" s="19"/>
    </row>
    <row r="363" spans="4:9">
      <c r="D363" s="19"/>
      <c r="E363" s="19"/>
      <c r="F363" s="19"/>
      <c r="G363" s="19"/>
      <c r="H363" s="19"/>
      <c r="I363" s="19"/>
    </row>
    <row r="364" spans="4:9">
      <c r="D364" s="19"/>
      <c r="E364" s="19"/>
      <c r="F364" s="19"/>
      <c r="G364" s="19"/>
      <c r="H364" s="19"/>
      <c r="I364" s="19"/>
    </row>
    <row r="365" spans="4:9">
      <c r="D365" s="19"/>
      <c r="E365" s="19"/>
      <c r="F365" s="19"/>
      <c r="G365" s="19"/>
      <c r="H365" s="19"/>
      <c r="I365" s="19"/>
    </row>
    <row r="366" spans="4:9">
      <c r="D366" s="19"/>
      <c r="E366" s="19"/>
      <c r="F366" s="19"/>
      <c r="G366" s="19"/>
      <c r="H366" s="19"/>
      <c r="I366" s="19"/>
    </row>
    <row r="367" spans="4:9">
      <c r="D367" s="19"/>
      <c r="E367" s="19"/>
      <c r="F367" s="19"/>
      <c r="G367" s="19"/>
      <c r="H367" s="19"/>
      <c r="I367" s="19"/>
    </row>
    <row r="368" spans="4:9">
      <c r="D368" s="19"/>
      <c r="E368" s="19"/>
      <c r="F368" s="19"/>
      <c r="G368" s="19"/>
      <c r="H368" s="19"/>
      <c r="I368" s="19"/>
    </row>
    <row r="369" spans="4:9">
      <c r="D369" s="19"/>
      <c r="E369" s="19"/>
      <c r="F369" s="19"/>
      <c r="G369" s="19"/>
      <c r="H369" s="19"/>
      <c r="I369" s="19"/>
    </row>
    <row r="370" spans="4:9">
      <c r="D370" s="19"/>
      <c r="E370" s="19"/>
      <c r="F370" s="19"/>
      <c r="G370" s="19"/>
      <c r="H370" s="19"/>
      <c r="I370" s="19"/>
    </row>
    <row r="371" spans="4:9">
      <c r="D371" s="19"/>
      <c r="E371" s="19"/>
      <c r="F371" s="19"/>
      <c r="G371" s="19"/>
      <c r="H371" s="19"/>
      <c r="I371" s="19"/>
    </row>
    <row r="372" spans="4:9">
      <c r="D372" s="19"/>
      <c r="E372" s="19"/>
      <c r="F372" s="19"/>
      <c r="G372" s="19"/>
      <c r="H372" s="19"/>
      <c r="I372" s="19"/>
    </row>
    <row r="373" spans="4:9">
      <c r="D373" s="19"/>
      <c r="E373" s="19"/>
      <c r="F373" s="19"/>
      <c r="G373" s="19"/>
      <c r="H373" s="19"/>
      <c r="I373" s="19"/>
    </row>
    <row r="374" spans="4:9">
      <c r="D374" s="19"/>
      <c r="E374" s="19"/>
      <c r="F374" s="19"/>
      <c r="G374" s="19"/>
      <c r="H374" s="19"/>
      <c r="I374" s="19"/>
    </row>
    <row r="375" spans="4:9">
      <c r="D375" s="19"/>
      <c r="E375" s="19"/>
      <c r="F375" s="19"/>
      <c r="G375" s="19"/>
      <c r="H375" s="19"/>
      <c r="I375" s="19"/>
    </row>
    <row r="376" spans="4:9">
      <c r="D376" s="19"/>
      <c r="E376" s="19"/>
      <c r="F376" s="19"/>
      <c r="G376" s="19"/>
      <c r="H376" s="19"/>
      <c r="I376" s="19"/>
    </row>
    <row r="377" spans="4:9">
      <c r="D377" s="19"/>
      <c r="E377" s="19"/>
      <c r="F377" s="19"/>
      <c r="G377" s="19"/>
      <c r="H377" s="19"/>
      <c r="I377" s="19"/>
    </row>
    <row r="378" spans="4:9">
      <c r="D378" s="19"/>
      <c r="E378" s="19"/>
      <c r="F378" s="19"/>
      <c r="G378" s="19"/>
      <c r="H378" s="19"/>
      <c r="I378" s="19"/>
    </row>
    <row r="379" spans="4:9">
      <c r="D379" s="19"/>
      <c r="E379" s="19"/>
      <c r="F379" s="19"/>
      <c r="G379" s="19"/>
      <c r="H379" s="19"/>
      <c r="I379" s="19"/>
    </row>
    <row r="380" spans="4:9">
      <c r="D380" s="19"/>
      <c r="E380" s="19"/>
      <c r="F380" s="19"/>
      <c r="G380" s="19"/>
      <c r="H380" s="19"/>
      <c r="I380" s="19"/>
    </row>
    <row r="381" spans="4:9">
      <c r="D381" s="19"/>
      <c r="E381" s="19"/>
      <c r="F381" s="19"/>
      <c r="G381" s="19"/>
      <c r="H381" s="19"/>
      <c r="I381" s="19"/>
    </row>
    <row r="382" spans="4:9">
      <c r="D382" s="19"/>
      <c r="E382" s="19"/>
      <c r="F382" s="19"/>
      <c r="G382" s="19"/>
      <c r="H382" s="19"/>
      <c r="I382" s="19"/>
    </row>
    <row r="383" spans="4:9">
      <c r="D383" s="19"/>
      <c r="E383" s="19"/>
      <c r="F383" s="19"/>
      <c r="G383" s="19"/>
      <c r="H383" s="19"/>
      <c r="I383" s="19"/>
    </row>
    <row r="384" spans="4:9">
      <c r="D384" s="19"/>
      <c r="E384" s="19"/>
      <c r="F384" s="19"/>
      <c r="G384" s="19"/>
      <c r="H384" s="19"/>
      <c r="I384" s="19"/>
    </row>
    <row r="385" spans="4:9">
      <c r="D385" s="19"/>
      <c r="E385" s="19"/>
      <c r="F385" s="19"/>
      <c r="G385" s="19"/>
      <c r="H385" s="19"/>
      <c r="I385" s="19"/>
    </row>
    <row r="386" spans="4:9">
      <c r="D386" s="19"/>
      <c r="E386" s="19"/>
      <c r="F386" s="19"/>
      <c r="G386" s="19"/>
      <c r="H386" s="19"/>
      <c r="I386" s="19"/>
    </row>
    <row r="387" spans="4:9">
      <c r="D387" s="19"/>
      <c r="E387" s="19"/>
      <c r="F387" s="19"/>
      <c r="G387" s="19"/>
      <c r="H387" s="19"/>
      <c r="I387" s="19"/>
    </row>
    <row r="388" spans="4:9">
      <c r="D388" s="19"/>
      <c r="E388" s="19"/>
      <c r="F388" s="19"/>
      <c r="G388" s="19"/>
      <c r="H388" s="19"/>
      <c r="I388" s="19"/>
    </row>
    <row r="389" spans="4:9">
      <c r="D389" s="19"/>
      <c r="E389" s="19"/>
      <c r="F389" s="19"/>
      <c r="G389" s="19"/>
      <c r="H389" s="19"/>
      <c r="I389" s="19"/>
    </row>
    <row r="390" spans="4:9">
      <c r="D390" s="19"/>
      <c r="E390" s="19"/>
      <c r="F390" s="19"/>
      <c r="G390" s="19"/>
      <c r="H390" s="19"/>
      <c r="I390" s="19"/>
    </row>
    <row r="391" spans="4:9">
      <c r="D391" s="19"/>
      <c r="E391" s="19"/>
      <c r="F391" s="19"/>
      <c r="G391" s="19"/>
      <c r="H391" s="19"/>
      <c r="I391" s="19"/>
    </row>
    <row r="392" spans="4:9">
      <c r="D392" s="19"/>
      <c r="E392" s="19"/>
      <c r="F392" s="19"/>
      <c r="G392" s="19"/>
      <c r="H392" s="19"/>
      <c r="I392" s="19"/>
    </row>
    <row r="393" spans="4:9">
      <c r="D393" s="19"/>
      <c r="E393" s="19"/>
      <c r="F393" s="19"/>
      <c r="G393" s="19"/>
      <c r="H393" s="19"/>
      <c r="I393" s="19"/>
    </row>
    <row r="394" spans="4:9">
      <c r="D394" s="19"/>
      <c r="E394" s="19"/>
      <c r="F394" s="19"/>
      <c r="G394" s="19"/>
      <c r="H394" s="19"/>
      <c r="I394" s="19"/>
    </row>
    <row r="395" spans="4:9">
      <c r="D395" s="19"/>
      <c r="E395" s="19"/>
      <c r="F395" s="19"/>
      <c r="G395" s="19"/>
      <c r="H395" s="19"/>
      <c r="I395" s="19"/>
    </row>
    <row r="396" spans="4:9">
      <c r="D396" s="19"/>
      <c r="E396" s="19"/>
      <c r="F396" s="19"/>
      <c r="G396" s="19"/>
      <c r="H396" s="19"/>
      <c r="I396" s="19"/>
    </row>
    <row r="397" spans="4:9">
      <c r="D397" s="19"/>
      <c r="E397" s="19"/>
      <c r="F397" s="19"/>
      <c r="G397" s="19"/>
      <c r="H397" s="19"/>
      <c r="I397" s="19"/>
    </row>
    <row r="398" spans="4:9">
      <c r="D398" s="19"/>
      <c r="E398" s="19"/>
      <c r="F398" s="19"/>
      <c r="G398" s="19"/>
      <c r="H398" s="19"/>
      <c r="I398" s="19"/>
    </row>
    <row r="399" spans="4:9">
      <c r="D399" s="19"/>
      <c r="E399" s="19"/>
      <c r="F399" s="19"/>
      <c r="G399" s="19"/>
      <c r="H399" s="19"/>
      <c r="I399" s="19"/>
    </row>
    <row r="400" spans="4:9">
      <c r="D400" s="19"/>
      <c r="E400" s="19"/>
      <c r="F400" s="19"/>
      <c r="G400" s="19"/>
      <c r="H400" s="19"/>
      <c r="I400" s="19"/>
    </row>
    <row r="401" spans="4:9">
      <c r="D401" s="19"/>
      <c r="E401" s="19"/>
      <c r="F401" s="19"/>
      <c r="G401" s="19"/>
      <c r="H401" s="19"/>
      <c r="I401" s="19"/>
    </row>
    <row r="402" spans="4:9">
      <c r="D402" s="19"/>
      <c r="E402" s="19"/>
      <c r="F402" s="19"/>
      <c r="G402" s="19"/>
      <c r="H402" s="19"/>
      <c r="I402" s="19"/>
    </row>
    <row r="403" spans="4:9">
      <c r="D403" s="19"/>
      <c r="E403" s="19"/>
      <c r="F403" s="19"/>
      <c r="G403" s="19"/>
      <c r="H403" s="19"/>
      <c r="I403" s="19"/>
    </row>
    <row r="404" spans="4:9">
      <c r="D404" s="19"/>
      <c r="E404" s="19"/>
      <c r="F404" s="19"/>
      <c r="G404" s="19"/>
      <c r="H404" s="19"/>
      <c r="I404" s="19"/>
    </row>
    <row r="405" spans="4:9">
      <c r="D405" s="19"/>
      <c r="E405" s="19"/>
      <c r="F405" s="19"/>
      <c r="G405" s="19"/>
      <c r="H405" s="19"/>
      <c r="I405" s="19"/>
    </row>
    <row r="406" spans="4:9">
      <c r="D406" s="19"/>
      <c r="E406" s="19"/>
      <c r="F406" s="19"/>
      <c r="G406" s="19"/>
      <c r="H406" s="19"/>
      <c r="I406" s="19"/>
    </row>
    <row r="407" spans="4:9">
      <c r="D407" s="19"/>
      <c r="E407" s="19"/>
      <c r="F407" s="19"/>
      <c r="G407" s="19"/>
      <c r="H407" s="19"/>
      <c r="I407" s="19"/>
    </row>
    <row r="408" spans="4:9">
      <c r="D408" s="19"/>
      <c r="E408" s="19"/>
      <c r="F408" s="19"/>
      <c r="G408" s="19"/>
      <c r="H408" s="19"/>
      <c r="I408" s="19"/>
    </row>
    <row r="409" spans="4:9">
      <c r="D409" s="19"/>
      <c r="E409" s="19"/>
      <c r="F409" s="19"/>
      <c r="G409" s="19"/>
      <c r="H409" s="19"/>
      <c r="I409" s="19"/>
    </row>
    <row r="410" spans="4:9">
      <c r="D410" s="19"/>
      <c r="E410" s="19"/>
      <c r="F410" s="19"/>
      <c r="G410" s="19"/>
      <c r="H410" s="19"/>
      <c r="I410" s="19"/>
    </row>
    <row r="411" spans="4:9">
      <c r="D411" s="19"/>
      <c r="E411" s="19"/>
      <c r="F411" s="19"/>
      <c r="G411" s="19"/>
      <c r="H411" s="19"/>
      <c r="I411" s="19"/>
    </row>
    <row r="412" spans="4:9">
      <c r="D412" s="19"/>
      <c r="E412" s="19"/>
      <c r="F412" s="19"/>
      <c r="G412" s="19"/>
      <c r="H412" s="19"/>
      <c r="I412" s="19"/>
    </row>
    <row r="413" spans="4:9">
      <c r="D413" s="19"/>
      <c r="E413" s="19"/>
      <c r="F413" s="19"/>
      <c r="G413" s="19"/>
      <c r="H413" s="19"/>
      <c r="I413" s="19"/>
    </row>
    <row r="414" spans="4:9">
      <c r="D414" s="19"/>
      <c r="E414" s="19"/>
      <c r="F414" s="19"/>
      <c r="G414" s="19"/>
      <c r="H414" s="19"/>
      <c r="I414" s="19"/>
    </row>
    <row r="415" spans="4:9">
      <c r="D415" s="19"/>
      <c r="E415" s="19"/>
      <c r="F415" s="19"/>
      <c r="G415" s="19"/>
      <c r="H415" s="19"/>
      <c r="I415" s="19"/>
    </row>
    <row r="416" spans="4:9">
      <c r="D416" s="19"/>
      <c r="E416" s="19"/>
      <c r="F416" s="19"/>
      <c r="G416" s="19"/>
      <c r="H416" s="19"/>
      <c r="I416" s="19"/>
    </row>
    <row r="417" spans="4:9">
      <c r="D417" s="19"/>
      <c r="E417" s="19"/>
      <c r="F417" s="19"/>
      <c r="G417" s="19"/>
      <c r="H417" s="19"/>
      <c r="I417" s="19"/>
    </row>
    <row r="418" spans="4:9">
      <c r="D418" s="19"/>
      <c r="E418" s="19"/>
      <c r="F418" s="19"/>
      <c r="G418" s="19"/>
      <c r="H418" s="19"/>
      <c r="I418" s="19"/>
    </row>
    <row r="419" spans="4:9">
      <c r="D419" s="19"/>
      <c r="E419" s="19"/>
      <c r="F419" s="19"/>
      <c r="G419" s="19"/>
      <c r="H419" s="19"/>
      <c r="I419" s="19"/>
    </row>
    <row r="420" spans="4:9">
      <c r="D420" s="19"/>
      <c r="E420" s="19"/>
      <c r="F420" s="19"/>
      <c r="G420" s="19"/>
      <c r="H420" s="19"/>
      <c r="I420" s="19"/>
    </row>
    <row r="421" spans="4:9">
      <c r="D421" s="19"/>
      <c r="E421" s="19"/>
      <c r="F421" s="19"/>
      <c r="G421" s="19"/>
      <c r="H421" s="19"/>
      <c r="I421" s="19"/>
    </row>
    <row r="422" spans="4:9">
      <c r="D422" s="19"/>
      <c r="E422" s="19"/>
      <c r="F422" s="19"/>
      <c r="G422" s="19"/>
      <c r="H422" s="19"/>
      <c r="I422" s="19"/>
    </row>
    <row r="423" spans="4:9">
      <c r="D423" s="19"/>
      <c r="E423" s="19"/>
      <c r="F423" s="19"/>
      <c r="G423" s="19"/>
      <c r="H423" s="19"/>
      <c r="I423" s="19"/>
    </row>
    <row r="424" spans="4:9">
      <c r="D424" s="19"/>
      <c r="E424" s="19"/>
      <c r="F424" s="19"/>
      <c r="G424" s="19"/>
      <c r="H424" s="19"/>
      <c r="I424" s="19"/>
    </row>
    <row r="425" spans="4:9">
      <c r="D425" s="19"/>
      <c r="E425" s="19"/>
      <c r="F425" s="19"/>
      <c r="G425" s="19"/>
      <c r="H425" s="19"/>
      <c r="I425" s="19"/>
    </row>
    <row r="426" spans="4:9">
      <c r="D426" s="19"/>
      <c r="E426" s="19"/>
      <c r="F426" s="19"/>
      <c r="G426" s="19"/>
      <c r="H426" s="19"/>
      <c r="I426" s="19"/>
    </row>
    <row r="427" spans="4:9">
      <c r="D427" s="19"/>
      <c r="E427" s="19"/>
      <c r="F427" s="19"/>
      <c r="G427" s="19"/>
      <c r="H427" s="19"/>
      <c r="I427" s="19"/>
    </row>
    <row r="428" spans="4:9">
      <c r="D428" s="19"/>
      <c r="E428" s="19"/>
      <c r="F428" s="19"/>
      <c r="G428" s="19"/>
      <c r="H428" s="19"/>
      <c r="I428" s="19"/>
    </row>
    <row r="429" spans="4:9">
      <c r="D429" s="19"/>
      <c r="E429" s="19"/>
      <c r="F429" s="19"/>
      <c r="G429" s="19"/>
      <c r="H429" s="19"/>
      <c r="I429" s="19"/>
    </row>
    <row r="430" spans="4:9">
      <c r="D430" s="19"/>
      <c r="E430" s="19"/>
      <c r="F430" s="19"/>
      <c r="G430" s="19"/>
      <c r="H430" s="19"/>
      <c r="I430" s="19"/>
    </row>
    <row r="431" spans="4:9">
      <c r="D431" s="19"/>
      <c r="E431" s="19"/>
      <c r="F431" s="19"/>
      <c r="G431" s="19"/>
      <c r="H431" s="19"/>
      <c r="I431" s="19"/>
    </row>
    <row r="432" spans="4:9">
      <c r="D432" s="19"/>
      <c r="E432" s="19"/>
      <c r="F432" s="19"/>
      <c r="G432" s="19"/>
      <c r="H432" s="19"/>
      <c r="I432" s="19"/>
    </row>
    <row r="433" spans="4:9">
      <c r="D433" s="19"/>
      <c r="E433" s="19"/>
      <c r="F433" s="19"/>
      <c r="G433" s="19"/>
      <c r="H433" s="19"/>
      <c r="I433" s="19"/>
    </row>
    <row r="434" spans="4:9">
      <c r="D434" s="19"/>
      <c r="E434" s="19"/>
      <c r="F434" s="19"/>
      <c r="G434" s="19"/>
      <c r="H434" s="19"/>
      <c r="I434" s="19"/>
    </row>
    <row r="435" spans="4:9">
      <c r="D435" s="19"/>
      <c r="E435" s="19"/>
      <c r="F435" s="19"/>
      <c r="G435" s="19"/>
      <c r="H435" s="19"/>
      <c r="I435" s="19"/>
    </row>
    <row r="436" spans="4:9">
      <c r="D436" s="19"/>
      <c r="E436" s="19"/>
      <c r="F436" s="19"/>
      <c r="G436" s="19"/>
      <c r="H436" s="19"/>
      <c r="I436" s="19"/>
    </row>
    <row r="437" spans="4:9">
      <c r="D437" s="19"/>
      <c r="E437" s="19"/>
      <c r="F437" s="19"/>
      <c r="G437" s="19"/>
      <c r="H437" s="19"/>
      <c r="I437" s="19"/>
    </row>
    <row r="438" spans="4:9">
      <c r="D438" s="19"/>
      <c r="E438" s="19"/>
      <c r="F438" s="19"/>
      <c r="G438" s="19"/>
      <c r="H438" s="19"/>
      <c r="I438" s="19"/>
    </row>
    <row r="439" spans="4:9">
      <c r="D439" s="19"/>
      <c r="E439" s="19"/>
      <c r="F439" s="19"/>
      <c r="G439" s="19"/>
      <c r="H439" s="19"/>
      <c r="I439" s="19"/>
    </row>
    <row r="440" spans="4:9">
      <c r="D440" s="19"/>
      <c r="E440" s="19"/>
      <c r="F440" s="19"/>
      <c r="G440" s="19"/>
      <c r="H440" s="19"/>
      <c r="I440" s="19"/>
    </row>
    <row r="441" spans="4:9">
      <c r="D441" s="19"/>
      <c r="E441" s="19"/>
      <c r="F441" s="19"/>
      <c r="G441" s="19"/>
      <c r="H441" s="19"/>
      <c r="I441" s="19"/>
    </row>
    <row r="442" spans="4:9">
      <c r="D442" s="19"/>
      <c r="E442" s="19"/>
      <c r="F442" s="19"/>
      <c r="G442" s="19"/>
      <c r="H442" s="19"/>
      <c r="I442" s="19"/>
    </row>
    <row r="443" spans="4:9">
      <c r="D443" s="19"/>
      <c r="E443" s="19"/>
      <c r="F443" s="19"/>
      <c r="G443" s="19"/>
      <c r="H443" s="19"/>
      <c r="I443" s="19"/>
    </row>
    <row r="444" spans="4:9">
      <c r="D444" s="19"/>
      <c r="E444" s="19"/>
      <c r="F444" s="19"/>
      <c r="G444" s="19"/>
      <c r="H444" s="19"/>
      <c r="I444" s="19"/>
    </row>
    <row r="445" spans="4:9">
      <c r="D445" s="19"/>
      <c r="E445" s="19"/>
      <c r="F445" s="19"/>
      <c r="G445" s="19"/>
      <c r="H445" s="19"/>
      <c r="I445" s="19"/>
    </row>
    <row r="446" spans="4:9">
      <c r="D446" s="19"/>
      <c r="E446" s="19"/>
      <c r="F446" s="19"/>
      <c r="G446" s="19"/>
      <c r="H446" s="19"/>
      <c r="I446" s="19"/>
    </row>
    <row r="447" spans="4:9">
      <c r="D447" s="19"/>
      <c r="E447" s="19"/>
      <c r="F447" s="19"/>
      <c r="G447" s="19"/>
      <c r="H447" s="19"/>
      <c r="I447" s="19"/>
    </row>
    <row r="448" spans="4:9">
      <c r="D448" s="19"/>
      <c r="E448" s="19"/>
      <c r="F448" s="19"/>
      <c r="G448" s="19"/>
      <c r="H448" s="19"/>
      <c r="I448" s="19"/>
    </row>
    <row r="449" spans="4:9">
      <c r="D449" s="19"/>
      <c r="E449" s="19"/>
      <c r="F449" s="19"/>
      <c r="G449" s="19"/>
      <c r="H449" s="19"/>
      <c r="I449" s="19"/>
    </row>
    <row r="450" spans="4:9">
      <c r="D450" s="19"/>
      <c r="E450" s="19"/>
      <c r="F450" s="19"/>
      <c r="G450" s="19"/>
      <c r="H450" s="19"/>
      <c r="I450" s="19"/>
    </row>
    <row r="451" spans="4:9">
      <c r="D451" s="19"/>
      <c r="E451" s="19"/>
      <c r="F451" s="19"/>
      <c r="G451" s="19"/>
      <c r="H451" s="19"/>
      <c r="I451" s="19"/>
    </row>
    <row r="452" spans="4:9">
      <c r="D452" s="19"/>
      <c r="E452" s="19"/>
      <c r="F452" s="19"/>
      <c r="G452" s="19"/>
      <c r="H452" s="19"/>
      <c r="I452" s="19"/>
    </row>
    <row r="453" spans="4:9">
      <c r="D453" s="19"/>
      <c r="E453" s="19"/>
      <c r="F453" s="19"/>
      <c r="G453" s="19"/>
      <c r="H453" s="19"/>
      <c r="I453" s="19"/>
    </row>
    <row r="454" spans="4:9">
      <c r="D454" s="19"/>
      <c r="E454" s="19"/>
      <c r="F454" s="19"/>
      <c r="G454" s="19"/>
      <c r="H454" s="19"/>
      <c r="I454" s="19"/>
    </row>
    <row r="455" spans="4:9">
      <c r="D455" s="19"/>
      <c r="E455" s="19"/>
      <c r="F455" s="19"/>
      <c r="G455" s="19"/>
      <c r="H455" s="19"/>
      <c r="I455" s="19"/>
    </row>
    <row r="456" spans="4:9">
      <c r="D456" s="19"/>
      <c r="E456" s="19"/>
      <c r="F456" s="19"/>
      <c r="G456" s="19"/>
      <c r="H456" s="19"/>
      <c r="I456" s="19"/>
    </row>
    <row r="457" spans="4:9">
      <c r="D457" s="19"/>
      <c r="E457" s="19"/>
      <c r="F457" s="19"/>
      <c r="G457" s="19"/>
      <c r="H457" s="19"/>
      <c r="I457" s="19"/>
    </row>
    <row r="458" spans="4:9">
      <c r="D458" s="19"/>
      <c r="E458" s="19"/>
      <c r="F458" s="19"/>
      <c r="G458" s="19"/>
      <c r="H458" s="19"/>
      <c r="I458" s="19"/>
    </row>
    <row r="459" spans="4:9">
      <c r="D459" s="19"/>
      <c r="E459" s="19"/>
      <c r="F459" s="19"/>
      <c r="G459" s="19"/>
      <c r="H459" s="19"/>
      <c r="I459" s="19"/>
    </row>
    <row r="460" spans="4:9">
      <c r="D460" s="19"/>
      <c r="E460" s="19"/>
      <c r="F460" s="19"/>
      <c r="G460" s="19"/>
      <c r="H460" s="19"/>
      <c r="I460" s="19"/>
    </row>
    <row r="461" spans="4:9">
      <c r="D461" s="19"/>
      <c r="E461" s="19"/>
      <c r="F461" s="19"/>
      <c r="G461" s="19"/>
      <c r="H461" s="19"/>
      <c r="I461" s="19"/>
    </row>
    <row r="462" spans="4:9">
      <c r="D462" s="19"/>
      <c r="E462" s="19"/>
      <c r="F462" s="19"/>
      <c r="G462" s="19"/>
      <c r="H462" s="19"/>
      <c r="I462" s="19"/>
    </row>
    <row r="463" spans="4:9">
      <c r="D463" s="19"/>
      <c r="E463" s="19"/>
      <c r="F463" s="19"/>
      <c r="G463" s="19"/>
      <c r="H463" s="19"/>
      <c r="I463" s="19"/>
    </row>
    <row r="464" spans="4:9">
      <c r="D464" s="19"/>
      <c r="E464" s="19"/>
      <c r="F464" s="19"/>
      <c r="G464" s="19"/>
      <c r="H464" s="19"/>
      <c r="I464" s="19"/>
    </row>
    <row r="465" spans="4:9">
      <c r="D465" s="19"/>
      <c r="E465" s="19"/>
      <c r="F465" s="19"/>
      <c r="G465" s="19"/>
      <c r="H465" s="19"/>
      <c r="I465" s="19"/>
    </row>
    <row r="466" spans="4:9">
      <c r="D466" s="19"/>
      <c r="E466" s="19"/>
      <c r="F466" s="19"/>
      <c r="G466" s="19"/>
      <c r="H466" s="19"/>
      <c r="I466" s="19"/>
    </row>
    <row r="467" spans="4:9">
      <c r="D467" s="19"/>
      <c r="E467" s="19"/>
      <c r="F467" s="19"/>
      <c r="G467" s="19"/>
      <c r="H467" s="19"/>
      <c r="I467" s="19"/>
    </row>
    <row r="468" spans="4:9">
      <c r="D468" s="19"/>
      <c r="E468" s="19"/>
      <c r="F468" s="19"/>
      <c r="G468" s="19"/>
      <c r="H468" s="19"/>
      <c r="I468" s="19"/>
    </row>
    <row r="469" spans="4:9">
      <c r="D469" s="19"/>
      <c r="E469" s="19"/>
      <c r="F469" s="19"/>
      <c r="G469" s="19"/>
      <c r="H469" s="19"/>
      <c r="I469" s="19"/>
    </row>
    <row r="470" spans="4:9">
      <c r="D470" s="19"/>
      <c r="E470" s="19"/>
      <c r="F470" s="19"/>
      <c r="G470" s="19"/>
      <c r="H470" s="19"/>
      <c r="I470" s="19"/>
    </row>
    <row r="471" spans="4:9">
      <c r="D471" s="19"/>
      <c r="E471" s="19"/>
      <c r="F471" s="19"/>
      <c r="G471" s="19"/>
      <c r="H471" s="19"/>
      <c r="I471" s="19"/>
    </row>
    <row r="472" spans="4:9">
      <c r="D472" s="19"/>
      <c r="E472" s="19"/>
      <c r="F472" s="19"/>
      <c r="G472" s="19"/>
      <c r="H472" s="19"/>
      <c r="I472" s="19"/>
    </row>
    <row r="473" spans="4:9">
      <c r="D473" s="19"/>
      <c r="E473" s="19"/>
      <c r="F473" s="19"/>
      <c r="G473" s="19"/>
      <c r="H473" s="19"/>
      <c r="I473" s="19"/>
    </row>
    <row r="474" spans="4:9">
      <c r="D474" s="19"/>
      <c r="E474" s="19"/>
      <c r="F474" s="19"/>
      <c r="G474" s="19"/>
      <c r="H474" s="19"/>
      <c r="I474" s="19"/>
    </row>
    <row r="475" spans="4:9">
      <c r="D475" s="19"/>
      <c r="E475" s="19"/>
      <c r="F475" s="19"/>
      <c r="G475" s="19"/>
      <c r="H475" s="19"/>
      <c r="I475" s="19"/>
    </row>
    <row r="476" spans="4:9">
      <c r="D476" s="19"/>
      <c r="E476" s="19"/>
      <c r="F476" s="19"/>
      <c r="G476" s="19"/>
      <c r="H476" s="19"/>
      <c r="I476" s="19"/>
    </row>
    <row r="477" spans="4:9">
      <c r="D477" s="19"/>
      <c r="E477" s="19"/>
      <c r="F477" s="19"/>
      <c r="G477" s="19"/>
      <c r="H477" s="19"/>
      <c r="I477" s="19"/>
    </row>
    <row r="478" spans="4:9">
      <c r="D478" s="19"/>
      <c r="E478" s="19"/>
      <c r="F478" s="19"/>
      <c r="G478" s="19"/>
      <c r="H478" s="19"/>
      <c r="I478" s="19"/>
    </row>
    <row r="479" spans="4:9">
      <c r="D479" s="19"/>
      <c r="E479" s="19"/>
      <c r="F479" s="19"/>
      <c r="G479" s="19"/>
      <c r="H479" s="19"/>
      <c r="I479" s="19"/>
    </row>
    <row r="480" spans="4:9">
      <c r="D480" s="19"/>
      <c r="E480" s="19"/>
      <c r="F480" s="19"/>
      <c r="G480" s="19"/>
      <c r="H480" s="19"/>
      <c r="I480" s="19"/>
    </row>
    <row r="481" spans="4:9">
      <c r="D481" s="19"/>
      <c r="E481" s="19"/>
      <c r="F481" s="19"/>
      <c r="G481" s="19"/>
      <c r="H481" s="19"/>
      <c r="I481" s="19"/>
    </row>
    <row r="482" spans="4:9">
      <c r="D482" s="19"/>
      <c r="E482" s="19"/>
      <c r="F482" s="19"/>
      <c r="G482" s="19"/>
      <c r="H482" s="19"/>
      <c r="I482" s="19"/>
    </row>
    <row r="483" spans="4:9">
      <c r="D483" s="19"/>
      <c r="E483" s="19"/>
      <c r="F483" s="19"/>
      <c r="G483" s="19"/>
      <c r="H483" s="19"/>
      <c r="I483" s="19"/>
    </row>
    <row r="484" spans="4:9">
      <c r="D484" s="19"/>
      <c r="E484" s="19"/>
      <c r="F484" s="19"/>
      <c r="G484" s="19"/>
      <c r="H484" s="19"/>
      <c r="I484" s="19"/>
    </row>
    <row r="485" spans="4:9">
      <c r="D485" s="19"/>
      <c r="E485" s="19"/>
      <c r="F485" s="19"/>
      <c r="G485" s="19"/>
      <c r="H485" s="19"/>
      <c r="I485" s="19"/>
    </row>
    <row r="486" spans="4:9">
      <c r="D486" s="19"/>
      <c r="E486" s="19"/>
      <c r="F486" s="19"/>
      <c r="G486" s="19"/>
      <c r="H486" s="19"/>
      <c r="I486" s="19"/>
    </row>
    <row r="487" spans="4:9">
      <c r="D487" s="19"/>
      <c r="E487" s="19"/>
      <c r="F487" s="19"/>
      <c r="G487" s="19"/>
      <c r="H487" s="19"/>
      <c r="I487" s="19"/>
    </row>
    <row r="488" spans="4:9">
      <c r="D488" s="19"/>
      <c r="E488" s="19"/>
      <c r="F488" s="19"/>
      <c r="G488" s="19"/>
      <c r="H488" s="19"/>
      <c r="I488" s="19"/>
    </row>
    <row r="489" spans="4:9">
      <c r="D489" s="19"/>
      <c r="E489" s="19"/>
      <c r="F489" s="19"/>
      <c r="G489" s="19"/>
      <c r="H489" s="19"/>
      <c r="I489" s="19"/>
    </row>
    <row r="490" spans="4:9">
      <c r="D490" s="19"/>
      <c r="E490" s="19"/>
      <c r="F490" s="19"/>
      <c r="G490" s="19"/>
      <c r="H490" s="19"/>
      <c r="I490" s="19"/>
    </row>
    <row r="491" spans="4:9">
      <c r="D491" s="19"/>
      <c r="E491" s="19"/>
      <c r="F491" s="19"/>
      <c r="G491" s="19"/>
      <c r="H491" s="19"/>
      <c r="I491" s="19"/>
    </row>
    <row r="492" spans="4:9">
      <c r="D492" s="19"/>
      <c r="E492" s="19"/>
      <c r="F492" s="19"/>
      <c r="G492" s="19"/>
      <c r="H492" s="19"/>
      <c r="I492" s="19"/>
    </row>
    <row r="493" spans="4:9">
      <c r="D493" s="19"/>
      <c r="E493" s="19"/>
      <c r="F493" s="19"/>
      <c r="G493" s="19"/>
      <c r="H493" s="19"/>
      <c r="I493" s="19"/>
    </row>
    <row r="494" spans="4:9">
      <c r="D494" s="19"/>
      <c r="E494" s="19"/>
      <c r="F494" s="19"/>
      <c r="G494" s="19"/>
      <c r="H494" s="19"/>
      <c r="I494" s="19"/>
    </row>
    <row r="495" spans="4:9">
      <c r="D495" s="19"/>
      <c r="E495" s="19"/>
      <c r="F495" s="19"/>
      <c r="G495" s="19"/>
      <c r="H495" s="19"/>
      <c r="I495" s="19"/>
    </row>
    <row r="496" spans="4:9">
      <c r="D496" s="19"/>
      <c r="E496" s="19"/>
      <c r="F496" s="19"/>
      <c r="G496" s="19"/>
      <c r="H496" s="19"/>
      <c r="I496" s="19"/>
    </row>
    <row r="497" spans="4:9">
      <c r="D497" s="19"/>
      <c r="E497" s="19"/>
      <c r="F497" s="19"/>
      <c r="G497" s="19"/>
      <c r="H497" s="19"/>
      <c r="I497" s="19"/>
    </row>
    <row r="498" spans="4:9">
      <c r="D498" s="19"/>
      <c r="E498" s="19"/>
      <c r="F498" s="19"/>
      <c r="G498" s="19"/>
      <c r="H498" s="19"/>
      <c r="I498" s="19"/>
    </row>
    <row r="499" spans="4:9">
      <c r="D499" s="19"/>
      <c r="E499" s="19"/>
      <c r="F499" s="19"/>
      <c r="G499" s="19"/>
      <c r="H499" s="19"/>
      <c r="I499" s="19"/>
    </row>
    <row r="500" spans="4:9">
      <c r="D500" s="19"/>
      <c r="E500" s="19"/>
      <c r="F500" s="19"/>
      <c r="G500" s="19"/>
      <c r="H500" s="19"/>
      <c r="I500" s="19"/>
    </row>
    <row r="501" spans="4:9">
      <c r="D501" s="19"/>
      <c r="E501" s="19"/>
      <c r="F501" s="19"/>
      <c r="G501" s="19"/>
      <c r="H501" s="19"/>
      <c r="I501" s="19"/>
    </row>
    <row r="502" spans="4:9">
      <c r="D502" s="19"/>
      <c r="E502" s="19"/>
      <c r="F502" s="19"/>
      <c r="G502" s="19"/>
      <c r="H502" s="19"/>
      <c r="I502" s="19"/>
    </row>
    <row r="503" spans="4:9">
      <c r="D503" s="19"/>
      <c r="E503" s="19"/>
      <c r="F503" s="19"/>
      <c r="G503" s="19"/>
      <c r="H503" s="19"/>
      <c r="I503" s="19"/>
    </row>
    <row r="504" spans="4:9">
      <c r="D504" s="19"/>
      <c r="E504" s="19"/>
      <c r="F504" s="19"/>
      <c r="G504" s="19"/>
      <c r="H504" s="19"/>
      <c r="I504" s="19"/>
    </row>
    <row r="505" spans="4:9">
      <c r="D505" s="19"/>
      <c r="E505" s="19"/>
      <c r="F505" s="19"/>
      <c r="G505" s="19"/>
      <c r="H505" s="19"/>
      <c r="I505" s="19"/>
    </row>
    <row r="506" spans="4:9">
      <c r="D506" s="19"/>
      <c r="E506" s="19"/>
      <c r="F506" s="19"/>
      <c r="G506" s="19"/>
      <c r="H506" s="19"/>
      <c r="I506" s="19"/>
    </row>
    <row r="507" spans="4:9">
      <c r="D507" s="19"/>
      <c r="E507" s="19"/>
      <c r="F507" s="19"/>
      <c r="G507" s="19"/>
      <c r="H507" s="19"/>
      <c r="I507" s="19"/>
    </row>
    <row r="508" spans="4:9">
      <c r="D508" s="19"/>
      <c r="E508" s="19"/>
      <c r="F508" s="19"/>
      <c r="G508" s="19"/>
      <c r="H508" s="19"/>
      <c r="I508" s="19"/>
    </row>
    <row r="509" spans="4:9">
      <c r="D509" s="19"/>
      <c r="E509" s="19"/>
      <c r="F509" s="19"/>
      <c r="G509" s="19"/>
      <c r="H509" s="19"/>
      <c r="I509" s="19"/>
    </row>
    <row r="510" spans="4:9">
      <c r="D510" s="19"/>
      <c r="E510" s="19"/>
      <c r="F510" s="19"/>
      <c r="G510" s="19"/>
      <c r="H510" s="19"/>
      <c r="I510" s="19"/>
    </row>
    <row r="511" spans="4:9">
      <c r="D511" s="19"/>
      <c r="E511" s="19"/>
      <c r="F511" s="19"/>
      <c r="G511" s="19"/>
      <c r="H511" s="19"/>
      <c r="I511" s="19"/>
    </row>
    <row r="512" spans="4:9">
      <c r="D512" s="19"/>
      <c r="E512" s="19"/>
      <c r="F512" s="19"/>
      <c r="G512" s="19"/>
      <c r="H512" s="19"/>
      <c r="I512" s="19"/>
    </row>
    <row r="513" spans="4:9">
      <c r="D513" s="19"/>
      <c r="E513" s="19"/>
      <c r="F513" s="19"/>
      <c r="G513" s="19"/>
      <c r="H513" s="19"/>
      <c r="I513" s="19"/>
    </row>
    <row r="514" spans="4:9">
      <c r="D514" s="19"/>
      <c r="E514" s="19"/>
      <c r="F514" s="19"/>
      <c r="G514" s="19"/>
      <c r="H514" s="19"/>
      <c r="I514" s="19"/>
    </row>
    <row r="515" spans="4:9">
      <c r="D515" s="19"/>
      <c r="E515" s="19"/>
      <c r="F515" s="19"/>
      <c r="G515" s="19"/>
      <c r="H515" s="19"/>
      <c r="I515" s="19"/>
    </row>
    <row r="516" spans="4:9">
      <c r="D516" s="19"/>
      <c r="E516" s="19"/>
      <c r="F516" s="19"/>
      <c r="G516" s="19"/>
      <c r="H516" s="19"/>
      <c r="I516" s="19"/>
    </row>
    <row r="517" spans="4:9">
      <c r="D517" s="19"/>
      <c r="E517" s="19"/>
      <c r="F517" s="19"/>
      <c r="G517" s="19"/>
      <c r="H517" s="19"/>
      <c r="I517" s="19"/>
    </row>
    <row r="518" spans="4:9">
      <c r="D518" s="19"/>
      <c r="E518" s="19"/>
      <c r="F518" s="19"/>
      <c r="G518" s="19"/>
      <c r="H518" s="19"/>
      <c r="I518" s="19"/>
    </row>
    <row r="519" spans="4:9">
      <c r="D519" s="19"/>
      <c r="E519" s="19"/>
      <c r="F519" s="19"/>
      <c r="G519" s="19"/>
      <c r="H519" s="19"/>
      <c r="I519" s="19"/>
    </row>
    <row r="520" spans="4:9">
      <c r="D520" s="19"/>
      <c r="E520" s="19"/>
      <c r="F520" s="19"/>
      <c r="G520" s="19"/>
      <c r="H520" s="19"/>
      <c r="I520" s="19"/>
    </row>
    <row r="521" spans="4:9">
      <c r="D521" s="19"/>
      <c r="E521" s="19"/>
      <c r="F521" s="19"/>
      <c r="G521" s="19"/>
      <c r="H521" s="19"/>
      <c r="I521" s="19"/>
    </row>
    <row r="522" spans="4:9">
      <c r="D522" s="19"/>
      <c r="E522" s="19"/>
      <c r="F522" s="19"/>
      <c r="G522" s="19"/>
      <c r="H522" s="19"/>
      <c r="I522" s="19"/>
    </row>
    <row r="523" spans="4:9">
      <c r="D523" s="19"/>
      <c r="E523" s="19"/>
      <c r="F523" s="19"/>
      <c r="G523" s="19"/>
      <c r="H523" s="19"/>
      <c r="I523" s="19"/>
    </row>
    <row r="524" spans="4:9">
      <c r="D524" s="19"/>
      <c r="E524" s="19"/>
      <c r="F524" s="19"/>
      <c r="G524" s="19"/>
      <c r="H524" s="19"/>
      <c r="I524" s="19"/>
    </row>
    <row r="525" spans="4:9">
      <c r="D525" s="19"/>
      <c r="E525" s="19"/>
      <c r="F525" s="19"/>
      <c r="G525" s="19"/>
      <c r="H525" s="19"/>
      <c r="I525" s="19"/>
    </row>
    <row r="526" spans="4:9">
      <c r="D526" s="19"/>
      <c r="E526" s="19"/>
      <c r="F526" s="19"/>
      <c r="G526" s="19"/>
      <c r="H526" s="19"/>
      <c r="I526" s="19"/>
    </row>
    <row r="527" spans="4:9">
      <c r="D527" s="19"/>
      <c r="E527" s="19"/>
      <c r="F527" s="19"/>
      <c r="G527" s="19"/>
      <c r="H527" s="19"/>
      <c r="I527" s="19"/>
    </row>
    <row r="528" spans="4:9">
      <c r="D528" s="19"/>
      <c r="E528" s="19"/>
      <c r="F528" s="19"/>
      <c r="G528" s="19"/>
      <c r="H528" s="19"/>
      <c r="I528" s="19"/>
    </row>
    <row r="529" spans="4:9">
      <c r="D529" s="19"/>
      <c r="E529" s="19"/>
      <c r="F529" s="19"/>
      <c r="G529" s="19"/>
      <c r="H529" s="19"/>
      <c r="I529" s="19"/>
    </row>
    <row r="530" spans="4:9">
      <c r="D530" s="19"/>
      <c r="E530" s="19"/>
      <c r="F530" s="19"/>
      <c r="G530" s="19"/>
      <c r="H530" s="19"/>
      <c r="I530" s="19"/>
    </row>
    <row r="531" spans="4:9">
      <c r="D531" s="19"/>
      <c r="E531" s="19"/>
      <c r="F531" s="19"/>
      <c r="G531" s="19"/>
      <c r="H531" s="19"/>
      <c r="I531" s="19"/>
    </row>
    <row r="532" spans="4:9">
      <c r="D532" s="19"/>
      <c r="E532" s="19"/>
      <c r="F532" s="19"/>
      <c r="G532" s="19"/>
      <c r="H532" s="19"/>
      <c r="I532" s="19"/>
    </row>
    <row r="533" spans="4:9">
      <c r="D533" s="19"/>
      <c r="E533" s="19"/>
      <c r="F533" s="19"/>
      <c r="G533" s="19"/>
      <c r="H533" s="19"/>
      <c r="I533" s="19"/>
    </row>
    <row r="534" spans="4:9">
      <c r="D534" s="19"/>
      <c r="E534" s="19"/>
      <c r="F534" s="19"/>
      <c r="G534" s="19"/>
      <c r="H534" s="19"/>
      <c r="I534" s="19"/>
    </row>
    <row r="535" spans="4:9">
      <c r="D535" s="19"/>
      <c r="E535" s="19"/>
      <c r="F535" s="19"/>
      <c r="G535" s="19"/>
      <c r="H535" s="19"/>
      <c r="I535" s="19"/>
    </row>
    <row r="536" spans="4:9">
      <c r="D536" s="19"/>
      <c r="E536" s="19"/>
      <c r="F536" s="19"/>
      <c r="G536" s="19"/>
      <c r="H536" s="19"/>
      <c r="I536" s="19"/>
    </row>
    <row r="537" spans="4:9">
      <c r="D537" s="19"/>
      <c r="E537" s="19"/>
      <c r="F537" s="19"/>
      <c r="G537" s="19"/>
      <c r="H537" s="19"/>
      <c r="I537" s="19"/>
    </row>
    <row r="538" spans="4:9">
      <c r="D538" s="19"/>
      <c r="E538" s="19"/>
      <c r="F538" s="19"/>
      <c r="G538" s="19"/>
      <c r="H538" s="19"/>
      <c r="I538" s="19"/>
    </row>
    <row r="539" spans="4:9">
      <c r="D539" s="19"/>
      <c r="E539" s="19"/>
      <c r="F539" s="19"/>
      <c r="G539" s="19"/>
      <c r="H539" s="19"/>
      <c r="I539" s="19"/>
    </row>
    <row r="540" spans="4:9">
      <c r="D540" s="19"/>
      <c r="E540" s="19"/>
      <c r="F540" s="19"/>
      <c r="G540" s="19"/>
      <c r="H540" s="19"/>
      <c r="I540" s="19"/>
    </row>
    <row r="541" spans="4:9">
      <c r="D541" s="19"/>
      <c r="E541" s="19"/>
      <c r="F541" s="19"/>
      <c r="G541" s="19"/>
      <c r="H541" s="19"/>
      <c r="I541" s="19"/>
    </row>
    <row r="542" spans="4:9">
      <c r="D542" s="19"/>
      <c r="E542" s="19"/>
      <c r="F542" s="19"/>
      <c r="G542" s="19"/>
      <c r="H542" s="19"/>
      <c r="I542" s="19"/>
    </row>
    <row r="543" spans="4:9">
      <c r="D543" s="19"/>
      <c r="E543" s="19"/>
      <c r="F543" s="19"/>
      <c r="G543" s="19"/>
      <c r="H543" s="19"/>
      <c r="I543" s="19"/>
    </row>
    <row r="544" spans="4:9">
      <c r="D544" s="19"/>
      <c r="E544" s="19"/>
      <c r="F544" s="19"/>
      <c r="G544" s="19"/>
      <c r="H544" s="19"/>
      <c r="I544" s="19"/>
    </row>
    <row r="545" spans="4:9">
      <c r="D545" s="19"/>
      <c r="E545" s="19"/>
      <c r="F545" s="19"/>
      <c r="G545" s="19"/>
      <c r="H545" s="19"/>
      <c r="I545" s="19"/>
    </row>
    <row r="546" spans="4:9">
      <c r="D546" s="19"/>
      <c r="E546" s="19"/>
      <c r="F546" s="19"/>
      <c r="G546" s="19"/>
      <c r="H546" s="19"/>
      <c r="I546" s="19"/>
    </row>
    <row r="547" spans="4:9">
      <c r="D547" s="19"/>
      <c r="E547" s="19"/>
      <c r="F547" s="19"/>
      <c r="G547" s="19"/>
      <c r="H547" s="19"/>
      <c r="I547" s="19"/>
    </row>
    <row r="548" spans="4:9">
      <c r="D548" s="19"/>
      <c r="E548" s="19"/>
      <c r="F548" s="19"/>
      <c r="G548" s="19"/>
      <c r="H548" s="19"/>
      <c r="I548" s="19"/>
    </row>
    <row r="549" spans="4:9">
      <c r="D549" s="19"/>
      <c r="E549" s="19"/>
      <c r="F549" s="19"/>
      <c r="G549" s="19"/>
      <c r="H549" s="19"/>
      <c r="I549" s="19"/>
    </row>
    <row r="550" spans="4:9">
      <c r="D550" s="19"/>
      <c r="E550" s="19"/>
      <c r="F550" s="19"/>
      <c r="G550" s="19"/>
      <c r="H550" s="19"/>
      <c r="I550" s="19"/>
    </row>
    <row r="551" spans="4:9">
      <c r="D551" s="19"/>
      <c r="E551" s="19"/>
      <c r="F551" s="19"/>
      <c r="G551" s="19"/>
      <c r="H551" s="19"/>
      <c r="I551" s="19"/>
    </row>
    <row r="552" spans="4:9">
      <c r="D552" s="19"/>
      <c r="E552" s="19"/>
      <c r="F552" s="19"/>
      <c r="G552" s="19"/>
      <c r="H552" s="19"/>
      <c r="I552" s="19"/>
    </row>
    <row r="553" spans="4:9">
      <c r="D553" s="19"/>
      <c r="E553" s="19"/>
      <c r="F553" s="19"/>
      <c r="G553" s="19"/>
      <c r="H553" s="19"/>
      <c r="I553" s="19"/>
    </row>
    <row r="554" spans="4:9">
      <c r="D554" s="19"/>
      <c r="E554" s="19"/>
      <c r="F554" s="19"/>
      <c r="G554" s="19"/>
      <c r="H554" s="19"/>
      <c r="I554" s="19"/>
    </row>
    <row r="555" spans="4:9">
      <c r="D555" s="19"/>
      <c r="E555" s="19"/>
      <c r="F555" s="19"/>
      <c r="G555" s="19"/>
      <c r="H555" s="19"/>
      <c r="I555" s="19"/>
    </row>
    <row r="556" spans="4:9">
      <c r="D556" s="19"/>
      <c r="E556" s="19"/>
      <c r="F556" s="19"/>
      <c r="G556" s="19"/>
      <c r="H556" s="19"/>
      <c r="I556" s="19"/>
    </row>
    <row r="557" spans="4:9">
      <c r="D557" s="19"/>
      <c r="E557" s="19"/>
      <c r="F557" s="19"/>
      <c r="G557" s="19"/>
      <c r="H557" s="19"/>
      <c r="I557" s="19"/>
    </row>
    <row r="558" spans="4:9">
      <c r="D558" s="19"/>
      <c r="E558" s="19"/>
      <c r="F558" s="19"/>
      <c r="G558" s="19"/>
      <c r="H558" s="19"/>
      <c r="I558" s="19"/>
    </row>
    <row r="559" spans="4:9">
      <c r="D559" s="19"/>
      <c r="E559" s="19"/>
      <c r="F559" s="19"/>
      <c r="G559" s="19"/>
      <c r="H559" s="19"/>
      <c r="I559" s="19"/>
    </row>
    <row r="560" spans="4:9">
      <c r="D560" s="19"/>
      <c r="E560" s="19"/>
      <c r="F560" s="19"/>
      <c r="G560" s="19"/>
      <c r="H560" s="19"/>
      <c r="I560" s="19"/>
    </row>
    <row r="561" spans="4:9">
      <c r="D561" s="19"/>
      <c r="E561" s="19"/>
      <c r="F561" s="19"/>
      <c r="G561" s="19"/>
      <c r="H561" s="19"/>
      <c r="I561" s="19"/>
    </row>
    <row r="562" spans="4:9">
      <c r="D562" s="19"/>
      <c r="E562" s="19"/>
      <c r="F562" s="19"/>
      <c r="G562" s="19"/>
      <c r="H562" s="19"/>
      <c r="I562" s="19"/>
    </row>
    <row r="563" spans="4:9">
      <c r="D563" s="19"/>
      <c r="E563" s="19"/>
      <c r="F563" s="19"/>
      <c r="G563" s="19"/>
      <c r="H563" s="19"/>
      <c r="I563" s="19"/>
    </row>
    <row r="564" spans="4:9">
      <c r="D564" s="19"/>
      <c r="E564" s="19"/>
      <c r="F564" s="19"/>
      <c r="G564" s="19"/>
      <c r="H564" s="19"/>
      <c r="I564" s="19"/>
    </row>
    <row r="565" spans="4:9">
      <c r="D565" s="19"/>
      <c r="E565" s="19"/>
      <c r="F565" s="19"/>
      <c r="G565" s="19"/>
      <c r="H565" s="19"/>
      <c r="I565" s="19"/>
    </row>
    <row r="566" spans="4:9">
      <c r="D566" s="19"/>
      <c r="E566" s="19"/>
      <c r="F566" s="19"/>
      <c r="G566" s="19"/>
      <c r="H566" s="19"/>
      <c r="I566" s="19"/>
    </row>
    <row r="567" spans="4:9">
      <c r="D567" s="19"/>
      <c r="E567" s="19"/>
      <c r="F567" s="19"/>
      <c r="G567" s="19"/>
      <c r="H567" s="19"/>
      <c r="I567" s="19"/>
    </row>
    <row r="568" spans="4:9">
      <c r="D568" s="19"/>
      <c r="E568" s="19"/>
      <c r="F568" s="19"/>
      <c r="G568" s="19"/>
      <c r="H568" s="19"/>
      <c r="I568" s="19"/>
    </row>
    <row r="569" spans="4:9">
      <c r="D569" s="19"/>
      <c r="E569" s="19"/>
      <c r="F569" s="19"/>
      <c r="G569" s="19"/>
      <c r="H569" s="19"/>
      <c r="I569" s="19"/>
    </row>
    <row r="570" spans="4:9">
      <c r="D570" s="19"/>
      <c r="E570" s="19"/>
      <c r="F570" s="19"/>
      <c r="G570" s="19"/>
      <c r="H570" s="19"/>
      <c r="I570" s="19"/>
    </row>
    <row r="571" spans="4:9">
      <c r="D571" s="19"/>
      <c r="E571" s="19"/>
      <c r="F571" s="19"/>
      <c r="G571" s="19"/>
      <c r="H571" s="19"/>
      <c r="I571" s="19"/>
    </row>
    <row r="572" spans="4:9">
      <c r="D572" s="19"/>
      <c r="E572" s="19"/>
      <c r="F572" s="19"/>
      <c r="G572" s="19"/>
      <c r="H572" s="19"/>
      <c r="I572" s="19"/>
    </row>
    <row r="573" spans="4:9">
      <c r="D573" s="19"/>
      <c r="E573" s="19"/>
      <c r="F573" s="19"/>
      <c r="G573" s="19"/>
      <c r="H573" s="19"/>
      <c r="I573" s="19"/>
    </row>
    <row r="574" spans="4:9">
      <c r="D574" s="19"/>
      <c r="E574" s="19"/>
      <c r="F574" s="19"/>
      <c r="G574" s="19"/>
      <c r="H574" s="19"/>
      <c r="I574" s="19"/>
    </row>
    <row r="575" spans="4:9">
      <c r="D575" s="19"/>
      <c r="E575" s="19"/>
      <c r="F575" s="19"/>
      <c r="G575" s="19"/>
      <c r="H575" s="19"/>
      <c r="I575" s="19"/>
    </row>
    <row r="576" spans="4:9">
      <c r="D576" s="19"/>
      <c r="E576" s="19"/>
      <c r="F576" s="19"/>
      <c r="G576" s="19"/>
      <c r="H576" s="19"/>
      <c r="I576" s="19"/>
    </row>
    <row r="577" spans="4:9">
      <c r="D577" s="19"/>
      <c r="E577" s="19"/>
      <c r="F577" s="19"/>
      <c r="G577" s="19"/>
      <c r="H577" s="19"/>
      <c r="I577" s="19"/>
    </row>
    <row r="578" spans="4:9">
      <c r="D578" s="19"/>
      <c r="E578" s="19"/>
      <c r="F578" s="19"/>
      <c r="G578" s="19"/>
      <c r="H578" s="19"/>
      <c r="I578" s="19"/>
    </row>
    <row r="579" spans="4:9">
      <c r="D579" s="19"/>
      <c r="E579" s="19"/>
      <c r="F579" s="19"/>
      <c r="G579" s="19"/>
      <c r="H579" s="19"/>
      <c r="I579" s="19"/>
    </row>
    <row r="580" spans="4:9">
      <c r="D580" s="19"/>
      <c r="E580" s="19"/>
      <c r="F580" s="19"/>
      <c r="G580" s="19"/>
      <c r="H580" s="19"/>
      <c r="I580" s="19"/>
    </row>
    <row r="581" spans="4:9">
      <c r="D581" s="19"/>
      <c r="E581" s="19"/>
      <c r="F581" s="19"/>
      <c r="G581" s="19"/>
      <c r="H581" s="19"/>
      <c r="I581" s="19"/>
    </row>
    <row r="582" spans="4:9">
      <c r="D582" s="19"/>
      <c r="E582" s="19"/>
      <c r="F582" s="19"/>
      <c r="G582" s="19"/>
      <c r="H582" s="19"/>
      <c r="I582" s="19"/>
    </row>
    <row r="583" spans="4:9">
      <c r="D583" s="19"/>
      <c r="E583" s="19"/>
      <c r="F583" s="19"/>
      <c r="G583" s="19"/>
      <c r="H583" s="19"/>
      <c r="I583" s="19"/>
    </row>
    <row r="584" spans="4:9">
      <c r="D584" s="19"/>
      <c r="E584" s="19"/>
      <c r="F584" s="19"/>
      <c r="G584" s="19"/>
      <c r="H584" s="19"/>
      <c r="I584" s="19"/>
    </row>
    <row r="585" spans="4:9">
      <c r="D585" s="19"/>
      <c r="E585" s="19"/>
      <c r="F585" s="19"/>
      <c r="G585" s="19"/>
      <c r="H585" s="19"/>
      <c r="I585" s="19"/>
    </row>
    <row r="586" spans="4:9">
      <c r="D586" s="19"/>
      <c r="E586" s="19"/>
      <c r="F586" s="19"/>
      <c r="G586" s="19"/>
      <c r="H586" s="19"/>
      <c r="I586" s="19"/>
    </row>
    <row r="587" spans="4:9">
      <c r="D587" s="19"/>
      <c r="E587" s="19"/>
      <c r="F587" s="19"/>
      <c r="G587" s="19"/>
      <c r="H587" s="19"/>
      <c r="I587" s="19"/>
    </row>
    <row r="588" spans="4:9">
      <c r="D588" s="19"/>
      <c r="E588" s="19"/>
      <c r="F588" s="19"/>
      <c r="G588" s="19"/>
      <c r="H588" s="19"/>
      <c r="I588" s="19"/>
    </row>
    <row r="589" spans="4:9">
      <c r="D589" s="19"/>
      <c r="E589" s="19"/>
      <c r="F589" s="19"/>
      <c r="G589" s="19"/>
      <c r="H589" s="19"/>
      <c r="I589" s="19"/>
    </row>
    <row r="590" spans="4:9">
      <c r="D590" s="19"/>
      <c r="E590" s="19"/>
      <c r="F590" s="19"/>
      <c r="G590" s="19"/>
      <c r="H590" s="19"/>
      <c r="I590" s="19"/>
    </row>
    <row r="591" spans="4:9">
      <c r="D591" s="19"/>
      <c r="E591" s="19"/>
      <c r="F591" s="19"/>
      <c r="G591" s="19"/>
      <c r="H591" s="19"/>
      <c r="I591" s="19"/>
    </row>
    <row r="592" spans="4:9">
      <c r="D592" s="19"/>
      <c r="E592" s="19"/>
      <c r="F592" s="19"/>
      <c r="G592" s="19"/>
      <c r="H592" s="19"/>
      <c r="I592" s="19"/>
    </row>
    <row r="593" spans="4:9">
      <c r="D593" s="19"/>
      <c r="E593" s="19"/>
      <c r="F593" s="19"/>
      <c r="G593" s="19"/>
      <c r="H593" s="19"/>
      <c r="I593" s="19"/>
    </row>
    <row r="594" spans="4:9">
      <c r="D594" s="19"/>
      <c r="E594" s="19"/>
      <c r="F594" s="19"/>
      <c r="G594" s="19"/>
      <c r="H594" s="19"/>
      <c r="I594" s="19"/>
    </row>
    <row r="595" spans="4:9">
      <c r="D595" s="19"/>
      <c r="E595" s="19"/>
      <c r="F595" s="19"/>
      <c r="G595" s="19"/>
      <c r="H595" s="19"/>
      <c r="I595" s="19"/>
    </row>
    <row r="596" spans="4:9">
      <c r="D596" s="19"/>
      <c r="E596" s="19"/>
      <c r="F596" s="19"/>
      <c r="G596" s="19"/>
      <c r="H596" s="19"/>
      <c r="I596" s="19"/>
    </row>
    <row r="597" spans="4:9">
      <c r="D597" s="19"/>
      <c r="E597" s="19"/>
      <c r="F597" s="19"/>
      <c r="G597" s="19"/>
      <c r="H597" s="19"/>
      <c r="I597" s="19"/>
    </row>
    <row r="598" spans="4:9">
      <c r="D598" s="19"/>
      <c r="E598" s="19"/>
      <c r="F598" s="19"/>
      <c r="G598" s="19"/>
      <c r="H598" s="19"/>
      <c r="I598" s="19"/>
    </row>
    <row r="599" spans="4:9">
      <c r="D599" s="19"/>
      <c r="E599" s="19"/>
      <c r="F599" s="19"/>
      <c r="G599" s="19"/>
      <c r="H599" s="19"/>
      <c r="I599" s="19"/>
    </row>
    <row r="600" spans="4:9">
      <c r="D600" s="19"/>
      <c r="E600" s="19"/>
      <c r="F600" s="19"/>
      <c r="G600" s="19"/>
      <c r="H600" s="19"/>
      <c r="I600" s="19"/>
    </row>
    <row r="601" spans="4:9">
      <c r="D601" s="19"/>
      <c r="E601" s="19"/>
      <c r="F601" s="19"/>
      <c r="G601" s="19"/>
      <c r="H601" s="19"/>
      <c r="I601" s="19"/>
    </row>
    <row r="602" spans="4:9">
      <c r="D602" s="19"/>
      <c r="E602" s="19"/>
      <c r="F602" s="19"/>
      <c r="G602" s="19"/>
      <c r="H602" s="19"/>
      <c r="I602" s="19"/>
    </row>
    <row r="603" spans="4:9">
      <c r="D603" s="19"/>
      <c r="E603" s="19"/>
      <c r="F603" s="19"/>
      <c r="G603" s="19"/>
      <c r="H603" s="19"/>
      <c r="I603" s="19"/>
    </row>
    <row r="604" spans="4:9">
      <c r="D604" s="19"/>
      <c r="E604" s="19"/>
      <c r="F604" s="19"/>
      <c r="G604" s="19"/>
      <c r="H604" s="19"/>
      <c r="I604" s="19"/>
    </row>
    <row r="605" spans="4:9">
      <c r="D605" s="19"/>
      <c r="E605" s="19"/>
      <c r="F605" s="19"/>
      <c r="G605" s="19"/>
      <c r="H605" s="19"/>
      <c r="I605" s="19"/>
    </row>
    <row r="606" spans="4:9">
      <c r="D606" s="19"/>
      <c r="E606" s="19"/>
      <c r="F606" s="19"/>
      <c r="G606" s="19"/>
      <c r="H606" s="19"/>
      <c r="I606" s="19"/>
    </row>
    <row r="607" spans="4:9">
      <c r="D607" s="19"/>
      <c r="E607" s="19"/>
      <c r="F607" s="19"/>
      <c r="G607" s="19"/>
      <c r="H607" s="19"/>
      <c r="I607" s="19"/>
    </row>
    <row r="608" spans="4:9">
      <c r="D608" s="19"/>
      <c r="E608" s="19"/>
      <c r="F608" s="19"/>
      <c r="G608" s="19"/>
      <c r="H608" s="19"/>
      <c r="I608" s="19"/>
    </row>
    <row r="609" spans="4:9">
      <c r="D609" s="19"/>
      <c r="E609" s="19"/>
      <c r="F609" s="19"/>
      <c r="G609" s="19"/>
      <c r="H609" s="19"/>
      <c r="I609" s="19"/>
    </row>
    <row r="610" spans="4:9">
      <c r="D610" s="19"/>
      <c r="E610" s="19"/>
      <c r="F610" s="19"/>
      <c r="G610" s="19"/>
      <c r="H610" s="19"/>
      <c r="I610" s="19"/>
    </row>
    <row r="611" spans="4:9">
      <c r="D611" s="19"/>
      <c r="E611" s="19"/>
      <c r="F611" s="19"/>
      <c r="G611" s="19"/>
      <c r="H611" s="19"/>
      <c r="I611" s="19"/>
    </row>
    <row r="612" spans="4:9">
      <c r="D612" s="19"/>
      <c r="E612" s="19"/>
      <c r="F612" s="19"/>
      <c r="G612" s="19"/>
      <c r="H612" s="19"/>
      <c r="I612" s="19"/>
    </row>
    <row r="613" spans="4:9">
      <c r="D613" s="19"/>
      <c r="E613" s="19"/>
      <c r="F613" s="19"/>
      <c r="G613" s="19"/>
      <c r="H613" s="19"/>
      <c r="I613" s="19"/>
    </row>
    <row r="614" spans="4:9">
      <c r="D614" s="19"/>
      <c r="E614" s="19"/>
      <c r="F614" s="19"/>
      <c r="G614" s="19"/>
      <c r="H614" s="19"/>
      <c r="I614" s="19"/>
    </row>
    <row r="615" spans="4:9">
      <c r="D615" s="19"/>
      <c r="E615" s="19"/>
      <c r="F615" s="19"/>
      <c r="G615" s="19"/>
      <c r="H615" s="19"/>
      <c r="I615" s="19"/>
    </row>
    <row r="616" spans="4:9">
      <c r="D616" s="19"/>
      <c r="E616" s="19"/>
      <c r="F616" s="19"/>
      <c r="G616" s="19"/>
      <c r="H616" s="19"/>
      <c r="I616" s="19"/>
    </row>
    <row r="617" spans="4:9">
      <c r="D617" s="19"/>
      <c r="E617" s="19"/>
      <c r="F617" s="19"/>
      <c r="G617" s="19"/>
      <c r="H617" s="19"/>
      <c r="I617" s="19"/>
    </row>
    <row r="618" spans="4:9">
      <c r="D618" s="19"/>
      <c r="E618" s="19"/>
      <c r="F618" s="19"/>
      <c r="G618" s="19"/>
      <c r="H618" s="19"/>
      <c r="I618" s="19"/>
    </row>
    <row r="619" spans="4:9">
      <c r="D619" s="19"/>
      <c r="E619" s="19"/>
      <c r="F619" s="19"/>
      <c r="G619" s="19"/>
      <c r="H619" s="19"/>
      <c r="I619" s="19"/>
    </row>
    <row r="620" spans="4:9">
      <c r="D620" s="19"/>
      <c r="E620" s="19"/>
      <c r="F620" s="19"/>
      <c r="G620" s="19"/>
      <c r="H620" s="19"/>
      <c r="I620" s="19"/>
    </row>
    <row r="621" spans="4:9">
      <c r="D621" s="19"/>
      <c r="E621" s="19"/>
      <c r="F621" s="19"/>
      <c r="G621" s="19"/>
      <c r="H621" s="19"/>
      <c r="I621" s="19"/>
    </row>
    <row r="622" spans="4:9">
      <c r="D622" s="19"/>
      <c r="E622" s="19"/>
      <c r="F622" s="19"/>
      <c r="G622" s="19"/>
      <c r="H622" s="19"/>
      <c r="I622" s="19"/>
    </row>
    <row r="623" spans="4:9">
      <c r="D623" s="19"/>
      <c r="E623" s="19"/>
      <c r="F623" s="19"/>
      <c r="G623" s="19"/>
      <c r="H623" s="19"/>
      <c r="I623" s="19"/>
    </row>
    <row r="624" spans="4:9">
      <c r="D624" s="19"/>
      <c r="E624" s="19"/>
      <c r="F624" s="19"/>
      <c r="G624" s="19"/>
      <c r="H624" s="19"/>
      <c r="I624" s="19"/>
    </row>
    <row r="625" spans="4:9">
      <c r="D625" s="19"/>
      <c r="E625" s="19"/>
      <c r="F625" s="19"/>
      <c r="G625" s="19"/>
      <c r="H625" s="19"/>
      <c r="I625" s="19"/>
    </row>
    <row r="626" spans="4:9">
      <c r="D626" s="19"/>
      <c r="E626" s="19"/>
      <c r="F626" s="19"/>
      <c r="G626" s="19"/>
      <c r="H626" s="19"/>
      <c r="I626" s="19"/>
    </row>
    <row r="627" spans="4:9">
      <c r="D627" s="19"/>
      <c r="E627" s="19"/>
      <c r="F627" s="19"/>
      <c r="G627" s="19"/>
      <c r="H627" s="19"/>
      <c r="I627" s="19"/>
    </row>
    <row r="628" spans="4:9">
      <c r="D628" s="19"/>
      <c r="E628" s="19"/>
      <c r="F628" s="19"/>
      <c r="G628" s="19"/>
      <c r="H628" s="19"/>
      <c r="I628" s="19"/>
    </row>
    <row r="629" spans="4:9">
      <c r="D629" s="19"/>
      <c r="E629" s="19"/>
      <c r="F629" s="19"/>
      <c r="G629" s="19"/>
      <c r="H629" s="19"/>
      <c r="I629" s="19"/>
    </row>
    <row r="630" spans="4:9">
      <c r="D630" s="19"/>
      <c r="E630" s="19"/>
      <c r="F630" s="19"/>
      <c r="G630" s="19"/>
      <c r="H630" s="19"/>
      <c r="I630" s="19"/>
    </row>
    <row r="631" spans="4:9">
      <c r="D631" s="19"/>
      <c r="E631" s="19"/>
      <c r="F631" s="19"/>
      <c r="G631" s="19"/>
      <c r="H631" s="19"/>
      <c r="I631" s="19"/>
    </row>
    <row r="632" spans="4:9">
      <c r="D632" s="19"/>
      <c r="E632" s="19"/>
      <c r="F632" s="19"/>
      <c r="G632" s="19"/>
      <c r="H632" s="19"/>
      <c r="I632" s="19"/>
    </row>
    <row r="633" spans="4:9">
      <c r="D633" s="19"/>
      <c r="E633" s="19"/>
      <c r="F633" s="19"/>
      <c r="G633" s="19"/>
      <c r="H633" s="19"/>
      <c r="I633" s="19"/>
    </row>
    <row r="634" spans="4:9">
      <c r="D634" s="19"/>
      <c r="E634" s="19"/>
      <c r="F634" s="19"/>
      <c r="G634" s="19"/>
      <c r="H634" s="19"/>
      <c r="I634" s="19"/>
    </row>
    <row r="635" spans="4:9">
      <c r="D635" s="19"/>
      <c r="E635" s="19"/>
      <c r="F635" s="19"/>
      <c r="G635" s="19"/>
      <c r="H635" s="19"/>
      <c r="I635" s="19"/>
    </row>
    <row r="636" spans="4:9">
      <c r="D636" s="19"/>
      <c r="E636" s="19"/>
      <c r="F636" s="19"/>
      <c r="G636" s="19"/>
      <c r="H636" s="19"/>
      <c r="I636" s="19"/>
    </row>
    <row r="637" spans="4:9">
      <c r="D637" s="19"/>
      <c r="E637" s="19"/>
      <c r="F637" s="19"/>
      <c r="G637" s="19"/>
      <c r="H637" s="19"/>
      <c r="I637" s="19"/>
    </row>
    <row r="638" spans="4:9">
      <c r="D638" s="19"/>
      <c r="E638" s="19"/>
      <c r="F638" s="19"/>
      <c r="G638" s="19"/>
      <c r="H638" s="19"/>
      <c r="I638" s="19"/>
    </row>
    <row r="639" spans="4:9">
      <c r="D639" s="19"/>
      <c r="E639" s="19"/>
      <c r="F639" s="19"/>
      <c r="G639" s="19"/>
      <c r="H639" s="19"/>
      <c r="I639" s="19"/>
    </row>
    <row r="640" spans="4:9">
      <c r="D640" s="19"/>
      <c r="E640" s="19"/>
      <c r="F640" s="19"/>
      <c r="G640" s="19"/>
      <c r="H640" s="19"/>
      <c r="I640" s="19"/>
    </row>
    <row r="641" spans="4:9">
      <c r="D641" s="19"/>
      <c r="E641" s="19"/>
      <c r="F641" s="19"/>
      <c r="G641" s="19"/>
      <c r="H641" s="19"/>
      <c r="I641" s="19"/>
    </row>
    <row r="642" spans="4:9">
      <c r="D642" s="19"/>
      <c r="E642" s="19"/>
      <c r="F642" s="19"/>
      <c r="G642" s="19"/>
      <c r="H642" s="19"/>
      <c r="I642" s="19"/>
    </row>
    <row r="643" spans="4:9">
      <c r="D643" s="19"/>
      <c r="E643" s="19"/>
      <c r="F643" s="19"/>
      <c r="G643" s="19"/>
      <c r="H643" s="19"/>
      <c r="I643" s="19"/>
    </row>
    <row r="644" spans="4:9">
      <c r="D644" s="19"/>
      <c r="E644" s="19"/>
      <c r="F644" s="19"/>
      <c r="G644" s="19"/>
      <c r="H644" s="19"/>
      <c r="I644" s="19"/>
    </row>
    <row r="645" spans="4:9">
      <c r="D645" s="19"/>
      <c r="E645" s="19"/>
      <c r="F645" s="19"/>
      <c r="G645" s="19"/>
      <c r="H645" s="19"/>
      <c r="I645" s="19"/>
    </row>
    <row r="646" spans="4:9">
      <c r="D646" s="19"/>
      <c r="E646" s="19"/>
      <c r="F646" s="19"/>
      <c r="G646" s="19"/>
      <c r="H646" s="19"/>
      <c r="I646" s="19"/>
    </row>
    <row r="647" spans="4:9">
      <c r="D647" s="19"/>
      <c r="E647" s="19"/>
      <c r="F647" s="19"/>
      <c r="G647" s="19"/>
      <c r="H647" s="19"/>
      <c r="I647" s="19"/>
    </row>
    <row r="648" spans="4:9">
      <c r="D648" s="19"/>
      <c r="E648" s="19"/>
      <c r="F648" s="19"/>
      <c r="G648" s="19"/>
      <c r="H648" s="19"/>
      <c r="I648" s="19"/>
    </row>
    <row r="649" spans="4:9">
      <c r="D649" s="19"/>
      <c r="E649" s="19"/>
      <c r="F649" s="19"/>
      <c r="G649" s="19"/>
      <c r="H649" s="19"/>
      <c r="I649" s="19"/>
    </row>
    <row r="650" spans="4:9">
      <c r="D650" s="19"/>
      <c r="E650" s="19"/>
      <c r="F650" s="19"/>
      <c r="G650" s="19"/>
      <c r="H650" s="19"/>
      <c r="I650" s="19"/>
    </row>
    <row r="651" spans="4:9">
      <c r="D651" s="19"/>
      <c r="E651" s="19"/>
      <c r="F651" s="19"/>
      <c r="G651" s="19"/>
      <c r="H651" s="19"/>
      <c r="I651" s="19"/>
    </row>
    <row r="652" spans="4:9">
      <c r="D652" s="19"/>
      <c r="E652" s="19"/>
      <c r="F652" s="19"/>
      <c r="G652" s="19"/>
      <c r="H652" s="19"/>
      <c r="I652" s="19"/>
    </row>
    <row r="653" spans="4:9">
      <c r="D653" s="19"/>
      <c r="E653" s="19"/>
      <c r="F653" s="19"/>
      <c r="G653" s="19"/>
      <c r="H653" s="19"/>
      <c r="I653" s="19"/>
    </row>
    <row r="654" spans="4:9">
      <c r="D654" s="19"/>
      <c r="E654" s="19"/>
      <c r="F654" s="19"/>
      <c r="G654" s="19"/>
      <c r="H654" s="19"/>
      <c r="I654" s="19"/>
    </row>
    <row r="655" spans="4:9">
      <c r="D655" s="19"/>
      <c r="E655" s="19"/>
      <c r="F655" s="19"/>
      <c r="G655" s="19"/>
      <c r="H655" s="19"/>
      <c r="I655" s="19"/>
    </row>
    <row r="656" spans="4:9">
      <c r="D656" s="19"/>
      <c r="E656" s="19"/>
      <c r="F656" s="19"/>
      <c r="G656" s="19"/>
      <c r="H656" s="19"/>
      <c r="I656" s="19"/>
    </row>
    <row r="657" spans="4:9">
      <c r="D657" s="19"/>
      <c r="E657" s="19"/>
      <c r="F657" s="19"/>
      <c r="G657" s="19"/>
      <c r="H657" s="19"/>
      <c r="I657" s="19"/>
    </row>
    <row r="658" spans="4:9">
      <c r="D658" s="19"/>
      <c r="E658" s="19"/>
      <c r="F658" s="19"/>
      <c r="G658" s="19"/>
      <c r="H658" s="19"/>
      <c r="I658" s="19"/>
    </row>
    <row r="659" spans="4:9">
      <c r="D659" s="19"/>
      <c r="E659" s="19"/>
      <c r="F659" s="19"/>
      <c r="G659" s="19"/>
      <c r="H659" s="19"/>
      <c r="I659" s="19"/>
    </row>
    <row r="660" spans="4:9">
      <c r="D660" s="19"/>
      <c r="E660" s="19"/>
      <c r="F660" s="19"/>
      <c r="G660" s="19"/>
      <c r="H660" s="19"/>
      <c r="I660" s="19"/>
    </row>
    <row r="661" spans="4:9">
      <c r="D661" s="19"/>
      <c r="E661" s="19"/>
      <c r="F661" s="19"/>
      <c r="G661" s="19"/>
      <c r="H661" s="19"/>
      <c r="I661" s="19"/>
    </row>
    <row r="662" spans="4:9">
      <c r="D662" s="19"/>
      <c r="E662" s="19"/>
      <c r="F662" s="19"/>
      <c r="G662" s="19"/>
      <c r="H662" s="19"/>
      <c r="I662" s="19"/>
    </row>
    <row r="663" spans="4:9">
      <c r="D663" s="19"/>
      <c r="E663" s="19"/>
      <c r="F663" s="19"/>
      <c r="G663" s="19"/>
      <c r="H663" s="19"/>
      <c r="I663" s="19"/>
    </row>
    <row r="664" spans="4:9">
      <c r="D664" s="19"/>
      <c r="E664" s="19"/>
      <c r="F664" s="19"/>
      <c r="G664" s="19"/>
      <c r="H664" s="19"/>
      <c r="I664" s="19"/>
    </row>
    <row r="665" spans="4:9">
      <c r="D665" s="19"/>
      <c r="E665" s="19"/>
      <c r="F665" s="19"/>
      <c r="G665" s="19"/>
      <c r="H665" s="19"/>
      <c r="I665" s="19"/>
    </row>
    <row r="666" spans="4:9">
      <c r="D666" s="19"/>
      <c r="E666" s="19"/>
      <c r="F666" s="19"/>
      <c r="G666" s="19"/>
      <c r="H666" s="19"/>
      <c r="I666" s="19"/>
    </row>
    <row r="667" spans="4:9">
      <c r="D667" s="19"/>
      <c r="E667" s="19"/>
      <c r="F667" s="19"/>
      <c r="G667" s="19"/>
      <c r="H667" s="19"/>
      <c r="I667" s="19"/>
    </row>
    <row r="668" spans="4:9">
      <c r="D668" s="19"/>
      <c r="E668" s="19"/>
      <c r="F668" s="19"/>
      <c r="G668" s="19"/>
      <c r="H668" s="19"/>
      <c r="I668" s="19"/>
    </row>
    <row r="669" spans="4:9">
      <c r="D669" s="19"/>
      <c r="E669" s="19"/>
      <c r="F669" s="19"/>
      <c r="G669" s="19"/>
      <c r="H669" s="19"/>
      <c r="I669" s="19"/>
    </row>
    <row r="670" spans="4:9">
      <c r="D670" s="19"/>
      <c r="E670" s="19"/>
      <c r="F670" s="19"/>
      <c r="G670" s="19"/>
      <c r="H670" s="19"/>
      <c r="I670" s="19"/>
    </row>
    <row r="671" spans="4:9">
      <c r="D671" s="19"/>
      <c r="E671" s="19"/>
      <c r="F671" s="19"/>
      <c r="G671" s="19"/>
      <c r="H671" s="19"/>
      <c r="I671" s="19"/>
    </row>
    <row r="672" spans="4:9">
      <c r="D672" s="19"/>
      <c r="E672" s="19"/>
      <c r="F672" s="19"/>
      <c r="G672" s="19"/>
      <c r="H672" s="19"/>
      <c r="I672" s="19"/>
    </row>
    <row r="673" spans="4:9">
      <c r="D673" s="19"/>
      <c r="E673" s="19"/>
      <c r="F673" s="19"/>
      <c r="G673" s="19"/>
      <c r="H673" s="19"/>
      <c r="I673" s="19"/>
    </row>
    <row r="674" spans="4:9">
      <c r="D674" s="19"/>
      <c r="E674" s="19"/>
      <c r="F674" s="19"/>
      <c r="G674" s="19"/>
      <c r="H674" s="19"/>
      <c r="I674" s="19"/>
    </row>
    <row r="675" spans="4:9">
      <c r="D675" s="19"/>
      <c r="E675" s="19"/>
      <c r="F675" s="19"/>
      <c r="G675" s="19"/>
      <c r="H675" s="19"/>
      <c r="I675" s="19"/>
    </row>
    <row r="676" spans="4:9">
      <c r="D676" s="19"/>
      <c r="E676" s="19"/>
      <c r="F676" s="19"/>
      <c r="G676" s="19"/>
      <c r="H676" s="19"/>
      <c r="I676" s="19"/>
    </row>
    <row r="677" spans="4:9">
      <c r="D677" s="19"/>
      <c r="E677" s="19"/>
      <c r="F677" s="19"/>
      <c r="G677" s="19"/>
      <c r="H677" s="19"/>
      <c r="I677" s="19"/>
    </row>
    <row r="678" spans="4:9">
      <c r="D678" s="19"/>
      <c r="E678" s="19"/>
      <c r="F678" s="19"/>
      <c r="G678" s="19"/>
      <c r="H678" s="19"/>
      <c r="I678" s="19"/>
    </row>
    <row r="679" spans="4:9">
      <c r="D679" s="19"/>
      <c r="E679" s="19"/>
      <c r="F679" s="19"/>
      <c r="G679" s="19"/>
      <c r="H679" s="19"/>
      <c r="I679" s="19"/>
    </row>
    <row r="680" spans="4:9">
      <c r="D680" s="19"/>
      <c r="E680" s="19"/>
      <c r="F680" s="19"/>
      <c r="G680" s="19"/>
      <c r="H680" s="19"/>
      <c r="I680" s="19"/>
    </row>
    <row r="681" spans="4:9">
      <c r="D681" s="19"/>
      <c r="E681" s="19"/>
      <c r="F681" s="19"/>
      <c r="G681" s="19"/>
      <c r="H681" s="19"/>
      <c r="I681" s="19"/>
    </row>
    <row r="682" spans="4:9">
      <c r="D682" s="19"/>
      <c r="E682" s="19"/>
      <c r="F682" s="19"/>
      <c r="G682" s="19"/>
      <c r="H682" s="19"/>
      <c r="I682" s="19"/>
    </row>
    <row r="683" spans="4:9">
      <c r="D683" s="19"/>
      <c r="E683" s="19"/>
      <c r="F683" s="19"/>
      <c r="G683" s="19"/>
      <c r="H683" s="19"/>
      <c r="I683" s="19"/>
    </row>
    <row r="684" spans="4:9">
      <c r="D684" s="19"/>
      <c r="E684" s="19"/>
      <c r="F684" s="19"/>
      <c r="G684" s="19"/>
      <c r="H684" s="19"/>
      <c r="I684" s="19"/>
    </row>
    <row r="685" spans="4:9">
      <c r="D685" s="19"/>
      <c r="E685" s="19"/>
      <c r="F685" s="19"/>
      <c r="G685" s="19"/>
      <c r="H685" s="19"/>
      <c r="I685" s="19"/>
    </row>
    <row r="686" spans="4:9">
      <c r="D686" s="19"/>
      <c r="E686" s="19"/>
      <c r="F686" s="19"/>
      <c r="G686" s="19"/>
      <c r="H686" s="19"/>
      <c r="I686" s="19"/>
    </row>
    <row r="687" spans="4:9">
      <c r="D687" s="19"/>
      <c r="E687" s="19"/>
      <c r="F687" s="19"/>
      <c r="G687" s="19"/>
      <c r="H687" s="19"/>
      <c r="I687" s="19"/>
    </row>
    <row r="688" spans="4:9">
      <c r="D688" s="19"/>
      <c r="E688" s="19"/>
      <c r="F688" s="19"/>
      <c r="G688" s="19"/>
      <c r="H688" s="19"/>
      <c r="I688" s="19"/>
    </row>
    <row r="689" spans="4:9">
      <c r="D689" s="19"/>
      <c r="E689" s="19"/>
      <c r="F689" s="19"/>
      <c r="G689" s="19"/>
      <c r="H689" s="19"/>
      <c r="I689" s="19"/>
    </row>
    <row r="690" spans="4:9">
      <c r="D690" s="19"/>
      <c r="E690" s="19"/>
      <c r="F690" s="19"/>
      <c r="G690" s="19"/>
      <c r="H690" s="19"/>
      <c r="I690" s="19"/>
    </row>
    <row r="691" spans="4:9">
      <c r="D691" s="19"/>
      <c r="E691" s="19"/>
      <c r="F691" s="19"/>
      <c r="G691" s="19"/>
      <c r="H691" s="19"/>
      <c r="I691" s="19"/>
    </row>
    <row r="692" spans="4:9">
      <c r="D692" s="19"/>
      <c r="E692" s="19"/>
      <c r="F692" s="19"/>
      <c r="G692" s="19"/>
      <c r="H692" s="19"/>
      <c r="I692" s="19"/>
    </row>
    <row r="693" spans="4:9">
      <c r="D693" s="19"/>
      <c r="E693" s="19"/>
      <c r="F693" s="19"/>
      <c r="G693" s="19"/>
      <c r="H693" s="19"/>
      <c r="I693" s="19"/>
    </row>
    <row r="694" spans="4:9">
      <c r="D694" s="19"/>
      <c r="E694" s="19"/>
      <c r="F694" s="19"/>
      <c r="G694" s="19"/>
      <c r="H694" s="19"/>
      <c r="I694" s="19"/>
    </row>
    <row r="695" spans="4:9">
      <c r="D695" s="19"/>
      <c r="E695" s="19"/>
      <c r="F695" s="19"/>
      <c r="G695" s="19"/>
      <c r="H695" s="19"/>
      <c r="I695" s="19"/>
    </row>
    <row r="696" spans="4:9">
      <c r="D696" s="19"/>
      <c r="E696" s="19"/>
      <c r="F696" s="19"/>
      <c r="G696" s="19"/>
      <c r="H696" s="19"/>
      <c r="I696" s="19"/>
    </row>
    <row r="697" spans="4:9">
      <c r="D697" s="19"/>
      <c r="E697" s="19"/>
      <c r="F697" s="19"/>
      <c r="G697" s="19"/>
      <c r="H697" s="19"/>
      <c r="I697" s="19"/>
    </row>
    <row r="698" spans="4:9">
      <c r="D698" s="19"/>
      <c r="E698" s="19"/>
      <c r="F698" s="19"/>
      <c r="G698" s="19"/>
      <c r="H698" s="19"/>
      <c r="I698" s="19"/>
    </row>
    <row r="699" spans="4:9">
      <c r="D699" s="19"/>
      <c r="E699" s="19"/>
      <c r="F699" s="19"/>
      <c r="G699" s="19"/>
      <c r="H699" s="19"/>
      <c r="I699" s="19"/>
    </row>
    <row r="700" spans="4:9">
      <c r="D700" s="19"/>
      <c r="E700" s="19"/>
      <c r="F700" s="19"/>
      <c r="G700" s="19"/>
      <c r="H700" s="19"/>
      <c r="I700" s="19"/>
    </row>
    <row r="701" spans="4:9">
      <c r="D701" s="19"/>
      <c r="E701" s="19"/>
      <c r="F701" s="19"/>
      <c r="G701" s="19"/>
      <c r="H701" s="19"/>
      <c r="I701" s="19"/>
    </row>
    <row r="702" spans="4:9">
      <c r="D702" s="19"/>
      <c r="E702" s="19"/>
      <c r="F702" s="19"/>
      <c r="G702" s="19"/>
      <c r="H702" s="19"/>
      <c r="I702" s="19"/>
    </row>
    <row r="703" spans="4:9">
      <c r="D703" s="19"/>
      <c r="E703" s="19"/>
      <c r="F703" s="19"/>
      <c r="G703" s="19"/>
      <c r="H703" s="19"/>
      <c r="I703" s="19"/>
    </row>
    <row r="704" spans="4:9">
      <c r="D704" s="19"/>
      <c r="E704" s="19"/>
      <c r="F704" s="19"/>
      <c r="G704" s="19"/>
      <c r="H704" s="19"/>
      <c r="I704" s="19"/>
    </row>
    <row r="705" spans="4:9">
      <c r="D705" s="19"/>
      <c r="E705" s="19"/>
      <c r="F705" s="19"/>
      <c r="G705" s="19"/>
      <c r="H705" s="19"/>
      <c r="I705" s="19"/>
    </row>
    <row r="706" spans="4:9">
      <c r="D706" s="19"/>
      <c r="E706" s="19"/>
      <c r="F706" s="19"/>
      <c r="G706" s="19"/>
      <c r="H706" s="19"/>
      <c r="I706" s="19"/>
    </row>
    <row r="707" spans="4:9">
      <c r="D707" s="19"/>
      <c r="E707" s="19"/>
      <c r="F707" s="19"/>
      <c r="G707" s="19"/>
      <c r="H707" s="19"/>
      <c r="I707" s="19"/>
    </row>
    <row r="708" spans="4:9">
      <c r="D708" s="19"/>
      <c r="E708" s="19"/>
      <c r="F708" s="19"/>
      <c r="G708" s="19"/>
      <c r="H708" s="19"/>
      <c r="I708" s="19"/>
    </row>
    <row r="709" spans="4:9">
      <c r="D709" s="19"/>
      <c r="E709" s="19"/>
      <c r="F709" s="19"/>
      <c r="G709" s="19"/>
      <c r="H709" s="19"/>
      <c r="I709" s="19"/>
    </row>
    <row r="710" spans="4:9">
      <c r="D710" s="19"/>
      <c r="E710" s="19"/>
      <c r="F710" s="19"/>
      <c r="G710" s="19"/>
      <c r="H710" s="19"/>
      <c r="I710" s="19"/>
    </row>
    <row r="711" spans="4:9">
      <c r="D711" s="19"/>
      <c r="E711" s="19"/>
      <c r="F711" s="19"/>
      <c r="G711" s="19"/>
      <c r="H711" s="19"/>
      <c r="I711" s="19"/>
    </row>
    <row r="712" spans="4:9">
      <c r="D712" s="19"/>
      <c r="E712" s="19"/>
      <c r="F712" s="19"/>
      <c r="G712" s="19"/>
      <c r="H712" s="19"/>
      <c r="I712" s="19"/>
    </row>
    <row r="713" spans="4:9">
      <c r="D713" s="19"/>
      <c r="E713" s="19"/>
      <c r="F713" s="19"/>
      <c r="G713" s="19"/>
      <c r="H713" s="19"/>
      <c r="I713" s="19"/>
    </row>
    <row r="714" spans="4:9">
      <c r="D714" s="19"/>
      <c r="E714" s="19"/>
      <c r="F714" s="19"/>
      <c r="G714" s="19"/>
      <c r="H714" s="19"/>
      <c r="I714" s="19"/>
    </row>
    <row r="715" spans="4:9">
      <c r="D715" s="19"/>
      <c r="E715" s="19"/>
      <c r="F715" s="19"/>
      <c r="G715" s="19"/>
      <c r="H715" s="19"/>
      <c r="I715" s="19"/>
    </row>
    <row r="716" spans="4:9">
      <c r="D716" s="19"/>
      <c r="E716" s="19"/>
      <c r="F716" s="19"/>
      <c r="G716" s="19"/>
      <c r="H716" s="19"/>
      <c r="I716" s="19"/>
    </row>
    <row r="717" spans="4:9">
      <c r="D717" s="19"/>
      <c r="E717" s="19"/>
      <c r="F717" s="19"/>
      <c r="G717" s="19"/>
      <c r="H717" s="19"/>
      <c r="I717" s="19"/>
    </row>
    <row r="718" spans="4:9">
      <c r="D718" s="19"/>
      <c r="E718" s="19"/>
      <c r="F718" s="19"/>
      <c r="G718" s="19"/>
      <c r="H718" s="19"/>
      <c r="I718" s="19"/>
    </row>
    <row r="719" spans="4:9">
      <c r="D719" s="19"/>
      <c r="E719" s="19"/>
      <c r="F719" s="19"/>
      <c r="G719" s="19"/>
      <c r="H719" s="19"/>
      <c r="I719" s="19"/>
    </row>
    <row r="720" spans="4:9">
      <c r="D720" s="19"/>
      <c r="E720" s="19"/>
      <c r="F720" s="19"/>
      <c r="G720" s="19"/>
      <c r="H720" s="19"/>
      <c r="I720" s="19"/>
    </row>
    <row r="721" spans="4:9">
      <c r="D721" s="19"/>
      <c r="E721" s="19"/>
      <c r="F721" s="19"/>
      <c r="G721" s="19"/>
      <c r="H721" s="19"/>
      <c r="I721" s="19"/>
    </row>
    <row r="722" spans="4:9">
      <c r="D722" s="19"/>
      <c r="E722" s="19"/>
      <c r="F722" s="19"/>
      <c r="G722" s="19"/>
      <c r="H722" s="19"/>
      <c r="I722" s="19"/>
    </row>
    <row r="723" spans="4:9">
      <c r="D723" s="19"/>
      <c r="E723" s="19"/>
      <c r="F723" s="19"/>
      <c r="G723" s="19"/>
      <c r="H723" s="19"/>
      <c r="I723" s="19"/>
    </row>
    <row r="724" spans="4:9">
      <c r="D724" s="19"/>
      <c r="E724" s="19"/>
      <c r="F724" s="19"/>
      <c r="G724" s="19"/>
      <c r="H724" s="19"/>
      <c r="I724" s="19"/>
    </row>
    <row r="725" spans="4:9">
      <c r="D725" s="19"/>
      <c r="E725" s="19"/>
      <c r="F725" s="19"/>
      <c r="G725" s="19"/>
      <c r="H725" s="19"/>
      <c r="I725" s="19"/>
    </row>
    <row r="726" spans="4:9">
      <c r="D726" s="19"/>
      <c r="E726" s="19"/>
      <c r="F726" s="19"/>
      <c r="G726" s="19"/>
      <c r="H726" s="19"/>
      <c r="I726" s="19"/>
    </row>
    <row r="727" spans="4:9">
      <c r="D727" s="19"/>
      <c r="E727" s="19"/>
      <c r="F727" s="19"/>
      <c r="G727" s="19"/>
      <c r="H727" s="19"/>
      <c r="I727" s="19"/>
    </row>
    <row r="728" spans="4:9">
      <c r="D728" s="19"/>
      <c r="E728" s="19"/>
      <c r="F728" s="19"/>
      <c r="G728" s="19"/>
      <c r="H728" s="19"/>
      <c r="I728" s="19"/>
    </row>
    <row r="729" spans="4:9">
      <c r="D729" s="19"/>
      <c r="E729" s="19"/>
      <c r="F729" s="19"/>
      <c r="G729" s="19"/>
      <c r="H729" s="19"/>
      <c r="I729" s="19"/>
    </row>
    <row r="730" spans="4:9">
      <c r="D730" s="19"/>
      <c r="E730" s="19"/>
      <c r="F730" s="19"/>
      <c r="G730" s="19"/>
      <c r="H730" s="19"/>
      <c r="I730" s="19"/>
    </row>
    <row r="731" spans="4:9">
      <c r="D731" s="19"/>
      <c r="E731" s="19"/>
      <c r="F731" s="19"/>
      <c r="G731" s="19"/>
      <c r="H731" s="19"/>
      <c r="I731" s="19"/>
    </row>
    <row r="732" spans="4:9">
      <c r="D732" s="19"/>
      <c r="E732" s="19"/>
      <c r="F732" s="19"/>
      <c r="G732" s="19"/>
      <c r="H732" s="19"/>
      <c r="I732" s="19"/>
    </row>
  </sheetData>
  <mergeCells count="490">
    <mergeCell ref="F105:H105"/>
    <mergeCell ref="G106:I106"/>
    <mergeCell ref="F107:H107"/>
    <mergeCell ref="G108:I108"/>
    <mergeCell ref="F121:H121"/>
    <mergeCell ref="G122:I122"/>
    <mergeCell ref="F123:H123"/>
    <mergeCell ref="F109:H109"/>
    <mergeCell ref="G110:I110"/>
    <mergeCell ref="F111:H111"/>
    <mergeCell ref="G112:I112"/>
    <mergeCell ref="F113:H113"/>
    <mergeCell ref="G114:I114"/>
    <mergeCell ref="F117:H117"/>
    <mergeCell ref="G118:I118"/>
    <mergeCell ref="G120:I120"/>
    <mergeCell ref="F119:H119"/>
    <mergeCell ref="F115:H115"/>
    <mergeCell ref="G116:I116"/>
    <mergeCell ref="G91:I91"/>
    <mergeCell ref="F103:H103"/>
    <mergeCell ref="F84:H84"/>
    <mergeCell ref="G85:I85"/>
    <mergeCell ref="G104:I104"/>
    <mergeCell ref="F92:H92"/>
    <mergeCell ref="G93:I93"/>
    <mergeCell ref="F97:H97"/>
    <mergeCell ref="G98:I98"/>
    <mergeCell ref="D94:G94"/>
    <mergeCell ref="H94:I95"/>
    <mergeCell ref="F95:G95"/>
    <mergeCell ref="F96:G96"/>
    <mergeCell ref="F99:H99"/>
    <mergeCell ref="G100:I100"/>
    <mergeCell ref="F101:H101"/>
    <mergeCell ref="G102:I102"/>
    <mergeCell ref="H96:I96"/>
    <mergeCell ref="D92:E92"/>
    <mergeCell ref="G79:I79"/>
    <mergeCell ref="F80:H80"/>
    <mergeCell ref="G81:I81"/>
    <mergeCell ref="F82:H82"/>
    <mergeCell ref="F86:H86"/>
    <mergeCell ref="G87:I87"/>
    <mergeCell ref="F88:H88"/>
    <mergeCell ref="G89:I89"/>
    <mergeCell ref="F90:H90"/>
    <mergeCell ref="F61:H61"/>
    <mergeCell ref="G62:I62"/>
    <mergeCell ref="G58:I58"/>
    <mergeCell ref="F59:H59"/>
    <mergeCell ref="G60:I60"/>
    <mergeCell ref="G83:I83"/>
    <mergeCell ref="D63:G63"/>
    <mergeCell ref="H63:I64"/>
    <mergeCell ref="F64:G64"/>
    <mergeCell ref="F65:G65"/>
    <mergeCell ref="H65:I65"/>
    <mergeCell ref="F72:H72"/>
    <mergeCell ref="G73:I73"/>
    <mergeCell ref="F66:H66"/>
    <mergeCell ref="G67:I67"/>
    <mergeCell ref="F68:H68"/>
    <mergeCell ref="G69:I69"/>
    <mergeCell ref="F70:H70"/>
    <mergeCell ref="G71:I71"/>
    <mergeCell ref="F74:H74"/>
    <mergeCell ref="G75:I75"/>
    <mergeCell ref="F76:H76"/>
    <mergeCell ref="G77:I77"/>
    <mergeCell ref="F78:H78"/>
    <mergeCell ref="F41:H41"/>
    <mergeCell ref="G42:I42"/>
    <mergeCell ref="G38:I38"/>
    <mergeCell ref="H34:I34"/>
    <mergeCell ref="F57:H57"/>
    <mergeCell ref="F53:H53"/>
    <mergeCell ref="G54:I54"/>
    <mergeCell ref="F51:H51"/>
    <mergeCell ref="G52:I52"/>
    <mergeCell ref="F55:H55"/>
    <mergeCell ref="G56:I56"/>
    <mergeCell ref="F45:H45"/>
    <mergeCell ref="G46:I46"/>
    <mergeCell ref="F47:H47"/>
    <mergeCell ref="G48:I48"/>
    <mergeCell ref="H1:I2"/>
    <mergeCell ref="H3:I3"/>
    <mergeCell ref="F4:H4"/>
    <mergeCell ref="G5:I5"/>
    <mergeCell ref="D1:G1"/>
    <mergeCell ref="F2:G2"/>
    <mergeCell ref="F3:G3"/>
    <mergeCell ref="G17:I17"/>
    <mergeCell ref="F18:H18"/>
    <mergeCell ref="G13:I13"/>
    <mergeCell ref="F16:H16"/>
    <mergeCell ref="F14:H14"/>
    <mergeCell ref="G15:I15"/>
    <mergeCell ref="F12:H12"/>
    <mergeCell ref="A142:A143"/>
    <mergeCell ref="B142:B143"/>
    <mergeCell ref="C142:C143"/>
    <mergeCell ref="D142:E142"/>
    <mergeCell ref="G31:I31"/>
    <mergeCell ref="D29:E29"/>
    <mergeCell ref="F35:H35"/>
    <mergeCell ref="G36:I36"/>
    <mergeCell ref="H32:I33"/>
    <mergeCell ref="F43:H43"/>
    <mergeCell ref="D43:E43"/>
    <mergeCell ref="D39:E39"/>
    <mergeCell ref="G44:I44"/>
    <mergeCell ref="F142:H142"/>
    <mergeCell ref="D143:E143"/>
    <mergeCell ref="G143:I143"/>
    <mergeCell ref="D119:E119"/>
    <mergeCell ref="D137:E137"/>
    <mergeCell ref="G135:I135"/>
    <mergeCell ref="F136:H136"/>
    <mergeCell ref="G137:I137"/>
    <mergeCell ref="H127:I127"/>
    <mergeCell ref="F138:H138"/>
    <mergeCell ref="G141:I141"/>
    <mergeCell ref="G27:I27"/>
    <mergeCell ref="G23:I23"/>
    <mergeCell ref="F24:H24"/>
    <mergeCell ref="G25:I25"/>
    <mergeCell ref="F26:H26"/>
    <mergeCell ref="G19:I19"/>
    <mergeCell ref="F20:H20"/>
    <mergeCell ref="G21:I21"/>
    <mergeCell ref="F22:H22"/>
    <mergeCell ref="G139:I139"/>
    <mergeCell ref="G124:I124"/>
    <mergeCell ref="F128:H128"/>
    <mergeCell ref="G129:I129"/>
    <mergeCell ref="F130:H130"/>
    <mergeCell ref="D125:G125"/>
    <mergeCell ref="H125:I126"/>
    <mergeCell ref="F126:G126"/>
    <mergeCell ref="F132:H132"/>
    <mergeCell ref="G133:I133"/>
    <mergeCell ref="F134:H134"/>
    <mergeCell ref="G131:I131"/>
    <mergeCell ref="F140:H140"/>
    <mergeCell ref="F127:G127"/>
    <mergeCell ref="D141:E141"/>
    <mergeCell ref="A138:A139"/>
    <mergeCell ref="B138:B139"/>
    <mergeCell ref="C140:C141"/>
    <mergeCell ref="F49:H49"/>
    <mergeCell ref="G50:I50"/>
    <mergeCell ref="D130:E130"/>
    <mergeCell ref="B123:B124"/>
    <mergeCell ref="C123:C124"/>
    <mergeCell ref="D123:E123"/>
    <mergeCell ref="B130:B131"/>
    <mergeCell ref="D124:E124"/>
    <mergeCell ref="D122:E122"/>
    <mergeCell ref="D120:E120"/>
    <mergeCell ref="C61:C62"/>
    <mergeCell ref="A119:A120"/>
    <mergeCell ref="A115:A116"/>
    <mergeCell ref="B117:B118"/>
    <mergeCell ref="A94:A96"/>
    <mergeCell ref="B88:B89"/>
    <mergeCell ref="B107:B108"/>
    <mergeCell ref="A125:A127"/>
    <mergeCell ref="A136:A137"/>
    <mergeCell ref="B136:B137"/>
    <mergeCell ref="A140:A141"/>
    <mergeCell ref="A128:A129"/>
    <mergeCell ref="B128:B129"/>
    <mergeCell ref="C128:C129"/>
    <mergeCell ref="D128:E128"/>
    <mergeCell ref="D129:E129"/>
    <mergeCell ref="A130:A131"/>
    <mergeCell ref="C132:C133"/>
    <mergeCell ref="D132:E132"/>
    <mergeCell ref="D133:E133"/>
    <mergeCell ref="A132:A133"/>
    <mergeCell ref="B132:B133"/>
    <mergeCell ref="C138:C139"/>
    <mergeCell ref="D138:E138"/>
    <mergeCell ref="D139:E139"/>
    <mergeCell ref="C136:C137"/>
    <mergeCell ref="D136:E136"/>
    <mergeCell ref="B140:B141"/>
    <mergeCell ref="A134:A135"/>
    <mergeCell ref="B134:B135"/>
    <mergeCell ref="C134:C135"/>
    <mergeCell ref="D134:E134"/>
    <mergeCell ref="B119:B120"/>
    <mergeCell ref="A117:A118"/>
    <mergeCell ref="A113:A114"/>
    <mergeCell ref="C130:C131"/>
    <mergeCell ref="D131:E131"/>
    <mergeCell ref="C121:C122"/>
    <mergeCell ref="D121:E121"/>
    <mergeCell ref="D116:E116"/>
    <mergeCell ref="C117:C118"/>
    <mergeCell ref="D117:E117"/>
    <mergeCell ref="D118:E118"/>
    <mergeCell ref="C115:C116"/>
    <mergeCell ref="C119:C120"/>
    <mergeCell ref="A123:A124"/>
    <mergeCell ref="A121:A122"/>
    <mergeCell ref="B121:B122"/>
    <mergeCell ref="B115:B116"/>
    <mergeCell ref="D115:E115"/>
    <mergeCell ref="B125:B126"/>
    <mergeCell ref="D112:E112"/>
    <mergeCell ref="A111:A112"/>
    <mergeCell ref="B113:B114"/>
    <mergeCell ref="C113:C114"/>
    <mergeCell ref="D113:E113"/>
    <mergeCell ref="D114:E114"/>
    <mergeCell ref="B111:B112"/>
    <mergeCell ref="C111:C112"/>
    <mergeCell ref="A109:A110"/>
    <mergeCell ref="B109:B110"/>
    <mergeCell ref="C109:C110"/>
    <mergeCell ref="D109:E109"/>
    <mergeCell ref="D110:E110"/>
    <mergeCell ref="B103:B104"/>
    <mergeCell ref="D107:E107"/>
    <mergeCell ref="A105:A106"/>
    <mergeCell ref="B105:B106"/>
    <mergeCell ref="C92:C93"/>
    <mergeCell ref="D93:E93"/>
    <mergeCell ref="D108:E108"/>
    <mergeCell ref="A107:A108"/>
    <mergeCell ref="C107:C108"/>
    <mergeCell ref="A97:A98"/>
    <mergeCell ref="A101:A102"/>
    <mergeCell ref="C105:C106"/>
    <mergeCell ref="D105:E105"/>
    <mergeCell ref="D106:E106"/>
    <mergeCell ref="B94:B95"/>
    <mergeCell ref="A90:A91"/>
    <mergeCell ref="B92:B93"/>
    <mergeCell ref="C90:C91"/>
    <mergeCell ref="D90:E90"/>
    <mergeCell ref="D104:E104"/>
    <mergeCell ref="D91:E91"/>
    <mergeCell ref="B90:B91"/>
    <mergeCell ref="A92:A93"/>
    <mergeCell ref="C97:C98"/>
    <mergeCell ref="D97:E97"/>
    <mergeCell ref="D98:E98"/>
    <mergeCell ref="B97:B98"/>
    <mergeCell ref="B101:B102"/>
    <mergeCell ref="B99:B100"/>
    <mergeCell ref="C101:C102"/>
    <mergeCell ref="D101:E101"/>
    <mergeCell ref="D102:E102"/>
    <mergeCell ref="C99:C100"/>
    <mergeCell ref="D99:E99"/>
    <mergeCell ref="D100:E100"/>
    <mergeCell ref="A99:A100"/>
    <mergeCell ref="C103:C104"/>
    <mergeCell ref="D103:E103"/>
    <mergeCell ref="A103:A104"/>
    <mergeCell ref="C84:C85"/>
    <mergeCell ref="D84:E84"/>
    <mergeCell ref="A84:A85"/>
    <mergeCell ref="B84:B85"/>
    <mergeCell ref="C88:C89"/>
    <mergeCell ref="D88:E88"/>
    <mergeCell ref="D85:E85"/>
    <mergeCell ref="A86:A87"/>
    <mergeCell ref="B86:B87"/>
    <mergeCell ref="D89:E89"/>
    <mergeCell ref="A88:A89"/>
    <mergeCell ref="C86:C87"/>
    <mergeCell ref="D86:E86"/>
    <mergeCell ref="D87:E87"/>
    <mergeCell ref="A78:A79"/>
    <mergeCell ref="B78:B79"/>
    <mergeCell ref="B76:B77"/>
    <mergeCell ref="A82:A83"/>
    <mergeCell ref="B82:B83"/>
    <mergeCell ref="C82:C83"/>
    <mergeCell ref="D82:E82"/>
    <mergeCell ref="D83:E83"/>
    <mergeCell ref="C80:C81"/>
    <mergeCell ref="D80:E80"/>
    <mergeCell ref="D55:E55"/>
    <mergeCell ref="C53:C54"/>
    <mergeCell ref="D53:E53"/>
    <mergeCell ref="B53:B54"/>
    <mergeCell ref="C55:C56"/>
    <mergeCell ref="D144:E144"/>
    <mergeCell ref="A61:A62"/>
    <mergeCell ref="B61:B62"/>
    <mergeCell ref="D62:E62"/>
    <mergeCell ref="A57:A58"/>
    <mergeCell ref="B57:B58"/>
    <mergeCell ref="A144:A145"/>
    <mergeCell ref="B144:B145"/>
    <mergeCell ref="D72:E72"/>
    <mergeCell ref="C72:C73"/>
    <mergeCell ref="D54:E54"/>
    <mergeCell ref="D59:E59"/>
    <mergeCell ref="D57:E57"/>
    <mergeCell ref="A59:A60"/>
    <mergeCell ref="B59:B60"/>
    <mergeCell ref="C57:C58"/>
    <mergeCell ref="C59:C60"/>
    <mergeCell ref="A53:A54"/>
    <mergeCell ref="C66:C67"/>
    <mergeCell ref="C144:C145"/>
    <mergeCell ref="A63:A65"/>
    <mergeCell ref="C70:C71"/>
    <mergeCell ref="B63:B64"/>
    <mergeCell ref="C68:C69"/>
    <mergeCell ref="A76:A77"/>
    <mergeCell ref="C51:C52"/>
    <mergeCell ref="A55:A56"/>
    <mergeCell ref="B55:B56"/>
    <mergeCell ref="A66:A67"/>
    <mergeCell ref="B66:B67"/>
    <mergeCell ref="A72:A73"/>
    <mergeCell ref="B72:B73"/>
    <mergeCell ref="C74:C75"/>
    <mergeCell ref="A74:A75"/>
    <mergeCell ref="B74:B75"/>
    <mergeCell ref="A68:A69"/>
    <mergeCell ref="B68:B69"/>
    <mergeCell ref="A70:A71"/>
    <mergeCell ref="B70:B71"/>
    <mergeCell ref="C78:C79"/>
    <mergeCell ref="C76:C77"/>
    <mergeCell ref="A80:A81"/>
    <mergeCell ref="B80:B81"/>
    <mergeCell ref="F144:H144"/>
    <mergeCell ref="D145:E145"/>
    <mergeCell ref="G145:I145"/>
    <mergeCell ref="D56:E56"/>
    <mergeCell ref="D60:E60"/>
    <mergeCell ref="D58:E58"/>
    <mergeCell ref="D61:E61"/>
    <mergeCell ref="D69:E69"/>
    <mergeCell ref="D77:E77"/>
    <mergeCell ref="D81:E81"/>
    <mergeCell ref="D66:E66"/>
    <mergeCell ref="D67:E67"/>
    <mergeCell ref="D73:E73"/>
    <mergeCell ref="D70:E70"/>
    <mergeCell ref="D71:E71"/>
    <mergeCell ref="D74:E74"/>
    <mergeCell ref="D75:E75"/>
    <mergeCell ref="D68:E68"/>
    <mergeCell ref="D78:E78"/>
    <mergeCell ref="D79:E79"/>
    <mergeCell ref="D76:E76"/>
    <mergeCell ref="D111:E111"/>
    <mergeCell ref="D140:E140"/>
    <mergeCell ref="D135:E135"/>
    <mergeCell ref="A49:A50"/>
    <mergeCell ref="B49:B50"/>
    <mergeCell ref="D48:E48"/>
    <mergeCell ref="D51:E51"/>
    <mergeCell ref="A51:A52"/>
    <mergeCell ref="D52:E52"/>
    <mergeCell ref="D50:E50"/>
    <mergeCell ref="C49:C50"/>
    <mergeCell ref="D49:E49"/>
    <mergeCell ref="B51:B52"/>
    <mergeCell ref="C47:C48"/>
    <mergeCell ref="A47:A48"/>
    <mergeCell ref="B47:B48"/>
    <mergeCell ref="A43:A44"/>
    <mergeCell ref="D44:E44"/>
    <mergeCell ref="D37:E37"/>
    <mergeCell ref="D38:E38"/>
    <mergeCell ref="D45:E45"/>
    <mergeCell ref="D46:E46"/>
    <mergeCell ref="A45:A46"/>
    <mergeCell ref="D47:E47"/>
    <mergeCell ref="B45:B46"/>
    <mergeCell ref="C45:C46"/>
    <mergeCell ref="C41:C42"/>
    <mergeCell ref="D41:E41"/>
    <mergeCell ref="D42:E42"/>
    <mergeCell ref="C43:C44"/>
    <mergeCell ref="C28:C29"/>
    <mergeCell ref="D28:E28"/>
    <mergeCell ref="A28:A29"/>
    <mergeCell ref="B28:B29"/>
    <mergeCell ref="C39:C40"/>
    <mergeCell ref="C30:C31"/>
    <mergeCell ref="D30:E30"/>
    <mergeCell ref="D31:E31"/>
    <mergeCell ref="D32:G32"/>
    <mergeCell ref="D36:E36"/>
    <mergeCell ref="F37:H37"/>
    <mergeCell ref="F30:H30"/>
    <mergeCell ref="G29:I29"/>
    <mergeCell ref="F33:G33"/>
    <mergeCell ref="F34:G34"/>
    <mergeCell ref="F39:H39"/>
    <mergeCell ref="G40:I40"/>
    <mergeCell ref="A32:A34"/>
    <mergeCell ref="D40:E40"/>
    <mergeCell ref="C35:C36"/>
    <mergeCell ref="D35:E35"/>
    <mergeCell ref="B35:B36"/>
    <mergeCell ref="C37:C38"/>
    <mergeCell ref="F28:H28"/>
    <mergeCell ref="C20:C21"/>
    <mergeCell ref="D20:E20"/>
    <mergeCell ref="D21:E21"/>
    <mergeCell ref="B20:B21"/>
    <mergeCell ref="C26:C27"/>
    <mergeCell ref="D26:E26"/>
    <mergeCell ref="D27:E27"/>
    <mergeCell ref="A26:A27"/>
    <mergeCell ref="B26:B27"/>
    <mergeCell ref="C24:C25"/>
    <mergeCell ref="D24:E24"/>
    <mergeCell ref="D25:E25"/>
    <mergeCell ref="A24:A25"/>
    <mergeCell ref="B24:B25"/>
    <mergeCell ref="C4:C5"/>
    <mergeCell ref="D4:E4"/>
    <mergeCell ref="C6:C7"/>
    <mergeCell ref="D5:E5"/>
    <mergeCell ref="B6:B7"/>
    <mergeCell ref="D7:E7"/>
    <mergeCell ref="D6:E6"/>
    <mergeCell ref="F10:H10"/>
    <mergeCell ref="C8:C9"/>
    <mergeCell ref="D8:E8"/>
    <mergeCell ref="D9:E9"/>
    <mergeCell ref="C10:C11"/>
    <mergeCell ref="D10:E10"/>
    <mergeCell ref="D11:E11"/>
    <mergeCell ref="G11:I11"/>
    <mergeCell ref="F6:H6"/>
    <mergeCell ref="G7:I7"/>
    <mergeCell ref="F8:H8"/>
    <mergeCell ref="G9:I9"/>
    <mergeCell ref="C12:C13"/>
    <mergeCell ref="D12:E12"/>
    <mergeCell ref="D13:E13"/>
    <mergeCell ref="B43:B44"/>
    <mergeCell ref="A10:A11"/>
    <mergeCell ref="A12:A13"/>
    <mergeCell ref="B10:B11"/>
    <mergeCell ref="A16:A17"/>
    <mergeCell ref="B14:B15"/>
    <mergeCell ref="C16:C17"/>
    <mergeCell ref="D16:E16"/>
    <mergeCell ref="B16:B17"/>
    <mergeCell ref="C14:C15"/>
    <mergeCell ref="D14:E14"/>
    <mergeCell ref="D15:E15"/>
    <mergeCell ref="D17:E17"/>
    <mergeCell ref="C18:C19"/>
    <mergeCell ref="D18:E18"/>
    <mergeCell ref="D19:E19"/>
    <mergeCell ref="C22:C23"/>
    <mergeCell ref="D22:E22"/>
    <mergeCell ref="D23:E23"/>
    <mergeCell ref="A20:A21"/>
    <mergeCell ref="B22:B23"/>
    <mergeCell ref="A18:A19"/>
    <mergeCell ref="B18:B19"/>
    <mergeCell ref="A22:A23"/>
    <mergeCell ref="A37:A38"/>
    <mergeCell ref="B37:B38"/>
    <mergeCell ref="A41:A42"/>
    <mergeCell ref="A35:A36"/>
    <mergeCell ref="B32:B33"/>
    <mergeCell ref="B41:B42"/>
    <mergeCell ref="A30:A31"/>
    <mergeCell ref="B30:B31"/>
    <mergeCell ref="A39:A40"/>
    <mergeCell ref="B39:B40"/>
    <mergeCell ref="B1:B2"/>
    <mergeCell ref="A1:A3"/>
    <mergeCell ref="A8:A9"/>
    <mergeCell ref="B8:B9"/>
    <mergeCell ref="A14:A15"/>
    <mergeCell ref="B12:B13"/>
    <mergeCell ref="A4:A5"/>
    <mergeCell ref="A6:A7"/>
    <mergeCell ref="B4:B5"/>
  </mergeCells>
  <phoneticPr fontId="4" type="noConversion"/>
  <conditionalFormatting sqref="D138:I145 D128:I135 D123:I124 D105:I120 D97:I102 D86:I93 D72:I83 D66:I67 D49:I62 D35:I46 D26:I31 D10:I23">
    <cfRule type="cellIs" dxfId="2" priority="1" stopIfTrue="1" operator="equal">
      <formula>0</formula>
    </cfRule>
  </conditionalFormatting>
  <pageMargins left="0.78740157480314965" right="0.35433070866141736" top="0.51181102362204722" bottom="0.35433070866141736" header="0.35433070866141736" footer="0.35433070866141736"/>
  <pageSetup paperSize="9" scale="80" fitToHeight="5" orientation="portrait" horizontalDpi="1200" verticalDpi="1200" r:id="rId1"/>
  <headerFooter alignWithMargins="0"/>
  <rowBreaks count="4" manualBreakCount="4">
    <brk id="31" min="1" max="8" man="1"/>
    <brk id="62" min="1" max="8" man="1"/>
    <brk id="93" min="1" max="8" man="1"/>
    <brk id="124" min="1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CCFFFF"/>
  </sheetPr>
  <dimension ref="A1:Q314"/>
  <sheetViews>
    <sheetView view="pageBreakPreview" topLeftCell="A49" zoomScaleNormal="85" workbookViewId="0">
      <selection activeCell="E15" activeCellId="1" sqref="F14:H14 E15:E17"/>
    </sheetView>
  </sheetViews>
  <sheetFormatPr defaultRowHeight="12.75"/>
  <cols>
    <col min="1" max="1" width="6.7109375" style="12" customWidth="1"/>
    <col min="2" max="2" width="42.28515625" style="20" customWidth="1"/>
    <col min="3" max="3" width="6.28515625" style="21" customWidth="1"/>
    <col min="4" max="4" width="26.140625" style="12" customWidth="1"/>
    <col min="5" max="5" width="29.140625" style="12" customWidth="1"/>
    <col min="6" max="16384" width="9.140625" style="12"/>
  </cols>
  <sheetData>
    <row r="1" spans="1:5" s="114" customFormat="1" ht="31.5">
      <c r="A1" s="119" t="str">
        <f>A_en!A1</f>
        <v xml:space="preserve">Ident. a </v>
      </c>
      <c r="B1" s="119" t="s">
        <v>875</v>
      </c>
      <c r="C1" s="120" t="s">
        <v>876</v>
      </c>
      <c r="D1" s="119" t="s">
        <v>877</v>
      </c>
      <c r="E1" s="119" t="s">
        <v>878</v>
      </c>
    </row>
    <row r="2" spans="1:5" ht="25.5" customHeight="1">
      <c r="A2" s="121"/>
      <c r="B2" s="122" t="s">
        <v>658</v>
      </c>
      <c r="C2" s="111" t="s">
        <v>270</v>
      </c>
      <c r="D2" s="125">
        <f>D3+D24+D58</f>
        <v>12733819</v>
      </c>
      <c r="E2" s="125">
        <f>E3+E24+E58</f>
        <v>12871029</v>
      </c>
    </row>
    <row r="3" spans="1:5" ht="25.5" customHeight="1">
      <c r="A3" s="71" t="s">
        <v>130</v>
      </c>
      <c r="B3" s="122" t="s">
        <v>681</v>
      </c>
      <c r="C3" s="111" t="s">
        <v>271</v>
      </c>
      <c r="D3" s="125">
        <f>D4+D9+D16+D20+D23</f>
        <v>4939215</v>
      </c>
      <c r="E3" s="125">
        <f>E4+E9+E16+E20+E23</f>
        <v>4931628</v>
      </c>
    </row>
    <row r="4" spans="1:5" ht="25.5" customHeight="1">
      <c r="A4" s="71" t="s">
        <v>151</v>
      </c>
      <c r="B4" s="122" t="s">
        <v>986</v>
      </c>
      <c r="C4" s="111" t="s">
        <v>272</v>
      </c>
      <c r="D4" s="125">
        <f>D5+D6+D7+D8</f>
        <v>1772556</v>
      </c>
      <c r="E4" s="125">
        <f>E5+E6+E7+E8</f>
        <v>1772556</v>
      </c>
    </row>
    <row r="5" spans="1:5" ht="25.5" customHeight="1">
      <c r="A5" s="106" t="s">
        <v>152</v>
      </c>
      <c r="B5" s="147" t="s">
        <v>987</v>
      </c>
      <c r="C5" s="108" t="s">
        <v>273</v>
      </c>
      <c r="D5" s="126">
        <f>P!D5</f>
        <v>1772556</v>
      </c>
      <c r="E5" s="126">
        <f>P!E5</f>
        <v>1772556</v>
      </c>
    </row>
    <row r="6" spans="1:5" ht="25.5" customHeight="1">
      <c r="A6" s="106" t="s">
        <v>153</v>
      </c>
      <c r="B6" s="147" t="s">
        <v>879</v>
      </c>
      <c r="C6" s="108" t="s">
        <v>274</v>
      </c>
      <c r="D6" s="126">
        <f>P!D6</f>
        <v>0</v>
      </c>
      <c r="E6" s="126">
        <f>P!E6</f>
        <v>0</v>
      </c>
    </row>
    <row r="7" spans="1:5" ht="25.5" customHeight="1">
      <c r="A7" s="106" t="s">
        <v>154</v>
      </c>
      <c r="B7" s="147" t="s">
        <v>988</v>
      </c>
      <c r="C7" s="108" t="s">
        <v>275</v>
      </c>
      <c r="D7" s="126">
        <f>P!D7</f>
        <v>0</v>
      </c>
      <c r="E7" s="126">
        <f>P!E7</f>
        <v>0</v>
      </c>
    </row>
    <row r="8" spans="1:5" ht="25.5" customHeight="1">
      <c r="A8" s="106" t="s">
        <v>803</v>
      </c>
      <c r="B8" s="147" t="s">
        <v>989</v>
      </c>
      <c r="C8" s="108" t="s">
        <v>276</v>
      </c>
      <c r="D8" s="126">
        <f>P!D8</f>
        <v>0</v>
      </c>
      <c r="E8" s="126">
        <f>P!E8</f>
        <v>0</v>
      </c>
    </row>
    <row r="9" spans="1:5" ht="25.5" customHeight="1">
      <c r="A9" s="71" t="s">
        <v>155</v>
      </c>
      <c r="B9" s="122" t="s">
        <v>868</v>
      </c>
      <c r="C9" s="111" t="s">
        <v>277</v>
      </c>
      <c r="D9" s="125">
        <f>D10+D11+D12+D13+D14+D15</f>
        <v>0</v>
      </c>
      <c r="E9" s="125">
        <f>E10+E11+E12+E13+E14+E15</f>
        <v>0</v>
      </c>
    </row>
    <row r="10" spans="1:5" ht="25.5" customHeight="1">
      <c r="A10" s="106" t="s">
        <v>156</v>
      </c>
      <c r="B10" s="123" t="s">
        <v>880</v>
      </c>
      <c r="C10" s="108" t="s">
        <v>278</v>
      </c>
      <c r="D10" s="126">
        <f>P!D10</f>
        <v>0</v>
      </c>
      <c r="E10" s="126">
        <f>P!E10</f>
        <v>0</v>
      </c>
    </row>
    <row r="11" spans="1:5" ht="25.5" customHeight="1">
      <c r="A11" s="106" t="s">
        <v>133</v>
      </c>
      <c r="B11" s="123" t="s">
        <v>881</v>
      </c>
      <c r="C11" s="108" t="s">
        <v>279</v>
      </c>
      <c r="D11" s="126">
        <f>P!D11</f>
        <v>0</v>
      </c>
      <c r="E11" s="126">
        <f>P!E11</f>
        <v>0</v>
      </c>
    </row>
    <row r="12" spans="1:5" ht="25.5" customHeight="1">
      <c r="A12" s="106" t="s">
        <v>134</v>
      </c>
      <c r="B12" s="123" t="s">
        <v>882</v>
      </c>
      <c r="C12" s="108" t="s">
        <v>280</v>
      </c>
      <c r="D12" s="126">
        <f>P!D12</f>
        <v>0</v>
      </c>
      <c r="E12" s="126">
        <f>P!E12</f>
        <v>0</v>
      </c>
    </row>
    <row r="13" spans="1:5" ht="33" customHeight="1">
      <c r="A13" s="106" t="s">
        <v>135</v>
      </c>
      <c r="B13" s="123" t="s">
        <v>990</v>
      </c>
      <c r="C13" s="108" t="s">
        <v>281</v>
      </c>
      <c r="D13" s="126">
        <f>P!D13</f>
        <v>0</v>
      </c>
      <c r="E13" s="126">
        <f>P!E13</f>
        <v>0</v>
      </c>
    </row>
    <row r="14" spans="1:5" ht="25.5" customHeight="1">
      <c r="A14" s="106" t="s">
        <v>136</v>
      </c>
      <c r="B14" s="123" t="s">
        <v>991</v>
      </c>
      <c r="C14" s="108" t="s">
        <v>282</v>
      </c>
      <c r="D14" s="126">
        <f>P!D14</f>
        <v>0</v>
      </c>
      <c r="E14" s="126">
        <f>P!E14</f>
        <v>0</v>
      </c>
    </row>
    <row r="15" spans="1:5" ht="25.5" customHeight="1">
      <c r="A15" s="106" t="s">
        <v>137</v>
      </c>
      <c r="B15" s="123" t="s">
        <v>992</v>
      </c>
      <c r="C15" s="108" t="s">
        <v>283</v>
      </c>
      <c r="D15" s="126">
        <f>P!D15</f>
        <v>0</v>
      </c>
      <c r="E15" s="126">
        <f>P!E15</f>
        <v>0</v>
      </c>
    </row>
    <row r="16" spans="1:5" ht="25.5" customHeight="1">
      <c r="A16" s="71" t="s">
        <v>157</v>
      </c>
      <c r="B16" s="122" t="s">
        <v>682</v>
      </c>
      <c r="C16" s="111" t="s">
        <v>284</v>
      </c>
      <c r="D16" s="125">
        <f>D17+D18+D19</f>
        <v>744275</v>
      </c>
      <c r="E16" s="125">
        <f>E17+E18+E19</f>
        <v>744275</v>
      </c>
    </row>
    <row r="17" spans="1:6" ht="25.5" customHeight="1">
      <c r="A17" s="106" t="s">
        <v>158</v>
      </c>
      <c r="B17" s="123" t="s">
        <v>883</v>
      </c>
      <c r="C17" s="108" t="s">
        <v>285</v>
      </c>
      <c r="D17" s="126">
        <f>P!D17</f>
        <v>0</v>
      </c>
      <c r="E17" s="126">
        <f>P!E17</f>
        <v>0</v>
      </c>
    </row>
    <row r="18" spans="1:6" ht="25.5" customHeight="1">
      <c r="A18" s="106" t="s">
        <v>148</v>
      </c>
      <c r="B18" s="123" t="s">
        <v>884</v>
      </c>
      <c r="C18" s="108" t="s">
        <v>286</v>
      </c>
      <c r="D18" s="126">
        <f>P!D18</f>
        <v>0</v>
      </c>
      <c r="E18" s="126">
        <f>P!E18</f>
        <v>0</v>
      </c>
    </row>
    <row r="19" spans="1:6" ht="25.5" customHeight="1">
      <c r="A19" s="106" t="s">
        <v>993</v>
      </c>
      <c r="B19" s="123" t="s">
        <v>885</v>
      </c>
      <c r="C19" s="108" t="s">
        <v>287</v>
      </c>
      <c r="D19" s="126">
        <f>P!D19</f>
        <v>744275</v>
      </c>
      <c r="E19" s="126">
        <f>P!E19</f>
        <v>744275</v>
      </c>
    </row>
    <row r="20" spans="1:6" ht="25.5" customHeight="1">
      <c r="A20" s="71" t="s">
        <v>159</v>
      </c>
      <c r="B20" s="122" t="s">
        <v>994</v>
      </c>
      <c r="C20" s="111" t="s">
        <v>288</v>
      </c>
      <c r="D20" s="125">
        <f>D21+D22</f>
        <v>2414797</v>
      </c>
      <c r="E20" s="125">
        <f>E21+E22</f>
        <v>2225625</v>
      </c>
    </row>
    <row r="21" spans="1:6" ht="25.5" customHeight="1">
      <c r="A21" s="106" t="s">
        <v>160</v>
      </c>
      <c r="B21" s="123" t="s">
        <v>995</v>
      </c>
      <c r="C21" s="108" t="s">
        <v>289</v>
      </c>
      <c r="D21" s="126">
        <f>P!D21</f>
        <v>3209110</v>
      </c>
      <c r="E21" s="126">
        <f>P!E21</f>
        <v>3019937</v>
      </c>
    </row>
    <row r="22" spans="1:6" ht="25.5" customHeight="1">
      <c r="A22" s="106" t="s">
        <v>148</v>
      </c>
      <c r="B22" s="147" t="s">
        <v>996</v>
      </c>
      <c r="C22" s="108" t="s">
        <v>356</v>
      </c>
      <c r="D22" s="126">
        <f>P!D22</f>
        <v>-794313</v>
      </c>
      <c r="E22" s="126">
        <f>P!E22</f>
        <v>-794312</v>
      </c>
    </row>
    <row r="23" spans="1:6" ht="31.5">
      <c r="A23" s="71" t="s">
        <v>161</v>
      </c>
      <c r="B23" s="122" t="s">
        <v>997</v>
      </c>
      <c r="C23" s="111" t="s">
        <v>290</v>
      </c>
      <c r="D23" s="161">
        <f>VZaS!D67</f>
        <v>7587</v>
      </c>
      <c r="E23" s="161">
        <f>VZaS!E67</f>
        <v>189172</v>
      </c>
    </row>
    <row r="24" spans="1:6" ht="25.5" customHeight="1">
      <c r="A24" s="71" t="s">
        <v>131</v>
      </c>
      <c r="B24" s="122" t="s">
        <v>864</v>
      </c>
      <c r="C24" s="111" t="s">
        <v>291</v>
      </c>
      <c r="D24" s="161">
        <f>D25+D30+D43+D54+D55</f>
        <v>7794604</v>
      </c>
      <c r="E24" s="161">
        <f>E25+E30+E43+E54+E55</f>
        <v>7939401</v>
      </c>
    </row>
    <row r="25" spans="1:6" ht="25.5" customHeight="1">
      <c r="A25" s="71" t="s">
        <v>132</v>
      </c>
      <c r="B25" s="122" t="s">
        <v>865</v>
      </c>
      <c r="C25" s="111" t="s">
        <v>292</v>
      </c>
      <c r="D25" s="161">
        <f>D26+D27+D28+D29</f>
        <v>79922</v>
      </c>
      <c r="E25" s="161">
        <f>E26+E27+E28+E29</f>
        <v>64413</v>
      </c>
    </row>
    <row r="26" spans="1:6" ht="25.5" customHeight="1">
      <c r="A26" s="106" t="s">
        <v>162</v>
      </c>
      <c r="B26" s="139" t="s">
        <v>998</v>
      </c>
      <c r="C26" s="108" t="s">
        <v>293</v>
      </c>
      <c r="D26" s="126">
        <f>P!D26</f>
        <v>0</v>
      </c>
      <c r="E26" s="126">
        <f>P!E26</f>
        <v>0</v>
      </c>
    </row>
    <row r="27" spans="1:6" ht="25.5" customHeight="1">
      <c r="A27" s="106" t="s">
        <v>153</v>
      </c>
      <c r="B27" s="63" t="s">
        <v>999</v>
      </c>
      <c r="C27" s="108" t="s">
        <v>294</v>
      </c>
      <c r="D27" s="126">
        <f>P!D27</f>
        <v>38037</v>
      </c>
      <c r="E27" s="126">
        <f>P!E27</f>
        <v>30313</v>
      </c>
    </row>
    <row r="28" spans="1:6" ht="25.5" customHeight="1">
      <c r="A28" s="167" t="s">
        <v>154</v>
      </c>
      <c r="B28" s="123" t="s">
        <v>1000</v>
      </c>
      <c r="C28" s="168" t="s">
        <v>295</v>
      </c>
      <c r="D28" s="126">
        <f>P!D28</f>
        <v>11078</v>
      </c>
      <c r="E28" s="126">
        <f>P!E28</f>
        <v>9100</v>
      </c>
    </row>
    <row r="29" spans="1:6" ht="25.5" customHeight="1">
      <c r="A29" s="167" t="s">
        <v>803</v>
      </c>
      <c r="B29" s="123" t="s">
        <v>1001</v>
      </c>
      <c r="C29" s="168" t="s">
        <v>342</v>
      </c>
      <c r="D29" s="126">
        <f>P!D29</f>
        <v>30807</v>
      </c>
      <c r="E29" s="126">
        <f>P!E29</f>
        <v>25000</v>
      </c>
    </row>
    <row r="30" spans="1:6" ht="25.5" customHeight="1">
      <c r="A30" s="71" t="s">
        <v>163</v>
      </c>
      <c r="B30" s="148" t="s">
        <v>866</v>
      </c>
      <c r="C30" s="111" t="s">
        <v>296</v>
      </c>
      <c r="D30" s="161">
        <f>D32++D33+D34+D35+D36+D37+D38+D39+D40+D41+D42</f>
        <v>1780967</v>
      </c>
      <c r="E30" s="161">
        <f>E32++E33+E34+E35+E36+E37+E38+E39+E40+E41+E42</f>
        <v>1200436</v>
      </c>
      <c r="F30" s="42"/>
    </row>
    <row r="31" spans="1:6" s="114" customFormat="1" ht="31.5">
      <c r="A31" s="119" t="str">
        <f>A1</f>
        <v xml:space="preserve">Ident. a </v>
      </c>
      <c r="B31" s="119" t="s">
        <v>875</v>
      </c>
      <c r="C31" s="120" t="s">
        <v>876</v>
      </c>
      <c r="D31" s="119" t="s">
        <v>877</v>
      </c>
      <c r="E31" s="119" t="s">
        <v>878</v>
      </c>
    </row>
    <row r="32" spans="1:6" ht="25.5" customHeight="1">
      <c r="A32" s="106" t="s">
        <v>164</v>
      </c>
      <c r="B32" s="123" t="s">
        <v>1002</v>
      </c>
      <c r="C32" s="108" t="s">
        <v>297</v>
      </c>
      <c r="D32" s="126">
        <f>P!D32</f>
        <v>0</v>
      </c>
      <c r="E32" s="126">
        <f>P!E32</f>
        <v>0</v>
      </c>
    </row>
    <row r="33" spans="1:17" ht="25.5" customHeight="1">
      <c r="A33" s="106" t="s">
        <v>327</v>
      </c>
      <c r="B33" s="123" t="s">
        <v>858</v>
      </c>
      <c r="C33" s="108" t="s">
        <v>298</v>
      </c>
      <c r="D33" s="126">
        <f>P!D33</f>
        <v>0</v>
      </c>
      <c r="E33" s="126">
        <f>P!E33</f>
        <v>0</v>
      </c>
    </row>
    <row r="34" spans="1:17" ht="25.5" customHeight="1">
      <c r="A34" s="106" t="s">
        <v>328</v>
      </c>
      <c r="B34" s="123" t="s">
        <v>1003</v>
      </c>
      <c r="C34" s="108" t="s">
        <v>299</v>
      </c>
      <c r="D34" s="126">
        <f>P!D34</f>
        <v>0</v>
      </c>
      <c r="E34" s="126">
        <f>P!E34</f>
        <v>0</v>
      </c>
    </row>
    <row r="35" spans="1:17" ht="25.5" customHeight="1">
      <c r="A35" s="106" t="s">
        <v>326</v>
      </c>
      <c r="B35" s="123" t="s">
        <v>1004</v>
      </c>
      <c r="C35" s="108" t="s">
        <v>300</v>
      </c>
      <c r="D35" s="126">
        <f>P!D35</f>
        <v>401167</v>
      </c>
      <c r="E35" s="126">
        <f>P!E35</f>
        <v>0</v>
      </c>
    </row>
    <row r="36" spans="1:17" ht="25.5" customHeight="1">
      <c r="A36" s="106" t="s">
        <v>136</v>
      </c>
      <c r="B36" s="123" t="s">
        <v>917</v>
      </c>
      <c r="C36" s="108" t="s">
        <v>301</v>
      </c>
      <c r="D36" s="126">
        <f>P!D36</f>
        <v>1074000</v>
      </c>
      <c r="E36" s="126">
        <f>P!E36</f>
        <v>1174000</v>
      </c>
    </row>
    <row r="37" spans="1:17" ht="25.5" customHeight="1">
      <c r="A37" s="106" t="s">
        <v>338</v>
      </c>
      <c r="B37" s="123" t="s">
        <v>918</v>
      </c>
      <c r="C37" s="108" t="s">
        <v>302</v>
      </c>
      <c r="D37" s="126">
        <f>P!D37</f>
        <v>0</v>
      </c>
      <c r="E37" s="126">
        <f>P!E37</f>
        <v>0</v>
      </c>
    </row>
    <row r="38" spans="1:17" ht="25.5" customHeight="1">
      <c r="A38" s="106" t="s">
        <v>337</v>
      </c>
      <c r="B38" s="123" t="s">
        <v>1005</v>
      </c>
      <c r="C38" s="108" t="s">
        <v>303</v>
      </c>
      <c r="D38" s="126">
        <f>P!D38</f>
        <v>0</v>
      </c>
      <c r="E38" s="126">
        <f>P!E38</f>
        <v>0</v>
      </c>
    </row>
    <row r="39" spans="1:17" ht="25.5" customHeight="1">
      <c r="A39" s="106" t="s">
        <v>336</v>
      </c>
      <c r="B39" s="123" t="s">
        <v>919</v>
      </c>
      <c r="C39" s="108" t="s">
        <v>304</v>
      </c>
      <c r="D39" s="126">
        <f>P!D39</f>
        <v>0</v>
      </c>
      <c r="E39" s="126">
        <f>P!E39</f>
        <v>0</v>
      </c>
    </row>
    <row r="40" spans="1:17" ht="25.5" customHeight="1">
      <c r="A40" s="106" t="s">
        <v>339</v>
      </c>
      <c r="B40" s="123" t="s">
        <v>1006</v>
      </c>
      <c r="C40" s="108" t="s">
        <v>305</v>
      </c>
      <c r="D40" s="126">
        <f>P!D40</f>
        <v>5802</v>
      </c>
      <c r="E40" s="126">
        <f>P!E40</f>
        <v>4141</v>
      </c>
    </row>
    <row r="41" spans="1:17" ht="25.5" customHeight="1">
      <c r="A41" s="106" t="s">
        <v>340</v>
      </c>
      <c r="B41" s="123" t="s">
        <v>920</v>
      </c>
      <c r="C41" s="108" t="s">
        <v>306</v>
      </c>
      <c r="D41" s="126">
        <f>P!D41</f>
        <v>299998</v>
      </c>
      <c r="E41" s="126">
        <f>P!E41</f>
        <v>22295</v>
      </c>
    </row>
    <row r="42" spans="1:17" ht="25.5" customHeight="1">
      <c r="A42" s="106" t="s">
        <v>605</v>
      </c>
      <c r="B42" s="123" t="s">
        <v>921</v>
      </c>
      <c r="C42" s="108" t="s">
        <v>307</v>
      </c>
      <c r="D42" s="126">
        <f>P!D42</f>
        <v>0</v>
      </c>
      <c r="E42" s="126">
        <f>P!E42</f>
        <v>0</v>
      </c>
    </row>
    <row r="43" spans="1:17" ht="25.5" customHeight="1">
      <c r="A43" s="71" t="s">
        <v>146</v>
      </c>
      <c r="B43" s="105" t="s">
        <v>867</v>
      </c>
      <c r="C43" s="155" t="s">
        <v>308</v>
      </c>
      <c r="D43" s="161">
        <f>D44+D45+D46+D47+D48+D49+D50+D51+D52+D53</f>
        <v>2611168</v>
      </c>
      <c r="E43" s="161">
        <f>E44+E45+E46+E47+E48+E49+E50+E51+E52+E53</f>
        <v>2799673</v>
      </c>
      <c r="P43" s="14"/>
      <c r="Q43" s="14"/>
    </row>
    <row r="44" spans="1:17" ht="25.5" customHeight="1">
      <c r="A44" s="106" t="s">
        <v>166</v>
      </c>
      <c r="B44" s="123" t="s">
        <v>1007</v>
      </c>
      <c r="C44" s="108" t="s">
        <v>309</v>
      </c>
      <c r="D44" s="126">
        <f>P!D44</f>
        <v>1464628</v>
      </c>
      <c r="E44" s="126">
        <f>P!E44</f>
        <v>1244010</v>
      </c>
    </row>
    <row r="45" spans="1:17" ht="25.5" customHeight="1">
      <c r="A45" s="106" t="s">
        <v>133</v>
      </c>
      <c r="B45" s="123" t="s">
        <v>858</v>
      </c>
      <c r="C45" s="108" t="s">
        <v>310</v>
      </c>
      <c r="D45" s="126">
        <f>P!D45</f>
        <v>0</v>
      </c>
      <c r="E45" s="126">
        <f>P!E45</f>
        <v>0</v>
      </c>
    </row>
    <row r="46" spans="1:17" ht="25.5" customHeight="1">
      <c r="A46" s="124" t="s">
        <v>328</v>
      </c>
      <c r="B46" s="123" t="s">
        <v>1008</v>
      </c>
      <c r="C46" s="108" t="s">
        <v>311</v>
      </c>
      <c r="D46" s="126">
        <f>P!D46</f>
        <v>104563</v>
      </c>
      <c r="E46" s="126">
        <f>P!E46</f>
        <v>114228</v>
      </c>
    </row>
    <row r="47" spans="1:17" ht="25.5" customHeight="1">
      <c r="A47" s="124" t="s">
        <v>341</v>
      </c>
      <c r="B47" s="123" t="s">
        <v>1009</v>
      </c>
      <c r="C47" s="108" t="s">
        <v>312</v>
      </c>
      <c r="D47" s="126">
        <f>P!D47</f>
        <v>253554</v>
      </c>
      <c r="E47" s="126">
        <f>P!E47</f>
        <v>721167</v>
      </c>
    </row>
    <row r="48" spans="1:17" ht="25.5" customHeight="1">
      <c r="A48" s="106" t="s">
        <v>329</v>
      </c>
      <c r="B48" s="123" t="s">
        <v>922</v>
      </c>
      <c r="C48" s="108" t="s">
        <v>313</v>
      </c>
      <c r="D48" s="126">
        <f>P!D48</f>
        <v>453818</v>
      </c>
      <c r="E48" s="126">
        <f>P!E48</f>
        <v>437580</v>
      </c>
    </row>
    <row r="49" spans="1:5" ht="25.5" customHeight="1">
      <c r="A49" s="124" t="s">
        <v>338</v>
      </c>
      <c r="B49" s="123" t="s">
        <v>1010</v>
      </c>
      <c r="C49" s="108" t="s">
        <v>314</v>
      </c>
      <c r="D49" s="126">
        <f>P!D49</f>
        <v>332</v>
      </c>
      <c r="E49" s="126">
        <f>P!E49</f>
        <v>332</v>
      </c>
    </row>
    <row r="50" spans="1:5" ht="25.5" customHeight="1">
      <c r="A50" s="124" t="s">
        <v>337</v>
      </c>
      <c r="B50" s="123" t="s">
        <v>1011</v>
      </c>
      <c r="C50" s="108" t="s">
        <v>350</v>
      </c>
      <c r="D50" s="126">
        <f>P!D50</f>
        <v>154570</v>
      </c>
      <c r="E50" s="126">
        <f>P!E50</f>
        <v>135691</v>
      </c>
    </row>
    <row r="51" spans="1:5" ht="25.5" customHeight="1">
      <c r="A51" s="124" t="s">
        <v>336</v>
      </c>
      <c r="B51" s="123" t="s">
        <v>1012</v>
      </c>
      <c r="C51" s="108" t="s">
        <v>315</v>
      </c>
      <c r="D51" s="126">
        <f>P!D51</f>
        <v>103220</v>
      </c>
      <c r="E51" s="126">
        <f>P!E51</f>
        <v>86888</v>
      </c>
    </row>
    <row r="52" spans="1:5" ht="25.5" customHeight="1">
      <c r="A52" s="124" t="s">
        <v>165</v>
      </c>
      <c r="B52" s="123" t="s">
        <v>1013</v>
      </c>
      <c r="C52" s="108" t="s">
        <v>316</v>
      </c>
      <c r="D52" s="126">
        <f>P!D52</f>
        <v>19303</v>
      </c>
      <c r="E52" s="126">
        <f>P!E52</f>
        <v>45052</v>
      </c>
    </row>
    <row r="53" spans="1:5" ht="26.25" customHeight="1">
      <c r="A53" s="154" t="s">
        <v>863</v>
      </c>
      <c r="B53" s="123" t="s">
        <v>1014</v>
      </c>
      <c r="C53" s="108" t="s">
        <v>801</v>
      </c>
      <c r="D53" s="126">
        <f>P!D53</f>
        <v>57180</v>
      </c>
      <c r="E53" s="126">
        <f>P!E53</f>
        <v>14725</v>
      </c>
    </row>
    <row r="54" spans="1:5" ht="25.5" customHeight="1">
      <c r="A54" s="121" t="s">
        <v>167</v>
      </c>
      <c r="B54" s="122" t="s">
        <v>1015</v>
      </c>
      <c r="C54" s="155" t="s">
        <v>351</v>
      </c>
      <c r="D54" s="163">
        <f>P!D54</f>
        <v>0</v>
      </c>
      <c r="E54" s="163">
        <f>P!E54</f>
        <v>0</v>
      </c>
    </row>
    <row r="55" spans="1:5" ht="25.5" customHeight="1">
      <c r="A55" s="121" t="s">
        <v>52</v>
      </c>
      <c r="B55" s="149" t="s">
        <v>1016</v>
      </c>
      <c r="C55" s="155" t="s">
        <v>352</v>
      </c>
      <c r="D55" s="163">
        <f>D56+D57</f>
        <v>3322547</v>
      </c>
      <c r="E55" s="163">
        <f>E56+E57</f>
        <v>3874879</v>
      </c>
    </row>
    <row r="56" spans="1:5" ht="25.5" customHeight="1">
      <c r="A56" s="124" t="s">
        <v>53</v>
      </c>
      <c r="B56" s="123" t="s">
        <v>1017</v>
      </c>
      <c r="C56" s="108" t="s">
        <v>802</v>
      </c>
      <c r="D56" s="126">
        <f>P!D56</f>
        <v>720587</v>
      </c>
      <c r="E56" s="126">
        <f>P!E56</f>
        <v>937422</v>
      </c>
    </row>
    <row r="57" spans="1:5" ht="25.5" customHeight="1">
      <c r="A57" s="124" t="s">
        <v>148</v>
      </c>
      <c r="B57" s="123" t="s">
        <v>1018</v>
      </c>
      <c r="C57" s="108" t="s">
        <v>39</v>
      </c>
      <c r="D57" s="126">
        <f>P!D57</f>
        <v>2601960</v>
      </c>
      <c r="E57" s="126">
        <f>P!E57</f>
        <v>2937457</v>
      </c>
    </row>
    <row r="58" spans="1:5" ht="25.5" customHeight="1">
      <c r="A58" s="121" t="s">
        <v>147</v>
      </c>
      <c r="B58" s="149" t="s">
        <v>1019</v>
      </c>
      <c r="C58" s="155" t="s">
        <v>40</v>
      </c>
      <c r="D58" s="161">
        <f>D59+D60+D61+D62</f>
        <v>0</v>
      </c>
      <c r="E58" s="161">
        <f>E59+E60+E61+E62</f>
        <v>0</v>
      </c>
    </row>
    <row r="59" spans="1:5" ht="25.5" customHeight="1">
      <c r="A59" s="124" t="s">
        <v>345</v>
      </c>
      <c r="B59" s="123" t="s">
        <v>1020</v>
      </c>
      <c r="C59" s="108" t="s">
        <v>41</v>
      </c>
      <c r="D59" s="126">
        <f>P!D59</f>
        <v>0</v>
      </c>
      <c r="E59" s="126">
        <f>P!E59</f>
        <v>0</v>
      </c>
    </row>
    <row r="60" spans="1:5" ht="25.5" customHeight="1">
      <c r="A60" s="124" t="s">
        <v>153</v>
      </c>
      <c r="B60" s="123" t="s">
        <v>1021</v>
      </c>
      <c r="C60" s="108" t="s">
        <v>42</v>
      </c>
      <c r="D60" s="126">
        <f>P!D60</f>
        <v>0</v>
      </c>
      <c r="E60" s="126">
        <f>P!E60</f>
        <v>0</v>
      </c>
    </row>
    <row r="61" spans="1:5" ht="25.5" customHeight="1">
      <c r="A61" s="124" t="s">
        <v>154</v>
      </c>
      <c r="B61" s="123" t="s">
        <v>1022</v>
      </c>
      <c r="C61" s="108" t="s">
        <v>909</v>
      </c>
      <c r="D61" s="126">
        <f>P!D61</f>
        <v>0</v>
      </c>
      <c r="E61" s="126">
        <f>P!E61</f>
        <v>0</v>
      </c>
    </row>
    <row r="62" spans="1:5" ht="25.5" customHeight="1">
      <c r="A62" s="124" t="s">
        <v>803</v>
      </c>
      <c r="B62" s="123" t="s">
        <v>1023</v>
      </c>
      <c r="C62" s="108" t="s">
        <v>910</v>
      </c>
      <c r="D62" s="126">
        <f>P!D62</f>
        <v>0</v>
      </c>
      <c r="E62" s="126">
        <f>P!E62</f>
        <v>0</v>
      </c>
    </row>
    <row r="63" spans="1:5">
      <c r="A63" s="15"/>
      <c r="B63" s="16"/>
      <c r="C63" s="17"/>
      <c r="D63" s="14"/>
    </row>
    <row r="64" spans="1:5">
      <c r="A64" s="15"/>
      <c r="B64" s="16"/>
      <c r="C64" s="17"/>
      <c r="D64" s="14"/>
    </row>
    <row r="65" spans="1:4">
      <c r="A65" s="15"/>
      <c r="B65" s="16"/>
      <c r="C65" s="17"/>
      <c r="D65" s="14"/>
    </row>
    <row r="66" spans="1:4">
      <c r="A66" s="15"/>
      <c r="B66" s="16"/>
      <c r="C66" s="17"/>
      <c r="D66" s="14"/>
    </row>
    <row r="67" spans="1:4">
      <c r="A67" s="15"/>
      <c r="B67" s="16"/>
      <c r="C67" s="17"/>
      <c r="D67" s="14"/>
    </row>
    <row r="68" spans="1:4">
      <c r="A68" s="15"/>
      <c r="B68" s="16"/>
      <c r="C68" s="17"/>
      <c r="D68" s="14"/>
    </row>
    <row r="69" spans="1:4">
      <c r="A69" s="15"/>
      <c r="B69" s="16"/>
      <c r="C69" s="17"/>
      <c r="D69" s="14"/>
    </row>
    <row r="70" spans="1:4">
      <c r="A70" s="15"/>
      <c r="B70" s="16"/>
      <c r="C70" s="17"/>
      <c r="D70" s="14"/>
    </row>
    <row r="71" spans="1:4">
      <c r="A71" s="15"/>
      <c r="B71" s="16"/>
      <c r="C71" s="17"/>
      <c r="D71" s="14"/>
    </row>
    <row r="72" spans="1:4">
      <c r="A72" s="15"/>
      <c r="B72" s="16"/>
      <c r="C72" s="17"/>
      <c r="D72" s="14"/>
    </row>
    <row r="73" spans="1:4">
      <c r="A73" s="15"/>
      <c r="B73" s="16"/>
      <c r="C73" s="17"/>
      <c r="D73" s="14"/>
    </row>
    <row r="74" spans="1:4">
      <c r="A74" s="15"/>
      <c r="B74" s="16"/>
      <c r="C74" s="17"/>
      <c r="D74" s="14"/>
    </row>
    <row r="75" spans="1:4">
      <c r="A75" s="15"/>
      <c r="B75" s="16"/>
      <c r="C75" s="17"/>
      <c r="D75" s="14"/>
    </row>
    <row r="76" spans="1:4">
      <c r="A76" s="15"/>
      <c r="B76" s="16"/>
      <c r="C76" s="17"/>
      <c r="D76" s="14"/>
    </row>
    <row r="77" spans="1:4">
      <c r="A77" s="15"/>
      <c r="B77" s="16"/>
      <c r="C77" s="17"/>
      <c r="D77" s="14"/>
    </row>
    <row r="78" spans="1:4">
      <c r="A78" s="15"/>
      <c r="B78" s="16"/>
      <c r="C78" s="17"/>
      <c r="D78" s="14"/>
    </row>
    <row r="79" spans="1:4">
      <c r="A79" s="15"/>
      <c r="B79" s="16"/>
      <c r="C79" s="17"/>
      <c r="D79" s="14"/>
    </row>
    <row r="80" spans="1:4">
      <c r="A80" s="15"/>
      <c r="B80" s="16"/>
      <c r="C80" s="17"/>
      <c r="D80" s="14"/>
    </row>
    <row r="81" spans="1:4">
      <c r="A81" s="15"/>
      <c r="B81" s="16"/>
      <c r="C81" s="17"/>
      <c r="D81" s="14"/>
    </row>
    <row r="82" spans="1:4">
      <c r="A82" s="15"/>
      <c r="B82" s="16"/>
      <c r="C82" s="17"/>
      <c r="D82" s="14"/>
    </row>
    <row r="83" spans="1:4">
      <c r="A83" s="15"/>
      <c r="B83" s="16"/>
      <c r="C83" s="17"/>
      <c r="D83" s="14"/>
    </row>
    <row r="84" spans="1:4">
      <c r="A84" s="15"/>
      <c r="B84" s="16"/>
      <c r="C84" s="17"/>
      <c r="D84" s="14"/>
    </row>
    <row r="85" spans="1:4">
      <c r="A85" s="15"/>
      <c r="B85" s="16"/>
      <c r="C85" s="17"/>
      <c r="D85" s="14"/>
    </row>
    <row r="86" spans="1:4">
      <c r="A86" s="15"/>
      <c r="B86" s="16"/>
      <c r="C86" s="17"/>
      <c r="D86" s="14"/>
    </row>
    <row r="87" spans="1:4">
      <c r="A87" s="15"/>
      <c r="B87" s="16"/>
      <c r="C87" s="17"/>
      <c r="D87" s="14"/>
    </row>
    <row r="88" spans="1:4">
      <c r="A88" s="15"/>
      <c r="B88" s="16"/>
      <c r="C88" s="17"/>
      <c r="D88" s="14"/>
    </row>
    <row r="89" spans="1:4">
      <c r="A89" s="15"/>
      <c r="B89" s="16"/>
      <c r="C89" s="17"/>
      <c r="D89" s="14"/>
    </row>
    <row r="90" spans="1:4">
      <c r="A90" s="15"/>
      <c r="B90" s="16"/>
      <c r="C90" s="17"/>
      <c r="D90" s="14"/>
    </row>
    <row r="91" spans="1:4">
      <c r="A91" s="15"/>
      <c r="B91" s="16"/>
      <c r="C91" s="17"/>
      <c r="D91" s="14"/>
    </row>
    <row r="92" spans="1:4">
      <c r="A92" s="15"/>
      <c r="B92" s="16"/>
      <c r="C92" s="17"/>
      <c r="D92" s="14"/>
    </row>
    <row r="93" spans="1:4">
      <c r="A93" s="15"/>
      <c r="B93" s="16"/>
      <c r="C93" s="17"/>
      <c r="D93" s="14"/>
    </row>
    <row r="94" spans="1:4">
      <c r="A94" s="15"/>
      <c r="B94" s="16"/>
      <c r="C94" s="17"/>
      <c r="D94" s="14"/>
    </row>
    <row r="95" spans="1:4">
      <c r="A95" s="15"/>
      <c r="B95" s="16"/>
      <c r="C95" s="17"/>
      <c r="D95" s="14"/>
    </row>
    <row r="96" spans="1:4">
      <c r="A96" s="15"/>
      <c r="B96" s="16"/>
      <c r="C96" s="17"/>
      <c r="D96" s="14"/>
    </row>
    <row r="97" spans="1:4">
      <c r="A97" s="15"/>
      <c r="B97" s="16"/>
      <c r="C97" s="17"/>
      <c r="D97" s="14"/>
    </row>
    <row r="98" spans="1:4">
      <c r="A98" s="15"/>
      <c r="B98" s="16"/>
      <c r="C98" s="17"/>
      <c r="D98" s="14"/>
    </row>
    <row r="99" spans="1:4">
      <c r="A99" s="15"/>
      <c r="B99" s="16"/>
      <c r="C99" s="17"/>
      <c r="D99" s="14"/>
    </row>
    <row r="100" spans="1:4">
      <c r="A100" s="15"/>
      <c r="B100" s="16"/>
      <c r="C100" s="17"/>
      <c r="D100" s="14"/>
    </row>
    <row r="101" spans="1:4">
      <c r="A101" s="15"/>
      <c r="B101" s="16"/>
      <c r="C101" s="17"/>
      <c r="D101" s="14"/>
    </row>
    <row r="102" spans="1:4">
      <c r="A102" s="15"/>
      <c r="B102" s="16"/>
      <c r="C102" s="17"/>
      <c r="D102" s="14"/>
    </row>
    <row r="103" spans="1:4">
      <c r="A103" s="15"/>
      <c r="B103" s="16"/>
      <c r="C103" s="17"/>
      <c r="D103" s="14"/>
    </row>
    <row r="104" spans="1:4">
      <c r="A104" s="15"/>
      <c r="B104" s="16"/>
      <c r="C104" s="17"/>
      <c r="D104" s="14"/>
    </row>
    <row r="105" spans="1:4">
      <c r="A105" s="15"/>
      <c r="B105" s="16"/>
      <c r="C105" s="17"/>
      <c r="D105" s="14"/>
    </row>
    <row r="106" spans="1:4">
      <c r="A106" s="15"/>
      <c r="B106" s="16"/>
      <c r="C106" s="17"/>
      <c r="D106" s="14"/>
    </row>
    <row r="107" spans="1:4">
      <c r="A107" s="15"/>
      <c r="B107" s="16"/>
      <c r="C107" s="17"/>
      <c r="D107" s="14"/>
    </row>
    <row r="108" spans="1:4">
      <c r="A108" s="15"/>
      <c r="B108" s="16"/>
      <c r="C108" s="17"/>
      <c r="D108" s="14"/>
    </row>
    <row r="109" spans="1:4">
      <c r="A109" s="15"/>
      <c r="B109" s="16"/>
      <c r="C109" s="17"/>
      <c r="D109" s="14"/>
    </row>
    <row r="110" spans="1:4">
      <c r="A110" s="15"/>
      <c r="B110" s="16"/>
      <c r="C110" s="17"/>
      <c r="D110" s="14"/>
    </row>
    <row r="111" spans="1:4">
      <c r="A111" s="15"/>
      <c r="B111" s="16"/>
      <c r="C111" s="17"/>
      <c r="D111" s="14"/>
    </row>
    <row r="112" spans="1:4">
      <c r="A112" s="15"/>
      <c r="B112" s="16"/>
      <c r="C112" s="17"/>
      <c r="D112" s="14"/>
    </row>
    <row r="113" spans="1:4">
      <c r="A113" s="15"/>
      <c r="B113" s="16"/>
      <c r="C113" s="17"/>
      <c r="D113" s="14"/>
    </row>
    <row r="114" spans="1:4">
      <c r="A114" s="15"/>
      <c r="B114" s="16"/>
      <c r="C114" s="17"/>
      <c r="D114" s="14"/>
    </row>
    <row r="115" spans="1:4">
      <c r="A115" s="15"/>
      <c r="B115" s="16"/>
      <c r="C115" s="17"/>
      <c r="D115" s="14"/>
    </row>
    <row r="116" spans="1:4">
      <c r="A116" s="15"/>
      <c r="B116" s="16"/>
      <c r="C116" s="17"/>
      <c r="D116" s="14"/>
    </row>
    <row r="117" spans="1:4">
      <c r="A117" s="15"/>
      <c r="B117" s="16"/>
      <c r="C117" s="17"/>
      <c r="D117" s="14"/>
    </row>
    <row r="118" spans="1:4">
      <c r="A118" s="15"/>
      <c r="B118" s="16"/>
      <c r="C118" s="17"/>
      <c r="D118" s="14"/>
    </row>
    <row r="119" spans="1:4">
      <c r="A119" s="15"/>
      <c r="B119" s="16"/>
      <c r="C119" s="17"/>
      <c r="D119" s="14"/>
    </row>
    <row r="120" spans="1:4">
      <c r="A120" s="15"/>
      <c r="B120" s="16"/>
      <c r="C120" s="17"/>
      <c r="D120" s="14"/>
    </row>
    <row r="121" spans="1:4">
      <c r="A121" s="15"/>
      <c r="B121" s="16"/>
      <c r="C121" s="17"/>
      <c r="D121" s="14"/>
    </row>
    <row r="122" spans="1:4">
      <c r="A122" s="15"/>
      <c r="B122" s="16"/>
      <c r="C122" s="17"/>
      <c r="D122" s="14"/>
    </row>
    <row r="123" spans="1:4">
      <c r="A123" s="15"/>
      <c r="B123" s="16"/>
      <c r="C123" s="17"/>
      <c r="D123" s="14"/>
    </row>
    <row r="124" spans="1:4">
      <c r="A124" s="15"/>
      <c r="B124" s="16"/>
      <c r="C124" s="17"/>
      <c r="D124" s="14"/>
    </row>
    <row r="125" spans="1:4">
      <c r="A125" s="15"/>
      <c r="B125" s="16"/>
      <c r="C125" s="17"/>
      <c r="D125" s="14"/>
    </row>
    <row r="126" spans="1:4">
      <c r="A126" s="15"/>
      <c r="B126" s="16"/>
      <c r="C126" s="17"/>
      <c r="D126" s="14"/>
    </row>
    <row r="127" spans="1:4">
      <c r="A127" s="15"/>
      <c r="B127" s="16"/>
      <c r="C127" s="17"/>
      <c r="D127" s="14"/>
    </row>
    <row r="128" spans="1:4">
      <c r="A128" s="15"/>
      <c r="B128" s="16"/>
      <c r="C128" s="17"/>
      <c r="D128" s="14"/>
    </row>
    <row r="129" spans="1:4">
      <c r="A129" s="15"/>
      <c r="B129" s="16"/>
      <c r="C129" s="17"/>
      <c r="D129" s="15"/>
    </row>
    <row r="130" spans="1:4">
      <c r="A130" s="15"/>
      <c r="B130" s="16"/>
      <c r="C130" s="17"/>
      <c r="D130" s="15"/>
    </row>
    <row r="131" spans="1:4">
      <c r="A131" s="15"/>
      <c r="B131" s="16"/>
      <c r="C131" s="17"/>
      <c r="D131" s="15"/>
    </row>
    <row r="132" spans="1:4">
      <c r="A132" s="15"/>
      <c r="B132" s="16"/>
      <c r="C132" s="17"/>
      <c r="D132" s="15"/>
    </row>
    <row r="133" spans="1:4">
      <c r="A133" s="15"/>
      <c r="B133" s="16"/>
      <c r="C133" s="17"/>
      <c r="D133" s="15"/>
    </row>
    <row r="134" spans="1:4">
      <c r="A134" s="15"/>
      <c r="B134" s="16"/>
      <c r="C134" s="17"/>
      <c r="D134" s="15"/>
    </row>
    <row r="135" spans="1:4">
      <c r="A135" s="15"/>
      <c r="B135" s="16"/>
      <c r="C135" s="17"/>
      <c r="D135" s="15"/>
    </row>
    <row r="136" spans="1:4">
      <c r="A136" s="15"/>
      <c r="B136" s="16"/>
      <c r="C136" s="17"/>
      <c r="D136" s="15"/>
    </row>
    <row r="137" spans="1:4">
      <c r="A137" s="15"/>
      <c r="B137" s="16"/>
      <c r="C137" s="17"/>
      <c r="D137" s="15"/>
    </row>
    <row r="138" spans="1:4">
      <c r="A138" s="15"/>
      <c r="B138" s="16"/>
      <c r="C138" s="17"/>
      <c r="D138" s="15"/>
    </row>
    <row r="139" spans="1:4">
      <c r="A139" s="15"/>
      <c r="B139" s="16"/>
      <c r="C139" s="17"/>
      <c r="D139" s="15"/>
    </row>
    <row r="140" spans="1:4">
      <c r="A140" s="15"/>
      <c r="B140" s="16"/>
      <c r="C140" s="17"/>
      <c r="D140" s="15"/>
    </row>
    <row r="141" spans="1:4">
      <c r="A141" s="15"/>
      <c r="B141" s="16"/>
      <c r="C141" s="17"/>
      <c r="D141" s="15"/>
    </row>
    <row r="142" spans="1:4">
      <c r="A142" s="15"/>
      <c r="B142" s="16"/>
      <c r="C142" s="17"/>
      <c r="D142" s="15"/>
    </row>
    <row r="143" spans="1:4">
      <c r="A143" s="15"/>
      <c r="B143" s="16"/>
      <c r="C143" s="17"/>
      <c r="D143" s="15"/>
    </row>
    <row r="144" spans="1:4">
      <c r="A144" s="15"/>
      <c r="B144" s="16"/>
      <c r="C144" s="17"/>
      <c r="D144" s="15"/>
    </row>
    <row r="145" spans="1:4">
      <c r="A145" s="15"/>
      <c r="B145" s="16"/>
      <c r="C145" s="17"/>
      <c r="D145" s="15"/>
    </row>
    <row r="146" spans="1:4">
      <c r="A146" s="15"/>
      <c r="B146" s="16"/>
      <c r="C146" s="17"/>
      <c r="D146" s="15"/>
    </row>
    <row r="147" spans="1:4">
      <c r="A147" s="15"/>
      <c r="B147" s="16"/>
      <c r="C147" s="17"/>
      <c r="D147" s="15"/>
    </row>
    <row r="148" spans="1:4">
      <c r="A148" s="15"/>
      <c r="B148" s="16"/>
      <c r="C148" s="17"/>
      <c r="D148" s="15"/>
    </row>
    <row r="149" spans="1:4">
      <c r="A149" s="15"/>
      <c r="B149" s="16"/>
      <c r="C149" s="17"/>
      <c r="D149" s="15"/>
    </row>
    <row r="150" spans="1:4">
      <c r="A150" s="15"/>
      <c r="B150" s="16"/>
      <c r="C150" s="17"/>
      <c r="D150" s="15"/>
    </row>
    <row r="151" spans="1:4">
      <c r="A151" s="15"/>
      <c r="B151" s="16"/>
      <c r="C151" s="17"/>
      <c r="D151" s="15"/>
    </row>
    <row r="152" spans="1:4">
      <c r="A152" s="15"/>
      <c r="B152" s="16"/>
      <c r="C152" s="17"/>
      <c r="D152" s="15"/>
    </row>
    <row r="153" spans="1:4">
      <c r="A153" s="15"/>
      <c r="B153" s="16"/>
      <c r="C153" s="17"/>
      <c r="D153" s="15"/>
    </row>
    <row r="154" spans="1:4">
      <c r="A154" s="15"/>
      <c r="B154" s="16"/>
      <c r="C154" s="17"/>
      <c r="D154" s="15"/>
    </row>
    <row r="155" spans="1:4">
      <c r="A155" s="15"/>
      <c r="B155" s="16"/>
      <c r="C155" s="17"/>
      <c r="D155" s="15"/>
    </row>
    <row r="156" spans="1:4">
      <c r="A156" s="15"/>
      <c r="B156" s="16"/>
      <c r="C156" s="17"/>
      <c r="D156" s="15"/>
    </row>
    <row r="157" spans="1:4">
      <c r="A157" s="15"/>
      <c r="B157" s="16"/>
      <c r="C157" s="17"/>
      <c r="D157" s="15"/>
    </row>
    <row r="158" spans="1:4">
      <c r="A158" s="15"/>
      <c r="B158" s="16"/>
      <c r="C158" s="17"/>
      <c r="D158" s="15"/>
    </row>
    <row r="159" spans="1:4">
      <c r="A159" s="15"/>
      <c r="B159" s="16"/>
      <c r="C159" s="17"/>
      <c r="D159" s="15"/>
    </row>
    <row r="160" spans="1:4">
      <c r="A160" s="15"/>
      <c r="B160" s="16"/>
      <c r="C160" s="17"/>
      <c r="D160" s="15"/>
    </row>
    <row r="161" spans="1:4">
      <c r="A161" s="15"/>
      <c r="B161" s="16"/>
      <c r="C161" s="17"/>
      <c r="D161" s="15"/>
    </row>
    <row r="162" spans="1:4">
      <c r="A162" s="15"/>
      <c r="B162" s="16"/>
      <c r="C162" s="17"/>
      <c r="D162" s="15"/>
    </row>
    <row r="163" spans="1:4">
      <c r="A163" s="15"/>
      <c r="B163" s="16"/>
      <c r="C163" s="17"/>
      <c r="D163" s="15"/>
    </row>
    <row r="164" spans="1:4">
      <c r="A164" s="15"/>
      <c r="B164" s="16"/>
      <c r="C164" s="17"/>
      <c r="D164" s="15"/>
    </row>
    <row r="165" spans="1:4">
      <c r="A165" s="15"/>
      <c r="B165" s="16"/>
      <c r="C165" s="17"/>
      <c r="D165" s="15"/>
    </row>
    <row r="166" spans="1:4">
      <c r="A166" s="15"/>
      <c r="B166" s="16"/>
      <c r="C166" s="17"/>
      <c r="D166" s="15"/>
    </row>
    <row r="167" spans="1:4">
      <c r="A167" s="15"/>
      <c r="B167" s="16"/>
      <c r="C167" s="17"/>
      <c r="D167" s="15"/>
    </row>
    <row r="168" spans="1:4">
      <c r="A168" s="15"/>
      <c r="B168" s="16"/>
      <c r="C168" s="17"/>
      <c r="D168" s="15"/>
    </row>
    <row r="169" spans="1:4">
      <c r="A169" s="15"/>
      <c r="B169" s="16"/>
      <c r="C169" s="17"/>
      <c r="D169" s="15"/>
    </row>
    <row r="170" spans="1:4">
      <c r="A170" s="15"/>
      <c r="B170" s="16"/>
      <c r="C170" s="17"/>
      <c r="D170" s="15"/>
    </row>
    <row r="171" spans="1:4">
      <c r="A171" s="15"/>
      <c r="B171" s="16"/>
      <c r="C171" s="17"/>
      <c r="D171" s="15"/>
    </row>
    <row r="172" spans="1:4">
      <c r="A172" s="15"/>
      <c r="B172" s="16"/>
      <c r="C172" s="17"/>
      <c r="D172" s="15"/>
    </row>
    <row r="173" spans="1:4">
      <c r="A173" s="15"/>
      <c r="B173" s="16"/>
      <c r="C173" s="17"/>
      <c r="D173" s="15"/>
    </row>
    <row r="174" spans="1:4">
      <c r="A174" s="15"/>
      <c r="B174" s="16"/>
      <c r="C174" s="17"/>
      <c r="D174" s="15"/>
    </row>
    <row r="175" spans="1:4">
      <c r="A175" s="15"/>
      <c r="B175" s="16"/>
      <c r="C175" s="17"/>
      <c r="D175" s="15"/>
    </row>
    <row r="176" spans="1:4">
      <c r="A176" s="15"/>
      <c r="B176" s="16"/>
      <c r="C176" s="17"/>
      <c r="D176" s="15"/>
    </row>
    <row r="177" spans="1:4">
      <c r="A177" s="15"/>
      <c r="B177" s="16"/>
      <c r="C177" s="17"/>
      <c r="D177" s="15"/>
    </row>
    <row r="178" spans="1:4">
      <c r="A178" s="15"/>
      <c r="B178" s="16"/>
      <c r="C178" s="17"/>
      <c r="D178" s="15"/>
    </row>
    <row r="179" spans="1:4">
      <c r="A179" s="15"/>
      <c r="B179" s="16"/>
      <c r="C179" s="17"/>
      <c r="D179" s="15"/>
    </row>
    <row r="180" spans="1:4">
      <c r="A180" s="15"/>
      <c r="B180" s="16"/>
      <c r="C180" s="17"/>
      <c r="D180" s="15"/>
    </row>
    <row r="181" spans="1:4">
      <c r="A181" s="15"/>
      <c r="B181" s="16"/>
      <c r="C181" s="17"/>
      <c r="D181" s="15"/>
    </row>
    <row r="182" spans="1:4">
      <c r="A182" s="15"/>
      <c r="B182" s="16"/>
      <c r="C182" s="17"/>
      <c r="D182" s="15"/>
    </row>
    <row r="183" spans="1:4">
      <c r="A183" s="15"/>
      <c r="B183" s="16"/>
      <c r="C183" s="17"/>
      <c r="D183" s="15"/>
    </row>
    <row r="184" spans="1:4">
      <c r="A184" s="15"/>
      <c r="B184" s="16"/>
      <c r="C184" s="17"/>
      <c r="D184" s="15"/>
    </row>
    <row r="185" spans="1:4">
      <c r="A185" s="15"/>
      <c r="B185" s="16"/>
      <c r="C185" s="17"/>
      <c r="D185" s="15"/>
    </row>
    <row r="186" spans="1:4">
      <c r="A186" s="15"/>
      <c r="B186" s="16"/>
      <c r="C186" s="17"/>
      <c r="D186" s="15"/>
    </row>
    <row r="187" spans="1:4">
      <c r="A187" s="15"/>
      <c r="B187" s="16"/>
      <c r="C187" s="17"/>
      <c r="D187" s="15"/>
    </row>
    <row r="188" spans="1:4">
      <c r="A188" s="15"/>
      <c r="B188" s="16"/>
      <c r="C188" s="17"/>
      <c r="D188" s="15"/>
    </row>
    <row r="189" spans="1:4">
      <c r="A189" s="15"/>
      <c r="B189" s="16"/>
      <c r="C189" s="17"/>
      <c r="D189" s="15"/>
    </row>
    <row r="190" spans="1:4">
      <c r="A190" s="15"/>
      <c r="B190" s="16"/>
      <c r="C190" s="17"/>
      <c r="D190" s="15"/>
    </row>
    <row r="191" spans="1:4">
      <c r="A191" s="15"/>
      <c r="B191" s="16"/>
      <c r="C191" s="17"/>
      <c r="D191" s="15"/>
    </row>
    <row r="192" spans="1:4">
      <c r="A192" s="15"/>
      <c r="B192" s="16"/>
      <c r="C192" s="17"/>
      <c r="D192" s="15"/>
    </row>
    <row r="193" spans="1:4">
      <c r="A193" s="15"/>
      <c r="B193" s="16"/>
      <c r="C193" s="17"/>
      <c r="D193" s="15"/>
    </row>
    <row r="194" spans="1:4">
      <c r="A194" s="15"/>
      <c r="B194" s="16"/>
      <c r="C194" s="17"/>
      <c r="D194" s="15"/>
    </row>
    <row r="195" spans="1:4">
      <c r="A195" s="15"/>
      <c r="B195" s="16"/>
      <c r="C195" s="17"/>
      <c r="D195" s="15"/>
    </row>
    <row r="196" spans="1:4">
      <c r="A196" s="15"/>
      <c r="B196" s="16"/>
      <c r="C196" s="17"/>
      <c r="D196" s="15"/>
    </row>
    <row r="197" spans="1:4">
      <c r="A197" s="15"/>
      <c r="B197" s="16"/>
      <c r="C197" s="17"/>
      <c r="D197" s="15"/>
    </row>
    <row r="198" spans="1:4">
      <c r="A198" s="15"/>
      <c r="B198" s="16"/>
      <c r="C198" s="17"/>
      <c r="D198" s="15"/>
    </row>
    <row r="199" spans="1:4">
      <c r="A199" s="15"/>
      <c r="B199" s="16"/>
      <c r="C199" s="17"/>
      <c r="D199" s="15"/>
    </row>
    <row r="200" spans="1:4">
      <c r="A200" s="15"/>
      <c r="B200" s="16"/>
      <c r="C200" s="17"/>
      <c r="D200" s="15"/>
    </row>
    <row r="201" spans="1:4">
      <c r="A201" s="15"/>
      <c r="B201" s="16"/>
      <c r="C201" s="17"/>
      <c r="D201" s="15"/>
    </row>
    <row r="202" spans="1:4">
      <c r="A202" s="15"/>
      <c r="B202" s="16"/>
      <c r="C202" s="17"/>
      <c r="D202" s="15"/>
    </row>
    <row r="203" spans="1:4">
      <c r="A203" s="15"/>
      <c r="B203" s="16"/>
      <c r="C203" s="17"/>
      <c r="D203" s="15"/>
    </row>
    <row r="204" spans="1:4">
      <c r="A204" s="15"/>
      <c r="B204" s="16"/>
      <c r="C204" s="17"/>
      <c r="D204" s="15"/>
    </row>
    <row r="205" spans="1:4">
      <c r="A205" s="15"/>
      <c r="B205" s="16"/>
      <c r="C205" s="17"/>
      <c r="D205" s="15"/>
    </row>
    <row r="206" spans="1:4">
      <c r="A206" s="15"/>
      <c r="B206" s="16"/>
      <c r="C206" s="17"/>
      <c r="D206" s="15"/>
    </row>
    <row r="207" spans="1:4">
      <c r="A207" s="15"/>
      <c r="B207" s="16"/>
      <c r="C207" s="17"/>
      <c r="D207" s="15"/>
    </row>
    <row r="208" spans="1:4">
      <c r="A208" s="15"/>
      <c r="B208" s="16"/>
      <c r="C208" s="17"/>
      <c r="D208" s="15"/>
    </row>
    <row r="209" spans="1:4">
      <c r="A209" s="15"/>
      <c r="B209" s="16"/>
      <c r="C209" s="17"/>
      <c r="D209" s="15"/>
    </row>
    <row r="210" spans="1:4">
      <c r="A210" s="15"/>
      <c r="B210" s="16"/>
      <c r="C210" s="17"/>
      <c r="D210" s="15"/>
    </row>
    <row r="211" spans="1:4">
      <c r="A211" s="15"/>
      <c r="B211" s="16"/>
      <c r="C211" s="17"/>
      <c r="D211" s="15"/>
    </row>
    <row r="212" spans="1:4">
      <c r="A212" s="15"/>
      <c r="B212" s="16"/>
      <c r="C212" s="17"/>
      <c r="D212" s="15"/>
    </row>
    <row r="213" spans="1:4">
      <c r="A213" s="15"/>
      <c r="B213" s="16"/>
      <c r="C213" s="17"/>
      <c r="D213" s="15"/>
    </row>
    <row r="214" spans="1:4">
      <c r="A214" s="15"/>
      <c r="B214" s="16"/>
      <c r="C214" s="17"/>
      <c r="D214" s="15"/>
    </row>
    <row r="215" spans="1:4">
      <c r="A215" s="15"/>
      <c r="B215" s="16"/>
      <c r="C215" s="17"/>
      <c r="D215" s="15"/>
    </row>
    <row r="216" spans="1:4">
      <c r="A216" s="15"/>
      <c r="B216" s="16"/>
      <c r="C216" s="17"/>
      <c r="D216" s="15"/>
    </row>
    <row r="217" spans="1:4">
      <c r="A217" s="15"/>
      <c r="B217" s="16"/>
      <c r="C217" s="17"/>
      <c r="D217" s="15"/>
    </row>
    <row r="218" spans="1:4">
      <c r="A218" s="15"/>
      <c r="B218" s="16"/>
      <c r="C218" s="17"/>
      <c r="D218" s="15"/>
    </row>
    <row r="219" spans="1:4">
      <c r="A219" s="15"/>
      <c r="B219" s="16"/>
      <c r="C219" s="17"/>
      <c r="D219" s="15"/>
    </row>
    <row r="220" spans="1:4">
      <c r="A220" s="15"/>
      <c r="B220" s="16"/>
      <c r="C220" s="17"/>
      <c r="D220" s="15"/>
    </row>
    <row r="221" spans="1:4">
      <c r="A221" s="15"/>
      <c r="B221" s="16"/>
      <c r="C221" s="17"/>
      <c r="D221" s="15"/>
    </row>
    <row r="222" spans="1:4">
      <c r="A222" s="15"/>
      <c r="B222" s="16"/>
      <c r="C222" s="17"/>
      <c r="D222" s="15"/>
    </row>
    <row r="223" spans="1:4">
      <c r="A223" s="15"/>
      <c r="B223" s="16"/>
      <c r="C223" s="17"/>
      <c r="D223" s="15"/>
    </row>
    <row r="224" spans="1:4">
      <c r="A224" s="15"/>
      <c r="B224" s="16"/>
      <c r="C224" s="17"/>
      <c r="D224" s="15"/>
    </row>
    <row r="225" spans="1:4">
      <c r="A225" s="15"/>
      <c r="B225" s="16"/>
      <c r="C225" s="17"/>
      <c r="D225" s="15"/>
    </row>
    <row r="226" spans="1:4">
      <c r="A226" s="15"/>
      <c r="B226" s="16"/>
      <c r="C226" s="17"/>
      <c r="D226" s="15"/>
    </row>
    <row r="227" spans="1:4">
      <c r="A227" s="15"/>
      <c r="B227" s="16"/>
      <c r="C227" s="17"/>
      <c r="D227" s="15"/>
    </row>
    <row r="228" spans="1:4">
      <c r="A228" s="15"/>
      <c r="B228" s="16"/>
      <c r="C228" s="17"/>
      <c r="D228" s="15"/>
    </row>
    <row r="229" spans="1:4">
      <c r="A229" s="15"/>
      <c r="B229" s="16"/>
      <c r="C229" s="17"/>
      <c r="D229" s="15"/>
    </row>
    <row r="230" spans="1:4">
      <c r="A230" s="15"/>
      <c r="B230" s="16"/>
      <c r="C230" s="17"/>
      <c r="D230" s="15"/>
    </row>
    <row r="231" spans="1:4">
      <c r="A231" s="15"/>
      <c r="B231" s="16"/>
      <c r="C231" s="17"/>
      <c r="D231" s="15"/>
    </row>
    <row r="232" spans="1:4">
      <c r="A232" s="15"/>
      <c r="B232" s="16"/>
      <c r="C232" s="17"/>
      <c r="D232" s="15"/>
    </row>
    <row r="233" spans="1:4">
      <c r="A233" s="15"/>
      <c r="B233" s="16"/>
      <c r="C233" s="17"/>
      <c r="D233" s="15"/>
    </row>
    <row r="234" spans="1:4">
      <c r="A234" s="15"/>
      <c r="B234" s="16"/>
      <c r="C234" s="17"/>
      <c r="D234" s="15"/>
    </row>
    <row r="235" spans="1:4">
      <c r="A235" s="15"/>
      <c r="B235" s="16"/>
      <c r="C235" s="17"/>
      <c r="D235" s="15"/>
    </row>
    <row r="236" spans="1:4">
      <c r="A236" s="15"/>
      <c r="B236" s="16"/>
      <c r="C236" s="17"/>
      <c r="D236" s="15"/>
    </row>
    <row r="237" spans="1:4">
      <c r="A237" s="15"/>
      <c r="B237" s="16"/>
      <c r="C237" s="17"/>
      <c r="D237" s="15"/>
    </row>
    <row r="238" spans="1:4">
      <c r="A238" s="15"/>
      <c r="B238" s="16"/>
      <c r="C238" s="17"/>
      <c r="D238" s="15"/>
    </row>
    <row r="239" spans="1:4">
      <c r="A239" s="15"/>
      <c r="B239" s="16"/>
      <c r="C239" s="17"/>
      <c r="D239" s="15"/>
    </row>
    <row r="240" spans="1:4">
      <c r="A240" s="15"/>
      <c r="B240" s="16"/>
      <c r="C240" s="17"/>
      <c r="D240" s="15"/>
    </row>
    <row r="241" spans="1:4">
      <c r="A241" s="15"/>
      <c r="B241" s="16"/>
      <c r="C241" s="17"/>
      <c r="D241" s="15"/>
    </row>
    <row r="242" spans="1:4">
      <c r="A242" s="15"/>
      <c r="B242" s="16"/>
      <c r="C242" s="17"/>
      <c r="D242" s="15"/>
    </row>
    <row r="243" spans="1:4">
      <c r="A243" s="15"/>
      <c r="B243" s="16"/>
      <c r="C243" s="17"/>
      <c r="D243" s="15"/>
    </row>
    <row r="244" spans="1:4">
      <c r="A244" s="15"/>
      <c r="B244" s="16"/>
      <c r="C244" s="17"/>
      <c r="D244" s="15"/>
    </row>
    <row r="245" spans="1:4">
      <c r="A245" s="15"/>
      <c r="B245" s="16"/>
      <c r="C245" s="17"/>
      <c r="D245" s="15"/>
    </row>
    <row r="246" spans="1:4">
      <c r="A246" s="15"/>
      <c r="B246" s="16"/>
      <c r="C246" s="17"/>
      <c r="D246" s="15"/>
    </row>
    <row r="247" spans="1:4">
      <c r="A247" s="15"/>
      <c r="B247" s="16"/>
      <c r="C247" s="17"/>
      <c r="D247" s="15"/>
    </row>
    <row r="248" spans="1:4">
      <c r="A248" s="15"/>
      <c r="B248" s="16"/>
      <c r="C248" s="17"/>
      <c r="D248" s="15"/>
    </row>
    <row r="249" spans="1:4">
      <c r="A249" s="15"/>
      <c r="B249" s="16"/>
      <c r="C249" s="17"/>
      <c r="D249" s="15"/>
    </row>
    <row r="250" spans="1:4">
      <c r="A250" s="15"/>
      <c r="B250" s="16"/>
      <c r="C250" s="17"/>
      <c r="D250" s="15"/>
    </row>
    <row r="251" spans="1:4">
      <c r="A251" s="15"/>
      <c r="B251" s="16"/>
      <c r="C251" s="17"/>
      <c r="D251" s="15"/>
    </row>
    <row r="252" spans="1:4">
      <c r="A252" s="15"/>
      <c r="B252" s="16"/>
      <c r="C252" s="17"/>
      <c r="D252" s="15"/>
    </row>
    <row r="253" spans="1:4">
      <c r="A253" s="15"/>
      <c r="B253" s="16"/>
      <c r="C253" s="17"/>
      <c r="D253" s="15"/>
    </row>
    <row r="254" spans="1:4">
      <c r="A254" s="15"/>
      <c r="B254" s="16"/>
      <c r="C254" s="17"/>
      <c r="D254" s="15"/>
    </row>
    <row r="255" spans="1:4">
      <c r="A255" s="15"/>
      <c r="B255" s="16"/>
      <c r="C255" s="17"/>
      <c r="D255" s="15"/>
    </row>
    <row r="256" spans="1:4">
      <c r="A256" s="15"/>
      <c r="B256" s="16"/>
      <c r="C256" s="17"/>
      <c r="D256" s="15"/>
    </row>
    <row r="257" spans="1:4">
      <c r="A257" s="15"/>
      <c r="B257" s="16"/>
      <c r="C257" s="17"/>
      <c r="D257" s="15"/>
    </row>
    <row r="258" spans="1:4">
      <c r="A258" s="15"/>
      <c r="B258" s="16"/>
      <c r="C258" s="17"/>
      <c r="D258" s="15"/>
    </row>
    <row r="259" spans="1:4">
      <c r="A259" s="15"/>
      <c r="B259" s="16"/>
      <c r="C259" s="17"/>
      <c r="D259" s="15"/>
    </row>
    <row r="260" spans="1:4">
      <c r="A260" s="15"/>
      <c r="B260" s="16"/>
      <c r="C260" s="17"/>
      <c r="D260" s="15"/>
    </row>
    <row r="261" spans="1:4">
      <c r="A261" s="15"/>
      <c r="B261" s="16"/>
      <c r="C261" s="17"/>
      <c r="D261" s="15"/>
    </row>
    <row r="262" spans="1:4">
      <c r="A262" s="15"/>
      <c r="B262" s="16"/>
      <c r="C262" s="17"/>
      <c r="D262" s="15"/>
    </row>
    <row r="263" spans="1:4">
      <c r="A263" s="15"/>
      <c r="B263" s="16"/>
      <c r="C263" s="17"/>
      <c r="D263" s="15"/>
    </row>
    <row r="264" spans="1:4">
      <c r="A264" s="15"/>
      <c r="B264" s="16"/>
      <c r="C264" s="17"/>
      <c r="D264" s="15"/>
    </row>
    <row r="265" spans="1:4">
      <c r="A265" s="15"/>
      <c r="B265" s="16"/>
      <c r="C265" s="17"/>
      <c r="D265" s="15"/>
    </row>
    <row r="266" spans="1:4">
      <c r="A266" s="15"/>
      <c r="B266" s="16"/>
      <c r="C266" s="17"/>
      <c r="D266" s="15"/>
    </row>
    <row r="267" spans="1:4">
      <c r="A267" s="15"/>
      <c r="B267" s="16"/>
      <c r="C267" s="17"/>
      <c r="D267" s="15"/>
    </row>
    <row r="268" spans="1:4">
      <c r="A268" s="15"/>
      <c r="B268" s="16"/>
      <c r="C268" s="17"/>
      <c r="D268" s="15"/>
    </row>
    <row r="269" spans="1:4">
      <c r="A269" s="15"/>
      <c r="B269" s="16"/>
      <c r="C269" s="17"/>
      <c r="D269" s="15"/>
    </row>
    <row r="270" spans="1:4">
      <c r="A270" s="15"/>
      <c r="B270" s="16"/>
      <c r="C270" s="17"/>
      <c r="D270" s="15"/>
    </row>
    <row r="271" spans="1:4">
      <c r="A271" s="15"/>
      <c r="B271" s="16"/>
      <c r="C271" s="17"/>
      <c r="D271" s="15"/>
    </row>
    <row r="272" spans="1:4">
      <c r="A272" s="15"/>
      <c r="B272" s="16"/>
      <c r="C272" s="17"/>
      <c r="D272" s="15"/>
    </row>
    <row r="273" spans="1:4">
      <c r="A273" s="15"/>
      <c r="B273" s="16"/>
      <c r="C273" s="17"/>
      <c r="D273" s="15"/>
    </row>
    <row r="274" spans="1:4">
      <c r="A274" s="15"/>
      <c r="B274" s="16"/>
      <c r="C274" s="17"/>
      <c r="D274" s="15"/>
    </row>
    <row r="275" spans="1:4">
      <c r="A275" s="15"/>
      <c r="B275" s="16"/>
      <c r="C275" s="17"/>
      <c r="D275" s="15"/>
    </row>
    <row r="276" spans="1:4">
      <c r="A276" s="15"/>
      <c r="B276" s="16"/>
      <c r="C276" s="17"/>
      <c r="D276" s="15"/>
    </row>
    <row r="277" spans="1:4">
      <c r="A277" s="15"/>
      <c r="B277" s="16"/>
      <c r="C277" s="17"/>
      <c r="D277" s="15"/>
    </row>
    <row r="278" spans="1:4">
      <c r="A278" s="15"/>
      <c r="B278" s="16"/>
      <c r="C278" s="17"/>
      <c r="D278" s="15"/>
    </row>
    <row r="279" spans="1:4">
      <c r="A279" s="15"/>
      <c r="B279" s="16"/>
      <c r="C279" s="17"/>
      <c r="D279" s="15"/>
    </row>
    <row r="280" spans="1:4">
      <c r="A280" s="15"/>
      <c r="B280" s="16"/>
      <c r="C280" s="17"/>
      <c r="D280" s="15"/>
    </row>
    <row r="281" spans="1:4">
      <c r="A281" s="15"/>
      <c r="B281" s="16"/>
      <c r="C281" s="17"/>
      <c r="D281" s="15"/>
    </row>
    <row r="282" spans="1:4">
      <c r="A282" s="15"/>
      <c r="B282" s="16"/>
      <c r="C282" s="17"/>
      <c r="D282" s="15"/>
    </row>
    <row r="283" spans="1:4">
      <c r="A283" s="15"/>
      <c r="B283" s="16"/>
      <c r="C283" s="17"/>
      <c r="D283" s="15"/>
    </row>
    <row r="284" spans="1:4">
      <c r="A284" s="15"/>
      <c r="B284" s="16"/>
      <c r="C284" s="17"/>
      <c r="D284" s="15"/>
    </row>
    <row r="285" spans="1:4">
      <c r="A285" s="15"/>
      <c r="B285" s="16"/>
      <c r="C285" s="17"/>
      <c r="D285" s="15"/>
    </row>
    <row r="286" spans="1:4">
      <c r="A286" s="15"/>
      <c r="B286" s="16"/>
      <c r="C286" s="17"/>
      <c r="D286" s="15"/>
    </row>
    <row r="287" spans="1:4">
      <c r="A287" s="15"/>
      <c r="B287" s="16"/>
      <c r="C287" s="17"/>
      <c r="D287" s="15"/>
    </row>
    <row r="288" spans="1:4">
      <c r="A288" s="15"/>
      <c r="B288" s="16"/>
      <c r="C288" s="17"/>
      <c r="D288" s="15"/>
    </row>
    <row r="289" spans="1:4">
      <c r="A289" s="15"/>
      <c r="B289" s="16"/>
      <c r="C289" s="17"/>
      <c r="D289" s="15"/>
    </row>
    <row r="290" spans="1:4">
      <c r="A290" s="15"/>
      <c r="B290" s="16"/>
      <c r="C290" s="17"/>
      <c r="D290" s="15"/>
    </row>
    <row r="291" spans="1:4">
      <c r="A291" s="15"/>
      <c r="B291" s="16"/>
      <c r="C291" s="17"/>
      <c r="D291" s="15"/>
    </row>
    <row r="292" spans="1:4">
      <c r="A292" s="15"/>
      <c r="B292" s="16"/>
      <c r="C292" s="17"/>
      <c r="D292" s="15"/>
    </row>
    <row r="293" spans="1:4">
      <c r="A293" s="15"/>
      <c r="B293" s="16"/>
      <c r="C293" s="17"/>
      <c r="D293" s="15"/>
    </row>
    <row r="294" spans="1:4">
      <c r="A294" s="15"/>
      <c r="B294" s="16"/>
      <c r="C294" s="17"/>
      <c r="D294" s="15"/>
    </row>
    <row r="295" spans="1:4">
      <c r="A295" s="15"/>
      <c r="B295" s="16"/>
      <c r="C295" s="17"/>
      <c r="D295" s="15"/>
    </row>
    <row r="296" spans="1:4">
      <c r="A296" s="15"/>
      <c r="B296" s="16"/>
      <c r="C296" s="17"/>
      <c r="D296" s="15"/>
    </row>
    <row r="297" spans="1:4">
      <c r="A297" s="15"/>
      <c r="B297" s="16"/>
      <c r="C297" s="17"/>
      <c r="D297" s="15"/>
    </row>
    <row r="298" spans="1:4">
      <c r="A298" s="15"/>
      <c r="B298" s="16"/>
      <c r="C298" s="17"/>
      <c r="D298" s="15"/>
    </row>
    <row r="299" spans="1:4">
      <c r="A299" s="15"/>
      <c r="B299" s="16"/>
      <c r="C299" s="17"/>
      <c r="D299" s="15"/>
    </row>
    <row r="300" spans="1:4">
      <c r="A300" s="15"/>
      <c r="B300" s="16"/>
      <c r="C300" s="17"/>
      <c r="D300" s="15"/>
    </row>
    <row r="301" spans="1:4">
      <c r="A301" s="15"/>
      <c r="B301" s="16"/>
      <c r="C301" s="17"/>
      <c r="D301" s="15"/>
    </row>
    <row r="302" spans="1:4">
      <c r="A302" s="15"/>
      <c r="B302" s="16"/>
      <c r="C302" s="17"/>
      <c r="D302" s="15"/>
    </row>
    <row r="303" spans="1:4">
      <c r="A303" s="15"/>
      <c r="B303" s="16"/>
      <c r="C303" s="17"/>
      <c r="D303" s="15"/>
    </row>
    <row r="304" spans="1:4">
      <c r="A304" s="15"/>
      <c r="B304" s="16"/>
      <c r="C304" s="17"/>
      <c r="D304" s="15"/>
    </row>
    <row r="305" spans="1:4">
      <c r="A305" s="15"/>
      <c r="B305" s="16"/>
      <c r="C305" s="17"/>
      <c r="D305" s="15"/>
    </row>
    <row r="306" spans="1:4">
      <c r="A306" s="15"/>
      <c r="B306" s="16"/>
      <c r="C306" s="17"/>
      <c r="D306" s="15"/>
    </row>
    <row r="307" spans="1:4">
      <c r="A307" s="15"/>
      <c r="B307" s="16"/>
      <c r="C307" s="17"/>
      <c r="D307" s="15"/>
    </row>
    <row r="308" spans="1:4">
      <c r="A308" s="15"/>
      <c r="B308" s="16"/>
      <c r="C308" s="17"/>
      <c r="D308" s="15"/>
    </row>
    <row r="309" spans="1:4">
      <c r="A309" s="15"/>
      <c r="B309" s="16"/>
      <c r="C309" s="17"/>
      <c r="D309" s="15"/>
    </row>
    <row r="310" spans="1:4">
      <c r="A310" s="15"/>
      <c r="B310" s="16"/>
      <c r="C310" s="17"/>
      <c r="D310" s="15"/>
    </row>
    <row r="311" spans="1:4">
      <c r="A311" s="15"/>
      <c r="B311" s="16"/>
      <c r="C311" s="17"/>
      <c r="D311" s="15"/>
    </row>
    <row r="312" spans="1:4">
      <c r="A312" s="15"/>
      <c r="B312" s="16"/>
      <c r="C312" s="17"/>
      <c r="D312" s="15"/>
    </row>
    <row r="313" spans="1:4">
      <c r="A313" s="15"/>
      <c r="B313" s="16"/>
      <c r="C313" s="17"/>
      <c r="D313" s="15"/>
    </row>
    <row r="314" spans="1:4">
      <c r="A314" s="15"/>
      <c r="B314" s="16"/>
      <c r="C314" s="17"/>
      <c r="D314" s="15"/>
    </row>
  </sheetData>
  <phoneticPr fontId="4" type="noConversion"/>
  <conditionalFormatting sqref="D59:E62 D56:E57 D44:E53 D32:E42 D26:E29 D21:E22 D17:E19 D10:E15 D5:E8">
    <cfRule type="cellIs" dxfId="1" priority="1" stopIfTrue="1" operator="equal">
      <formula>0</formula>
    </cfRule>
  </conditionalFormatting>
  <pageMargins left="0.46" right="0.34" top="0.83" bottom="0.36" header="0.3" footer="0.35"/>
  <pageSetup paperSize="9" scale="86" orientation="portrait" horizontalDpi="1200" verticalDpi="1200" r:id="rId1"/>
  <headerFooter alignWithMargins="0"/>
  <rowBreaks count="1" manualBreakCount="1">
    <brk id="3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CCFFFF"/>
  </sheetPr>
  <dimension ref="A1:AM46"/>
  <sheetViews>
    <sheetView showGridLines="0" view="pageBreakPreview" zoomScaleSheetLayoutView="100" workbookViewId="0">
      <selection activeCell="V20" sqref="V20"/>
    </sheetView>
  </sheetViews>
  <sheetFormatPr defaultColWidth="2.5703125" defaultRowHeight="18" customHeight="1"/>
  <cols>
    <col min="1" max="36" width="2.5703125" style="45" customWidth="1"/>
    <col min="37" max="16384" width="2.5703125" style="6"/>
  </cols>
  <sheetData>
    <row r="1" spans="1:36" ht="15.75" customHeight="1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6"/>
      <c r="AI1" s="44"/>
      <c r="AJ1" s="44"/>
    </row>
    <row r="2" spans="1:36" s="5" customFormat="1" ht="21.2" customHeight="1">
      <c r="A2" s="44" t="s">
        <v>364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1:36" s="5" customFormat="1" ht="17.25" customHeight="1">
      <c r="A3" s="926" t="s">
        <v>923</v>
      </c>
      <c r="B3" s="926"/>
      <c r="C3" s="926"/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927"/>
      <c r="AD3" s="928"/>
      <c r="AE3" s="928"/>
      <c r="AF3" s="928"/>
      <c r="AG3" s="928"/>
      <c r="AH3" s="928"/>
      <c r="AI3" s="44"/>
      <c r="AJ3" s="44"/>
    </row>
    <row r="4" spans="1:36" s="5" customFormat="1" ht="17.25" customHeight="1">
      <c r="A4" s="49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7"/>
      <c r="AD4" s="48"/>
      <c r="AE4" s="48"/>
      <c r="AF4" s="48"/>
      <c r="AG4" s="48"/>
      <c r="AH4" s="48"/>
      <c r="AI4" s="44"/>
      <c r="AJ4" s="44"/>
    </row>
    <row r="5" spans="1:36" s="5" customFormat="1" ht="17.25" customHeight="1">
      <c r="A5" s="49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7"/>
      <c r="AD5" s="48"/>
      <c r="AE5" s="48"/>
      <c r="AF5" s="48"/>
      <c r="AG5" s="48"/>
      <c r="AH5" s="48"/>
      <c r="AI5" s="44"/>
      <c r="AJ5" s="44"/>
    </row>
    <row r="6" spans="1:36" s="5" customFormat="1" ht="25.5" customHeight="1">
      <c r="A6" s="929" t="s">
        <v>924</v>
      </c>
      <c r="B6" s="930"/>
      <c r="C6" s="930"/>
      <c r="D6" s="930"/>
      <c r="E6" s="930"/>
      <c r="F6" s="930"/>
      <c r="G6" s="930"/>
      <c r="H6" s="930"/>
      <c r="I6" s="930"/>
      <c r="J6" s="930"/>
      <c r="K6" s="930"/>
      <c r="L6" s="930"/>
      <c r="M6" s="930"/>
      <c r="N6" s="930"/>
      <c r="O6" s="930"/>
      <c r="P6" s="930"/>
      <c r="Q6" s="930"/>
      <c r="R6" s="930"/>
      <c r="S6" s="930"/>
      <c r="T6" s="930"/>
      <c r="U6" s="930"/>
      <c r="V6" s="930"/>
      <c r="W6" s="930"/>
      <c r="X6" s="930"/>
      <c r="Y6" s="930"/>
      <c r="Z6" s="930"/>
      <c r="AA6" s="930"/>
      <c r="AB6" s="930"/>
      <c r="AC6" s="930"/>
      <c r="AD6" s="930"/>
      <c r="AE6" s="930"/>
      <c r="AF6" s="930"/>
      <c r="AG6" s="930"/>
      <c r="AH6" s="930"/>
      <c r="AI6" s="44"/>
      <c r="AJ6" s="44"/>
    </row>
    <row r="7" spans="1:36" s="5" customFormat="1" ht="12" customHeight="1">
      <c r="A7" s="65"/>
      <c r="B7" s="65"/>
      <c r="C7" s="65"/>
      <c r="D7" s="65"/>
      <c r="E7" s="65"/>
      <c r="F7" s="65"/>
      <c r="G7" s="65"/>
      <c r="H7" s="65"/>
      <c r="I7" s="65"/>
      <c r="J7" s="66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8"/>
      <c r="AC7" s="65"/>
      <c r="AD7" s="65"/>
      <c r="AE7" s="65"/>
      <c r="AF7" s="65"/>
      <c r="AG7" s="65"/>
      <c r="AH7" s="65"/>
      <c r="AI7" s="44"/>
      <c r="AJ7" s="44"/>
    </row>
    <row r="8" spans="1:36" s="5" customFormat="1" ht="17.25" customHeight="1">
      <c r="A8" s="44"/>
      <c r="B8" s="44"/>
      <c r="C8" s="44"/>
      <c r="D8" s="44"/>
      <c r="E8" s="44"/>
      <c r="F8" s="44"/>
      <c r="G8" s="44"/>
      <c r="H8" s="44"/>
      <c r="I8" s="44"/>
      <c r="J8" s="69"/>
      <c r="K8" s="70" t="s">
        <v>820</v>
      </c>
      <c r="L8" s="70"/>
      <c r="M8" s="92">
        <f>TSS!M8</f>
        <v>3</v>
      </c>
      <c r="N8" s="92">
        <f>TSS!N8</f>
        <v>1</v>
      </c>
      <c r="O8" s="55" t="s">
        <v>459</v>
      </c>
      <c r="P8" s="92">
        <f>TSS!P8</f>
        <v>1</v>
      </c>
      <c r="Q8" s="92">
        <f>TSS!Q8</f>
        <v>2</v>
      </c>
      <c r="R8" s="55" t="s">
        <v>459</v>
      </c>
      <c r="S8" s="92">
        <v>2</v>
      </c>
      <c r="T8" s="92">
        <v>0</v>
      </c>
      <c r="U8" s="92">
        <f>TSS!U8</f>
        <v>1</v>
      </c>
      <c r="V8" s="92">
        <f>TSS!V8</f>
        <v>3</v>
      </c>
      <c r="W8" s="931" t="str">
        <f>TB_BS_en!W8</f>
        <v>(in whole EUR)</v>
      </c>
      <c r="X8" s="932"/>
      <c r="Y8" s="932"/>
      <c r="Z8" s="932"/>
      <c r="AA8" s="932"/>
      <c r="AB8" s="933"/>
      <c r="AC8" s="44"/>
      <c r="AD8" s="44"/>
      <c r="AE8" s="44"/>
      <c r="AF8" s="44"/>
      <c r="AG8" s="44"/>
      <c r="AH8" s="44"/>
      <c r="AI8" s="44"/>
      <c r="AJ8" s="44"/>
    </row>
    <row r="9" spans="1:36" ht="21.95" customHeight="1">
      <c r="A9" s="934"/>
      <c r="B9" s="934"/>
      <c r="C9" s="934"/>
      <c r="D9" s="934"/>
      <c r="E9" s="934"/>
      <c r="F9" s="934"/>
      <c r="G9" s="934"/>
      <c r="H9" s="934"/>
      <c r="I9" s="934"/>
      <c r="J9" s="934"/>
      <c r="K9" s="934"/>
      <c r="L9" s="934"/>
      <c r="M9" s="934"/>
      <c r="N9" s="934"/>
      <c r="O9" s="934"/>
      <c r="P9" s="934"/>
      <c r="Q9" s="934"/>
      <c r="R9" s="934"/>
      <c r="S9" s="934"/>
      <c r="T9" s="934"/>
      <c r="U9" s="934"/>
      <c r="V9" s="934"/>
      <c r="W9" s="934"/>
      <c r="X9" s="934"/>
      <c r="Y9" s="934"/>
      <c r="Z9" s="934"/>
      <c r="AA9" s="934"/>
      <c r="AB9" s="934"/>
      <c r="AC9" s="934"/>
      <c r="AD9" s="934"/>
      <c r="AE9" s="934"/>
      <c r="AF9" s="934"/>
      <c r="AG9" s="934"/>
      <c r="AH9" s="934"/>
      <c r="AI9" s="924"/>
      <c r="AJ9" s="925"/>
    </row>
    <row r="10" spans="1:36" ht="12.95" customHeight="1">
      <c r="A10" s="924"/>
      <c r="B10" s="924"/>
      <c r="C10" s="924"/>
      <c r="D10" s="924"/>
      <c r="E10" s="924"/>
      <c r="F10" s="924"/>
      <c r="G10" s="924"/>
      <c r="H10" s="924"/>
      <c r="I10" s="924"/>
      <c r="J10" s="924"/>
      <c r="K10" s="924"/>
      <c r="L10" s="924"/>
      <c r="M10" s="924"/>
      <c r="N10" s="924"/>
      <c r="O10" s="924"/>
      <c r="P10" s="924"/>
      <c r="Q10" s="924"/>
      <c r="R10" s="924"/>
      <c r="S10" s="924"/>
      <c r="T10" s="924"/>
      <c r="U10" s="924"/>
      <c r="V10" s="924"/>
      <c r="W10" s="924"/>
      <c r="X10" s="924"/>
      <c r="Y10" s="924"/>
      <c r="Z10" s="924"/>
      <c r="AA10" s="924"/>
      <c r="AB10" s="924"/>
      <c r="AC10" s="924"/>
      <c r="AD10" s="924"/>
      <c r="AE10" s="924"/>
      <c r="AF10" s="924"/>
      <c r="AG10" s="924"/>
      <c r="AH10" s="924"/>
      <c r="AI10" s="924"/>
      <c r="AJ10" s="925"/>
    </row>
    <row r="11" spans="1:36" ht="12.95" customHeight="1">
      <c r="A11" s="924"/>
      <c r="B11" s="925"/>
      <c r="C11" s="925"/>
      <c r="D11" s="925"/>
      <c r="E11" s="925"/>
      <c r="F11" s="925"/>
      <c r="G11" s="925"/>
      <c r="H11" s="925"/>
      <c r="I11" s="925"/>
      <c r="J11" s="925"/>
      <c r="K11" s="925"/>
      <c r="L11" s="925"/>
      <c r="M11" s="925"/>
      <c r="N11" s="925"/>
      <c r="O11" s="925"/>
      <c r="P11" s="925"/>
      <c r="Q11" s="925"/>
      <c r="R11" s="925"/>
      <c r="S11" s="925"/>
      <c r="T11" s="925"/>
      <c r="U11" s="925"/>
      <c r="V11" s="925"/>
      <c r="W11" s="925"/>
      <c r="X11" s="925"/>
      <c r="Y11" s="925"/>
      <c r="Z11" s="925"/>
      <c r="AA11" s="925"/>
      <c r="AB11" s="925"/>
      <c r="AC11" s="925"/>
      <c r="AD11" s="925"/>
      <c r="AE11" s="925"/>
      <c r="AF11" s="925"/>
      <c r="AG11" s="925"/>
      <c r="AH11" s="925"/>
      <c r="AI11" s="925"/>
      <c r="AJ11" s="925"/>
    </row>
    <row r="12" spans="1:36" ht="12.95" customHeight="1">
      <c r="A12" s="925"/>
      <c r="B12" s="925"/>
      <c r="C12" s="925"/>
      <c r="D12" s="925"/>
      <c r="E12" s="925"/>
      <c r="F12" s="925"/>
      <c r="G12" s="925"/>
      <c r="H12" s="925"/>
      <c r="I12" s="925"/>
      <c r="J12" s="925"/>
      <c r="K12" s="925"/>
      <c r="L12" s="925"/>
      <c r="M12" s="925"/>
      <c r="N12" s="925"/>
      <c r="O12" s="925"/>
      <c r="P12" s="925"/>
      <c r="Q12" s="925"/>
      <c r="R12" s="925"/>
      <c r="S12" s="925"/>
      <c r="T12" s="925"/>
      <c r="U12" s="925"/>
      <c r="V12" s="925"/>
      <c r="W12" s="925"/>
      <c r="X12" s="925"/>
      <c r="Y12" s="925"/>
      <c r="Z12" s="925"/>
      <c r="AA12" s="925"/>
      <c r="AB12" s="925"/>
      <c r="AC12" s="925"/>
      <c r="AD12" s="925"/>
      <c r="AE12" s="925"/>
      <c r="AF12" s="925"/>
      <c r="AG12" s="925"/>
      <c r="AH12" s="925"/>
      <c r="AI12" s="925"/>
      <c r="AJ12" s="925"/>
    </row>
    <row r="13" spans="1:36" ht="12.95" customHeight="1">
      <c r="A13" s="935"/>
      <c r="B13" s="935"/>
      <c r="C13" s="935"/>
      <c r="D13" s="935"/>
      <c r="E13" s="935"/>
      <c r="F13" s="935"/>
      <c r="G13" s="935"/>
      <c r="H13" s="935"/>
      <c r="I13" s="935"/>
      <c r="J13" s="935"/>
      <c r="K13" s="935"/>
      <c r="L13" s="935"/>
      <c r="M13" s="935"/>
      <c r="N13" s="935"/>
      <c r="O13" s="935"/>
      <c r="P13" s="935"/>
      <c r="Q13" s="935"/>
      <c r="R13" s="935"/>
      <c r="S13" s="935"/>
      <c r="T13" s="935"/>
      <c r="U13" s="935"/>
      <c r="V13" s="935"/>
      <c r="W13" s="935"/>
      <c r="X13" s="935"/>
      <c r="Y13" s="935"/>
      <c r="Z13" s="935"/>
      <c r="AA13" s="935"/>
      <c r="AB13" s="935"/>
      <c r="AC13" s="935"/>
      <c r="AD13" s="935"/>
      <c r="AE13" s="935"/>
      <c r="AF13" s="935"/>
      <c r="AG13" s="935"/>
      <c r="AH13" s="935"/>
      <c r="AI13" s="935"/>
      <c r="AJ13" s="48"/>
    </row>
    <row r="14" spans="1:36" s="5" customFormat="1" ht="20.25" customHeight="1">
      <c r="A14" s="72" t="s">
        <v>821</v>
      </c>
      <c r="B14" s="73"/>
      <c r="C14" s="73"/>
      <c r="D14" s="73"/>
      <c r="E14" s="73"/>
      <c r="F14" s="73"/>
      <c r="G14" s="73"/>
      <c r="H14" s="73"/>
      <c r="I14" s="73"/>
      <c r="J14" s="73"/>
      <c r="K14" s="74"/>
      <c r="L14" s="73" t="s">
        <v>685</v>
      </c>
      <c r="M14" s="73"/>
      <c r="N14" s="73"/>
      <c r="O14" s="73"/>
      <c r="P14" s="73"/>
      <c r="Q14" s="73"/>
      <c r="R14" s="72" t="s">
        <v>685</v>
      </c>
      <c r="S14" s="73"/>
      <c r="T14" s="73"/>
      <c r="U14" s="73"/>
      <c r="V14" s="73"/>
      <c r="W14" s="73"/>
      <c r="X14" s="72"/>
      <c r="Y14" s="73"/>
      <c r="Z14" s="73"/>
      <c r="AA14" s="73"/>
      <c r="AB14" s="73"/>
      <c r="AC14" s="73"/>
      <c r="AD14" s="73" t="s">
        <v>822</v>
      </c>
      <c r="AE14" s="73"/>
      <c r="AF14" s="73"/>
      <c r="AG14" s="73" t="s">
        <v>823</v>
      </c>
      <c r="AH14" s="73"/>
      <c r="AI14" s="73"/>
      <c r="AJ14" s="74"/>
    </row>
    <row r="15" spans="1:36" ht="20.25" customHeight="1">
      <c r="A15" s="60">
        <f>TSS!A15</f>
        <v>0</v>
      </c>
      <c r="B15" s="60">
        <f>TSS!B15</f>
        <v>0</v>
      </c>
      <c r="C15" s="60">
        <f>TSS!C15</f>
        <v>0</v>
      </c>
      <c r="D15" s="60">
        <f>TSS!D15</f>
        <v>0</v>
      </c>
      <c r="E15" s="60">
        <f>TSS!E15</f>
        <v>0</v>
      </c>
      <c r="F15" s="60">
        <f>TSS!F15</f>
        <v>0</v>
      </c>
      <c r="G15" s="60">
        <f>TSS!G15</f>
        <v>0</v>
      </c>
      <c r="H15" s="60">
        <f>TSS!H15</f>
        <v>0</v>
      </c>
      <c r="I15" s="60">
        <f>TSS!I15</f>
        <v>0</v>
      </c>
      <c r="J15" s="60">
        <f>TSS!J15</f>
        <v>0</v>
      </c>
      <c r="K15" s="76"/>
      <c r="L15" s="92" t="str">
        <f>TSS!L15</f>
        <v>x</v>
      </c>
      <c r="M15" s="77" t="str">
        <f>TB_BS_en!M15</f>
        <v>regular</v>
      </c>
      <c r="N15" s="48"/>
      <c r="O15" s="48"/>
      <c r="P15" s="48"/>
      <c r="Q15" s="48"/>
      <c r="R15" s="96"/>
      <c r="S15" s="92" t="str">
        <f>TSS!S15</f>
        <v>x</v>
      </c>
      <c r="T15" s="77" t="str">
        <f>TB_BS_en!T15</f>
        <v>prepared</v>
      </c>
      <c r="U15" s="48"/>
      <c r="V15" s="48"/>
      <c r="W15" s="48"/>
      <c r="X15" s="77" t="s">
        <v>684</v>
      </c>
      <c r="Y15" s="77"/>
      <c r="Z15" s="77"/>
      <c r="AA15" s="48"/>
      <c r="AB15" s="48" t="str">
        <f>TB_BS_en!AB15</f>
        <v>from</v>
      </c>
      <c r="AC15" s="48"/>
      <c r="AD15" s="60">
        <f>TSS!AD15</f>
        <v>0</v>
      </c>
      <c r="AE15" s="60">
        <f>TSS!AE15</f>
        <v>1</v>
      </c>
      <c r="AF15" s="59"/>
      <c r="AG15" s="60">
        <v>2</v>
      </c>
      <c r="AH15" s="60">
        <v>0</v>
      </c>
      <c r="AI15" s="92">
        <f>TSS!AI15</f>
        <v>1</v>
      </c>
      <c r="AJ15" s="60">
        <f>TSS!AJ15</f>
        <v>2</v>
      </c>
    </row>
    <row r="16" spans="1:36" ht="20.25" customHeight="1">
      <c r="A16" s="77" t="s">
        <v>936</v>
      </c>
      <c r="B16" s="48"/>
      <c r="C16" s="48"/>
      <c r="D16" s="48"/>
      <c r="E16" s="48"/>
      <c r="F16" s="48"/>
      <c r="G16" s="48"/>
      <c r="H16" s="48"/>
      <c r="I16" s="48"/>
      <c r="J16" s="48"/>
      <c r="K16" s="76"/>
      <c r="L16" s="61"/>
      <c r="M16" s="48" t="s">
        <v>826</v>
      </c>
      <c r="N16" s="48"/>
      <c r="O16" s="48"/>
      <c r="P16" s="48"/>
      <c r="Q16" s="48"/>
      <c r="R16" s="96"/>
      <c r="S16" s="92"/>
      <c r="T16" s="77" t="str">
        <f>TB_BS_en!T16</f>
        <v>approved</v>
      </c>
      <c r="U16" s="80"/>
      <c r="V16" s="80"/>
      <c r="W16" s="80"/>
      <c r="X16" s="69" t="s">
        <v>830</v>
      </c>
      <c r="Y16" s="70"/>
      <c r="Z16" s="70"/>
      <c r="AA16" s="70"/>
      <c r="AB16" s="70" t="str">
        <f>TB_BS_en!AB16</f>
        <v>to</v>
      </c>
      <c r="AC16" s="70"/>
      <c r="AD16" s="60">
        <f>TSS!AD16</f>
        <v>1</v>
      </c>
      <c r="AE16" s="60">
        <f>TSS!AE16</f>
        <v>2</v>
      </c>
      <c r="AF16" s="59"/>
      <c r="AG16" s="94">
        <v>2</v>
      </c>
      <c r="AH16" s="94">
        <v>0</v>
      </c>
      <c r="AI16" s="92">
        <f>TSS!AI16</f>
        <v>1</v>
      </c>
      <c r="AJ16" s="60">
        <f>TSS!AJ16</f>
        <v>2</v>
      </c>
    </row>
    <row r="17" spans="1:37" ht="20.25" customHeight="1">
      <c r="A17" s="60">
        <f>TSS!A17</f>
        <v>0</v>
      </c>
      <c r="B17" s="60">
        <f>TSS!B17</f>
        <v>0</v>
      </c>
      <c r="C17" s="60">
        <f>TSS!C17</f>
        <v>0</v>
      </c>
      <c r="D17" s="60">
        <f>TSS!D17</f>
        <v>0</v>
      </c>
      <c r="E17" s="60">
        <f>TSS!E17</f>
        <v>0</v>
      </c>
      <c r="F17" s="60">
        <f>TSS!F17</f>
        <v>0</v>
      </c>
      <c r="G17" s="60">
        <f>TSS!G17</f>
        <v>0</v>
      </c>
      <c r="H17" s="60">
        <f>TSS!H17</f>
        <v>0</v>
      </c>
      <c r="I17" s="48"/>
      <c r="J17" s="48"/>
      <c r="K17" s="76"/>
      <c r="L17" s="92"/>
      <c r="M17" s="77" t="str">
        <f>TB_BS_en!M17</f>
        <v xml:space="preserve"> interim</v>
      </c>
      <c r="N17" s="48"/>
      <c r="O17" s="48"/>
      <c r="P17" s="48"/>
      <c r="Q17" s="76"/>
      <c r="R17" s="77" t="str">
        <f>TB_BS_en!R17</f>
        <v xml:space="preserve"> (mark with x)</v>
      </c>
      <c r="S17" s="48"/>
      <c r="T17" s="48"/>
      <c r="U17" s="48"/>
      <c r="V17" s="48"/>
      <c r="W17" s="48"/>
      <c r="X17" s="77" t="str">
        <f>TB_BS_en!X17</f>
        <v>Preceding</v>
      </c>
      <c r="Y17" s="48"/>
      <c r="Z17" s="48"/>
      <c r="AA17" s="48"/>
      <c r="AB17" s="48" t="str">
        <f>TB_BS_en!AB17</f>
        <v>from</v>
      </c>
      <c r="AC17" s="48"/>
      <c r="AD17" s="95">
        <f>TSS!AD17</f>
        <v>0</v>
      </c>
      <c r="AE17" s="60">
        <f>TSS!AE17</f>
        <v>1</v>
      </c>
      <c r="AF17" s="52"/>
      <c r="AG17" s="60">
        <v>2</v>
      </c>
      <c r="AH17" s="60">
        <v>0</v>
      </c>
      <c r="AI17" s="92">
        <f>TSS!AI17</f>
        <v>1</v>
      </c>
      <c r="AJ17" s="60">
        <f>TSS!AJ17</f>
        <v>1</v>
      </c>
    </row>
    <row r="18" spans="1:37" ht="20.25" customHeight="1">
      <c r="A18" s="77" t="s">
        <v>791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77" t="str">
        <f>TB_BS_en!X18</f>
        <v>period</v>
      </c>
      <c r="Y18" s="48"/>
      <c r="Z18" s="48"/>
      <c r="AA18" s="48"/>
      <c r="AB18" s="48" t="str">
        <f>TB_BS_en!AB18</f>
        <v>to</v>
      </c>
      <c r="AC18" s="48"/>
      <c r="AD18" s="60">
        <f>TSS!AD18</f>
        <v>1</v>
      </c>
      <c r="AE18" s="60">
        <f>TSS!AE18</f>
        <v>2</v>
      </c>
      <c r="AF18" s="59"/>
      <c r="AG18" s="94">
        <v>2</v>
      </c>
      <c r="AH18" s="94">
        <v>0</v>
      </c>
      <c r="AI18" s="92">
        <f>TSS!AI18</f>
        <v>1</v>
      </c>
      <c r="AJ18" s="60">
        <f>TSS!AJ18</f>
        <v>1</v>
      </c>
    </row>
    <row r="19" spans="1:37" ht="20.25" customHeight="1">
      <c r="A19" s="60">
        <f>TSS!A19</f>
        <v>0</v>
      </c>
      <c r="B19" s="60">
        <f>TSS!B19</f>
        <v>0</v>
      </c>
      <c r="C19" s="60" t="str">
        <f>TSS!C19</f>
        <v>.</v>
      </c>
      <c r="D19" s="60">
        <f>TSS!D19</f>
        <v>0</v>
      </c>
      <c r="E19" s="60">
        <f>TSS!E19</f>
        <v>0</v>
      </c>
      <c r="F19" s="60" t="str">
        <f>TSS!F19</f>
        <v>.</v>
      </c>
      <c r="G19" s="60">
        <f>TSS!G19</f>
        <v>0</v>
      </c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69"/>
      <c r="Y19" s="70"/>
      <c r="Z19" s="70"/>
      <c r="AA19" s="70"/>
      <c r="AB19" s="70"/>
      <c r="AC19" s="70"/>
      <c r="AD19" s="81"/>
      <c r="AE19" s="81"/>
      <c r="AF19" s="70"/>
      <c r="AG19" s="81"/>
      <c r="AH19" s="81"/>
      <c r="AI19" s="81"/>
      <c r="AJ19" s="79"/>
    </row>
    <row r="20" spans="1:37" s="10" customFormat="1" ht="20.25" customHeight="1">
      <c r="A20" s="77" t="str">
        <f>TB_BS_en!A20</f>
        <v>Busines name of the accounting entity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82"/>
    </row>
    <row r="21" spans="1:37" ht="20.25" customHeight="1">
      <c r="A21" s="60">
        <f>TSS!A21</f>
        <v>0</v>
      </c>
      <c r="B21" s="60">
        <f>TSS!B21</f>
        <v>0</v>
      </c>
      <c r="C21" s="60">
        <f>TSS!C21</f>
        <v>0</v>
      </c>
      <c r="D21" s="60">
        <f>TSS!D21</f>
        <v>0</v>
      </c>
      <c r="E21" s="60">
        <f>TSS!E21</f>
        <v>0</v>
      </c>
      <c r="F21" s="60">
        <f>TSS!F21</f>
        <v>0</v>
      </c>
      <c r="G21" s="60">
        <f>TSS!G21</f>
        <v>0</v>
      </c>
      <c r="H21" s="60">
        <f>TSS!H21</f>
        <v>0</v>
      </c>
      <c r="I21" s="60">
        <f>TSS!I21</f>
        <v>0</v>
      </c>
      <c r="J21" s="60">
        <f>TSS!J21</f>
        <v>0</v>
      </c>
      <c r="K21" s="60">
        <f>TSS!K21</f>
        <v>0</v>
      </c>
      <c r="L21" s="60">
        <f>TSS!L21</f>
        <v>0</v>
      </c>
      <c r="M21" s="60">
        <f>TSS!M21</f>
        <v>0</v>
      </c>
      <c r="N21" s="60">
        <f>TSS!N21</f>
        <v>0</v>
      </c>
      <c r="O21" s="60">
        <f>TSS!O21</f>
        <v>0</v>
      </c>
      <c r="P21" s="60">
        <f>TSS!P21</f>
        <v>0</v>
      </c>
      <c r="Q21" s="60">
        <f>TSS!Q21</f>
        <v>0</v>
      </c>
      <c r="R21" s="60">
        <f>TSS!R21</f>
        <v>0</v>
      </c>
      <c r="S21" s="60">
        <f>TSS!S21</f>
        <v>0</v>
      </c>
      <c r="T21" s="60">
        <f>TSS!T21</f>
        <v>0</v>
      </c>
      <c r="U21" s="60">
        <f>TSS!U21</f>
        <v>0</v>
      </c>
      <c r="V21" s="60" t="str">
        <f>TSS!V21</f>
        <v xml:space="preserve"> </v>
      </c>
      <c r="W21" s="60" t="str">
        <f>TSS!W21</f>
        <v xml:space="preserve"> </v>
      </c>
      <c r="X21" s="60" t="str">
        <f>TSS!X21</f>
        <v xml:space="preserve"> </v>
      </c>
      <c r="Y21" s="60" t="str">
        <f>TSS!Y21</f>
        <v xml:space="preserve"> </v>
      </c>
      <c r="Z21" s="60" t="str">
        <f>TSS!Z21</f>
        <v xml:space="preserve"> </v>
      </c>
      <c r="AA21" s="60" t="str">
        <f>TSS!AA21</f>
        <v xml:space="preserve"> </v>
      </c>
      <c r="AB21" s="60" t="str">
        <f>TSS!AB21</f>
        <v xml:space="preserve"> </v>
      </c>
      <c r="AC21" s="60" t="str">
        <f>TSS!AC21</f>
        <v xml:space="preserve"> </v>
      </c>
      <c r="AD21" s="60" t="str">
        <f>TSS!AD21</f>
        <v xml:space="preserve"> </v>
      </c>
      <c r="AE21" s="60" t="str">
        <f>TSS!AE21</f>
        <v xml:space="preserve"> </v>
      </c>
      <c r="AF21" s="60" t="str">
        <f>TSS!AF21</f>
        <v xml:space="preserve"> </v>
      </c>
      <c r="AG21" s="60" t="str">
        <f>TSS!AG21</f>
        <v xml:space="preserve"> </v>
      </c>
      <c r="AH21" s="60" t="str">
        <f>TSS!AH21</f>
        <v xml:space="preserve"> </v>
      </c>
      <c r="AI21" s="60" t="str">
        <f>TSS!AI21</f>
        <v xml:space="preserve"> </v>
      </c>
      <c r="AJ21" s="60" t="str">
        <f>TSS!AJ21</f>
        <v xml:space="preserve"> </v>
      </c>
      <c r="AK21" s="12"/>
    </row>
    <row r="22" spans="1:37" ht="20.25" customHeight="1">
      <c r="A22" s="60" t="str">
        <f>TSS!A22</f>
        <v xml:space="preserve"> </v>
      </c>
      <c r="B22" s="60" t="str">
        <f>TSS!B22</f>
        <v xml:space="preserve"> </v>
      </c>
      <c r="C22" s="60" t="str">
        <f>TSS!C22</f>
        <v xml:space="preserve"> </v>
      </c>
      <c r="D22" s="60" t="str">
        <f>TSS!D22</f>
        <v xml:space="preserve"> </v>
      </c>
      <c r="E22" s="60" t="str">
        <f>TSS!E22</f>
        <v xml:space="preserve"> </v>
      </c>
      <c r="F22" s="60" t="str">
        <f>TSS!F22</f>
        <v xml:space="preserve"> </v>
      </c>
      <c r="G22" s="60" t="str">
        <f>TSS!G22</f>
        <v xml:space="preserve"> </v>
      </c>
      <c r="H22" s="60" t="str">
        <f>TSS!H22</f>
        <v xml:space="preserve"> </v>
      </c>
      <c r="I22" s="60" t="str">
        <f>TSS!I22</f>
        <v xml:space="preserve"> </v>
      </c>
      <c r="J22" s="60" t="str">
        <f>TSS!J22</f>
        <v xml:space="preserve"> </v>
      </c>
      <c r="K22" s="60" t="str">
        <f>TSS!K22</f>
        <v xml:space="preserve"> </v>
      </c>
      <c r="L22" s="60" t="str">
        <f>TSS!L22</f>
        <v xml:space="preserve"> </v>
      </c>
      <c r="M22" s="60" t="str">
        <f>TSS!M22</f>
        <v xml:space="preserve"> </v>
      </c>
      <c r="N22" s="60" t="str">
        <f>TSS!N22</f>
        <v xml:space="preserve"> </v>
      </c>
      <c r="O22" s="60" t="str">
        <f>TSS!O22</f>
        <v xml:space="preserve"> </v>
      </c>
      <c r="P22" s="60" t="str">
        <f>TSS!P22</f>
        <v xml:space="preserve"> </v>
      </c>
      <c r="Q22" s="60" t="str">
        <f>TSS!Q22</f>
        <v xml:space="preserve"> </v>
      </c>
      <c r="R22" s="60" t="str">
        <f>TSS!R22</f>
        <v xml:space="preserve"> </v>
      </c>
      <c r="S22" s="60" t="str">
        <f>TSS!S22</f>
        <v xml:space="preserve"> </v>
      </c>
      <c r="T22" s="60" t="str">
        <f>TSS!T22</f>
        <v xml:space="preserve"> </v>
      </c>
      <c r="U22" s="60" t="str">
        <f>TSS!U22</f>
        <v xml:space="preserve"> </v>
      </c>
      <c r="V22" s="60" t="str">
        <f>TSS!V22</f>
        <v xml:space="preserve"> </v>
      </c>
      <c r="W22" s="60" t="str">
        <f>TSS!W22</f>
        <v xml:space="preserve"> </v>
      </c>
      <c r="X22" s="60" t="str">
        <f>TSS!X22</f>
        <v xml:space="preserve"> </v>
      </c>
      <c r="Y22" s="60" t="str">
        <f>TSS!Y22</f>
        <v xml:space="preserve"> </v>
      </c>
      <c r="Z22" s="60" t="str">
        <f>TSS!Z22</f>
        <v xml:space="preserve"> </v>
      </c>
      <c r="AA22" s="60" t="str">
        <f>TSS!AA22</f>
        <v xml:space="preserve"> </v>
      </c>
      <c r="AB22" s="60" t="str">
        <f>TSS!AB22</f>
        <v xml:space="preserve"> </v>
      </c>
      <c r="AC22" s="60" t="str">
        <f>TSS!AC22</f>
        <v xml:space="preserve"> </v>
      </c>
      <c r="AD22" s="60" t="str">
        <f>TSS!AD22</f>
        <v xml:space="preserve"> </v>
      </c>
      <c r="AE22" s="60" t="str">
        <f>TSS!AE22</f>
        <v xml:space="preserve"> </v>
      </c>
      <c r="AF22" s="60" t="str">
        <f>TSS!AF22</f>
        <v xml:space="preserve"> </v>
      </c>
      <c r="AG22" s="60" t="str">
        <f>TSS!AG22</f>
        <v xml:space="preserve"> </v>
      </c>
      <c r="AH22" s="60" t="str">
        <f>TSS!AH22</f>
        <v xml:space="preserve"> </v>
      </c>
      <c r="AI22" s="60" t="str">
        <f>TSS!AI22</f>
        <v xml:space="preserve"> </v>
      </c>
      <c r="AJ22" s="60" t="str">
        <f>TSS!AJ22</f>
        <v xml:space="preserve"> </v>
      </c>
    </row>
    <row r="23" spans="1:37" ht="20.25" customHeight="1">
      <c r="A23" s="926" t="str">
        <f>TB_BS_en!A23</f>
        <v>Registered office of the accounting entity</v>
      </c>
      <c r="B23" s="926"/>
      <c r="C23" s="926"/>
      <c r="D23" s="926"/>
      <c r="E23" s="926"/>
      <c r="F23" s="926"/>
      <c r="G23" s="926"/>
      <c r="H23" s="926"/>
      <c r="I23" s="926"/>
      <c r="J23" s="926"/>
      <c r="K23" s="926"/>
      <c r="L23" s="926"/>
      <c r="M23" s="926"/>
      <c r="N23" s="926"/>
      <c r="O23" s="926"/>
      <c r="P23" s="926"/>
      <c r="Q23" s="926"/>
      <c r="R23" s="926"/>
      <c r="S23" s="926"/>
      <c r="T23" s="926"/>
      <c r="U23" s="926"/>
      <c r="V23" s="926"/>
      <c r="W23" s="926"/>
      <c r="X23" s="926"/>
      <c r="Y23" s="926"/>
      <c r="Z23" s="926"/>
      <c r="AA23" s="926"/>
      <c r="AB23" s="926"/>
      <c r="AC23" s="926"/>
      <c r="AD23" s="926"/>
      <c r="AE23" s="926"/>
      <c r="AF23" s="926"/>
      <c r="AG23" s="926"/>
      <c r="AH23" s="926"/>
      <c r="AI23" s="926"/>
      <c r="AJ23" s="926"/>
    </row>
    <row r="24" spans="1:37" ht="20.25" customHeight="1">
      <c r="A24" s="72" t="s">
        <v>833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 t="s">
        <v>834</v>
      </c>
      <c r="AE24" s="73"/>
      <c r="AF24" s="73"/>
      <c r="AG24" s="73"/>
      <c r="AH24" s="73"/>
      <c r="AI24" s="73"/>
      <c r="AJ24" s="74"/>
    </row>
    <row r="25" spans="1:37" ht="20.25" customHeight="1">
      <c r="A25" s="60">
        <f>TSS!A25</f>
        <v>0</v>
      </c>
      <c r="B25" s="60">
        <f>TSS!B25</f>
        <v>0</v>
      </c>
      <c r="C25" s="60">
        <f>TSS!C25</f>
        <v>0</v>
      </c>
      <c r="D25" s="60">
        <f>TSS!D25</f>
        <v>0</v>
      </c>
      <c r="E25" s="60">
        <f>TSS!E25</f>
        <v>0</v>
      </c>
      <c r="F25" s="60">
        <f>TSS!F25</f>
        <v>0</v>
      </c>
      <c r="G25" s="60">
        <f>TSS!G25</f>
        <v>0</v>
      </c>
      <c r="H25" s="60">
        <f>TSS!H25</f>
        <v>0</v>
      </c>
      <c r="I25" s="60">
        <f>TSS!I25</f>
        <v>0</v>
      </c>
      <c r="J25" s="60">
        <f>TSS!J25</f>
        <v>0</v>
      </c>
      <c r="K25" s="60">
        <f>TSS!K25</f>
        <v>0</v>
      </c>
      <c r="L25" s="60">
        <f>TSS!L25</f>
        <v>0</v>
      </c>
      <c r="M25" s="60">
        <f>TSS!M25</f>
        <v>0</v>
      </c>
      <c r="N25" s="60">
        <f>TSS!N25</f>
        <v>0</v>
      </c>
      <c r="O25" s="60">
        <f>TSS!O25</f>
        <v>0</v>
      </c>
      <c r="P25" s="60" t="str">
        <f>TSS!P25</f>
        <v xml:space="preserve"> </v>
      </c>
      <c r="Q25" s="60" t="str">
        <f>TSS!Q25</f>
        <v xml:space="preserve"> </v>
      </c>
      <c r="R25" s="60" t="str">
        <f>TSS!R25</f>
        <v xml:space="preserve"> </v>
      </c>
      <c r="S25" s="60" t="str">
        <f>TSS!S25</f>
        <v xml:space="preserve"> </v>
      </c>
      <c r="T25" s="60" t="str">
        <f>TSS!T25</f>
        <v xml:space="preserve"> </v>
      </c>
      <c r="U25" s="60" t="str">
        <f>TSS!U25</f>
        <v xml:space="preserve"> </v>
      </c>
      <c r="V25" s="60" t="str">
        <f>TSS!V25</f>
        <v xml:space="preserve"> </v>
      </c>
      <c r="W25" s="60" t="str">
        <f>TSS!W25</f>
        <v xml:space="preserve"> </v>
      </c>
      <c r="X25" s="60" t="str">
        <f>TSS!X25</f>
        <v xml:space="preserve"> </v>
      </c>
      <c r="Y25" s="60" t="str">
        <f>TSS!Y25</f>
        <v xml:space="preserve"> </v>
      </c>
      <c r="Z25" s="60" t="str">
        <f>TSS!Z25</f>
        <v xml:space="preserve"> </v>
      </c>
      <c r="AA25" s="60" t="str">
        <f>TSS!AA25</f>
        <v xml:space="preserve"> </v>
      </c>
      <c r="AB25" s="59"/>
      <c r="AC25" s="59"/>
      <c r="AD25" s="60" t="str">
        <f>TSS!AD25</f>
        <v xml:space="preserve"> </v>
      </c>
      <c r="AE25" s="60" t="str">
        <f>TSS!AE25</f>
        <v xml:space="preserve"> </v>
      </c>
      <c r="AF25" s="60" t="str">
        <f>TSS!AF25</f>
        <v xml:space="preserve"> </v>
      </c>
      <c r="AG25" s="60" t="str">
        <f>TSS!AG25</f>
        <v xml:space="preserve"> </v>
      </c>
      <c r="AH25" s="60" t="str">
        <f>TSS!AH25</f>
        <v xml:space="preserve"> </v>
      </c>
      <c r="AI25" s="60">
        <f>TSS!AI25</f>
        <v>0</v>
      </c>
      <c r="AJ25" s="60">
        <f>TSS!AJ25</f>
        <v>0</v>
      </c>
    </row>
    <row r="26" spans="1:37" s="10" customFormat="1" ht="20.25" customHeight="1">
      <c r="A26" s="77" t="s">
        <v>940</v>
      </c>
      <c r="B26" s="48"/>
      <c r="C26" s="48"/>
      <c r="D26" s="48"/>
      <c r="E26" s="48"/>
      <c r="F26" s="48"/>
      <c r="G26" s="48"/>
      <c r="H26" s="48" t="s">
        <v>941</v>
      </c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76"/>
    </row>
    <row r="27" spans="1:37" ht="20.25" customHeight="1">
      <c r="A27" s="60">
        <f>TSS!A27</f>
        <v>0</v>
      </c>
      <c r="B27" s="60">
        <f>TSS!B27</f>
        <v>0</v>
      </c>
      <c r="C27" s="60">
        <f>TSS!C27</f>
        <v>0</v>
      </c>
      <c r="D27" s="60">
        <f>TSS!D27</f>
        <v>0</v>
      </c>
      <c r="E27" s="90">
        <f>TSS!E27</f>
        <v>0</v>
      </c>
      <c r="F27" s="143"/>
      <c r="G27" s="59"/>
      <c r="H27" s="60">
        <f>TSS!H27</f>
        <v>0</v>
      </c>
      <c r="I27" s="60">
        <f>TSS!I27</f>
        <v>0</v>
      </c>
      <c r="J27" s="60">
        <f>TSS!J27</f>
        <v>0</v>
      </c>
      <c r="K27" s="60">
        <f>TSS!K27</f>
        <v>0</v>
      </c>
      <c r="L27" s="60">
        <f>TSS!L27</f>
        <v>0</v>
      </c>
      <c r="M27" s="60">
        <f>TSS!M27</f>
        <v>0</v>
      </c>
      <c r="N27" s="60">
        <f>TSS!N27</f>
        <v>0</v>
      </c>
      <c r="O27" s="60" t="str">
        <f>TSS!O27</f>
        <v xml:space="preserve"> </v>
      </c>
      <c r="P27" s="60" t="str">
        <f>TSS!P27</f>
        <v xml:space="preserve"> </v>
      </c>
      <c r="Q27" s="60" t="str">
        <f>TSS!Q27</f>
        <v xml:space="preserve"> </v>
      </c>
      <c r="R27" s="60" t="str">
        <f>TSS!R27</f>
        <v xml:space="preserve"> </v>
      </c>
      <c r="S27" s="60" t="str">
        <f>TSS!S27</f>
        <v xml:space="preserve"> </v>
      </c>
      <c r="T27" s="60" t="str">
        <f>TSS!T27</f>
        <v xml:space="preserve"> </v>
      </c>
      <c r="U27" s="60" t="str">
        <f>TSS!U27</f>
        <v xml:space="preserve"> </v>
      </c>
      <c r="V27" s="60" t="str">
        <f>TSS!V27</f>
        <v xml:space="preserve"> </v>
      </c>
      <c r="W27" s="60" t="str">
        <f>TSS!W27</f>
        <v xml:space="preserve"> </v>
      </c>
      <c r="X27" s="60" t="str">
        <f>TSS!X27</f>
        <v xml:space="preserve"> </v>
      </c>
      <c r="Y27" s="60" t="str">
        <f>TSS!Y27</f>
        <v xml:space="preserve"> </v>
      </c>
      <c r="Z27" s="60" t="str">
        <f>TSS!Z27</f>
        <v xml:space="preserve"> </v>
      </c>
      <c r="AA27" s="60" t="str">
        <f>TSS!AA27</f>
        <v xml:space="preserve"> </v>
      </c>
      <c r="AB27" s="60" t="str">
        <f>TSS!AB27</f>
        <v xml:space="preserve"> </v>
      </c>
      <c r="AC27" s="60" t="str">
        <f>TSS!AC27</f>
        <v xml:space="preserve"> </v>
      </c>
      <c r="AD27" s="60" t="str">
        <f>TSS!AD27</f>
        <v xml:space="preserve"> </v>
      </c>
      <c r="AE27" s="60" t="str">
        <f>TSS!AE27</f>
        <v xml:space="preserve"> </v>
      </c>
      <c r="AF27" s="60" t="str">
        <f>TSS!AF27</f>
        <v xml:space="preserve"> </v>
      </c>
      <c r="AG27" s="60" t="str">
        <f>TSS!AG27</f>
        <v xml:space="preserve"> </v>
      </c>
      <c r="AH27" s="60" t="str">
        <f>TSS!AH27</f>
        <v xml:space="preserve"> </v>
      </c>
      <c r="AI27" s="60" t="str">
        <f>TSS!AI27</f>
        <v xml:space="preserve"> </v>
      </c>
      <c r="AJ27" s="60" t="str">
        <f>TSS!AJ27</f>
        <v xml:space="preserve"> </v>
      </c>
    </row>
    <row r="28" spans="1:37" s="10" customFormat="1" ht="20.25" customHeight="1">
      <c r="A28" s="77" t="s">
        <v>942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 t="s">
        <v>943</v>
      </c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76"/>
    </row>
    <row r="29" spans="1:37" ht="20.25" customHeight="1">
      <c r="A29" s="92" t="str">
        <f>TSS!A29</f>
        <v xml:space="preserve"> </v>
      </c>
      <c r="B29" s="92" t="str">
        <f>TSS!B29</f>
        <v xml:space="preserve"> </v>
      </c>
      <c r="C29" s="92" t="str">
        <f>TSS!C29</f>
        <v xml:space="preserve"> </v>
      </c>
      <c r="D29" s="92" t="str">
        <f>TSS!D29</f>
        <v xml:space="preserve"> </v>
      </c>
      <c r="E29" s="47" t="s">
        <v>458</v>
      </c>
      <c r="F29" s="92" t="str">
        <f>TSS!F29</f>
        <v xml:space="preserve"> </v>
      </c>
      <c r="G29" s="92" t="str">
        <f>TSS!G29</f>
        <v xml:space="preserve"> </v>
      </c>
      <c r="H29" s="92" t="str">
        <f>TSS!H29</f>
        <v xml:space="preserve"> </v>
      </c>
      <c r="I29" s="92" t="str">
        <f>TSS!I29</f>
        <v xml:space="preserve"> </v>
      </c>
      <c r="J29" s="92" t="str">
        <f>TSS!J29</f>
        <v xml:space="preserve"> </v>
      </c>
      <c r="K29" s="92" t="str">
        <f>TSS!K29</f>
        <v xml:space="preserve"> </v>
      </c>
      <c r="L29" s="92" t="str">
        <f>TSS!L29</f>
        <v xml:space="preserve"> </v>
      </c>
      <c r="M29" s="92" t="str">
        <f>TSS!M29</f>
        <v xml:space="preserve"> </v>
      </c>
      <c r="N29" s="47"/>
      <c r="O29" s="47"/>
      <c r="P29" s="47"/>
      <c r="Q29" s="47"/>
      <c r="R29" s="47"/>
      <c r="S29" s="47"/>
      <c r="T29" s="92" t="str">
        <f>TSS!T29</f>
        <v xml:space="preserve"> </v>
      </c>
      <c r="U29" s="92" t="str">
        <f>TSS!U29</f>
        <v xml:space="preserve"> </v>
      </c>
      <c r="V29" s="92" t="str">
        <f>TSS!V29</f>
        <v xml:space="preserve"> </v>
      </c>
      <c r="W29" s="92" t="str">
        <f>TSS!W29</f>
        <v xml:space="preserve"> </v>
      </c>
      <c r="X29" s="47" t="s">
        <v>458</v>
      </c>
      <c r="Y29" s="92" t="str">
        <f>TSS!Y29</f>
        <v xml:space="preserve"> </v>
      </c>
      <c r="Z29" s="92" t="str">
        <f>TSS!Z29</f>
        <v xml:space="preserve"> </v>
      </c>
      <c r="AA29" s="92" t="str">
        <f>TSS!AA29</f>
        <v xml:space="preserve"> </v>
      </c>
      <c r="AB29" s="92" t="str">
        <f>TSS!AB29</f>
        <v xml:space="preserve"> </v>
      </c>
      <c r="AC29" s="92" t="str">
        <f>TSS!AC29</f>
        <v xml:space="preserve"> </v>
      </c>
      <c r="AD29" s="92" t="str">
        <f>TSS!AD29</f>
        <v xml:space="preserve"> </v>
      </c>
      <c r="AE29" s="92" t="str">
        <f>TSS!AE29</f>
        <v xml:space="preserve"> </v>
      </c>
      <c r="AF29" s="92" t="str">
        <f>TSS!AF29</f>
        <v xml:space="preserve"> </v>
      </c>
      <c r="AG29" s="47"/>
      <c r="AH29" s="48"/>
      <c r="AI29" s="48"/>
      <c r="AJ29" s="76"/>
    </row>
    <row r="30" spans="1:37" s="10" customFormat="1" ht="20.25" customHeight="1">
      <c r="A30" s="77" t="s">
        <v>544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76"/>
    </row>
    <row r="31" spans="1:37" ht="20.25" customHeight="1">
      <c r="A31" s="92" t="str">
        <f>TSS!A31</f>
        <v xml:space="preserve"> </v>
      </c>
      <c r="B31" s="92" t="str">
        <f>TSS!B31</f>
        <v xml:space="preserve"> </v>
      </c>
      <c r="C31" s="60" t="str">
        <f>TSS!C31</f>
        <v xml:space="preserve"> </v>
      </c>
      <c r="D31" s="60" t="str">
        <f>TSS!D31</f>
        <v xml:space="preserve"> </v>
      </c>
      <c r="E31" s="60" t="str">
        <f>TSS!E31</f>
        <v xml:space="preserve"> </v>
      </c>
      <c r="F31" s="60" t="str">
        <f>TSS!F31</f>
        <v xml:space="preserve"> </v>
      </c>
      <c r="G31" s="60" t="str">
        <f>TSS!G31</f>
        <v xml:space="preserve"> </v>
      </c>
      <c r="H31" s="60" t="str">
        <f>TSS!H31</f>
        <v xml:space="preserve"> </v>
      </c>
      <c r="I31" s="60" t="str">
        <f>TSS!I31</f>
        <v xml:space="preserve"> </v>
      </c>
      <c r="J31" s="60" t="str">
        <f>TSS!J31</f>
        <v xml:space="preserve"> </v>
      </c>
      <c r="K31" s="60" t="str">
        <f>TSS!K31</f>
        <v xml:space="preserve"> </v>
      </c>
      <c r="L31" s="60" t="str">
        <f>TSS!L31</f>
        <v xml:space="preserve"> </v>
      </c>
      <c r="M31" s="60" t="str">
        <f>TSS!M31</f>
        <v xml:space="preserve"> </v>
      </c>
      <c r="N31" s="92" t="str">
        <f>TSS!N31</f>
        <v xml:space="preserve"> </v>
      </c>
      <c r="O31" s="92" t="str">
        <f>TSS!O31</f>
        <v xml:space="preserve"> </v>
      </c>
      <c r="P31" s="92" t="str">
        <f>TSS!P31</f>
        <v xml:space="preserve"> </v>
      </c>
      <c r="Q31" s="92" t="str">
        <f>TSS!Q31</f>
        <v xml:space="preserve"> </v>
      </c>
      <c r="R31" s="92" t="str">
        <f>TSS!R31</f>
        <v xml:space="preserve"> </v>
      </c>
      <c r="S31" s="92" t="str">
        <f>TSS!S31</f>
        <v xml:space="preserve"> </v>
      </c>
      <c r="T31" s="92" t="str">
        <f>TSS!T31</f>
        <v xml:space="preserve"> </v>
      </c>
      <c r="U31" s="92" t="str">
        <f>TSS!U31</f>
        <v xml:space="preserve"> </v>
      </c>
      <c r="V31" s="92" t="str">
        <f>TSS!V31</f>
        <v xml:space="preserve"> </v>
      </c>
      <c r="W31" s="92" t="str">
        <f>TSS!W31</f>
        <v xml:space="preserve"> </v>
      </c>
      <c r="X31" s="92" t="str">
        <f>TSS!X31</f>
        <v xml:space="preserve"> </v>
      </c>
      <c r="Y31" s="92" t="str">
        <f>TSS!Y31</f>
        <v xml:space="preserve"> </v>
      </c>
      <c r="Z31" s="92" t="str">
        <f>TSS!Z31</f>
        <v xml:space="preserve"> </v>
      </c>
      <c r="AA31" s="92" t="str">
        <f>TSS!AA31</f>
        <v xml:space="preserve"> </v>
      </c>
      <c r="AB31" s="92" t="str">
        <f>TSS!AB31</f>
        <v xml:space="preserve"> </v>
      </c>
      <c r="AC31" s="92" t="str">
        <f>TSS!AC31</f>
        <v xml:space="preserve"> </v>
      </c>
      <c r="AD31" s="92" t="str">
        <f>TSS!AD31</f>
        <v xml:space="preserve"> </v>
      </c>
      <c r="AE31" s="55"/>
      <c r="AF31" s="55"/>
      <c r="AG31" s="55"/>
      <c r="AH31" s="55"/>
      <c r="AI31" s="55"/>
      <c r="AJ31" s="62"/>
    </row>
    <row r="32" spans="1:37" ht="20.25" customHeight="1">
      <c r="A32" s="72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4"/>
    </row>
    <row r="33" spans="1:39" s="5" customFormat="1" ht="20.25" customHeight="1">
      <c r="A33" s="72" t="s">
        <v>835</v>
      </c>
      <c r="B33" s="73"/>
      <c r="C33" s="73"/>
      <c r="D33" s="73"/>
      <c r="E33" s="73"/>
      <c r="F33" s="73"/>
      <c r="G33" s="73"/>
      <c r="H33" s="73"/>
      <c r="I33" s="73"/>
      <c r="J33" s="74"/>
      <c r="K33" s="936" t="s">
        <v>944</v>
      </c>
      <c r="L33" s="937"/>
      <c r="M33" s="937"/>
      <c r="N33" s="937"/>
      <c r="O33" s="937"/>
      <c r="P33" s="937"/>
      <c r="Q33" s="937"/>
      <c r="R33" s="937"/>
      <c r="S33" s="937"/>
      <c r="T33" s="983"/>
      <c r="U33" s="936" t="s">
        <v>836</v>
      </c>
      <c r="V33" s="937"/>
      <c r="W33" s="937"/>
      <c r="X33" s="937"/>
      <c r="Y33" s="937"/>
      <c r="Z33" s="937"/>
      <c r="AA33" s="937"/>
      <c r="AB33" s="938"/>
      <c r="AC33" s="936" t="s">
        <v>1024</v>
      </c>
      <c r="AD33" s="937"/>
      <c r="AE33" s="937"/>
      <c r="AF33" s="937"/>
      <c r="AG33" s="937"/>
      <c r="AH33" s="937"/>
      <c r="AI33" s="937"/>
      <c r="AJ33" s="938"/>
    </row>
    <row r="34" spans="1:39" ht="20.25" customHeight="1">
      <c r="A34" s="60">
        <f>TSS!A34</f>
        <v>0</v>
      </c>
      <c r="B34" s="60" t="str">
        <f>TSS!B34</f>
        <v xml:space="preserve"> </v>
      </c>
      <c r="C34" s="59" t="s">
        <v>459</v>
      </c>
      <c r="D34" s="60">
        <f>TSS!D34</f>
        <v>0</v>
      </c>
      <c r="E34" s="60" t="str">
        <f>TSS!E34</f>
        <v xml:space="preserve"> </v>
      </c>
      <c r="F34" s="59" t="s">
        <v>459</v>
      </c>
      <c r="G34" s="60">
        <v>2</v>
      </c>
      <c r="H34" s="60">
        <v>0</v>
      </c>
      <c r="I34" s="92">
        <f>TSS!I34</f>
        <v>0</v>
      </c>
      <c r="J34" s="60">
        <f>TSS!J34</f>
        <v>0</v>
      </c>
      <c r="K34" s="939"/>
      <c r="L34" s="940"/>
      <c r="M34" s="940"/>
      <c r="N34" s="940"/>
      <c r="O34" s="940"/>
      <c r="P34" s="940"/>
      <c r="Q34" s="940"/>
      <c r="R34" s="940"/>
      <c r="S34" s="940"/>
      <c r="T34" s="984"/>
      <c r="U34" s="939"/>
      <c r="V34" s="940"/>
      <c r="W34" s="940"/>
      <c r="X34" s="940"/>
      <c r="Y34" s="940"/>
      <c r="Z34" s="940"/>
      <c r="AA34" s="940"/>
      <c r="AB34" s="941"/>
      <c r="AC34" s="939"/>
      <c r="AD34" s="940"/>
      <c r="AE34" s="940"/>
      <c r="AF34" s="940"/>
      <c r="AG34" s="940"/>
      <c r="AH34" s="940"/>
      <c r="AI34" s="940"/>
      <c r="AJ34" s="941"/>
    </row>
    <row r="35" spans="1:39" ht="23.25" customHeight="1">
      <c r="A35" s="69"/>
      <c r="B35" s="70"/>
      <c r="C35" s="70"/>
      <c r="D35" s="70"/>
      <c r="E35" s="70"/>
      <c r="F35" s="70"/>
      <c r="G35" s="70"/>
      <c r="H35" s="70"/>
      <c r="I35" s="70"/>
      <c r="J35" s="82"/>
      <c r="K35" s="939"/>
      <c r="L35" s="940"/>
      <c r="M35" s="940"/>
      <c r="N35" s="940"/>
      <c r="O35" s="940"/>
      <c r="P35" s="940"/>
      <c r="Q35" s="940"/>
      <c r="R35" s="940"/>
      <c r="S35" s="940"/>
      <c r="T35" s="984"/>
      <c r="U35" s="939"/>
      <c r="V35" s="940"/>
      <c r="W35" s="940"/>
      <c r="X35" s="940"/>
      <c r="Y35" s="940"/>
      <c r="Z35" s="940"/>
      <c r="AA35" s="940"/>
      <c r="AB35" s="941"/>
      <c r="AC35" s="939"/>
      <c r="AD35" s="940"/>
      <c r="AE35" s="940"/>
      <c r="AF35" s="940"/>
      <c r="AG35" s="940"/>
      <c r="AH35" s="940"/>
      <c r="AI35" s="940"/>
      <c r="AJ35" s="941"/>
    </row>
    <row r="36" spans="1:39" s="5" customFormat="1" ht="20.25" customHeight="1">
      <c r="A36" s="72" t="s">
        <v>837</v>
      </c>
      <c r="B36" s="73"/>
      <c r="C36" s="73"/>
      <c r="D36" s="73"/>
      <c r="E36" s="73"/>
      <c r="F36" s="73"/>
      <c r="G36" s="73"/>
      <c r="H36" s="73"/>
      <c r="I36" s="73"/>
      <c r="J36" s="74"/>
      <c r="K36" s="77"/>
      <c r="L36" s="48"/>
      <c r="M36" s="48"/>
      <c r="N36" s="48"/>
      <c r="O36" s="48"/>
      <c r="P36" s="48"/>
      <c r="Q36" s="48"/>
      <c r="R36" s="48"/>
      <c r="S36" s="48"/>
      <c r="T36" s="76"/>
      <c r="U36" s="48"/>
      <c r="V36" s="48"/>
      <c r="W36" s="48"/>
      <c r="X36" s="48"/>
      <c r="Y36" s="48"/>
      <c r="Z36" s="48"/>
      <c r="AA36" s="48"/>
      <c r="AB36" s="76"/>
      <c r="AC36" s="48"/>
      <c r="AD36" s="48"/>
      <c r="AE36" s="48"/>
      <c r="AF36" s="48"/>
      <c r="AG36" s="48"/>
      <c r="AH36" s="48"/>
      <c r="AI36" s="48"/>
      <c r="AJ36" s="76"/>
      <c r="AK36" s="48"/>
      <c r="AL36" s="48"/>
      <c r="AM36" s="8"/>
    </row>
    <row r="37" spans="1:39" ht="20.25" customHeight="1">
      <c r="A37" s="60" t="str">
        <f>TSS!A37</f>
        <v xml:space="preserve"> </v>
      </c>
      <c r="B37" s="60" t="str">
        <f>TSS!B37</f>
        <v xml:space="preserve"> </v>
      </c>
      <c r="C37" s="89" t="s">
        <v>459</v>
      </c>
      <c r="D37" s="60" t="str">
        <f>TSS!D37</f>
        <v xml:space="preserve"> </v>
      </c>
      <c r="E37" s="60" t="str">
        <f>TSS!E37</f>
        <v xml:space="preserve"> </v>
      </c>
      <c r="F37" s="89" t="s">
        <v>459</v>
      </c>
      <c r="G37" s="60">
        <f>TSS!G37</f>
        <v>2</v>
      </c>
      <c r="H37" s="60">
        <f>TSS!H37</f>
        <v>0</v>
      </c>
      <c r="I37" s="60" t="str">
        <f>TSS!I37</f>
        <v xml:space="preserve"> </v>
      </c>
      <c r="J37" s="60" t="str">
        <f>TSS!J37</f>
        <v xml:space="preserve"> </v>
      </c>
      <c r="K37" s="69"/>
      <c r="L37" s="70"/>
      <c r="M37" s="70"/>
      <c r="N37" s="70"/>
      <c r="O37" s="70"/>
      <c r="P37" s="70"/>
      <c r="Q37" s="70"/>
      <c r="R37" s="70"/>
      <c r="S37" s="70"/>
      <c r="T37" s="82"/>
      <c r="U37" s="70"/>
      <c r="V37" s="70"/>
      <c r="W37" s="70"/>
      <c r="X37" s="70"/>
      <c r="Y37" s="70"/>
      <c r="Z37" s="70"/>
      <c r="AA37" s="70"/>
      <c r="AB37" s="82"/>
      <c r="AC37" s="70"/>
      <c r="AD37" s="70"/>
      <c r="AE37" s="70"/>
      <c r="AF37" s="70"/>
      <c r="AG37" s="70"/>
      <c r="AH37" s="70"/>
      <c r="AI37" s="70"/>
      <c r="AJ37" s="82"/>
      <c r="AK37" s="48"/>
      <c r="AL37" s="48"/>
      <c r="AM37" s="7"/>
    </row>
    <row r="39" spans="1:39" ht="18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7"/>
    </row>
    <row r="40" spans="1:39" ht="47.2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7"/>
    </row>
    <row r="41" spans="1:39" ht="50.25" customHeight="1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7"/>
    </row>
    <row r="42" spans="1:39" ht="16.5" customHeight="1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7"/>
    </row>
    <row r="43" spans="1:39" ht="11.25" customHeight="1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7"/>
    </row>
    <row r="44" spans="1:39" ht="16.5" customHeight="1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7"/>
    </row>
    <row r="45" spans="1:39" ht="18" customHeight="1">
      <c r="A45" s="83"/>
      <c r="B45" s="83"/>
      <c r="C45" s="83"/>
      <c r="D45" s="83"/>
      <c r="E45" s="83"/>
      <c r="F45" s="83"/>
      <c r="G45" s="83"/>
      <c r="H45" s="83"/>
      <c r="I45" s="83"/>
      <c r="J45" s="84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7"/>
    </row>
    <row r="46" spans="1:39" ht="18" customHeight="1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7"/>
    </row>
  </sheetData>
  <mergeCells count="11">
    <mergeCell ref="A23:AJ23"/>
    <mergeCell ref="K33:T35"/>
    <mergeCell ref="U33:AB35"/>
    <mergeCell ref="AC33:AJ35"/>
    <mergeCell ref="A3:O3"/>
    <mergeCell ref="A9:AJ10"/>
    <mergeCell ref="A11:AJ12"/>
    <mergeCell ref="A13:AI13"/>
    <mergeCell ref="AC3:AH3"/>
    <mergeCell ref="A6:AH6"/>
    <mergeCell ref="W8:AB8"/>
  </mergeCells>
  <phoneticPr fontId="4" type="noConversion"/>
  <pageMargins left="0.56000000000000005" right="0.21" top="0.35" bottom="0.28000000000000003" header="0.36" footer="0.19"/>
  <pageSetup paperSize="9" scale="98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CCFFFF"/>
  </sheetPr>
  <dimension ref="A1:S1185"/>
  <sheetViews>
    <sheetView view="pageBreakPreview" zoomScaleSheetLayoutView="100" workbookViewId="0">
      <selection activeCell="A15" sqref="A15:E15"/>
    </sheetView>
  </sheetViews>
  <sheetFormatPr defaultRowHeight="12.75"/>
  <cols>
    <col min="1" max="1" width="7.140625" style="30" customWidth="1"/>
    <col min="2" max="2" width="44.85546875" style="9" customWidth="1"/>
    <col min="3" max="3" width="6.28515625" style="30" customWidth="1"/>
    <col min="4" max="4" width="24.85546875" style="30" customWidth="1"/>
    <col min="5" max="5" width="27" style="30" customWidth="1"/>
    <col min="6" max="6" width="39.42578125" style="30" customWidth="1"/>
    <col min="7" max="16384" width="9.140625" style="30"/>
  </cols>
  <sheetData>
    <row r="1" spans="1:6" s="131" customFormat="1" ht="16.5" customHeight="1">
      <c r="A1" s="874" t="str">
        <f>A_en!A1</f>
        <v xml:space="preserve">Ident. a </v>
      </c>
      <c r="B1" s="978" t="s">
        <v>743</v>
      </c>
      <c r="C1" s="922" t="s">
        <v>925</v>
      </c>
      <c r="D1" s="874" t="s">
        <v>926</v>
      </c>
      <c r="E1" s="874"/>
      <c r="F1" s="153"/>
    </row>
    <row r="2" spans="1:6" s="131" customFormat="1" ht="31.5">
      <c r="A2" s="921"/>
      <c r="B2" s="1012"/>
      <c r="C2" s="923"/>
      <c r="D2" s="119" t="s">
        <v>0</v>
      </c>
      <c r="E2" s="119" t="s">
        <v>1</v>
      </c>
      <c r="F2" s="153"/>
    </row>
    <row r="3" spans="1:6" ht="26.25" customHeight="1">
      <c r="A3" s="136" t="s">
        <v>196</v>
      </c>
      <c r="B3" s="123" t="s">
        <v>1025</v>
      </c>
      <c r="C3" s="108" t="s">
        <v>197</v>
      </c>
      <c r="D3" s="126">
        <f>VZaS!D3</f>
        <v>154634</v>
      </c>
      <c r="E3" s="126">
        <f>VZaS!E3</f>
        <v>55461</v>
      </c>
      <c r="F3" s="23"/>
    </row>
    <row r="4" spans="1:6" ht="26.25" customHeight="1">
      <c r="A4" s="124" t="s">
        <v>130</v>
      </c>
      <c r="B4" s="123" t="s">
        <v>1026</v>
      </c>
      <c r="C4" s="108" t="s">
        <v>198</v>
      </c>
      <c r="D4" s="126">
        <f>VZaS!D4</f>
        <v>154634</v>
      </c>
      <c r="E4" s="126">
        <f>VZaS!E4</f>
        <v>55461</v>
      </c>
      <c r="F4" s="24"/>
    </row>
    <row r="5" spans="1:6" ht="26.25" customHeight="1">
      <c r="A5" s="137" t="s">
        <v>170</v>
      </c>
      <c r="B5" s="122" t="s">
        <v>2</v>
      </c>
      <c r="C5" s="111" t="s">
        <v>199</v>
      </c>
      <c r="D5" s="125">
        <f>D3-D4</f>
        <v>0</v>
      </c>
      <c r="E5" s="125">
        <f>E3-E4</f>
        <v>0</v>
      </c>
      <c r="F5" s="24"/>
    </row>
    <row r="6" spans="1:6" ht="26.25" customHeight="1">
      <c r="A6" s="137" t="s">
        <v>171</v>
      </c>
      <c r="B6" s="122" t="s">
        <v>3</v>
      </c>
      <c r="C6" s="111" t="s">
        <v>200</v>
      </c>
      <c r="D6" s="125">
        <f>D7+D8+D9</f>
        <v>10480629</v>
      </c>
      <c r="E6" s="125">
        <f>E7+E8+E9</f>
        <v>9782526</v>
      </c>
      <c r="F6" s="24"/>
    </row>
    <row r="7" spans="1:6" ht="26.25" customHeight="1">
      <c r="A7" s="136" t="s">
        <v>172</v>
      </c>
      <c r="B7" s="123" t="s">
        <v>869</v>
      </c>
      <c r="C7" s="108" t="s">
        <v>201</v>
      </c>
      <c r="D7" s="126">
        <f>VZaS!D7</f>
        <v>10399291</v>
      </c>
      <c r="E7" s="126">
        <f>VZaS!E7</f>
        <v>9779409</v>
      </c>
      <c r="F7" s="24"/>
    </row>
    <row r="8" spans="1:6" ht="26.25" customHeight="1">
      <c r="A8" s="136" t="s">
        <v>153</v>
      </c>
      <c r="B8" s="123" t="s">
        <v>1027</v>
      </c>
      <c r="C8" s="108" t="s">
        <v>202</v>
      </c>
      <c r="D8" s="126">
        <f>VZaS!D8</f>
        <v>81338</v>
      </c>
      <c r="E8" s="126">
        <f>VZaS!E8</f>
        <v>3117</v>
      </c>
      <c r="F8" s="24"/>
    </row>
    <row r="9" spans="1:6" ht="26.25" customHeight="1">
      <c r="A9" s="136" t="s">
        <v>154</v>
      </c>
      <c r="B9" s="123" t="s">
        <v>1028</v>
      </c>
      <c r="C9" s="108" t="s">
        <v>203</v>
      </c>
      <c r="D9" s="126">
        <f>VZaS!D9</f>
        <v>0</v>
      </c>
      <c r="E9" s="126">
        <f>VZaS!E9</f>
        <v>0</v>
      </c>
      <c r="F9" s="24"/>
    </row>
    <row r="10" spans="1:6" ht="26.25" customHeight="1">
      <c r="A10" s="121" t="s">
        <v>131</v>
      </c>
      <c r="B10" s="122" t="s">
        <v>4</v>
      </c>
      <c r="C10" s="111" t="s">
        <v>204</v>
      </c>
      <c r="D10" s="125">
        <f>D11+D12</f>
        <v>5599279</v>
      </c>
      <c r="E10" s="125">
        <f>E11+E12</f>
        <v>5185505</v>
      </c>
      <c r="F10" s="23"/>
    </row>
    <row r="11" spans="1:6" ht="33" customHeight="1">
      <c r="A11" s="124" t="s">
        <v>343</v>
      </c>
      <c r="B11" s="123" t="s">
        <v>1029</v>
      </c>
      <c r="C11" s="108" t="s">
        <v>205</v>
      </c>
      <c r="D11" s="126">
        <f>VZaS!D11</f>
        <v>3667447</v>
      </c>
      <c r="E11" s="126">
        <f>VZaS!E11</f>
        <v>3696799</v>
      </c>
      <c r="F11" s="24"/>
    </row>
    <row r="12" spans="1:6" ht="26.25" customHeight="1">
      <c r="A12" s="136" t="s">
        <v>344</v>
      </c>
      <c r="B12" s="123" t="s">
        <v>5</v>
      </c>
      <c r="C12" s="108">
        <v>10</v>
      </c>
      <c r="D12" s="126">
        <f>VZaS!D12</f>
        <v>1931832</v>
      </c>
      <c r="E12" s="126">
        <f>VZaS!E12</f>
        <v>1488706</v>
      </c>
      <c r="F12" s="24"/>
    </row>
    <row r="13" spans="1:6" ht="26.25" customHeight="1">
      <c r="A13" s="137" t="s">
        <v>170</v>
      </c>
      <c r="B13" s="122" t="s">
        <v>6</v>
      </c>
      <c r="C13" s="111">
        <v>11</v>
      </c>
      <c r="D13" s="125">
        <f>D5+D6-D10</f>
        <v>4881350</v>
      </c>
      <c r="E13" s="125">
        <f>E5+E6-E10</f>
        <v>4597021</v>
      </c>
      <c r="F13" s="24"/>
    </row>
    <row r="14" spans="1:6" ht="26.25" customHeight="1">
      <c r="A14" s="124" t="s">
        <v>147</v>
      </c>
      <c r="B14" s="123" t="s">
        <v>7</v>
      </c>
      <c r="C14" s="108">
        <v>12</v>
      </c>
      <c r="D14" s="126">
        <f>SUM(D15:D18)</f>
        <v>3588479</v>
      </c>
      <c r="E14" s="126">
        <f>SUM(E15:E18)</f>
        <v>3230325</v>
      </c>
      <c r="F14" s="24"/>
    </row>
    <row r="15" spans="1:6" ht="26.25" customHeight="1">
      <c r="A15" s="124" t="s">
        <v>174</v>
      </c>
      <c r="B15" s="123" t="s">
        <v>8</v>
      </c>
      <c r="C15" s="108">
        <v>13</v>
      </c>
      <c r="D15" s="126">
        <f>VZaS!D15</f>
        <v>2535604</v>
      </c>
      <c r="E15" s="126">
        <f>VZaS!E15</f>
        <v>2292067</v>
      </c>
      <c r="F15" s="24"/>
    </row>
    <row r="16" spans="1:6" ht="26.25" customHeight="1">
      <c r="A16" s="136" t="s">
        <v>173</v>
      </c>
      <c r="B16" s="123" t="s">
        <v>9</v>
      </c>
      <c r="C16" s="108">
        <v>14</v>
      </c>
      <c r="D16" s="126">
        <f>VZaS!D16</f>
        <v>0</v>
      </c>
      <c r="E16" s="126">
        <f>VZaS!E16</f>
        <v>0</v>
      </c>
      <c r="F16" s="24"/>
    </row>
    <row r="17" spans="1:6" ht="26.25" customHeight="1">
      <c r="A17" s="136" t="s">
        <v>175</v>
      </c>
      <c r="B17" s="123" t="s">
        <v>10</v>
      </c>
      <c r="C17" s="108">
        <v>15</v>
      </c>
      <c r="D17" s="126">
        <f>VZaS!D17</f>
        <v>923660</v>
      </c>
      <c r="E17" s="126">
        <f>VZaS!E17</f>
        <v>810234</v>
      </c>
      <c r="F17" s="24"/>
    </row>
    <row r="18" spans="1:6" ht="26.25" customHeight="1">
      <c r="A18" s="136" t="s">
        <v>176</v>
      </c>
      <c r="B18" s="123" t="s">
        <v>1030</v>
      </c>
      <c r="C18" s="108">
        <v>16</v>
      </c>
      <c r="D18" s="126">
        <f>VZaS!D18</f>
        <v>129215</v>
      </c>
      <c r="E18" s="126">
        <f>VZaS!E18</f>
        <v>128024</v>
      </c>
      <c r="F18" s="24"/>
    </row>
    <row r="19" spans="1:6" ht="30" customHeight="1">
      <c r="A19" s="124" t="s">
        <v>150</v>
      </c>
      <c r="B19" s="123" t="s">
        <v>11</v>
      </c>
      <c r="C19" s="108">
        <v>17</v>
      </c>
      <c r="D19" s="126">
        <f>VZaS!D19</f>
        <v>34388</v>
      </c>
      <c r="E19" s="126">
        <f>VZaS!E19</f>
        <v>33178</v>
      </c>
      <c r="F19" s="23"/>
    </row>
    <row r="20" spans="1:6" ht="33" customHeight="1">
      <c r="A20" s="124" t="s">
        <v>177</v>
      </c>
      <c r="B20" s="147" t="s">
        <v>1031</v>
      </c>
      <c r="C20" s="108">
        <v>18</v>
      </c>
      <c r="D20" s="126">
        <f>VZaS!D20</f>
        <v>958810</v>
      </c>
      <c r="E20" s="126">
        <f>VZaS!E20</f>
        <v>866523</v>
      </c>
      <c r="F20" s="24"/>
    </row>
    <row r="21" spans="1:6" ht="26.25" customHeight="1">
      <c r="A21" s="136" t="s">
        <v>178</v>
      </c>
      <c r="B21" s="123" t="s">
        <v>1032</v>
      </c>
      <c r="C21" s="108">
        <v>19</v>
      </c>
      <c r="D21" s="126">
        <f>VZaS!D21</f>
        <v>93216</v>
      </c>
      <c r="E21" s="126">
        <f>VZaS!E21</f>
        <v>2430521</v>
      </c>
      <c r="F21" s="24"/>
    </row>
    <row r="22" spans="1:6" ht="26.25" customHeight="1">
      <c r="A22" s="124" t="s">
        <v>179</v>
      </c>
      <c r="B22" s="123" t="s">
        <v>1033</v>
      </c>
      <c r="C22" s="108">
        <v>20</v>
      </c>
      <c r="D22" s="126">
        <f>VZaS!D22</f>
        <v>20044</v>
      </c>
      <c r="E22" s="126">
        <f>VZaS!E22</f>
        <v>2295787</v>
      </c>
      <c r="F22" s="24"/>
    </row>
    <row r="23" spans="1:6" ht="26.25" customHeight="1">
      <c r="A23" s="124" t="s">
        <v>181</v>
      </c>
      <c r="B23" s="123" t="s">
        <v>1034</v>
      </c>
      <c r="C23" s="108" t="s">
        <v>56</v>
      </c>
      <c r="D23" s="126">
        <f>VZaS!D23</f>
        <v>238</v>
      </c>
      <c r="E23" s="126">
        <f>VZaS!E23</f>
        <v>0</v>
      </c>
    </row>
    <row r="24" spans="1:6" ht="26.25" customHeight="1">
      <c r="A24" s="136" t="s">
        <v>83</v>
      </c>
      <c r="B24" s="123" t="s">
        <v>504</v>
      </c>
      <c r="C24" s="108" t="s">
        <v>57</v>
      </c>
      <c r="D24" s="126">
        <f>VZaS!D24</f>
        <v>195636</v>
      </c>
      <c r="E24" s="126">
        <f>VZaS!E24</f>
        <v>173225</v>
      </c>
      <c r="F24" s="24"/>
    </row>
    <row r="25" spans="1:6" ht="26.25" customHeight="1">
      <c r="A25" s="124" t="s">
        <v>182</v>
      </c>
      <c r="B25" s="123" t="s">
        <v>505</v>
      </c>
      <c r="C25" s="108" t="s">
        <v>58</v>
      </c>
      <c r="D25" s="126">
        <f>VZaS!D25</f>
        <v>291676</v>
      </c>
      <c r="E25" s="126">
        <f>VZaS!E25</f>
        <v>280600</v>
      </c>
      <c r="F25" s="24"/>
    </row>
    <row r="26" spans="1:6" ht="26.25" customHeight="1">
      <c r="A26" s="136" t="s">
        <v>82</v>
      </c>
      <c r="B26" s="123" t="s">
        <v>12</v>
      </c>
      <c r="C26" s="108" t="s">
        <v>59</v>
      </c>
      <c r="D26" s="126">
        <f>VZaS!D26</f>
        <v>0</v>
      </c>
      <c r="E26" s="126">
        <f>VZaS!E26</f>
        <v>0</v>
      </c>
      <c r="F26" s="23"/>
    </row>
    <row r="27" spans="1:6" ht="26.25" customHeight="1">
      <c r="A27" s="124" t="s">
        <v>169</v>
      </c>
      <c r="B27" s="123" t="s">
        <v>13</v>
      </c>
      <c r="C27" s="108" t="s">
        <v>60</v>
      </c>
      <c r="D27" s="126">
        <f>VZaS!D27</f>
        <v>0</v>
      </c>
      <c r="E27" s="126">
        <f>VZaS!E27</f>
        <v>0</v>
      </c>
      <c r="F27" s="24"/>
    </row>
    <row r="28" spans="1:6" ht="31.5">
      <c r="A28" s="137" t="s">
        <v>190</v>
      </c>
      <c r="B28" s="122" t="s">
        <v>1035</v>
      </c>
      <c r="C28" s="111" t="s">
        <v>61</v>
      </c>
      <c r="D28" s="125">
        <f>D13-D14-D19-D20+D21-D22-D23+D24-D25+(-D26)-(-D27)</f>
        <v>276567</v>
      </c>
      <c r="E28" s="125">
        <f>E13-E14-E19-E20+E21-E22-E23+E24-E25+(-E26)-(-E27)</f>
        <v>494354</v>
      </c>
      <c r="F28" s="24"/>
    </row>
    <row r="29" spans="1:6" ht="31.5" customHeight="1">
      <c r="A29" s="136" t="s">
        <v>486</v>
      </c>
      <c r="B29" s="123" t="s">
        <v>1036</v>
      </c>
      <c r="C29" s="108" t="s">
        <v>62</v>
      </c>
      <c r="D29" s="126">
        <f>VZaS!D29</f>
        <v>0</v>
      </c>
      <c r="E29" s="126">
        <f>VZaS!E29</f>
        <v>0</v>
      </c>
      <c r="F29" s="23"/>
    </row>
    <row r="30" spans="1:6" s="131" customFormat="1" ht="16.5" customHeight="1">
      <c r="A30" s="874" t="str">
        <f>A1</f>
        <v xml:space="preserve">Ident. a </v>
      </c>
      <c r="B30" s="978" t="s">
        <v>743</v>
      </c>
      <c r="C30" s="922" t="s">
        <v>925</v>
      </c>
      <c r="D30" s="874" t="s">
        <v>926</v>
      </c>
      <c r="E30" s="874"/>
      <c r="F30" s="153"/>
    </row>
    <row r="31" spans="1:6" s="131" customFormat="1" ht="31.5">
      <c r="A31" s="921"/>
      <c r="B31" s="1012"/>
      <c r="C31" s="923"/>
      <c r="D31" s="119" t="s">
        <v>0</v>
      </c>
      <c r="E31" s="119" t="s">
        <v>1</v>
      </c>
      <c r="F31" s="153"/>
    </row>
    <row r="32" spans="1:6" ht="28.5" customHeight="1">
      <c r="A32" s="124" t="s">
        <v>55</v>
      </c>
      <c r="B32" s="123" t="s">
        <v>1037</v>
      </c>
      <c r="C32" s="108" t="s">
        <v>63</v>
      </c>
      <c r="D32" s="126">
        <f>VZaS!D32</f>
        <v>0</v>
      </c>
      <c r="E32" s="126">
        <f>VZaS!E32</f>
        <v>0</v>
      </c>
      <c r="F32" s="24"/>
    </row>
    <row r="33" spans="1:19" ht="26.25" customHeight="1">
      <c r="A33" s="136" t="s">
        <v>487</v>
      </c>
      <c r="B33" s="123" t="s">
        <v>25</v>
      </c>
      <c r="C33" s="108" t="s">
        <v>64</v>
      </c>
      <c r="D33" s="126">
        <f>D34+D35+D36</f>
        <v>0</v>
      </c>
      <c r="E33" s="126">
        <f>E34+E35+E36</f>
        <v>0</v>
      </c>
      <c r="F33" s="24"/>
    </row>
    <row r="34" spans="1:19" ht="26.25" customHeight="1">
      <c r="A34" s="136" t="s">
        <v>506</v>
      </c>
      <c r="B34" s="123" t="s">
        <v>1038</v>
      </c>
      <c r="C34" s="108" t="s">
        <v>65</v>
      </c>
      <c r="D34" s="126">
        <f>VZaS!D34</f>
        <v>0</v>
      </c>
      <c r="E34" s="126">
        <f>VZaS!E34</f>
        <v>0</v>
      </c>
      <c r="F34" s="24"/>
    </row>
    <row r="35" spans="1:19" ht="26.25" customHeight="1">
      <c r="A35" s="136" t="s">
        <v>153</v>
      </c>
      <c r="B35" s="123" t="s">
        <v>14</v>
      </c>
      <c r="C35" s="108" t="s">
        <v>66</v>
      </c>
      <c r="D35" s="126">
        <f>VZaS!D35</f>
        <v>0</v>
      </c>
      <c r="E35" s="126">
        <f>VZaS!E35</f>
        <v>0</v>
      </c>
      <c r="F35" s="24"/>
    </row>
    <row r="36" spans="1:19" ht="26.25" customHeight="1">
      <c r="A36" s="136" t="s">
        <v>154</v>
      </c>
      <c r="B36" s="123" t="s">
        <v>15</v>
      </c>
      <c r="C36" s="108" t="s">
        <v>67</v>
      </c>
      <c r="D36" s="126">
        <f>VZaS!D36</f>
        <v>0</v>
      </c>
      <c r="E36" s="126">
        <f>VZaS!E36</f>
        <v>0</v>
      </c>
      <c r="F36" s="24"/>
    </row>
    <row r="37" spans="1:19" ht="26.25" customHeight="1">
      <c r="A37" s="136" t="s">
        <v>507</v>
      </c>
      <c r="B37" s="123" t="s">
        <v>16</v>
      </c>
      <c r="C37" s="108" t="s">
        <v>68</v>
      </c>
      <c r="D37" s="126">
        <f>VZaS!D37</f>
        <v>0</v>
      </c>
      <c r="E37" s="126">
        <f>VZaS!E37</f>
        <v>0</v>
      </c>
      <c r="F37" s="24"/>
    </row>
    <row r="38" spans="1:19" ht="26.25" customHeight="1">
      <c r="A38" s="124" t="s">
        <v>81</v>
      </c>
      <c r="B38" s="123" t="s">
        <v>17</v>
      </c>
      <c r="C38" s="108" t="s">
        <v>69</v>
      </c>
      <c r="D38" s="126">
        <f>VZaS!D38</f>
        <v>0</v>
      </c>
      <c r="E38" s="126">
        <f>VZaS!E38</f>
        <v>0</v>
      </c>
      <c r="F38" s="24"/>
    </row>
    <row r="39" spans="1:19" ht="26.25" customHeight="1">
      <c r="A39" s="75" t="s">
        <v>184</v>
      </c>
      <c r="B39" s="123" t="s">
        <v>1039</v>
      </c>
      <c r="C39" s="108" t="s">
        <v>70</v>
      </c>
      <c r="D39" s="126">
        <f>VZaS!D39</f>
        <v>0</v>
      </c>
      <c r="E39" s="126">
        <f>VZaS!E39</f>
        <v>0</v>
      </c>
      <c r="F39" s="24"/>
    </row>
    <row r="40" spans="1:19" ht="26.25" customHeight="1">
      <c r="A40" s="124" t="s">
        <v>185</v>
      </c>
      <c r="B40" s="123" t="s">
        <v>1040</v>
      </c>
      <c r="C40" s="108" t="s">
        <v>71</v>
      </c>
      <c r="D40" s="126">
        <f>VZaS!D40</f>
        <v>0</v>
      </c>
      <c r="E40" s="126">
        <f>VZaS!E40</f>
        <v>0</v>
      </c>
      <c r="F40" s="24"/>
    </row>
    <row r="41" spans="1:19" ht="26.25" customHeight="1">
      <c r="A41" s="124" t="s">
        <v>186</v>
      </c>
      <c r="B41" s="63" t="s">
        <v>1041</v>
      </c>
      <c r="C41" s="108" t="s">
        <v>72</v>
      </c>
      <c r="D41" s="126">
        <f>VZaS!D41</f>
        <v>0</v>
      </c>
      <c r="E41" s="126">
        <f>VZaS!E41</f>
        <v>0</v>
      </c>
      <c r="F41" s="24"/>
      <c r="R41" s="31"/>
      <c r="S41" s="31"/>
    </row>
    <row r="42" spans="1:19" ht="26.25" customHeight="1">
      <c r="A42" s="75" t="s">
        <v>509</v>
      </c>
      <c r="B42" s="123" t="s">
        <v>18</v>
      </c>
      <c r="C42" s="108" t="s">
        <v>73</v>
      </c>
      <c r="D42" s="126">
        <f>VZaS!D42</f>
        <v>7</v>
      </c>
      <c r="E42" s="126">
        <f>VZaS!E42</f>
        <v>49</v>
      </c>
      <c r="F42" s="24"/>
    </row>
    <row r="43" spans="1:19" ht="26.25" customHeight="1">
      <c r="A43" s="124" t="s">
        <v>187</v>
      </c>
      <c r="B43" s="123" t="s">
        <v>19</v>
      </c>
      <c r="C43" s="108" t="s">
        <v>74</v>
      </c>
      <c r="D43" s="126">
        <f>VZaS!D43</f>
        <v>257459</v>
      </c>
      <c r="E43" s="126">
        <f>VZaS!E43</f>
        <v>287058</v>
      </c>
      <c r="F43" s="24"/>
    </row>
    <row r="44" spans="1:19" ht="26.25" customHeight="1">
      <c r="A44" s="136" t="s">
        <v>510</v>
      </c>
      <c r="B44" s="123" t="s">
        <v>20</v>
      </c>
      <c r="C44" s="108" t="s">
        <v>75</v>
      </c>
      <c r="D44" s="126">
        <f>VZaS!D44</f>
        <v>112</v>
      </c>
      <c r="E44" s="126">
        <f>VZaS!E44</f>
        <v>104</v>
      </c>
      <c r="F44" s="24"/>
    </row>
    <row r="45" spans="1:19" ht="26.25" customHeight="1">
      <c r="A45" s="124" t="s">
        <v>188</v>
      </c>
      <c r="B45" s="123" t="s">
        <v>21</v>
      </c>
      <c r="C45" s="108" t="s">
        <v>76</v>
      </c>
      <c r="D45" s="126">
        <f>VZaS!D45</f>
        <v>231</v>
      </c>
      <c r="E45" s="126">
        <f>VZaS!E45</f>
        <v>328</v>
      </c>
      <c r="F45" s="24"/>
    </row>
    <row r="46" spans="1:19" ht="26.25" customHeight="1">
      <c r="A46" s="107" t="s">
        <v>511</v>
      </c>
      <c r="B46" s="123" t="s">
        <v>22</v>
      </c>
      <c r="C46" s="108" t="s">
        <v>77</v>
      </c>
      <c r="D46" s="126">
        <f>VZaS!D46</f>
        <v>0</v>
      </c>
      <c r="E46" s="126">
        <f>VZaS!E46</f>
        <v>0</v>
      </c>
      <c r="F46" s="24"/>
    </row>
    <row r="47" spans="1:19" ht="26.25" customHeight="1">
      <c r="A47" s="124" t="s">
        <v>189</v>
      </c>
      <c r="B47" s="123" t="s">
        <v>26</v>
      </c>
      <c r="C47" s="108" t="s">
        <v>78</v>
      </c>
      <c r="D47" s="126">
        <f>VZaS!D47</f>
        <v>11076</v>
      </c>
      <c r="E47" s="126">
        <f>VZaS!E47</f>
        <v>17607</v>
      </c>
      <c r="F47" s="24"/>
    </row>
    <row r="48" spans="1:19" ht="26.25" customHeight="1">
      <c r="A48" s="107" t="s">
        <v>512</v>
      </c>
      <c r="B48" s="123" t="s">
        <v>27</v>
      </c>
      <c r="C48" s="108" t="s">
        <v>79</v>
      </c>
      <c r="D48" s="126">
        <f>VZaS!D48</f>
        <v>0</v>
      </c>
      <c r="E48" s="126">
        <f>VZaS!E48</f>
        <v>0</v>
      </c>
      <c r="F48" s="24"/>
    </row>
    <row r="49" spans="1:6" ht="30.95" customHeight="1">
      <c r="A49" s="124" t="s">
        <v>513</v>
      </c>
      <c r="B49" s="123" t="s">
        <v>28</v>
      </c>
      <c r="C49" s="108" t="s">
        <v>80</v>
      </c>
      <c r="D49" s="126">
        <f>VZaS!D49</f>
        <v>0</v>
      </c>
      <c r="E49" s="126">
        <f>VZaS!E49</f>
        <v>0</v>
      </c>
      <c r="F49" s="26"/>
    </row>
    <row r="50" spans="1:6" ht="44.25" customHeight="1">
      <c r="A50" s="137" t="s">
        <v>190</v>
      </c>
      <c r="B50" s="122" t="s">
        <v>686</v>
      </c>
      <c r="C50" s="111" t="s">
        <v>87</v>
      </c>
      <c r="D50" s="125">
        <f>D29-D32+D33+D37-D38+D39-D40-D41+D42-D43+D44-D45+D46-D47+(-D48)-(-D49)</f>
        <v>-268647</v>
      </c>
      <c r="E50" s="125">
        <f>E29-E32+E33+E37-E38+E39-E40-E41+E42-E43+E44-E45+E46-E47+(-E48)-(-E49)</f>
        <v>-304840</v>
      </c>
      <c r="F50" s="26"/>
    </row>
    <row r="51" spans="1:6" ht="30" customHeight="1">
      <c r="A51" s="137" t="s">
        <v>192</v>
      </c>
      <c r="B51" s="149" t="s">
        <v>687</v>
      </c>
      <c r="C51" s="111" t="s">
        <v>88</v>
      </c>
      <c r="D51" s="125">
        <f>D28+D50</f>
        <v>7920</v>
      </c>
      <c r="E51" s="125">
        <f>E28+E50</f>
        <v>189514</v>
      </c>
      <c r="F51" s="26"/>
    </row>
    <row r="52" spans="1:6" ht="28.5" customHeight="1">
      <c r="A52" s="124" t="s">
        <v>191</v>
      </c>
      <c r="B52" s="123" t="s">
        <v>688</v>
      </c>
      <c r="C52" s="108" t="s">
        <v>89</v>
      </c>
      <c r="D52" s="126">
        <f>SUM(D53:D54)</f>
        <v>1</v>
      </c>
      <c r="E52" s="126">
        <f>SUM(E53:E54)</f>
        <v>10</v>
      </c>
      <c r="F52" s="32"/>
    </row>
    <row r="53" spans="1:6" ht="26.25" customHeight="1">
      <c r="A53" s="124" t="s">
        <v>84</v>
      </c>
      <c r="B53" s="123" t="s">
        <v>29</v>
      </c>
      <c r="C53" s="108" t="s">
        <v>90</v>
      </c>
      <c r="D53" s="126">
        <f>VZaS!D53</f>
        <v>1</v>
      </c>
      <c r="E53" s="126">
        <f>VZaS!E53</f>
        <v>10</v>
      </c>
      <c r="F53" s="32"/>
    </row>
    <row r="54" spans="1:6" ht="26.25" customHeight="1">
      <c r="A54" s="136" t="s">
        <v>173</v>
      </c>
      <c r="B54" s="123" t="s">
        <v>30</v>
      </c>
      <c r="C54" s="108" t="s">
        <v>318</v>
      </c>
      <c r="D54" s="126">
        <f>VZaS!D54</f>
        <v>0</v>
      </c>
      <c r="E54" s="126">
        <f>VZaS!E54</f>
        <v>0</v>
      </c>
      <c r="F54" s="32"/>
    </row>
    <row r="55" spans="1:6" ht="26.25" customHeight="1">
      <c r="A55" s="137" t="s">
        <v>192</v>
      </c>
      <c r="B55" s="149" t="s">
        <v>689</v>
      </c>
      <c r="C55" s="111" t="s">
        <v>319</v>
      </c>
      <c r="D55" s="125">
        <f>D51-D52</f>
        <v>7919</v>
      </c>
      <c r="E55" s="125">
        <f>E51-E52</f>
        <v>189504</v>
      </c>
      <c r="F55" s="24"/>
    </row>
    <row r="56" spans="1:6" ht="26.25" customHeight="1">
      <c r="A56" s="107" t="s">
        <v>514</v>
      </c>
      <c r="B56" s="138" t="s">
        <v>31</v>
      </c>
      <c r="C56" s="108" t="s">
        <v>320</v>
      </c>
      <c r="D56" s="126">
        <f>VZaS!D56</f>
        <v>0</v>
      </c>
      <c r="E56" s="126">
        <f>VZaS!E56</f>
        <v>0</v>
      </c>
      <c r="F56" s="24"/>
    </row>
    <row r="57" spans="1:6" ht="26.25" customHeight="1">
      <c r="A57" s="124" t="s">
        <v>193</v>
      </c>
      <c r="B57" s="139" t="s">
        <v>32</v>
      </c>
      <c r="C57" s="108" t="s">
        <v>321</v>
      </c>
      <c r="D57" s="126">
        <f>VZaS!D57</f>
        <v>0</v>
      </c>
      <c r="E57" s="126">
        <f>VZaS!E57</f>
        <v>0</v>
      </c>
      <c r="F57" s="24"/>
    </row>
    <row r="58" spans="1:6" ht="26.25" customHeight="1">
      <c r="A58" s="137" t="s">
        <v>190</v>
      </c>
      <c r="B58" s="122" t="s">
        <v>692</v>
      </c>
      <c r="C58" s="111" t="s">
        <v>322</v>
      </c>
      <c r="D58" s="125">
        <f>D56-D57</f>
        <v>0</v>
      </c>
      <c r="E58" s="125">
        <f>E56-E57</f>
        <v>0</v>
      </c>
      <c r="F58" s="24"/>
    </row>
    <row r="59" spans="1:6" s="131" customFormat="1" ht="16.5" customHeight="1">
      <c r="A59" s="874" t="str">
        <f>A30</f>
        <v xml:space="preserve">Ident. a </v>
      </c>
      <c r="B59" s="978" t="s">
        <v>743</v>
      </c>
      <c r="C59" s="922" t="s">
        <v>925</v>
      </c>
      <c r="D59" s="874" t="s">
        <v>926</v>
      </c>
      <c r="E59" s="874"/>
      <c r="F59" s="153"/>
    </row>
    <row r="60" spans="1:6" s="131" customFormat="1" ht="31.5">
      <c r="A60" s="921"/>
      <c r="B60" s="1012"/>
      <c r="C60" s="923"/>
      <c r="D60" s="119" t="s">
        <v>0</v>
      </c>
      <c r="E60" s="119" t="s">
        <v>1</v>
      </c>
      <c r="F60" s="153"/>
    </row>
    <row r="61" spans="1:6" ht="26.25" customHeight="1">
      <c r="A61" s="124" t="s">
        <v>194</v>
      </c>
      <c r="B61" s="123" t="s">
        <v>690</v>
      </c>
      <c r="C61" s="108" t="s">
        <v>323</v>
      </c>
      <c r="D61" s="126">
        <f>D62+D63</f>
        <v>0</v>
      </c>
      <c r="E61" s="126">
        <f>E62+E63</f>
        <v>0</v>
      </c>
      <c r="F61" s="24"/>
    </row>
    <row r="62" spans="1:6" ht="26.25" customHeight="1">
      <c r="A62" s="124" t="s">
        <v>93</v>
      </c>
      <c r="B62" s="138" t="s">
        <v>33</v>
      </c>
      <c r="C62" s="108" t="s">
        <v>324</v>
      </c>
      <c r="D62" s="126">
        <f>VZaS!D62</f>
        <v>0</v>
      </c>
      <c r="E62" s="126">
        <f>VZaS!E62</f>
        <v>0</v>
      </c>
      <c r="F62" s="24"/>
    </row>
    <row r="63" spans="1:6" ht="26.25" customHeight="1">
      <c r="A63" s="136" t="s">
        <v>713</v>
      </c>
      <c r="B63" s="123" t="s">
        <v>34</v>
      </c>
      <c r="C63" s="108" t="s">
        <v>325</v>
      </c>
      <c r="D63" s="126">
        <f>VZaS!D63</f>
        <v>0</v>
      </c>
      <c r="E63" s="126">
        <f>VZaS!E63</f>
        <v>0</v>
      </c>
      <c r="F63" s="24"/>
    </row>
    <row r="64" spans="1:6" ht="25.5" customHeight="1">
      <c r="A64" s="137" t="s">
        <v>190</v>
      </c>
      <c r="B64" s="122" t="s">
        <v>691</v>
      </c>
      <c r="C64" s="111" t="s">
        <v>95</v>
      </c>
      <c r="D64" s="125">
        <f>D58-D61</f>
        <v>0</v>
      </c>
      <c r="E64" s="125">
        <f>E58-E61</f>
        <v>0</v>
      </c>
      <c r="F64" s="24"/>
    </row>
    <row r="65" spans="1:6" ht="25.5" customHeight="1">
      <c r="A65" s="137" t="s">
        <v>195</v>
      </c>
      <c r="B65" s="122" t="s">
        <v>694</v>
      </c>
      <c r="C65" s="111" t="s">
        <v>96</v>
      </c>
      <c r="D65" s="125">
        <f>D51+D58</f>
        <v>7920</v>
      </c>
      <c r="E65" s="125">
        <f>E51+E58</f>
        <v>189514</v>
      </c>
      <c r="F65" s="24"/>
    </row>
    <row r="66" spans="1:6" ht="25.5" customHeight="1">
      <c r="A66" s="124" t="s">
        <v>82</v>
      </c>
      <c r="B66" s="123" t="s">
        <v>35</v>
      </c>
      <c r="C66" s="108" t="s">
        <v>97</v>
      </c>
      <c r="D66" s="126">
        <f>VZaS!D66</f>
        <v>332</v>
      </c>
      <c r="E66" s="126">
        <f>VZaS!E66</f>
        <v>332</v>
      </c>
      <c r="F66" s="24"/>
    </row>
    <row r="67" spans="1:6" ht="25.5" customHeight="1">
      <c r="A67" s="137" t="s">
        <v>195</v>
      </c>
      <c r="B67" s="122" t="s">
        <v>693</v>
      </c>
      <c r="C67" s="111" t="s">
        <v>98</v>
      </c>
      <c r="D67" s="125">
        <f>D55+D64-D66</f>
        <v>7587</v>
      </c>
      <c r="E67" s="125">
        <f>E55+E64-E66</f>
        <v>189172</v>
      </c>
      <c r="F67" s="24"/>
    </row>
    <row r="68" spans="1:6" ht="20.100000000000001" customHeight="1">
      <c r="C68" s="27"/>
      <c r="D68" s="28"/>
      <c r="F68" s="24"/>
    </row>
    <row r="69" spans="1:6">
      <c r="C69" s="27"/>
      <c r="D69" s="28"/>
      <c r="E69" s="29"/>
      <c r="F69" s="24"/>
    </row>
    <row r="70" spans="1:6" ht="20.100000000000001" customHeight="1">
      <c r="C70" s="27"/>
      <c r="D70" s="31"/>
      <c r="F70" s="24"/>
    </row>
    <row r="71" spans="1:6" ht="20.100000000000001" customHeight="1">
      <c r="C71" s="27"/>
      <c r="D71" s="31"/>
      <c r="F71" s="24"/>
    </row>
    <row r="72" spans="1:6">
      <c r="C72" s="33"/>
      <c r="D72" s="28"/>
      <c r="E72" s="29"/>
      <c r="F72" s="24"/>
    </row>
    <row r="73" spans="1:6" ht="20.100000000000001" customHeight="1">
      <c r="C73" s="27"/>
      <c r="D73" s="31"/>
      <c r="F73" s="24"/>
    </row>
    <row r="74" spans="1:6">
      <c r="C74" s="33"/>
      <c r="D74" s="28"/>
      <c r="E74" s="29"/>
      <c r="F74" s="24"/>
    </row>
    <row r="75" spans="1:6" ht="20.100000000000001" customHeight="1">
      <c r="A75" s="34"/>
      <c r="B75" s="35"/>
      <c r="C75" s="33"/>
      <c r="D75" s="28"/>
      <c r="E75" s="29"/>
      <c r="F75" s="24"/>
    </row>
    <row r="76" spans="1:6">
      <c r="A76" s="8"/>
      <c r="B76" s="36"/>
      <c r="C76" s="37"/>
      <c r="D76" s="31"/>
      <c r="F76" s="24"/>
    </row>
    <row r="77" spans="1:6">
      <c r="A77" s="31"/>
      <c r="B77" s="36"/>
      <c r="C77" s="31"/>
      <c r="D77" s="31"/>
      <c r="F77" s="24"/>
    </row>
    <row r="78" spans="1:6">
      <c r="A78" s="31"/>
      <c r="B78" s="36"/>
      <c r="C78" s="31"/>
      <c r="D78" s="31"/>
      <c r="F78" s="24"/>
    </row>
    <row r="79" spans="1:6">
      <c r="A79" s="31"/>
      <c r="B79" s="36"/>
      <c r="C79" s="31"/>
      <c r="D79" s="31"/>
      <c r="F79" s="24"/>
    </row>
    <row r="80" spans="1:6">
      <c r="A80" s="31"/>
      <c r="B80" s="36"/>
      <c r="C80" s="31"/>
      <c r="D80" s="31"/>
      <c r="F80" s="24"/>
    </row>
    <row r="81" spans="1:6">
      <c r="A81" s="31"/>
      <c r="B81" s="36"/>
      <c r="C81" s="31"/>
      <c r="D81" s="31"/>
      <c r="F81" s="24"/>
    </row>
    <row r="82" spans="1:6">
      <c r="A82" s="31"/>
      <c r="B82" s="36"/>
      <c r="C82" s="31"/>
      <c r="D82" s="31"/>
      <c r="F82" s="24"/>
    </row>
    <row r="83" spans="1:6">
      <c r="A83" s="31"/>
      <c r="B83" s="36"/>
      <c r="C83" s="31"/>
      <c r="D83" s="31"/>
      <c r="F83" s="24"/>
    </row>
    <row r="84" spans="1:6">
      <c r="A84" s="31"/>
      <c r="B84" s="36"/>
      <c r="C84" s="31"/>
      <c r="D84" s="31"/>
      <c r="F84" s="24"/>
    </row>
    <row r="85" spans="1:6">
      <c r="A85" s="31"/>
      <c r="B85" s="36"/>
      <c r="C85" s="31"/>
      <c r="D85" s="31"/>
      <c r="F85" s="24"/>
    </row>
    <row r="86" spans="1:6">
      <c r="A86" s="31"/>
      <c r="B86" s="36"/>
      <c r="C86" s="31"/>
      <c r="D86" s="31"/>
      <c r="F86" s="24"/>
    </row>
    <row r="87" spans="1:6">
      <c r="A87" s="31"/>
      <c r="B87" s="36"/>
      <c r="C87" s="31"/>
      <c r="D87" s="31"/>
      <c r="F87" s="24"/>
    </row>
    <row r="88" spans="1:6">
      <c r="A88" s="31"/>
      <c r="B88" s="36"/>
      <c r="C88" s="31"/>
      <c r="D88" s="31"/>
      <c r="F88" s="24"/>
    </row>
    <row r="89" spans="1:6">
      <c r="A89" s="31"/>
      <c r="B89" s="36"/>
      <c r="C89" s="31"/>
      <c r="D89" s="31"/>
      <c r="F89" s="24"/>
    </row>
    <row r="90" spans="1:6">
      <c r="A90" s="31"/>
      <c r="B90" s="36"/>
      <c r="C90" s="31"/>
      <c r="D90" s="31"/>
      <c r="F90" s="24"/>
    </row>
    <row r="91" spans="1:6">
      <c r="A91" s="31"/>
      <c r="B91" s="36"/>
      <c r="C91" s="31"/>
      <c r="D91" s="31"/>
      <c r="F91" s="24"/>
    </row>
    <row r="92" spans="1:6">
      <c r="A92" s="31"/>
      <c r="B92" s="36"/>
      <c r="C92" s="31"/>
      <c r="D92" s="31"/>
      <c r="F92" s="24"/>
    </row>
    <row r="93" spans="1:6">
      <c r="A93" s="31"/>
      <c r="B93" s="36"/>
      <c r="C93" s="31"/>
      <c r="D93" s="31"/>
      <c r="F93" s="24"/>
    </row>
    <row r="94" spans="1:6">
      <c r="A94" s="31"/>
      <c r="B94" s="36"/>
      <c r="C94" s="31"/>
      <c r="D94" s="31"/>
      <c r="F94" s="24"/>
    </row>
    <row r="95" spans="1:6">
      <c r="A95" s="31"/>
      <c r="B95" s="36"/>
      <c r="C95" s="31"/>
      <c r="D95" s="31"/>
      <c r="F95" s="24"/>
    </row>
    <row r="96" spans="1:6">
      <c r="A96" s="31"/>
      <c r="B96" s="36"/>
      <c r="C96" s="31"/>
      <c r="D96" s="31"/>
      <c r="F96" s="24"/>
    </row>
    <row r="97" spans="1:6">
      <c r="A97" s="31"/>
      <c r="B97" s="36"/>
      <c r="C97" s="31"/>
      <c r="D97" s="31"/>
      <c r="F97" s="24"/>
    </row>
    <row r="98" spans="1:6">
      <c r="A98" s="31"/>
      <c r="B98" s="36"/>
      <c r="C98" s="31"/>
      <c r="D98" s="31"/>
      <c r="F98" s="24"/>
    </row>
    <row r="99" spans="1:6">
      <c r="A99" s="31"/>
      <c r="B99" s="36"/>
      <c r="C99" s="31"/>
      <c r="D99" s="31"/>
      <c r="F99" s="24"/>
    </row>
    <row r="100" spans="1:6">
      <c r="A100" s="31"/>
      <c r="B100" s="36"/>
      <c r="C100" s="31"/>
      <c r="D100" s="31"/>
      <c r="F100" s="24"/>
    </row>
    <row r="101" spans="1:6">
      <c r="A101" s="31"/>
      <c r="B101" s="36"/>
      <c r="C101" s="31"/>
      <c r="D101" s="31"/>
      <c r="F101" s="24"/>
    </row>
    <row r="102" spans="1:6">
      <c r="A102" s="31"/>
      <c r="B102" s="36"/>
      <c r="C102" s="31"/>
      <c r="D102" s="31"/>
      <c r="F102" s="24"/>
    </row>
    <row r="103" spans="1:6">
      <c r="A103" s="31"/>
      <c r="B103" s="36"/>
      <c r="C103" s="31"/>
      <c r="D103" s="31"/>
      <c r="F103" s="24"/>
    </row>
    <row r="104" spans="1:6">
      <c r="A104" s="31"/>
      <c r="B104" s="36"/>
      <c r="C104" s="31"/>
      <c r="D104" s="31"/>
      <c r="F104" s="24"/>
    </row>
    <row r="105" spans="1:6">
      <c r="A105" s="31"/>
      <c r="B105" s="36"/>
      <c r="C105" s="31"/>
      <c r="D105" s="31"/>
      <c r="F105" s="24"/>
    </row>
    <row r="106" spans="1:6">
      <c r="A106" s="31"/>
      <c r="B106" s="36"/>
      <c r="C106" s="31"/>
      <c r="D106" s="31"/>
      <c r="F106" s="24"/>
    </row>
    <row r="107" spans="1:6">
      <c r="A107" s="31"/>
      <c r="B107" s="36"/>
      <c r="C107" s="31"/>
      <c r="D107" s="31"/>
      <c r="F107" s="24"/>
    </row>
    <row r="108" spans="1:6">
      <c r="A108" s="31"/>
      <c r="B108" s="36"/>
      <c r="C108" s="31"/>
      <c r="D108" s="31"/>
      <c r="F108" s="24"/>
    </row>
    <row r="109" spans="1:6">
      <c r="A109" s="31"/>
      <c r="B109" s="36"/>
      <c r="C109" s="31"/>
      <c r="D109" s="31"/>
      <c r="F109" s="24"/>
    </row>
    <row r="110" spans="1:6">
      <c r="A110" s="31"/>
      <c r="B110" s="36"/>
      <c r="C110" s="31"/>
      <c r="D110" s="31"/>
      <c r="F110" s="24"/>
    </row>
    <row r="111" spans="1:6">
      <c r="A111" s="31"/>
      <c r="B111" s="36"/>
      <c r="C111" s="31"/>
      <c r="D111" s="31"/>
      <c r="F111" s="24"/>
    </row>
    <row r="112" spans="1:6">
      <c r="A112" s="31"/>
      <c r="B112" s="36"/>
      <c r="C112" s="31"/>
      <c r="D112" s="31"/>
      <c r="F112" s="24"/>
    </row>
    <row r="113" spans="1:6">
      <c r="A113" s="31"/>
      <c r="B113" s="36"/>
      <c r="C113" s="31"/>
      <c r="D113" s="31"/>
      <c r="F113" s="24"/>
    </row>
    <row r="114" spans="1:6">
      <c r="A114" s="31"/>
      <c r="B114" s="36"/>
      <c r="C114" s="31"/>
      <c r="D114" s="31"/>
      <c r="F114" s="24"/>
    </row>
    <row r="115" spans="1:6">
      <c r="A115" s="31"/>
      <c r="B115" s="36"/>
      <c r="C115" s="31"/>
      <c r="D115" s="31"/>
      <c r="F115" s="24"/>
    </row>
    <row r="116" spans="1:6">
      <c r="A116" s="31"/>
      <c r="B116" s="36"/>
      <c r="C116" s="31"/>
      <c r="D116" s="31"/>
      <c r="F116" s="24"/>
    </row>
    <row r="117" spans="1:6">
      <c r="A117" s="31"/>
      <c r="B117" s="36"/>
      <c r="C117" s="31"/>
      <c r="D117" s="31"/>
      <c r="F117" s="24"/>
    </row>
    <row r="118" spans="1:6">
      <c r="A118" s="31"/>
      <c r="B118" s="36"/>
      <c r="C118" s="31"/>
      <c r="D118" s="31"/>
      <c r="F118" s="24"/>
    </row>
    <row r="119" spans="1:6">
      <c r="A119" s="31"/>
      <c r="B119" s="36"/>
      <c r="C119" s="31"/>
      <c r="D119" s="31"/>
      <c r="F119" s="24"/>
    </row>
    <row r="120" spans="1:6">
      <c r="A120" s="31"/>
      <c r="B120" s="36"/>
      <c r="C120" s="31"/>
      <c r="D120" s="31"/>
      <c r="F120" s="24"/>
    </row>
    <row r="121" spans="1:6">
      <c r="A121" s="31"/>
      <c r="B121" s="36"/>
      <c r="C121" s="31"/>
      <c r="D121" s="31"/>
      <c r="F121" s="24"/>
    </row>
    <row r="122" spans="1:6">
      <c r="A122" s="31"/>
      <c r="B122" s="36"/>
      <c r="C122" s="31"/>
      <c r="D122" s="31"/>
      <c r="F122" s="24"/>
    </row>
    <row r="123" spans="1:6">
      <c r="A123" s="31"/>
      <c r="B123" s="36"/>
      <c r="C123" s="31"/>
      <c r="D123" s="31"/>
      <c r="F123" s="24"/>
    </row>
    <row r="124" spans="1:6">
      <c r="A124" s="31"/>
      <c r="B124" s="36"/>
      <c r="C124" s="31"/>
      <c r="D124" s="31"/>
      <c r="F124" s="24"/>
    </row>
    <row r="125" spans="1:6">
      <c r="A125" s="31"/>
      <c r="B125" s="36"/>
      <c r="C125" s="31"/>
      <c r="D125" s="31"/>
      <c r="F125" s="24"/>
    </row>
    <row r="126" spans="1:6">
      <c r="A126" s="31"/>
      <c r="B126" s="36"/>
      <c r="C126" s="31"/>
      <c r="D126" s="31"/>
      <c r="F126" s="24"/>
    </row>
    <row r="127" spans="1:6">
      <c r="A127" s="31"/>
      <c r="B127" s="36"/>
      <c r="C127" s="31"/>
      <c r="D127" s="31"/>
      <c r="F127" s="24"/>
    </row>
    <row r="128" spans="1:6">
      <c r="A128" s="31"/>
      <c r="B128" s="36"/>
      <c r="C128" s="31"/>
      <c r="D128" s="31"/>
      <c r="F128" s="24"/>
    </row>
    <row r="129" spans="1:6">
      <c r="A129" s="31"/>
      <c r="B129" s="36"/>
      <c r="C129" s="31"/>
      <c r="D129" s="31"/>
      <c r="F129" s="24"/>
    </row>
    <row r="130" spans="1:6">
      <c r="A130" s="31"/>
      <c r="B130" s="36"/>
      <c r="C130" s="31"/>
      <c r="D130" s="31"/>
      <c r="F130" s="24"/>
    </row>
    <row r="131" spans="1:6">
      <c r="A131" s="31"/>
      <c r="B131" s="36"/>
      <c r="C131" s="31"/>
      <c r="D131" s="31"/>
      <c r="F131" s="24"/>
    </row>
    <row r="132" spans="1:6">
      <c r="A132" s="31"/>
      <c r="B132" s="36"/>
      <c r="C132" s="31"/>
      <c r="D132" s="31"/>
      <c r="F132" s="24"/>
    </row>
    <row r="133" spans="1:6">
      <c r="A133" s="31"/>
      <c r="B133" s="36"/>
      <c r="C133" s="31"/>
      <c r="D133" s="31"/>
      <c r="F133" s="24"/>
    </row>
    <row r="134" spans="1:6">
      <c r="A134" s="31"/>
      <c r="B134" s="36"/>
      <c r="C134" s="31"/>
      <c r="D134" s="31"/>
      <c r="F134" s="24"/>
    </row>
    <row r="135" spans="1:6">
      <c r="A135" s="38"/>
      <c r="B135" s="11"/>
      <c r="C135" s="38"/>
      <c r="D135" s="38"/>
      <c r="F135" s="24"/>
    </row>
    <row r="136" spans="1:6">
      <c r="A136" s="38"/>
      <c r="B136" s="11"/>
      <c r="C136" s="38"/>
      <c r="D136" s="38"/>
      <c r="F136" s="24"/>
    </row>
    <row r="137" spans="1:6">
      <c r="A137" s="38"/>
      <c r="B137" s="11"/>
      <c r="C137" s="38"/>
      <c r="D137" s="38"/>
      <c r="F137" s="24"/>
    </row>
    <row r="138" spans="1:6">
      <c r="A138" s="38"/>
      <c r="B138" s="11"/>
      <c r="C138" s="38"/>
      <c r="D138" s="38"/>
      <c r="F138" s="24"/>
    </row>
    <row r="139" spans="1:6">
      <c r="A139" s="38"/>
      <c r="B139" s="11"/>
      <c r="C139" s="38"/>
      <c r="D139" s="38"/>
      <c r="F139" s="24"/>
    </row>
    <row r="140" spans="1:6">
      <c r="A140" s="38"/>
      <c r="B140" s="11"/>
      <c r="C140" s="38"/>
      <c r="D140" s="38"/>
      <c r="F140" s="24"/>
    </row>
    <row r="141" spans="1:6">
      <c r="A141" s="38"/>
      <c r="B141" s="11"/>
      <c r="C141" s="38"/>
      <c r="D141" s="38"/>
      <c r="F141" s="24"/>
    </row>
    <row r="142" spans="1:6">
      <c r="A142" s="38"/>
      <c r="B142" s="11"/>
      <c r="C142" s="38"/>
      <c r="D142" s="38"/>
      <c r="F142" s="24"/>
    </row>
    <row r="143" spans="1:6">
      <c r="A143" s="38"/>
      <c r="B143" s="11"/>
      <c r="C143" s="38"/>
      <c r="D143" s="38"/>
      <c r="F143" s="24"/>
    </row>
    <row r="144" spans="1:6">
      <c r="A144" s="38"/>
      <c r="B144" s="11"/>
      <c r="C144" s="38"/>
      <c r="D144" s="38"/>
      <c r="F144" s="24"/>
    </row>
    <row r="145" spans="1:6">
      <c r="A145" s="38"/>
      <c r="B145" s="11"/>
      <c r="C145" s="38"/>
      <c r="D145" s="38"/>
      <c r="F145" s="24"/>
    </row>
    <row r="146" spans="1:6">
      <c r="A146" s="38"/>
      <c r="B146" s="11"/>
      <c r="C146" s="38"/>
      <c r="D146" s="38"/>
      <c r="F146" s="24"/>
    </row>
    <row r="147" spans="1:6">
      <c r="A147" s="38"/>
      <c r="B147" s="11"/>
      <c r="C147" s="38"/>
      <c r="D147" s="38"/>
      <c r="F147" s="24"/>
    </row>
    <row r="148" spans="1:6">
      <c r="A148" s="38"/>
      <c r="B148" s="11"/>
      <c r="C148" s="38"/>
      <c r="D148" s="38"/>
      <c r="F148" s="24"/>
    </row>
    <row r="149" spans="1:6">
      <c r="A149" s="38"/>
      <c r="B149" s="11"/>
      <c r="C149" s="38"/>
      <c r="D149" s="38"/>
      <c r="F149" s="24"/>
    </row>
    <row r="150" spans="1:6">
      <c r="A150" s="38"/>
      <c r="B150" s="11"/>
      <c r="C150" s="38"/>
      <c r="D150" s="38"/>
      <c r="F150" s="24"/>
    </row>
    <row r="151" spans="1:6">
      <c r="A151" s="38"/>
      <c r="B151" s="11"/>
      <c r="C151" s="38"/>
      <c r="D151" s="38"/>
      <c r="F151" s="24"/>
    </row>
    <row r="152" spans="1:6">
      <c r="A152" s="38"/>
      <c r="B152" s="11"/>
      <c r="C152" s="38"/>
      <c r="D152" s="38"/>
      <c r="F152" s="24"/>
    </row>
    <row r="153" spans="1:6">
      <c r="A153" s="38"/>
      <c r="B153" s="11"/>
      <c r="C153" s="38"/>
      <c r="D153" s="38"/>
      <c r="F153" s="24"/>
    </row>
    <row r="154" spans="1:6">
      <c r="A154" s="38"/>
      <c r="B154" s="11"/>
      <c r="C154" s="38"/>
      <c r="D154" s="38"/>
      <c r="F154" s="24"/>
    </row>
    <row r="155" spans="1:6">
      <c r="A155" s="38"/>
      <c r="B155" s="11"/>
      <c r="C155" s="38"/>
      <c r="D155" s="38"/>
      <c r="F155" s="24"/>
    </row>
    <row r="156" spans="1:6">
      <c r="A156" s="38"/>
      <c r="B156" s="11"/>
      <c r="C156" s="38"/>
      <c r="D156" s="38"/>
      <c r="F156" s="24"/>
    </row>
    <row r="157" spans="1:6">
      <c r="A157" s="38"/>
      <c r="B157" s="11"/>
      <c r="C157" s="38"/>
      <c r="D157" s="38"/>
      <c r="F157" s="24"/>
    </row>
    <row r="158" spans="1:6">
      <c r="A158" s="38"/>
      <c r="B158" s="11"/>
      <c r="C158" s="38"/>
      <c r="D158" s="38"/>
      <c r="F158" s="24"/>
    </row>
    <row r="159" spans="1:6">
      <c r="A159" s="38"/>
      <c r="B159" s="11"/>
      <c r="C159" s="38"/>
      <c r="D159" s="38"/>
      <c r="F159" s="24"/>
    </row>
    <row r="160" spans="1:6">
      <c r="A160" s="38"/>
      <c r="B160" s="11"/>
      <c r="C160" s="38"/>
      <c r="D160" s="38"/>
      <c r="F160" s="24"/>
    </row>
    <row r="161" spans="1:6">
      <c r="A161" s="38"/>
      <c r="B161" s="11"/>
      <c r="C161" s="38"/>
      <c r="D161" s="38"/>
      <c r="F161" s="24"/>
    </row>
    <row r="162" spans="1:6">
      <c r="A162" s="38"/>
      <c r="B162" s="11"/>
      <c r="C162" s="38"/>
      <c r="D162" s="38"/>
      <c r="F162" s="24"/>
    </row>
    <row r="163" spans="1:6">
      <c r="A163" s="38"/>
      <c r="B163" s="11"/>
      <c r="C163" s="38"/>
      <c r="D163" s="38"/>
      <c r="F163" s="24"/>
    </row>
    <row r="164" spans="1:6">
      <c r="A164" s="38"/>
      <c r="B164" s="11"/>
      <c r="C164" s="38"/>
      <c r="D164" s="38"/>
      <c r="F164" s="24"/>
    </row>
    <row r="165" spans="1:6">
      <c r="A165" s="38"/>
      <c r="B165" s="11"/>
      <c r="C165" s="38"/>
      <c r="D165" s="38"/>
      <c r="F165" s="24"/>
    </row>
    <row r="166" spans="1:6">
      <c r="A166" s="38"/>
      <c r="B166" s="11"/>
      <c r="C166" s="38"/>
      <c r="D166" s="38"/>
      <c r="F166" s="24"/>
    </row>
    <row r="167" spans="1:6">
      <c r="A167" s="38"/>
      <c r="B167" s="11"/>
      <c r="C167" s="38"/>
      <c r="D167" s="38"/>
      <c r="F167" s="24"/>
    </row>
    <row r="168" spans="1:6">
      <c r="A168" s="38"/>
      <c r="B168" s="11"/>
      <c r="C168" s="38"/>
      <c r="D168" s="38"/>
      <c r="F168" s="24"/>
    </row>
    <row r="169" spans="1:6">
      <c r="A169" s="38"/>
      <c r="B169" s="11"/>
      <c r="C169" s="38"/>
      <c r="D169" s="38"/>
      <c r="F169" s="24"/>
    </row>
    <row r="170" spans="1:6">
      <c r="A170" s="38"/>
      <c r="B170" s="11"/>
      <c r="C170" s="38"/>
      <c r="D170" s="38"/>
      <c r="F170" s="24"/>
    </row>
    <row r="171" spans="1:6">
      <c r="A171" s="38"/>
      <c r="B171" s="11"/>
      <c r="C171" s="38"/>
      <c r="D171" s="38"/>
      <c r="F171" s="24"/>
    </row>
    <row r="172" spans="1:6">
      <c r="A172" s="38"/>
      <c r="B172" s="11"/>
      <c r="C172" s="38"/>
      <c r="D172" s="38"/>
      <c r="F172" s="24"/>
    </row>
    <row r="173" spans="1:6">
      <c r="A173" s="38"/>
      <c r="B173" s="11"/>
      <c r="C173" s="38"/>
      <c r="D173" s="38"/>
      <c r="F173" s="24"/>
    </row>
    <row r="174" spans="1:6">
      <c r="A174" s="38"/>
      <c r="B174" s="11"/>
      <c r="C174" s="38"/>
      <c r="D174" s="38"/>
      <c r="F174" s="24"/>
    </row>
    <row r="175" spans="1:6">
      <c r="A175" s="38"/>
      <c r="B175" s="11"/>
      <c r="C175" s="38"/>
      <c r="D175" s="38"/>
      <c r="F175" s="24"/>
    </row>
    <row r="176" spans="1:6">
      <c r="A176" s="38"/>
      <c r="B176" s="11"/>
      <c r="C176" s="38"/>
      <c r="D176" s="38"/>
      <c r="F176" s="24"/>
    </row>
    <row r="177" spans="1:6">
      <c r="A177" s="38"/>
      <c r="B177" s="11"/>
      <c r="C177" s="38"/>
      <c r="D177" s="38"/>
      <c r="F177" s="24"/>
    </row>
    <row r="178" spans="1:6">
      <c r="A178" s="38"/>
      <c r="B178" s="11"/>
      <c r="C178" s="38"/>
      <c r="D178" s="38"/>
      <c r="F178" s="24"/>
    </row>
    <row r="179" spans="1:6">
      <c r="A179" s="38"/>
      <c r="B179" s="11"/>
      <c r="C179" s="38"/>
      <c r="D179" s="38"/>
      <c r="F179" s="24"/>
    </row>
    <row r="180" spans="1:6">
      <c r="A180" s="38"/>
      <c r="B180" s="11"/>
      <c r="C180" s="38"/>
      <c r="D180" s="38"/>
      <c r="F180" s="24"/>
    </row>
    <row r="181" spans="1:6">
      <c r="A181" s="38"/>
      <c r="B181" s="11"/>
      <c r="C181" s="38"/>
      <c r="D181" s="38"/>
      <c r="F181" s="24"/>
    </row>
    <row r="182" spans="1:6">
      <c r="A182" s="38"/>
      <c r="B182" s="11"/>
      <c r="C182" s="38"/>
      <c r="D182" s="38"/>
      <c r="F182" s="24"/>
    </row>
    <row r="183" spans="1:6">
      <c r="A183" s="38"/>
      <c r="B183" s="11"/>
      <c r="C183" s="38"/>
      <c r="D183" s="38"/>
      <c r="F183" s="24"/>
    </row>
    <row r="184" spans="1:6">
      <c r="A184" s="38"/>
      <c r="B184" s="11"/>
      <c r="C184" s="38"/>
      <c r="D184" s="38"/>
      <c r="F184" s="24"/>
    </row>
    <row r="185" spans="1:6">
      <c r="A185" s="38"/>
      <c r="B185" s="11"/>
      <c r="C185" s="38"/>
      <c r="D185" s="38"/>
      <c r="F185" s="24"/>
    </row>
    <row r="186" spans="1:6">
      <c r="A186" s="38"/>
      <c r="B186" s="11"/>
      <c r="C186" s="38"/>
      <c r="D186" s="38"/>
      <c r="F186" s="24"/>
    </row>
    <row r="187" spans="1:6">
      <c r="A187" s="38"/>
      <c r="B187" s="11"/>
      <c r="C187" s="38"/>
      <c r="D187" s="38"/>
      <c r="F187" s="24"/>
    </row>
    <row r="188" spans="1:6">
      <c r="A188" s="38"/>
      <c r="B188" s="11"/>
      <c r="C188" s="38"/>
      <c r="D188" s="38"/>
      <c r="F188" s="24"/>
    </row>
    <row r="189" spans="1:6">
      <c r="A189" s="38"/>
      <c r="B189" s="11"/>
      <c r="C189" s="38"/>
      <c r="D189" s="38"/>
      <c r="F189" s="24"/>
    </row>
    <row r="190" spans="1:6">
      <c r="A190" s="38"/>
      <c r="B190" s="11"/>
      <c r="C190" s="38"/>
      <c r="D190" s="38"/>
      <c r="F190" s="24"/>
    </row>
    <row r="191" spans="1:6">
      <c r="A191" s="38"/>
      <c r="B191" s="11"/>
      <c r="C191" s="38"/>
      <c r="D191" s="38"/>
      <c r="F191" s="24"/>
    </row>
    <row r="192" spans="1:6">
      <c r="A192" s="38"/>
      <c r="B192" s="11"/>
      <c r="C192" s="38"/>
      <c r="D192" s="38"/>
      <c r="F192" s="24"/>
    </row>
    <row r="193" spans="1:6">
      <c r="A193" s="38"/>
      <c r="B193" s="11"/>
      <c r="C193" s="38"/>
      <c r="D193" s="38"/>
      <c r="F193" s="24"/>
    </row>
    <row r="194" spans="1:6">
      <c r="A194" s="38"/>
      <c r="B194" s="11"/>
      <c r="C194" s="38"/>
      <c r="D194" s="38"/>
      <c r="F194" s="24"/>
    </row>
    <row r="195" spans="1:6">
      <c r="A195" s="38"/>
      <c r="B195" s="11"/>
      <c r="C195" s="38"/>
      <c r="D195" s="38"/>
      <c r="F195" s="24"/>
    </row>
    <row r="196" spans="1:6">
      <c r="A196" s="38"/>
      <c r="B196" s="11"/>
      <c r="C196" s="38"/>
      <c r="D196" s="38"/>
      <c r="F196" s="24"/>
    </row>
    <row r="197" spans="1:6">
      <c r="A197" s="38"/>
      <c r="B197" s="11"/>
      <c r="C197" s="38"/>
      <c r="D197" s="38"/>
      <c r="F197" s="24"/>
    </row>
    <row r="198" spans="1:6">
      <c r="A198" s="38"/>
      <c r="B198" s="11"/>
      <c r="C198" s="38"/>
      <c r="D198" s="38"/>
      <c r="F198" s="24"/>
    </row>
    <row r="199" spans="1:6">
      <c r="A199" s="38"/>
      <c r="B199" s="11"/>
      <c r="C199" s="38"/>
      <c r="D199" s="38"/>
      <c r="F199" s="24"/>
    </row>
    <row r="200" spans="1:6">
      <c r="A200" s="38"/>
      <c r="B200" s="11"/>
      <c r="C200" s="38"/>
      <c r="D200" s="38"/>
      <c r="F200" s="24"/>
    </row>
    <row r="201" spans="1:6">
      <c r="A201" s="38"/>
      <c r="B201" s="11"/>
      <c r="C201" s="38"/>
      <c r="D201" s="38"/>
      <c r="F201" s="24"/>
    </row>
    <row r="202" spans="1:6">
      <c r="A202" s="38"/>
      <c r="B202" s="11"/>
      <c r="C202" s="38"/>
      <c r="D202" s="38"/>
      <c r="F202" s="24"/>
    </row>
    <row r="203" spans="1:6">
      <c r="A203" s="38"/>
      <c r="B203" s="11"/>
      <c r="C203" s="38"/>
      <c r="D203" s="38"/>
      <c r="F203" s="24"/>
    </row>
    <row r="204" spans="1:6">
      <c r="A204" s="38"/>
      <c r="B204" s="11"/>
      <c r="C204" s="38"/>
      <c r="D204" s="38"/>
      <c r="F204" s="24"/>
    </row>
    <row r="205" spans="1:6">
      <c r="A205" s="38"/>
      <c r="B205" s="11"/>
      <c r="C205" s="38"/>
      <c r="D205" s="38"/>
      <c r="F205" s="24"/>
    </row>
    <row r="206" spans="1:6">
      <c r="A206" s="38"/>
      <c r="B206" s="11"/>
      <c r="C206" s="38"/>
      <c r="D206" s="38"/>
      <c r="F206" s="24"/>
    </row>
    <row r="207" spans="1:6">
      <c r="A207" s="38"/>
      <c r="B207" s="11"/>
      <c r="C207" s="38"/>
      <c r="D207" s="38"/>
      <c r="F207" s="24"/>
    </row>
    <row r="208" spans="1:6">
      <c r="A208" s="38"/>
      <c r="B208" s="11"/>
      <c r="C208" s="38"/>
      <c r="D208" s="38"/>
      <c r="F208" s="24"/>
    </row>
    <row r="209" spans="1:6">
      <c r="A209" s="38"/>
      <c r="B209" s="11"/>
      <c r="C209" s="38"/>
      <c r="D209" s="38"/>
      <c r="F209" s="24"/>
    </row>
    <row r="210" spans="1:6">
      <c r="A210" s="38"/>
      <c r="B210" s="11"/>
      <c r="C210" s="38"/>
      <c r="D210" s="38"/>
      <c r="F210" s="24"/>
    </row>
    <row r="211" spans="1:6">
      <c r="A211" s="38"/>
      <c r="B211" s="11"/>
      <c r="C211" s="38"/>
      <c r="D211" s="38"/>
      <c r="F211" s="24"/>
    </row>
    <row r="212" spans="1:6">
      <c r="A212" s="38"/>
      <c r="B212" s="11"/>
      <c r="C212" s="38"/>
      <c r="D212" s="38"/>
      <c r="F212" s="24"/>
    </row>
    <row r="213" spans="1:6">
      <c r="A213" s="38"/>
      <c r="B213" s="11"/>
      <c r="C213" s="38"/>
      <c r="D213" s="38"/>
      <c r="F213" s="24"/>
    </row>
    <row r="214" spans="1:6">
      <c r="A214" s="38"/>
      <c r="B214" s="11"/>
      <c r="C214" s="38"/>
      <c r="D214" s="38"/>
      <c r="F214" s="24"/>
    </row>
    <row r="215" spans="1:6">
      <c r="A215" s="38"/>
      <c r="B215" s="11"/>
      <c r="C215" s="38"/>
      <c r="D215" s="38"/>
      <c r="F215" s="24"/>
    </row>
    <row r="216" spans="1:6">
      <c r="A216" s="38"/>
      <c r="B216" s="11"/>
      <c r="C216" s="38"/>
      <c r="D216" s="38"/>
      <c r="F216" s="24"/>
    </row>
    <row r="217" spans="1:6">
      <c r="A217" s="38"/>
      <c r="B217" s="11"/>
      <c r="C217" s="38"/>
      <c r="D217" s="38"/>
      <c r="F217" s="24"/>
    </row>
    <row r="218" spans="1:6">
      <c r="A218" s="38"/>
      <c r="B218" s="11"/>
      <c r="C218" s="38"/>
      <c r="D218" s="38"/>
      <c r="F218" s="24"/>
    </row>
    <row r="219" spans="1:6">
      <c r="A219" s="38"/>
      <c r="B219" s="11"/>
      <c r="C219" s="38"/>
      <c r="D219" s="38"/>
      <c r="F219" s="24"/>
    </row>
    <row r="220" spans="1:6">
      <c r="A220" s="38"/>
      <c r="B220" s="11"/>
      <c r="C220" s="38"/>
      <c r="D220" s="38"/>
      <c r="F220" s="24"/>
    </row>
    <row r="221" spans="1:6">
      <c r="A221" s="38"/>
      <c r="B221" s="11"/>
      <c r="C221" s="38"/>
      <c r="D221" s="38"/>
      <c r="F221" s="24"/>
    </row>
    <row r="222" spans="1:6">
      <c r="A222" s="38"/>
      <c r="B222" s="11"/>
      <c r="C222" s="38"/>
      <c r="D222" s="38"/>
      <c r="F222" s="24"/>
    </row>
    <row r="223" spans="1:6">
      <c r="A223" s="38"/>
      <c r="B223" s="11"/>
      <c r="C223" s="38"/>
      <c r="D223" s="38"/>
      <c r="F223" s="24"/>
    </row>
    <row r="224" spans="1:6">
      <c r="A224" s="38"/>
      <c r="B224" s="11"/>
      <c r="C224" s="38"/>
      <c r="D224" s="38"/>
      <c r="F224" s="24"/>
    </row>
    <row r="225" spans="1:6">
      <c r="A225" s="38"/>
      <c r="B225" s="11"/>
      <c r="C225" s="38"/>
      <c r="D225" s="38"/>
      <c r="F225" s="24"/>
    </row>
    <row r="226" spans="1:6">
      <c r="A226" s="38"/>
      <c r="B226" s="11"/>
      <c r="C226" s="38"/>
      <c r="D226" s="38"/>
      <c r="F226" s="24"/>
    </row>
    <row r="227" spans="1:6">
      <c r="A227" s="38"/>
      <c r="B227" s="11"/>
      <c r="C227" s="38"/>
      <c r="D227" s="38"/>
      <c r="F227" s="24"/>
    </row>
    <row r="228" spans="1:6">
      <c r="A228" s="38"/>
      <c r="B228" s="11"/>
      <c r="C228" s="38"/>
      <c r="D228" s="38"/>
      <c r="F228" s="24"/>
    </row>
    <row r="229" spans="1:6">
      <c r="A229" s="38"/>
      <c r="B229" s="11"/>
      <c r="C229" s="38"/>
      <c r="D229" s="38"/>
      <c r="F229" s="24"/>
    </row>
    <row r="230" spans="1:6">
      <c r="A230" s="38"/>
      <c r="B230" s="11"/>
      <c r="C230" s="38"/>
      <c r="D230" s="38"/>
      <c r="F230" s="24"/>
    </row>
    <row r="231" spans="1:6">
      <c r="A231" s="38"/>
      <c r="B231" s="11"/>
      <c r="C231" s="38"/>
      <c r="D231" s="38"/>
      <c r="F231" s="24"/>
    </row>
    <row r="232" spans="1:6">
      <c r="A232" s="38"/>
      <c r="B232" s="11"/>
      <c r="C232" s="38"/>
      <c r="D232" s="38"/>
      <c r="F232" s="24"/>
    </row>
    <row r="233" spans="1:6">
      <c r="A233" s="38"/>
      <c r="B233" s="11"/>
      <c r="C233" s="38"/>
      <c r="D233" s="38"/>
      <c r="F233" s="24"/>
    </row>
    <row r="234" spans="1:6">
      <c r="A234" s="38"/>
      <c r="B234" s="11"/>
      <c r="C234" s="38"/>
      <c r="D234" s="38"/>
      <c r="F234" s="24"/>
    </row>
    <row r="235" spans="1:6">
      <c r="A235" s="38"/>
      <c r="B235" s="11"/>
      <c r="C235" s="38"/>
      <c r="D235" s="38"/>
      <c r="F235" s="24"/>
    </row>
    <row r="236" spans="1:6">
      <c r="A236" s="38"/>
      <c r="B236" s="11"/>
      <c r="C236" s="38"/>
      <c r="D236" s="38"/>
      <c r="F236" s="24"/>
    </row>
    <row r="237" spans="1:6">
      <c r="A237" s="38"/>
      <c r="B237" s="11"/>
      <c r="C237" s="38"/>
      <c r="D237" s="38"/>
      <c r="F237" s="24"/>
    </row>
    <row r="238" spans="1:6">
      <c r="A238" s="38"/>
      <c r="B238" s="11"/>
      <c r="C238" s="38"/>
      <c r="D238" s="38"/>
      <c r="F238" s="24"/>
    </row>
    <row r="239" spans="1:6">
      <c r="A239" s="38"/>
      <c r="B239" s="11"/>
      <c r="C239" s="38"/>
      <c r="D239" s="38"/>
      <c r="F239" s="24"/>
    </row>
    <row r="240" spans="1:6">
      <c r="A240" s="38"/>
      <c r="B240" s="11"/>
      <c r="C240" s="38"/>
      <c r="D240" s="38"/>
      <c r="F240" s="24"/>
    </row>
    <row r="241" spans="1:6">
      <c r="A241" s="38"/>
      <c r="B241" s="11"/>
      <c r="C241" s="38"/>
      <c r="D241" s="38"/>
      <c r="F241" s="24"/>
    </row>
    <row r="242" spans="1:6">
      <c r="A242" s="38"/>
      <c r="B242" s="11"/>
      <c r="C242" s="38"/>
      <c r="D242" s="38"/>
      <c r="F242" s="24"/>
    </row>
    <row r="243" spans="1:6">
      <c r="A243" s="38"/>
      <c r="B243" s="11"/>
      <c r="C243" s="38"/>
      <c r="D243" s="38"/>
      <c r="F243" s="24"/>
    </row>
    <row r="244" spans="1:6">
      <c r="A244" s="38"/>
      <c r="B244" s="11"/>
      <c r="C244" s="38"/>
      <c r="D244" s="38"/>
      <c r="F244" s="24"/>
    </row>
    <row r="245" spans="1:6">
      <c r="A245" s="38"/>
      <c r="B245" s="11"/>
      <c r="C245" s="38"/>
      <c r="D245" s="38"/>
      <c r="F245" s="24"/>
    </row>
    <row r="246" spans="1:6">
      <c r="A246" s="38"/>
      <c r="B246" s="11"/>
      <c r="C246" s="38"/>
      <c r="D246" s="38"/>
      <c r="F246" s="24"/>
    </row>
    <row r="247" spans="1:6">
      <c r="A247" s="38"/>
      <c r="B247" s="11"/>
      <c r="C247" s="38"/>
      <c r="D247" s="38"/>
      <c r="F247" s="24"/>
    </row>
    <row r="248" spans="1:6">
      <c r="A248" s="38"/>
      <c r="B248" s="11"/>
      <c r="C248" s="38"/>
      <c r="D248" s="38"/>
      <c r="F248" s="24"/>
    </row>
    <row r="249" spans="1:6">
      <c r="A249" s="38"/>
      <c r="B249" s="11"/>
      <c r="C249" s="38"/>
      <c r="D249" s="38"/>
      <c r="F249" s="24"/>
    </row>
    <row r="250" spans="1:6">
      <c r="A250" s="38"/>
      <c r="B250" s="11"/>
      <c r="C250" s="38"/>
      <c r="D250" s="38"/>
      <c r="F250" s="24"/>
    </row>
    <row r="251" spans="1:6">
      <c r="A251" s="38"/>
      <c r="B251" s="11"/>
      <c r="C251" s="38"/>
      <c r="D251" s="38"/>
      <c r="F251" s="24"/>
    </row>
    <row r="252" spans="1:6">
      <c r="A252" s="38"/>
      <c r="B252" s="11"/>
      <c r="C252" s="38"/>
      <c r="D252" s="38"/>
      <c r="F252" s="24"/>
    </row>
    <row r="253" spans="1:6">
      <c r="A253" s="38"/>
      <c r="B253" s="11"/>
      <c r="C253" s="38"/>
      <c r="D253" s="38"/>
      <c r="F253" s="24"/>
    </row>
    <row r="254" spans="1:6">
      <c r="A254" s="38"/>
      <c r="B254" s="11"/>
      <c r="C254" s="38"/>
      <c r="D254" s="38"/>
      <c r="F254" s="24"/>
    </row>
    <row r="255" spans="1:6">
      <c r="A255" s="38"/>
      <c r="B255" s="11"/>
      <c r="C255" s="38"/>
      <c r="D255" s="38"/>
      <c r="F255" s="24"/>
    </row>
    <row r="256" spans="1:6">
      <c r="A256" s="38"/>
      <c r="B256" s="11"/>
      <c r="C256" s="38"/>
      <c r="D256" s="38"/>
      <c r="F256" s="24"/>
    </row>
    <row r="257" spans="1:6">
      <c r="A257" s="38"/>
      <c r="B257" s="11"/>
      <c r="C257" s="38"/>
      <c r="D257" s="38"/>
      <c r="F257" s="24"/>
    </row>
    <row r="258" spans="1:6">
      <c r="A258" s="38"/>
      <c r="B258" s="11"/>
      <c r="C258" s="38"/>
      <c r="D258" s="38"/>
      <c r="F258" s="24"/>
    </row>
    <row r="259" spans="1:6">
      <c r="A259" s="38"/>
      <c r="B259" s="11"/>
      <c r="C259" s="38"/>
      <c r="D259" s="38"/>
      <c r="F259" s="24"/>
    </row>
    <row r="260" spans="1:6">
      <c r="A260" s="38"/>
      <c r="B260" s="11"/>
      <c r="C260" s="38"/>
      <c r="D260" s="38"/>
      <c r="F260" s="24"/>
    </row>
    <row r="261" spans="1:6">
      <c r="A261" s="38"/>
      <c r="B261" s="11"/>
      <c r="C261" s="38"/>
      <c r="D261" s="38"/>
      <c r="F261" s="24"/>
    </row>
    <row r="262" spans="1:6">
      <c r="A262" s="38"/>
      <c r="B262" s="11"/>
      <c r="C262" s="38"/>
      <c r="D262" s="38"/>
      <c r="F262" s="24"/>
    </row>
    <row r="263" spans="1:6">
      <c r="A263" s="38"/>
      <c r="B263" s="11"/>
      <c r="C263" s="38"/>
      <c r="D263" s="38"/>
      <c r="F263" s="24"/>
    </row>
    <row r="264" spans="1:6">
      <c r="A264" s="38"/>
      <c r="B264" s="11"/>
      <c r="C264" s="38"/>
      <c r="D264" s="38"/>
      <c r="F264" s="24"/>
    </row>
    <row r="265" spans="1:6">
      <c r="A265" s="38"/>
      <c r="B265" s="11"/>
      <c r="C265" s="38"/>
      <c r="D265" s="38"/>
      <c r="F265" s="24"/>
    </row>
    <row r="266" spans="1:6">
      <c r="A266" s="38"/>
      <c r="B266" s="11"/>
      <c r="C266" s="38"/>
      <c r="D266" s="38"/>
      <c r="F266" s="24"/>
    </row>
    <row r="267" spans="1:6">
      <c r="A267" s="38"/>
      <c r="B267" s="11"/>
      <c r="C267" s="38"/>
      <c r="D267" s="38"/>
      <c r="F267" s="24"/>
    </row>
    <row r="268" spans="1:6">
      <c r="A268" s="38"/>
      <c r="B268" s="11"/>
      <c r="C268" s="38"/>
      <c r="D268" s="38"/>
      <c r="F268" s="24"/>
    </row>
    <row r="269" spans="1:6">
      <c r="A269" s="38"/>
      <c r="B269" s="11"/>
      <c r="C269" s="38"/>
      <c r="D269" s="38"/>
      <c r="F269" s="24"/>
    </row>
    <row r="270" spans="1:6">
      <c r="A270" s="38"/>
      <c r="B270" s="11"/>
      <c r="C270" s="38"/>
      <c r="D270" s="38"/>
      <c r="F270" s="24"/>
    </row>
    <row r="271" spans="1:6">
      <c r="A271" s="38"/>
      <c r="B271" s="11"/>
      <c r="C271" s="38"/>
      <c r="D271" s="38"/>
      <c r="F271" s="24"/>
    </row>
    <row r="272" spans="1:6">
      <c r="A272" s="38"/>
      <c r="B272" s="11"/>
      <c r="C272" s="38"/>
      <c r="D272" s="38"/>
      <c r="F272" s="24"/>
    </row>
    <row r="273" spans="1:6">
      <c r="A273" s="38"/>
      <c r="B273" s="11"/>
      <c r="C273" s="38"/>
      <c r="D273" s="38"/>
      <c r="F273" s="24"/>
    </row>
    <row r="274" spans="1:6">
      <c r="A274" s="38"/>
      <c r="B274" s="11"/>
      <c r="C274" s="38"/>
      <c r="D274" s="38"/>
      <c r="F274" s="24"/>
    </row>
    <row r="275" spans="1:6">
      <c r="A275" s="38"/>
      <c r="B275" s="11"/>
      <c r="C275" s="38"/>
      <c r="D275" s="38"/>
      <c r="F275" s="24"/>
    </row>
    <row r="276" spans="1:6">
      <c r="A276" s="38"/>
      <c r="B276" s="11"/>
      <c r="C276" s="38"/>
      <c r="D276" s="38"/>
      <c r="F276" s="24"/>
    </row>
    <row r="277" spans="1:6">
      <c r="A277" s="38"/>
      <c r="B277" s="11"/>
      <c r="C277" s="38"/>
      <c r="D277" s="38"/>
      <c r="F277" s="24"/>
    </row>
    <row r="278" spans="1:6">
      <c r="A278" s="38"/>
      <c r="B278" s="11"/>
      <c r="C278" s="38"/>
      <c r="D278" s="38"/>
      <c r="F278" s="24"/>
    </row>
    <row r="279" spans="1:6">
      <c r="A279" s="38"/>
      <c r="B279" s="11"/>
      <c r="C279" s="38"/>
      <c r="D279" s="38"/>
      <c r="F279" s="24"/>
    </row>
    <row r="280" spans="1:6">
      <c r="A280" s="38"/>
      <c r="B280" s="11"/>
      <c r="C280" s="38"/>
      <c r="D280" s="38"/>
      <c r="F280" s="24"/>
    </row>
    <row r="281" spans="1:6">
      <c r="A281" s="38"/>
      <c r="B281" s="11"/>
      <c r="C281" s="38"/>
      <c r="D281" s="38"/>
      <c r="F281" s="24"/>
    </row>
    <row r="282" spans="1:6">
      <c r="A282" s="38"/>
      <c r="B282" s="11"/>
      <c r="C282" s="38"/>
      <c r="D282" s="38"/>
      <c r="F282" s="24"/>
    </row>
    <row r="283" spans="1:6">
      <c r="A283" s="38"/>
      <c r="B283" s="11"/>
      <c r="C283" s="38"/>
      <c r="D283" s="38"/>
      <c r="F283" s="24"/>
    </row>
    <row r="284" spans="1:6">
      <c r="A284" s="38"/>
      <c r="B284" s="11"/>
      <c r="C284" s="38"/>
      <c r="D284" s="38"/>
      <c r="F284" s="24"/>
    </row>
    <row r="285" spans="1:6">
      <c r="A285" s="38"/>
      <c r="B285" s="11"/>
      <c r="C285" s="38"/>
      <c r="D285" s="38"/>
      <c r="F285" s="24"/>
    </row>
    <row r="286" spans="1:6">
      <c r="A286" s="38"/>
      <c r="B286" s="11"/>
      <c r="C286" s="38"/>
      <c r="D286" s="38"/>
      <c r="F286" s="24"/>
    </row>
    <row r="287" spans="1:6">
      <c r="A287" s="38"/>
      <c r="B287" s="11"/>
      <c r="C287" s="38"/>
      <c r="D287" s="38"/>
      <c r="F287" s="24"/>
    </row>
    <row r="288" spans="1:6">
      <c r="A288" s="38"/>
      <c r="B288" s="11"/>
      <c r="C288" s="38"/>
      <c r="D288" s="38"/>
      <c r="F288" s="24"/>
    </row>
    <row r="289" spans="1:6">
      <c r="A289" s="38"/>
      <c r="B289" s="11"/>
      <c r="C289" s="38"/>
      <c r="D289" s="38"/>
      <c r="F289" s="24"/>
    </row>
    <row r="290" spans="1:6">
      <c r="A290" s="38"/>
      <c r="B290" s="11"/>
      <c r="C290" s="38"/>
      <c r="D290" s="38"/>
      <c r="F290" s="24"/>
    </row>
    <row r="291" spans="1:6">
      <c r="A291" s="38"/>
      <c r="B291" s="11"/>
      <c r="C291" s="38"/>
      <c r="D291" s="38"/>
      <c r="F291" s="24"/>
    </row>
    <row r="292" spans="1:6">
      <c r="A292" s="38"/>
      <c r="B292" s="11"/>
      <c r="C292" s="38"/>
      <c r="D292" s="38"/>
      <c r="F292" s="24"/>
    </row>
    <row r="293" spans="1:6">
      <c r="A293" s="38"/>
      <c r="B293" s="11"/>
      <c r="C293" s="38"/>
      <c r="D293" s="38"/>
      <c r="F293" s="24"/>
    </row>
    <row r="294" spans="1:6">
      <c r="A294" s="38"/>
      <c r="B294" s="11"/>
      <c r="C294" s="38"/>
      <c r="D294" s="38"/>
      <c r="F294" s="24"/>
    </row>
    <row r="295" spans="1:6">
      <c r="A295" s="38"/>
      <c r="B295" s="11"/>
      <c r="C295" s="38"/>
      <c r="D295" s="38"/>
      <c r="F295" s="24"/>
    </row>
    <row r="296" spans="1:6">
      <c r="A296" s="38"/>
      <c r="B296" s="11"/>
      <c r="C296" s="38"/>
      <c r="D296" s="38"/>
      <c r="F296" s="24"/>
    </row>
    <row r="297" spans="1:6">
      <c r="A297" s="38"/>
      <c r="B297" s="11"/>
      <c r="C297" s="38"/>
      <c r="D297" s="38"/>
      <c r="F297" s="24"/>
    </row>
    <row r="298" spans="1:6">
      <c r="A298" s="38"/>
      <c r="B298" s="11"/>
      <c r="C298" s="38"/>
      <c r="D298" s="38"/>
      <c r="F298" s="24"/>
    </row>
    <row r="299" spans="1:6">
      <c r="A299" s="38"/>
      <c r="B299" s="11"/>
      <c r="C299" s="38"/>
      <c r="D299" s="38"/>
      <c r="F299" s="24"/>
    </row>
    <row r="300" spans="1:6">
      <c r="A300" s="38"/>
      <c r="B300" s="11"/>
      <c r="C300" s="38"/>
      <c r="D300" s="38"/>
      <c r="F300" s="24"/>
    </row>
    <row r="301" spans="1:6">
      <c r="A301" s="38"/>
      <c r="B301" s="11"/>
      <c r="C301" s="38"/>
      <c r="D301" s="38"/>
      <c r="F301" s="24"/>
    </row>
    <row r="302" spans="1:6">
      <c r="A302" s="38"/>
      <c r="B302" s="11"/>
      <c r="C302" s="38"/>
      <c r="D302" s="38"/>
      <c r="F302" s="24"/>
    </row>
    <row r="303" spans="1:6">
      <c r="A303" s="38"/>
      <c r="B303" s="11"/>
      <c r="C303" s="38"/>
      <c r="D303" s="38"/>
      <c r="F303" s="24"/>
    </row>
    <row r="304" spans="1:6">
      <c r="A304" s="38"/>
      <c r="B304" s="11"/>
      <c r="C304" s="38"/>
      <c r="D304" s="38"/>
      <c r="F304" s="24"/>
    </row>
    <row r="305" spans="1:6">
      <c r="A305" s="38"/>
      <c r="B305" s="11"/>
      <c r="C305" s="38"/>
      <c r="D305" s="38"/>
      <c r="F305" s="24"/>
    </row>
    <row r="306" spans="1:6">
      <c r="A306" s="38"/>
      <c r="B306" s="11"/>
      <c r="C306" s="38"/>
      <c r="D306" s="38"/>
      <c r="F306" s="24"/>
    </row>
    <row r="307" spans="1:6">
      <c r="A307" s="38"/>
      <c r="B307" s="11"/>
      <c r="C307" s="38"/>
      <c r="D307" s="38"/>
      <c r="F307" s="24"/>
    </row>
    <row r="308" spans="1:6">
      <c r="A308" s="38"/>
      <c r="B308" s="11"/>
      <c r="C308" s="38"/>
      <c r="D308" s="38"/>
      <c r="F308" s="24"/>
    </row>
    <row r="309" spans="1:6">
      <c r="A309" s="38"/>
      <c r="B309" s="11"/>
      <c r="C309" s="38"/>
      <c r="D309" s="38"/>
      <c r="F309" s="24"/>
    </row>
    <row r="310" spans="1:6">
      <c r="A310" s="38"/>
      <c r="B310" s="11"/>
      <c r="C310" s="38"/>
      <c r="D310" s="38"/>
      <c r="F310" s="24"/>
    </row>
    <row r="311" spans="1:6">
      <c r="A311" s="38"/>
      <c r="B311" s="11"/>
      <c r="C311" s="38"/>
      <c r="D311" s="38"/>
      <c r="F311" s="24"/>
    </row>
    <row r="312" spans="1:6">
      <c r="A312" s="38"/>
      <c r="B312" s="11"/>
      <c r="C312" s="38"/>
      <c r="D312" s="38"/>
      <c r="F312" s="24"/>
    </row>
    <row r="313" spans="1:6">
      <c r="A313" s="38"/>
      <c r="B313" s="11"/>
      <c r="C313" s="38"/>
      <c r="D313" s="38"/>
      <c r="F313" s="24"/>
    </row>
    <row r="314" spans="1:6">
      <c r="A314" s="38"/>
      <c r="B314" s="11"/>
      <c r="C314" s="38"/>
      <c r="D314" s="38"/>
      <c r="F314" s="24"/>
    </row>
    <row r="315" spans="1:6">
      <c r="A315" s="38"/>
      <c r="B315" s="11"/>
      <c r="C315" s="38"/>
      <c r="D315" s="38"/>
      <c r="F315" s="24"/>
    </row>
    <row r="316" spans="1:6">
      <c r="A316" s="38"/>
      <c r="B316" s="11"/>
      <c r="C316" s="38"/>
      <c r="D316" s="38"/>
      <c r="F316" s="24"/>
    </row>
    <row r="317" spans="1:6">
      <c r="A317" s="38"/>
      <c r="B317" s="11"/>
      <c r="C317" s="38"/>
      <c r="D317" s="38"/>
      <c r="F317" s="24"/>
    </row>
    <row r="318" spans="1:6">
      <c r="A318" s="38"/>
      <c r="B318" s="11"/>
      <c r="C318" s="38"/>
      <c r="D318" s="38"/>
      <c r="F318" s="24"/>
    </row>
    <row r="319" spans="1:6">
      <c r="A319" s="38"/>
      <c r="B319" s="11"/>
      <c r="C319" s="38"/>
      <c r="D319" s="38"/>
      <c r="F319" s="24"/>
    </row>
    <row r="320" spans="1:6">
      <c r="A320" s="38"/>
      <c r="B320" s="11"/>
      <c r="C320" s="38"/>
      <c r="D320" s="38"/>
      <c r="F320" s="24"/>
    </row>
    <row r="321" spans="6:6">
      <c r="F321" s="24"/>
    </row>
    <row r="322" spans="6:6">
      <c r="F322" s="24"/>
    </row>
    <row r="323" spans="6:6">
      <c r="F323" s="24"/>
    </row>
    <row r="324" spans="6:6">
      <c r="F324" s="24"/>
    </row>
    <row r="325" spans="6:6">
      <c r="F325" s="24"/>
    </row>
    <row r="326" spans="6:6">
      <c r="F326" s="24"/>
    </row>
    <row r="327" spans="6:6">
      <c r="F327" s="24"/>
    </row>
    <row r="328" spans="6:6">
      <c r="F328" s="24"/>
    </row>
    <row r="329" spans="6:6">
      <c r="F329" s="24"/>
    </row>
    <row r="330" spans="6:6">
      <c r="F330" s="24"/>
    </row>
    <row r="331" spans="6:6">
      <c r="F331" s="24"/>
    </row>
    <row r="332" spans="6:6">
      <c r="F332" s="24"/>
    </row>
    <row r="333" spans="6:6">
      <c r="F333" s="24"/>
    </row>
    <row r="334" spans="6:6">
      <c r="F334" s="24"/>
    </row>
    <row r="335" spans="6:6">
      <c r="F335" s="24"/>
    </row>
    <row r="336" spans="6:6">
      <c r="F336" s="24"/>
    </row>
    <row r="337" spans="6:6">
      <c r="F337" s="24"/>
    </row>
    <row r="338" spans="6:6">
      <c r="F338" s="24"/>
    </row>
    <row r="339" spans="6:6">
      <c r="F339" s="24"/>
    </row>
    <row r="340" spans="6:6">
      <c r="F340" s="24"/>
    </row>
    <row r="341" spans="6:6">
      <c r="F341" s="24"/>
    </row>
    <row r="342" spans="6:6">
      <c r="F342" s="24"/>
    </row>
    <row r="343" spans="6:6">
      <c r="F343" s="24"/>
    </row>
    <row r="344" spans="6:6">
      <c r="F344" s="24"/>
    </row>
    <row r="345" spans="6:6">
      <c r="F345" s="24"/>
    </row>
    <row r="346" spans="6:6">
      <c r="F346" s="24"/>
    </row>
    <row r="347" spans="6:6">
      <c r="F347" s="24"/>
    </row>
    <row r="348" spans="6:6">
      <c r="F348" s="24"/>
    </row>
    <row r="349" spans="6:6">
      <c r="F349" s="24"/>
    </row>
    <row r="350" spans="6:6">
      <c r="F350" s="24"/>
    </row>
    <row r="351" spans="6:6">
      <c r="F351" s="24"/>
    </row>
    <row r="352" spans="6:6">
      <c r="F352" s="24"/>
    </row>
    <row r="353" spans="6:6">
      <c r="F353" s="24"/>
    </row>
    <row r="354" spans="6:6">
      <c r="F354" s="24"/>
    </row>
    <row r="355" spans="6:6">
      <c r="F355" s="24"/>
    </row>
    <row r="356" spans="6:6">
      <c r="F356" s="24"/>
    </row>
    <row r="357" spans="6:6">
      <c r="F357" s="24"/>
    </row>
    <row r="358" spans="6:6">
      <c r="F358" s="24"/>
    </row>
    <row r="359" spans="6:6">
      <c r="F359" s="24"/>
    </row>
    <row r="360" spans="6:6">
      <c r="F360" s="24"/>
    </row>
    <row r="361" spans="6:6">
      <c r="F361" s="24"/>
    </row>
    <row r="362" spans="6:6">
      <c r="F362" s="24"/>
    </row>
    <row r="363" spans="6:6">
      <c r="F363" s="24"/>
    </row>
    <row r="364" spans="6:6">
      <c r="F364" s="24"/>
    </row>
    <row r="365" spans="6:6">
      <c r="F365" s="24"/>
    </row>
    <row r="366" spans="6:6">
      <c r="F366" s="24"/>
    </row>
    <row r="367" spans="6:6">
      <c r="F367" s="24"/>
    </row>
    <row r="368" spans="6:6">
      <c r="F368" s="24"/>
    </row>
    <row r="369" spans="6:6">
      <c r="F369" s="24"/>
    </row>
    <row r="370" spans="6:6">
      <c r="F370" s="24"/>
    </row>
    <row r="371" spans="6:6">
      <c r="F371" s="24"/>
    </row>
    <row r="372" spans="6:6">
      <c r="F372" s="24"/>
    </row>
    <row r="373" spans="6:6">
      <c r="F373" s="24"/>
    </row>
    <row r="374" spans="6:6">
      <c r="F374" s="24"/>
    </row>
    <row r="375" spans="6:6">
      <c r="F375" s="24"/>
    </row>
    <row r="376" spans="6:6">
      <c r="F376" s="24"/>
    </row>
    <row r="377" spans="6:6">
      <c r="F377" s="24"/>
    </row>
    <row r="378" spans="6:6">
      <c r="F378" s="24"/>
    </row>
    <row r="379" spans="6:6">
      <c r="F379" s="24"/>
    </row>
    <row r="380" spans="6:6">
      <c r="F380" s="24"/>
    </row>
    <row r="381" spans="6:6">
      <c r="F381" s="24"/>
    </row>
    <row r="382" spans="6:6">
      <c r="F382" s="24"/>
    </row>
    <row r="383" spans="6:6">
      <c r="F383" s="24"/>
    </row>
    <row r="384" spans="6:6">
      <c r="F384" s="24"/>
    </row>
    <row r="385" spans="6:6">
      <c r="F385" s="24"/>
    </row>
    <row r="386" spans="6:6">
      <c r="F386" s="24"/>
    </row>
    <row r="387" spans="6:6">
      <c r="F387" s="24"/>
    </row>
    <row r="388" spans="6:6">
      <c r="F388" s="24"/>
    </row>
    <row r="389" spans="6:6">
      <c r="F389" s="24"/>
    </row>
    <row r="390" spans="6:6">
      <c r="F390" s="24"/>
    </row>
    <row r="391" spans="6:6">
      <c r="F391" s="24"/>
    </row>
    <row r="392" spans="6:6">
      <c r="F392" s="24"/>
    </row>
    <row r="393" spans="6:6">
      <c r="F393" s="24"/>
    </row>
    <row r="394" spans="6:6">
      <c r="F394" s="24"/>
    </row>
    <row r="395" spans="6:6">
      <c r="F395" s="24"/>
    </row>
    <row r="396" spans="6:6">
      <c r="F396" s="24"/>
    </row>
    <row r="397" spans="6:6">
      <c r="F397" s="24"/>
    </row>
    <row r="398" spans="6:6">
      <c r="F398" s="24"/>
    </row>
    <row r="399" spans="6:6">
      <c r="F399" s="24"/>
    </row>
    <row r="400" spans="6:6">
      <c r="F400" s="24"/>
    </row>
    <row r="401" spans="6:6">
      <c r="F401" s="24"/>
    </row>
    <row r="402" spans="6:6">
      <c r="F402" s="24"/>
    </row>
    <row r="403" spans="6:6">
      <c r="F403" s="24"/>
    </row>
    <row r="404" spans="6:6">
      <c r="F404" s="24"/>
    </row>
    <row r="405" spans="6:6">
      <c r="F405" s="24"/>
    </row>
    <row r="406" spans="6:6">
      <c r="F406" s="24"/>
    </row>
    <row r="407" spans="6:6">
      <c r="F407" s="24"/>
    </row>
    <row r="408" spans="6:6">
      <c r="F408" s="24"/>
    </row>
    <row r="409" spans="6:6">
      <c r="F409" s="24"/>
    </row>
    <row r="410" spans="6:6">
      <c r="F410" s="24"/>
    </row>
    <row r="411" spans="6:6">
      <c r="F411" s="24"/>
    </row>
    <row r="412" spans="6:6">
      <c r="F412" s="24"/>
    </row>
    <row r="413" spans="6:6">
      <c r="F413" s="24"/>
    </row>
    <row r="414" spans="6:6">
      <c r="F414" s="24"/>
    </row>
    <row r="415" spans="6:6">
      <c r="F415" s="24"/>
    </row>
    <row r="416" spans="6:6">
      <c r="F416" s="24"/>
    </row>
    <row r="417" spans="6:6">
      <c r="F417" s="24"/>
    </row>
    <row r="418" spans="6:6">
      <c r="F418" s="24"/>
    </row>
    <row r="419" spans="6:6">
      <c r="F419" s="24"/>
    </row>
    <row r="420" spans="6:6">
      <c r="F420" s="24"/>
    </row>
    <row r="421" spans="6:6">
      <c r="F421" s="24"/>
    </row>
    <row r="422" spans="6:6">
      <c r="F422" s="24"/>
    </row>
    <row r="423" spans="6:6">
      <c r="F423" s="24"/>
    </row>
    <row r="424" spans="6:6">
      <c r="F424" s="24"/>
    </row>
    <row r="425" spans="6:6">
      <c r="F425" s="24"/>
    </row>
    <row r="426" spans="6:6">
      <c r="F426" s="24"/>
    </row>
    <row r="427" spans="6:6">
      <c r="F427" s="24"/>
    </row>
    <row r="428" spans="6:6">
      <c r="F428" s="24"/>
    </row>
    <row r="429" spans="6:6">
      <c r="F429" s="24"/>
    </row>
    <row r="430" spans="6:6">
      <c r="F430" s="24"/>
    </row>
    <row r="431" spans="6:6">
      <c r="F431" s="24"/>
    </row>
    <row r="432" spans="6:6">
      <c r="F432" s="24"/>
    </row>
    <row r="433" spans="6:6">
      <c r="F433" s="24"/>
    </row>
    <row r="434" spans="6:6">
      <c r="F434" s="24"/>
    </row>
    <row r="435" spans="6:6">
      <c r="F435" s="24"/>
    </row>
    <row r="436" spans="6:6">
      <c r="F436" s="24"/>
    </row>
    <row r="437" spans="6:6">
      <c r="F437" s="24"/>
    </row>
    <row r="438" spans="6:6">
      <c r="F438" s="24"/>
    </row>
    <row r="439" spans="6:6">
      <c r="F439" s="24"/>
    </row>
    <row r="440" spans="6:6">
      <c r="F440" s="24"/>
    </row>
    <row r="441" spans="6:6">
      <c r="F441" s="24"/>
    </row>
    <row r="442" spans="6:6">
      <c r="F442" s="24"/>
    </row>
    <row r="443" spans="6:6">
      <c r="F443" s="24"/>
    </row>
    <row r="444" spans="6:6">
      <c r="F444" s="24"/>
    </row>
    <row r="445" spans="6:6">
      <c r="F445" s="24"/>
    </row>
    <row r="446" spans="6:6">
      <c r="F446" s="24"/>
    </row>
    <row r="447" spans="6:6">
      <c r="F447" s="24"/>
    </row>
    <row r="448" spans="6:6">
      <c r="F448" s="24"/>
    </row>
    <row r="449" spans="6:6">
      <c r="F449" s="24"/>
    </row>
    <row r="450" spans="6:6">
      <c r="F450" s="24"/>
    </row>
    <row r="451" spans="6:6">
      <c r="F451" s="24"/>
    </row>
    <row r="452" spans="6:6">
      <c r="F452" s="24"/>
    </row>
    <row r="453" spans="6:6">
      <c r="F453" s="24"/>
    </row>
    <row r="454" spans="6:6">
      <c r="F454" s="24"/>
    </row>
    <row r="455" spans="6:6">
      <c r="F455" s="24"/>
    </row>
    <row r="456" spans="6:6">
      <c r="F456" s="24"/>
    </row>
    <row r="457" spans="6:6">
      <c r="F457" s="24"/>
    </row>
    <row r="458" spans="6:6">
      <c r="F458" s="24"/>
    </row>
    <row r="459" spans="6:6">
      <c r="F459" s="24"/>
    </row>
    <row r="460" spans="6:6">
      <c r="F460" s="24"/>
    </row>
    <row r="461" spans="6:6">
      <c r="F461" s="24"/>
    </row>
    <row r="462" spans="6:6">
      <c r="F462" s="24"/>
    </row>
    <row r="463" spans="6:6">
      <c r="F463" s="24"/>
    </row>
    <row r="464" spans="6:6">
      <c r="F464" s="24"/>
    </row>
    <row r="465" spans="6:6">
      <c r="F465" s="24"/>
    </row>
    <row r="466" spans="6:6">
      <c r="F466" s="24"/>
    </row>
    <row r="467" spans="6:6">
      <c r="F467" s="24"/>
    </row>
    <row r="468" spans="6:6">
      <c r="F468" s="24"/>
    </row>
    <row r="469" spans="6:6">
      <c r="F469" s="24"/>
    </row>
    <row r="470" spans="6:6">
      <c r="F470" s="24"/>
    </row>
    <row r="471" spans="6:6">
      <c r="F471" s="24"/>
    </row>
    <row r="472" spans="6:6">
      <c r="F472" s="24"/>
    </row>
    <row r="473" spans="6:6">
      <c r="F473" s="24"/>
    </row>
    <row r="474" spans="6:6">
      <c r="F474" s="24"/>
    </row>
    <row r="475" spans="6:6">
      <c r="F475" s="24"/>
    </row>
    <row r="476" spans="6:6">
      <c r="F476" s="24"/>
    </row>
    <row r="477" spans="6:6">
      <c r="F477" s="24"/>
    </row>
    <row r="478" spans="6:6">
      <c r="F478" s="24"/>
    </row>
    <row r="479" spans="6:6">
      <c r="F479" s="24"/>
    </row>
    <row r="480" spans="6:6">
      <c r="F480" s="24"/>
    </row>
    <row r="481" spans="6:6">
      <c r="F481" s="24"/>
    </row>
    <row r="482" spans="6:6">
      <c r="F482" s="24"/>
    </row>
    <row r="483" spans="6:6">
      <c r="F483" s="24"/>
    </row>
    <row r="484" spans="6:6">
      <c r="F484" s="24"/>
    </row>
    <row r="485" spans="6:6">
      <c r="F485" s="24"/>
    </row>
    <row r="486" spans="6:6">
      <c r="F486" s="24"/>
    </row>
    <row r="487" spans="6:6">
      <c r="F487" s="24"/>
    </row>
    <row r="488" spans="6:6">
      <c r="F488" s="24"/>
    </row>
    <row r="489" spans="6:6">
      <c r="F489" s="24"/>
    </row>
    <row r="490" spans="6:6">
      <c r="F490" s="24"/>
    </row>
    <row r="491" spans="6:6">
      <c r="F491" s="24"/>
    </row>
    <row r="492" spans="6:6">
      <c r="F492" s="24"/>
    </row>
    <row r="493" spans="6:6">
      <c r="F493" s="24"/>
    </row>
    <row r="494" spans="6:6">
      <c r="F494" s="24"/>
    </row>
    <row r="495" spans="6:6">
      <c r="F495" s="24"/>
    </row>
    <row r="496" spans="6:6">
      <c r="F496" s="24"/>
    </row>
    <row r="497" spans="6:6">
      <c r="F497" s="24"/>
    </row>
    <row r="498" spans="6:6">
      <c r="F498" s="24"/>
    </row>
    <row r="499" spans="6:6">
      <c r="F499" s="24"/>
    </row>
    <row r="500" spans="6:6">
      <c r="F500" s="24"/>
    </row>
    <row r="501" spans="6:6">
      <c r="F501" s="24"/>
    </row>
    <row r="502" spans="6:6">
      <c r="F502" s="24"/>
    </row>
    <row r="503" spans="6:6">
      <c r="F503" s="24"/>
    </row>
    <row r="504" spans="6:6">
      <c r="F504" s="24"/>
    </row>
    <row r="505" spans="6:6">
      <c r="F505" s="24"/>
    </row>
    <row r="506" spans="6:6">
      <c r="F506" s="24"/>
    </row>
    <row r="507" spans="6:6">
      <c r="F507" s="24"/>
    </row>
    <row r="508" spans="6:6">
      <c r="F508" s="24"/>
    </row>
    <row r="509" spans="6:6">
      <c r="F509" s="24"/>
    </row>
    <row r="510" spans="6:6">
      <c r="F510" s="24"/>
    </row>
    <row r="511" spans="6:6">
      <c r="F511" s="24"/>
    </row>
    <row r="512" spans="6:6">
      <c r="F512" s="24"/>
    </row>
    <row r="513" spans="6:6">
      <c r="F513" s="24"/>
    </row>
    <row r="514" spans="6:6">
      <c r="F514" s="24"/>
    </row>
    <row r="515" spans="6:6">
      <c r="F515" s="24"/>
    </row>
    <row r="516" spans="6:6">
      <c r="F516" s="24"/>
    </row>
    <row r="517" spans="6:6">
      <c r="F517" s="24"/>
    </row>
    <row r="518" spans="6:6">
      <c r="F518" s="24"/>
    </row>
    <row r="519" spans="6:6">
      <c r="F519" s="24"/>
    </row>
    <row r="520" spans="6:6">
      <c r="F520" s="24"/>
    </row>
    <row r="521" spans="6:6">
      <c r="F521" s="24"/>
    </row>
    <row r="522" spans="6:6">
      <c r="F522" s="24"/>
    </row>
    <row r="523" spans="6:6">
      <c r="F523" s="24"/>
    </row>
    <row r="524" spans="6:6">
      <c r="F524" s="24"/>
    </row>
    <row r="525" spans="6:6">
      <c r="F525" s="24"/>
    </row>
    <row r="526" spans="6:6">
      <c r="F526" s="24"/>
    </row>
    <row r="527" spans="6:6">
      <c r="F527" s="24"/>
    </row>
    <row r="528" spans="6:6">
      <c r="F528" s="24"/>
    </row>
    <row r="529" spans="6:6">
      <c r="F529" s="24"/>
    </row>
    <row r="530" spans="6:6">
      <c r="F530" s="24"/>
    </row>
    <row r="531" spans="6:6">
      <c r="F531" s="24"/>
    </row>
    <row r="532" spans="6:6">
      <c r="F532" s="24"/>
    </row>
    <row r="533" spans="6:6">
      <c r="F533" s="24"/>
    </row>
    <row r="534" spans="6:6">
      <c r="F534" s="24"/>
    </row>
    <row r="535" spans="6:6">
      <c r="F535" s="24"/>
    </row>
    <row r="536" spans="6:6">
      <c r="F536" s="24"/>
    </row>
    <row r="537" spans="6:6">
      <c r="F537" s="24"/>
    </row>
    <row r="538" spans="6:6">
      <c r="F538" s="24"/>
    </row>
    <row r="539" spans="6:6">
      <c r="F539" s="24"/>
    </row>
    <row r="540" spans="6:6">
      <c r="F540" s="24"/>
    </row>
    <row r="541" spans="6:6">
      <c r="F541" s="24"/>
    </row>
    <row r="542" spans="6:6">
      <c r="F542" s="24"/>
    </row>
    <row r="543" spans="6:6">
      <c r="F543" s="24"/>
    </row>
    <row r="544" spans="6:6">
      <c r="F544" s="24"/>
    </row>
    <row r="545" spans="6:6">
      <c r="F545" s="24"/>
    </row>
    <row r="546" spans="6:6">
      <c r="F546" s="24"/>
    </row>
    <row r="547" spans="6:6">
      <c r="F547" s="24"/>
    </row>
    <row r="548" spans="6:6">
      <c r="F548" s="24"/>
    </row>
    <row r="549" spans="6:6">
      <c r="F549" s="24"/>
    </row>
    <row r="550" spans="6:6">
      <c r="F550" s="24"/>
    </row>
    <row r="551" spans="6:6">
      <c r="F551" s="24"/>
    </row>
    <row r="552" spans="6:6">
      <c r="F552" s="24"/>
    </row>
    <row r="553" spans="6:6">
      <c r="F553" s="24"/>
    </row>
    <row r="554" spans="6:6">
      <c r="F554" s="24"/>
    </row>
    <row r="555" spans="6:6">
      <c r="F555" s="24"/>
    </row>
    <row r="556" spans="6:6">
      <c r="F556" s="24"/>
    </row>
    <row r="557" spans="6:6">
      <c r="F557" s="24"/>
    </row>
    <row r="558" spans="6:6">
      <c r="F558" s="24"/>
    </row>
    <row r="559" spans="6:6">
      <c r="F559" s="24"/>
    </row>
    <row r="560" spans="6:6">
      <c r="F560" s="24"/>
    </row>
    <row r="561" spans="6:6">
      <c r="F561" s="24"/>
    </row>
    <row r="562" spans="6:6">
      <c r="F562" s="24"/>
    </row>
    <row r="563" spans="6:6">
      <c r="F563" s="24"/>
    </row>
    <row r="564" spans="6:6">
      <c r="F564" s="24"/>
    </row>
    <row r="565" spans="6:6">
      <c r="F565" s="24"/>
    </row>
    <row r="566" spans="6:6">
      <c r="F566" s="24"/>
    </row>
    <row r="567" spans="6:6">
      <c r="F567" s="24"/>
    </row>
    <row r="568" spans="6:6">
      <c r="F568" s="24"/>
    </row>
    <row r="569" spans="6:6">
      <c r="F569" s="24"/>
    </row>
    <row r="570" spans="6:6">
      <c r="F570" s="24"/>
    </row>
    <row r="571" spans="6:6">
      <c r="F571" s="24"/>
    </row>
    <row r="572" spans="6:6">
      <c r="F572" s="24"/>
    </row>
    <row r="573" spans="6:6">
      <c r="F573" s="24"/>
    </row>
    <row r="574" spans="6:6">
      <c r="F574" s="24"/>
    </row>
    <row r="575" spans="6:6">
      <c r="F575" s="24"/>
    </row>
    <row r="576" spans="6:6">
      <c r="F576" s="24"/>
    </row>
    <row r="577" spans="6:6">
      <c r="F577" s="24"/>
    </row>
    <row r="578" spans="6:6">
      <c r="F578" s="24"/>
    </row>
    <row r="579" spans="6:6">
      <c r="F579" s="24"/>
    </row>
    <row r="580" spans="6:6">
      <c r="F580" s="24"/>
    </row>
    <row r="581" spans="6:6">
      <c r="F581" s="24"/>
    </row>
    <row r="582" spans="6:6">
      <c r="F582" s="24"/>
    </row>
    <row r="583" spans="6:6">
      <c r="F583" s="24"/>
    </row>
    <row r="584" spans="6:6">
      <c r="F584" s="24"/>
    </row>
    <row r="585" spans="6:6">
      <c r="F585" s="24"/>
    </row>
    <row r="586" spans="6:6">
      <c r="F586" s="24"/>
    </row>
    <row r="587" spans="6:6">
      <c r="F587" s="24"/>
    </row>
    <row r="588" spans="6:6">
      <c r="F588" s="24"/>
    </row>
    <row r="589" spans="6:6">
      <c r="F589" s="24"/>
    </row>
    <row r="590" spans="6:6">
      <c r="F590" s="24"/>
    </row>
    <row r="591" spans="6:6">
      <c r="F591" s="24"/>
    </row>
    <row r="592" spans="6:6">
      <c r="F592" s="24"/>
    </row>
    <row r="593" spans="6:6">
      <c r="F593" s="24"/>
    </row>
    <row r="594" spans="6:6">
      <c r="F594" s="24"/>
    </row>
    <row r="595" spans="6:6">
      <c r="F595" s="24"/>
    </row>
    <row r="596" spans="6:6">
      <c r="F596" s="24"/>
    </row>
    <row r="597" spans="6:6">
      <c r="F597" s="24"/>
    </row>
    <row r="598" spans="6:6">
      <c r="F598" s="24"/>
    </row>
    <row r="599" spans="6:6">
      <c r="F599" s="24"/>
    </row>
    <row r="600" spans="6:6">
      <c r="F600" s="24"/>
    </row>
    <row r="601" spans="6:6">
      <c r="F601" s="24"/>
    </row>
    <row r="602" spans="6:6">
      <c r="F602" s="24"/>
    </row>
    <row r="603" spans="6:6">
      <c r="F603" s="24"/>
    </row>
    <row r="604" spans="6:6">
      <c r="F604" s="24"/>
    </row>
    <row r="605" spans="6:6">
      <c r="F605" s="24"/>
    </row>
    <row r="606" spans="6:6">
      <c r="F606" s="24"/>
    </row>
    <row r="607" spans="6:6">
      <c r="F607" s="24"/>
    </row>
    <row r="608" spans="6:6">
      <c r="F608" s="24"/>
    </row>
    <row r="609" spans="6:6">
      <c r="F609" s="24"/>
    </row>
    <row r="610" spans="6:6">
      <c r="F610" s="24"/>
    </row>
    <row r="611" spans="6:6">
      <c r="F611" s="24"/>
    </row>
    <row r="612" spans="6:6">
      <c r="F612" s="24"/>
    </row>
    <row r="613" spans="6:6">
      <c r="F613" s="24"/>
    </row>
    <row r="614" spans="6:6">
      <c r="F614" s="24"/>
    </row>
    <row r="615" spans="6:6">
      <c r="F615" s="24"/>
    </row>
    <row r="616" spans="6:6">
      <c r="F616" s="24"/>
    </row>
    <row r="617" spans="6:6">
      <c r="F617" s="24"/>
    </row>
    <row r="618" spans="6:6">
      <c r="F618" s="24"/>
    </row>
    <row r="619" spans="6:6">
      <c r="F619" s="24"/>
    </row>
    <row r="620" spans="6:6">
      <c r="F620" s="24"/>
    </row>
    <row r="621" spans="6:6">
      <c r="F621" s="24"/>
    </row>
    <row r="622" spans="6:6">
      <c r="F622" s="24"/>
    </row>
    <row r="623" spans="6:6">
      <c r="F623" s="24"/>
    </row>
    <row r="624" spans="6:6">
      <c r="F624" s="24"/>
    </row>
    <row r="625" spans="6:6">
      <c r="F625" s="24"/>
    </row>
    <row r="626" spans="6:6">
      <c r="F626" s="24"/>
    </row>
    <row r="627" spans="6:6">
      <c r="F627" s="24"/>
    </row>
    <row r="628" spans="6:6">
      <c r="F628" s="24"/>
    </row>
    <row r="629" spans="6:6">
      <c r="F629" s="24"/>
    </row>
    <row r="630" spans="6:6">
      <c r="F630" s="24"/>
    </row>
    <row r="631" spans="6:6">
      <c r="F631" s="24"/>
    </row>
    <row r="632" spans="6:6">
      <c r="F632" s="24"/>
    </row>
    <row r="633" spans="6:6">
      <c r="F633" s="24"/>
    </row>
    <row r="634" spans="6:6">
      <c r="F634" s="24"/>
    </row>
    <row r="635" spans="6:6">
      <c r="F635" s="24"/>
    </row>
    <row r="636" spans="6:6">
      <c r="F636" s="24"/>
    </row>
    <row r="637" spans="6:6">
      <c r="F637" s="24"/>
    </row>
    <row r="638" spans="6:6">
      <c r="F638" s="24"/>
    </row>
    <row r="639" spans="6:6">
      <c r="F639" s="24"/>
    </row>
    <row r="640" spans="6:6">
      <c r="F640" s="24"/>
    </row>
    <row r="641" spans="6:6">
      <c r="F641" s="24"/>
    </row>
    <row r="642" spans="6:6">
      <c r="F642" s="24"/>
    </row>
    <row r="643" spans="6:6">
      <c r="F643" s="24"/>
    </row>
    <row r="644" spans="6:6">
      <c r="F644" s="24"/>
    </row>
    <row r="645" spans="6:6">
      <c r="F645" s="24"/>
    </row>
    <row r="646" spans="6:6">
      <c r="F646" s="24"/>
    </row>
    <row r="647" spans="6:6">
      <c r="F647" s="24"/>
    </row>
    <row r="648" spans="6:6">
      <c r="F648" s="24"/>
    </row>
    <row r="649" spans="6:6">
      <c r="F649" s="24"/>
    </row>
    <row r="650" spans="6:6">
      <c r="F650" s="24"/>
    </row>
    <row r="651" spans="6:6">
      <c r="F651" s="24"/>
    </row>
    <row r="652" spans="6:6">
      <c r="F652" s="24"/>
    </row>
    <row r="653" spans="6:6">
      <c r="F653" s="24"/>
    </row>
    <row r="654" spans="6:6">
      <c r="F654" s="24"/>
    </row>
    <row r="655" spans="6:6">
      <c r="F655" s="24"/>
    </row>
    <row r="656" spans="6:6">
      <c r="F656" s="24"/>
    </row>
    <row r="657" spans="6:6">
      <c r="F657" s="24"/>
    </row>
    <row r="658" spans="6:6">
      <c r="F658" s="24"/>
    </row>
    <row r="659" spans="6:6">
      <c r="F659" s="24"/>
    </row>
    <row r="660" spans="6:6">
      <c r="F660" s="24"/>
    </row>
    <row r="661" spans="6:6">
      <c r="F661" s="24"/>
    </row>
    <row r="662" spans="6:6">
      <c r="F662" s="24"/>
    </row>
    <row r="663" spans="6:6">
      <c r="F663" s="24"/>
    </row>
    <row r="664" spans="6:6">
      <c r="F664" s="24"/>
    </row>
    <row r="665" spans="6:6">
      <c r="F665" s="24"/>
    </row>
    <row r="666" spans="6:6">
      <c r="F666" s="24"/>
    </row>
    <row r="667" spans="6:6">
      <c r="F667" s="24"/>
    </row>
    <row r="668" spans="6:6">
      <c r="F668" s="24"/>
    </row>
    <row r="669" spans="6:6">
      <c r="F669" s="24"/>
    </row>
    <row r="670" spans="6:6">
      <c r="F670" s="24"/>
    </row>
    <row r="671" spans="6:6">
      <c r="F671" s="24"/>
    </row>
    <row r="672" spans="6:6">
      <c r="F672" s="24"/>
    </row>
    <row r="673" spans="6:6">
      <c r="F673" s="24"/>
    </row>
    <row r="674" spans="6:6">
      <c r="F674" s="24"/>
    </row>
    <row r="675" spans="6:6">
      <c r="F675" s="24"/>
    </row>
    <row r="676" spans="6:6">
      <c r="F676" s="24"/>
    </row>
    <row r="677" spans="6:6">
      <c r="F677" s="24"/>
    </row>
    <row r="678" spans="6:6">
      <c r="F678" s="24"/>
    </row>
    <row r="679" spans="6:6">
      <c r="F679" s="24"/>
    </row>
    <row r="680" spans="6:6">
      <c r="F680" s="24"/>
    </row>
    <row r="681" spans="6:6">
      <c r="F681" s="24"/>
    </row>
    <row r="682" spans="6:6">
      <c r="F682" s="24"/>
    </row>
    <row r="683" spans="6:6">
      <c r="F683" s="24"/>
    </row>
    <row r="684" spans="6:6">
      <c r="F684" s="24"/>
    </row>
    <row r="685" spans="6:6">
      <c r="F685" s="24"/>
    </row>
    <row r="686" spans="6:6">
      <c r="F686" s="24"/>
    </row>
    <row r="687" spans="6:6">
      <c r="F687" s="24"/>
    </row>
    <row r="688" spans="6:6">
      <c r="F688" s="24"/>
    </row>
    <row r="689" spans="6:6">
      <c r="F689" s="24"/>
    </row>
    <row r="690" spans="6:6">
      <c r="F690" s="24"/>
    </row>
    <row r="691" spans="6:6">
      <c r="F691" s="24"/>
    </row>
    <row r="692" spans="6:6">
      <c r="F692" s="24"/>
    </row>
    <row r="693" spans="6:6">
      <c r="F693" s="24"/>
    </row>
    <row r="694" spans="6:6">
      <c r="F694" s="24"/>
    </row>
    <row r="695" spans="6:6">
      <c r="F695" s="24"/>
    </row>
    <row r="696" spans="6:6">
      <c r="F696" s="24"/>
    </row>
    <row r="697" spans="6:6">
      <c r="F697" s="24"/>
    </row>
    <row r="698" spans="6:6">
      <c r="F698" s="24"/>
    </row>
    <row r="699" spans="6:6">
      <c r="F699" s="24"/>
    </row>
    <row r="700" spans="6:6">
      <c r="F700" s="24"/>
    </row>
    <row r="701" spans="6:6">
      <c r="F701" s="24"/>
    </row>
    <row r="702" spans="6:6">
      <c r="F702" s="24"/>
    </row>
    <row r="703" spans="6:6">
      <c r="F703" s="24"/>
    </row>
    <row r="704" spans="6:6">
      <c r="F704" s="24"/>
    </row>
    <row r="705" spans="6:6">
      <c r="F705" s="24"/>
    </row>
    <row r="706" spans="6:6">
      <c r="F706" s="24"/>
    </row>
    <row r="707" spans="6:6">
      <c r="F707" s="24"/>
    </row>
    <row r="708" spans="6:6">
      <c r="F708" s="24"/>
    </row>
    <row r="709" spans="6:6">
      <c r="F709" s="24"/>
    </row>
    <row r="710" spans="6:6">
      <c r="F710" s="24"/>
    </row>
    <row r="711" spans="6:6">
      <c r="F711" s="24"/>
    </row>
    <row r="712" spans="6:6">
      <c r="F712" s="24"/>
    </row>
    <row r="713" spans="6:6">
      <c r="F713" s="24"/>
    </row>
    <row r="714" spans="6:6">
      <c r="F714" s="24"/>
    </row>
    <row r="715" spans="6:6">
      <c r="F715" s="24"/>
    </row>
    <row r="716" spans="6:6">
      <c r="F716" s="24"/>
    </row>
    <row r="717" spans="6:6">
      <c r="F717" s="24"/>
    </row>
    <row r="718" spans="6:6">
      <c r="F718" s="24"/>
    </row>
    <row r="719" spans="6:6">
      <c r="F719" s="24"/>
    </row>
    <row r="720" spans="6:6">
      <c r="F720" s="24"/>
    </row>
    <row r="721" spans="6:6">
      <c r="F721" s="24"/>
    </row>
    <row r="722" spans="6:6">
      <c r="F722" s="24"/>
    </row>
    <row r="723" spans="6:6">
      <c r="F723" s="24"/>
    </row>
    <row r="724" spans="6:6">
      <c r="F724" s="24"/>
    </row>
    <row r="725" spans="6:6">
      <c r="F725" s="24"/>
    </row>
    <row r="726" spans="6:6">
      <c r="F726" s="24"/>
    </row>
    <row r="727" spans="6:6">
      <c r="F727" s="24"/>
    </row>
    <row r="728" spans="6:6">
      <c r="F728" s="24"/>
    </row>
    <row r="729" spans="6:6">
      <c r="F729" s="24"/>
    </row>
    <row r="730" spans="6:6">
      <c r="F730" s="24"/>
    </row>
    <row r="731" spans="6:6">
      <c r="F731" s="24"/>
    </row>
    <row r="732" spans="6:6">
      <c r="F732" s="24"/>
    </row>
    <row r="733" spans="6:6">
      <c r="F733" s="24"/>
    </row>
    <row r="734" spans="6:6">
      <c r="F734" s="24"/>
    </row>
    <row r="735" spans="6:6">
      <c r="F735" s="24"/>
    </row>
    <row r="736" spans="6:6">
      <c r="F736" s="24"/>
    </row>
    <row r="737" spans="6:6">
      <c r="F737" s="24"/>
    </row>
    <row r="738" spans="6:6">
      <c r="F738" s="24"/>
    </row>
    <row r="739" spans="6:6">
      <c r="F739" s="24"/>
    </row>
    <row r="740" spans="6:6">
      <c r="F740" s="24"/>
    </row>
    <row r="741" spans="6:6">
      <c r="F741" s="24"/>
    </row>
    <row r="742" spans="6:6">
      <c r="F742" s="24"/>
    </row>
    <row r="743" spans="6:6">
      <c r="F743" s="24"/>
    </row>
    <row r="744" spans="6:6">
      <c r="F744" s="24"/>
    </row>
    <row r="745" spans="6:6">
      <c r="F745" s="24"/>
    </row>
    <row r="746" spans="6:6">
      <c r="F746" s="24"/>
    </row>
    <row r="747" spans="6:6">
      <c r="F747" s="24"/>
    </row>
    <row r="748" spans="6:6">
      <c r="F748" s="24"/>
    </row>
    <row r="749" spans="6:6">
      <c r="F749" s="24"/>
    </row>
    <row r="750" spans="6:6">
      <c r="F750" s="24"/>
    </row>
    <row r="751" spans="6:6">
      <c r="F751" s="24"/>
    </row>
    <row r="752" spans="6:6">
      <c r="F752" s="24"/>
    </row>
    <row r="753" spans="6:6">
      <c r="F753" s="24"/>
    </row>
    <row r="754" spans="6:6">
      <c r="F754" s="24"/>
    </row>
    <row r="755" spans="6:6">
      <c r="F755" s="24"/>
    </row>
    <row r="756" spans="6:6">
      <c r="F756" s="24"/>
    </row>
    <row r="757" spans="6:6">
      <c r="F757" s="24"/>
    </row>
    <row r="758" spans="6:6">
      <c r="F758" s="24"/>
    </row>
    <row r="759" spans="6:6">
      <c r="F759" s="24"/>
    </row>
    <row r="760" spans="6:6">
      <c r="F760" s="24"/>
    </row>
    <row r="761" spans="6:6">
      <c r="F761" s="24"/>
    </row>
    <row r="762" spans="6:6">
      <c r="F762" s="24"/>
    </row>
    <row r="763" spans="6:6">
      <c r="F763" s="24"/>
    </row>
    <row r="764" spans="6:6">
      <c r="F764" s="24"/>
    </row>
    <row r="765" spans="6:6">
      <c r="F765" s="24"/>
    </row>
    <row r="766" spans="6:6">
      <c r="F766" s="24"/>
    </row>
    <row r="767" spans="6:6">
      <c r="F767" s="24"/>
    </row>
    <row r="768" spans="6:6">
      <c r="F768" s="24"/>
    </row>
    <row r="769" spans="6:6">
      <c r="F769" s="24"/>
    </row>
    <row r="770" spans="6:6">
      <c r="F770" s="24"/>
    </row>
    <row r="771" spans="6:6">
      <c r="F771" s="24"/>
    </row>
    <row r="772" spans="6:6">
      <c r="F772" s="24"/>
    </row>
    <row r="773" spans="6:6">
      <c r="F773" s="24"/>
    </row>
    <row r="774" spans="6:6">
      <c r="F774" s="24"/>
    </row>
    <row r="775" spans="6:6">
      <c r="F775" s="24"/>
    </row>
    <row r="776" spans="6:6">
      <c r="F776" s="24"/>
    </row>
    <row r="777" spans="6:6">
      <c r="F777" s="24"/>
    </row>
    <row r="778" spans="6:6">
      <c r="F778" s="24"/>
    </row>
    <row r="779" spans="6:6">
      <c r="F779" s="24"/>
    </row>
    <row r="780" spans="6:6">
      <c r="F780" s="24"/>
    </row>
    <row r="781" spans="6:6">
      <c r="F781" s="24"/>
    </row>
    <row r="782" spans="6:6">
      <c r="F782" s="24"/>
    </row>
    <row r="783" spans="6:6">
      <c r="F783" s="24"/>
    </row>
    <row r="784" spans="6:6">
      <c r="F784" s="24"/>
    </row>
    <row r="785" spans="6:6">
      <c r="F785" s="24"/>
    </row>
    <row r="786" spans="6:6">
      <c r="F786" s="24"/>
    </row>
    <row r="787" spans="6:6">
      <c r="F787" s="24"/>
    </row>
    <row r="788" spans="6:6">
      <c r="F788" s="24"/>
    </row>
    <row r="789" spans="6:6">
      <c r="F789" s="24"/>
    </row>
    <row r="790" spans="6:6">
      <c r="F790" s="24"/>
    </row>
    <row r="791" spans="6:6">
      <c r="F791" s="24"/>
    </row>
    <row r="792" spans="6:6">
      <c r="F792" s="24"/>
    </row>
    <row r="793" spans="6:6">
      <c r="F793" s="24"/>
    </row>
    <row r="794" spans="6:6">
      <c r="F794" s="24"/>
    </row>
    <row r="795" spans="6:6">
      <c r="F795" s="24"/>
    </row>
    <row r="796" spans="6:6">
      <c r="F796" s="24"/>
    </row>
    <row r="797" spans="6:6">
      <c r="F797" s="24"/>
    </row>
    <row r="798" spans="6:6">
      <c r="F798" s="24"/>
    </row>
    <row r="799" spans="6:6">
      <c r="F799" s="24"/>
    </row>
    <row r="800" spans="6:6">
      <c r="F800" s="24"/>
    </row>
    <row r="801" spans="6:6">
      <c r="F801" s="24"/>
    </row>
    <row r="802" spans="6:6">
      <c r="F802" s="24"/>
    </row>
    <row r="803" spans="6:6">
      <c r="F803" s="24"/>
    </row>
    <row r="804" spans="6:6">
      <c r="F804" s="24"/>
    </row>
    <row r="805" spans="6:6">
      <c r="F805" s="24"/>
    </row>
    <row r="806" spans="6:6">
      <c r="F806" s="24"/>
    </row>
    <row r="807" spans="6:6">
      <c r="F807" s="24"/>
    </row>
    <row r="808" spans="6:6">
      <c r="F808" s="24"/>
    </row>
    <row r="809" spans="6:6">
      <c r="F809" s="24"/>
    </row>
    <row r="810" spans="6:6">
      <c r="F810" s="24"/>
    </row>
    <row r="811" spans="6:6">
      <c r="F811" s="24"/>
    </row>
    <row r="812" spans="6:6">
      <c r="F812" s="24"/>
    </row>
    <row r="813" spans="6:6">
      <c r="F813" s="24"/>
    </row>
    <row r="814" spans="6:6">
      <c r="F814" s="24"/>
    </row>
    <row r="815" spans="6:6">
      <c r="F815" s="24"/>
    </row>
    <row r="816" spans="6:6">
      <c r="F816" s="24"/>
    </row>
    <row r="817" spans="6:6">
      <c r="F817" s="24"/>
    </row>
    <row r="818" spans="6:6">
      <c r="F818" s="24"/>
    </row>
    <row r="819" spans="6:6">
      <c r="F819" s="24"/>
    </row>
    <row r="820" spans="6:6">
      <c r="F820" s="24"/>
    </row>
    <row r="821" spans="6:6">
      <c r="F821" s="24"/>
    </row>
    <row r="822" spans="6:6">
      <c r="F822" s="24"/>
    </row>
    <row r="823" spans="6:6">
      <c r="F823" s="24"/>
    </row>
    <row r="824" spans="6:6">
      <c r="F824" s="24"/>
    </row>
    <row r="825" spans="6:6">
      <c r="F825" s="24"/>
    </row>
    <row r="826" spans="6:6">
      <c r="F826" s="24"/>
    </row>
    <row r="827" spans="6:6">
      <c r="F827" s="24"/>
    </row>
    <row r="828" spans="6:6">
      <c r="F828" s="24"/>
    </row>
    <row r="829" spans="6:6">
      <c r="F829" s="24"/>
    </row>
    <row r="830" spans="6:6">
      <c r="F830" s="24"/>
    </row>
    <row r="831" spans="6:6">
      <c r="F831" s="24"/>
    </row>
    <row r="832" spans="6:6">
      <c r="F832" s="24"/>
    </row>
    <row r="833" spans="6:6">
      <c r="F833" s="24"/>
    </row>
    <row r="834" spans="6:6">
      <c r="F834" s="24"/>
    </row>
    <row r="835" spans="6:6">
      <c r="F835" s="24"/>
    </row>
    <row r="836" spans="6:6">
      <c r="F836" s="24"/>
    </row>
    <row r="837" spans="6:6">
      <c r="F837" s="24"/>
    </row>
    <row r="838" spans="6:6">
      <c r="F838" s="24"/>
    </row>
    <row r="839" spans="6:6">
      <c r="F839" s="24"/>
    </row>
    <row r="840" spans="6:6">
      <c r="F840" s="24"/>
    </row>
    <row r="841" spans="6:6">
      <c r="F841" s="24"/>
    </row>
    <row r="842" spans="6:6">
      <c r="F842" s="24"/>
    </row>
    <row r="843" spans="6:6">
      <c r="F843" s="24"/>
    </row>
    <row r="844" spans="6:6">
      <c r="F844" s="24"/>
    </row>
    <row r="845" spans="6:6">
      <c r="F845" s="24"/>
    </row>
    <row r="846" spans="6:6">
      <c r="F846" s="24"/>
    </row>
    <row r="847" spans="6:6">
      <c r="F847" s="24"/>
    </row>
    <row r="848" spans="6:6">
      <c r="F848" s="24"/>
    </row>
    <row r="849" spans="6:6">
      <c r="F849" s="24"/>
    </row>
    <row r="850" spans="6:6">
      <c r="F850" s="24"/>
    </row>
    <row r="851" spans="6:6">
      <c r="F851" s="24"/>
    </row>
    <row r="852" spans="6:6">
      <c r="F852" s="24"/>
    </row>
    <row r="853" spans="6:6">
      <c r="F853" s="24"/>
    </row>
    <row r="854" spans="6:6">
      <c r="F854" s="24"/>
    </row>
    <row r="855" spans="6:6">
      <c r="F855" s="24"/>
    </row>
    <row r="856" spans="6:6">
      <c r="F856" s="24"/>
    </row>
    <row r="857" spans="6:6">
      <c r="F857" s="24"/>
    </row>
    <row r="858" spans="6:6">
      <c r="F858" s="24"/>
    </row>
    <row r="859" spans="6:6">
      <c r="F859" s="24"/>
    </row>
    <row r="860" spans="6:6">
      <c r="F860" s="24"/>
    </row>
    <row r="861" spans="6:6">
      <c r="F861" s="24"/>
    </row>
    <row r="862" spans="6:6">
      <c r="F862" s="24"/>
    </row>
    <row r="863" spans="6:6">
      <c r="F863" s="24"/>
    </row>
    <row r="864" spans="6:6">
      <c r="F864" s="24"/>
    </row>
    <row r="865" spans="6:6">
      <c r="F865" s="24"/>
    </row>
    <row r="866" spans="6:6">
      <c r="F866" s="24"/>
    </row>
    <row r="867" spans="6:6">
      <c r="F867" s="24"/>
    </row>
    <row r="868" spans="6:6">
      <c r="F868" s="24"/>
    </row>
    <row r="869" spans="6:6">
      <c r="F869" s="24"/>
    </row>
    <row r="870" spans="6:6">
      <c r="F870" s="24"/>
    </row>
    <row r="871" spans="6:6">
      <c r="F871" s="24"/>
    </row>
    <row r="872" spans="6:6">
      <c r="F872" s="24"/>
    </row>
    <row r="873" spans="6:6">
      <c r="F873" s="24"/>
    </row>
    <row r="874" spans="6:6">
      <c r="F874" s="24"/>
    </row>
    <row r="875" spans="6:6">
      <c r="F875" s="24"/>
    </row>
    <row r="876" spans="6:6">
      <c r="F876" s="24"/>
    </row>
    <row r="877" spans="6:6">
      <c r="F877" s="24"/>
    </row>
    <row r="878" spans="6:6">
      <c r="F878" s="24"/>
    </row>
    <row r="879" spans="6:6">
      <c r="F879" s="24"/>
    </row>
    <row r="880" spans="6:6">
      <c r="F880" s="24"/>
    </row>
    <row r="881" spans="6:6">
      <c r="F881" s="24"/>
    </row>
    <row r="882" spans="6:6">
      <c r="F882" s="24"/>
    </row>
    <row r="883" spans="6:6">
      <c r="F883" s="24"/>
    </row>
    <row r="884" spans="6:6">
      <c r="F884" s="24"/>
    </row>
    <row r="885" spans="6:6">
      <c r="F885" s="24"/>
    </row>
    <row r="886" spans="6:6">
      <c r="F886" s="24"/>
    </row>
    <row r="887" spans="6:6">
      <c r="F887" s="24"/>
    </row>
    <row r="888" spans="6:6">
      <c r="F888" s="24"/>
    </row>
    <row r="889" spans="6:6">
      <c r="F889" s="24"/>
    </row>
    <row r="890" spans="6:6">
      <c r="F890" s="24"/>
    </row>
    <row r="891" spans="6:6">
      <c r="F891" s="24"/>
    </row>
    <row r="892" spans="6:6">
      <c r="F892" s="24"/>
    </row>
    <row r="893" spans="6:6">
      <c r="F893" s="24"/>
    </row>
    <row r="894" spans="6:6">
      <c r="F894" s="24"/>
    </row>
    <row r="895" spans="6:6">
      <c r="F895" s="24"/>
    </row>
    <row r="896" spans="6:6">
      <c r="F896" s="24"/>
    </row>
    <row r="897" spans="6:6">
      <c r="F897" s="24"/>
    </row>
    <row r="898" spans="6:6">
      <c r="F898" s="24"/>
    </row>
    <row r="899" spans="6:6">
      <c r="F899" s="24"/>
    </row>
    <row r="900" spans="6:6">
      <c r="F900" s="24"/>
    </row>
    <row r="901" spans="6:6">
      <c r="F901" s="24"/>
    </row>
    <row r="902" spans="6:6">
      <c r="F902" s="24"/>
    </row>
    <row r="903" spans="6:6">
      <c r="F903" s="24"/>
    </row>
    <row r="904" spans="6:6">
      <c r="F904" s="24"/>
    </row>
    <row r="905" spans="6:6">
      <c r="F905" s="24"/>
    </row>
    <row r="906" spans="6:6">
      <c r="F906" s="24"/>
    </row>
    <row r="907" spans="6:6">
      <c r="F907" s="24"/>
    </row>
    <row r="908" spans="6:6">
      <c r="F908" s="24"/>
    </row>
    <row r="909" spans="6:6">
      <c r="F909" s="24"/>
    </row>
    <row r="910" spans="6:6">
      <c r="F910" s="24"/>
    </row>
    <row r="911" spans="6:6">
      <c r="F911" s="24"/>
    </row>
    <row r="912" spans="6:6">
      <c r="F912" s="24"/>
    </row>
    <row r="913" spans="6:6">
      <c r="F913" s="24"/>
    </row>
    <row r="914" spans="6:6">
      <c r="F914" s="24"/>
    </row>
    <row r="915" spans="6:6">
      <c r="F915" s="24"/>
    </row>
    <row r="916" spans="6:6">
      <c r="F916" s="24"/>
    </row>
    <row r="917" spans="6:6">
      <c r="F917" s="24"/>
    </row>
    <row r="918" spans="6:6">
      <c r="F918" s="24"/>
    </row>
    <row r="919" spans="6:6">
      <c r="F919" s="24"/>
    </row>
    <row r="920" spans="6:6">
      <c r="F920" s="24"/>
    </row>
    <row r="921" spans="6:6">
      <c r="F921" s="24"/>
    </row>
    <row r="922" spans="6:6">
      <c r="F922" s="24"/>
    </row>
    <row r="923" spans="6:6">
      <c r="F923" s="24"/>
    </row>
    <row r="924" spans="6:6">
      <c r="F924" s="24"/>
    </row>
    <row r="925" spans="6:6">
      <c r="F925" s="24"/>
    </row>
    <row r="926" spans="6:6">
      <c r="F926" s="24"/>
    </row>
    <row r="927" spans="6:6">
      <c r="F927" s="24"/>
    </row>
    <row r="928" spans="6:6">
      <c r="F928" s="24"/>
    </row>
    <row r="929" spans="6:6">
      <c r="F929" s="24"/>
    </row>
    <row r="930" spans="6:6">
      <c r="F930" s="24"/>
    </row>
    <row r="931" spans="6:6">
      <c r="F931" s="24"/>
    </row>
    <row r="932" spans="6:6">
      <c r="F932" s="24"/>
    </row>
    <row r="933" spans="6:6">
      <c r="F933" s="24"/>
    </row>
    <row r="934" spans="6:6">
      <c r="F934" s="24"/>
    </row>
    <row r="935" spans="6:6">
      <c r="F935" s="24"/>
    </row>
    <row r="936" spans="6:6">
      <c r="F936" s="24"/>
    </row>
    <row r="937" spans="6:6">
      <c r="F937" s="24"/>
    </row>
    <row r="938" spans="6:6">
      <c r="F938" s="24"/>
    </row>
    <row r="939" spans="6:6">
      <c r="F939" s="24"/>
    </row>
    <row r="940" spans="6:6">
      <c r="F940" s="24"/>
    </row>
    <row r="941" spans="6:6">
      <c r="F941" s="24"/>
    </row>
    <row r="942" spans="6:6">
      <c r="F942" s="24"/>
    </row>
    <row r="943" spans="6:6">
      <c r="F943" s="24"/>
    </row>
    <row r="944" spans="6:6">
      <c r="F944" s="24"/>
    </row>
    <row r="945" spans="6:6">
      <c r="F945" s="24"/>
    </row>
    <row r="946" spans="6:6">
      <c r="F946" s="24"/>
    </row>
    <row r="947" spans="6:6">
      <c r="F947" s="24"/>
    </row>
    <row r="948" spans="6:6">
      <c r="F948" s="24"/>
    </row>
    <row r="949" spans="6:6">
      <c r="F949" s="24"/>
    </row>
    <row r="950" spans="6:6">
      <c r="F950" s="24"/>
    </row>
    <row r="951" spans="6:6">
      <c r="F951" s="24"/>
    </row>
    <row r="952" spans="6:6">
      <c r="F952" s="24"/>
    </row>
    <row r="953" spans="6:6">
      <c r="F953" s="24"/>
    </row>
    <row r="954" spans="6:6">
      <c r="F954" s="24"/>
    </row>
    <row r="955" spans="6:6">
      <c r="F955" s="24"/>
    </row>
    <row r="956" spans="6:6">
      <c r="F956" s="24"/>
    </row>
    <row r="957" spans="6:6">
      <c r="F957" s="24"/>
    </row>
    <row r="958" spans="6:6">
      <c r="F958" s="24"/>
    </row>
    <row r="959" spans="6:6">
      <c r="F959" s="24"/>
    </row>
    <row r="960" spans="6:6">
      <c r="F960" s="24"/>
    </row>
    <row r="961" spans="6:6">
      <c r="F961" s="24"/>
    </row>
    <row r="962" spans="6:6">
      <c r="F962" s="24"/>
    </row>
    <row r="963" spans="6:6">
      <c r="F963" s="24"/>
    </row>
    <row r="964" spans="6:6">
      <c r="F964" s="24"/>
    </row>
    <row r="965" spans="6:6">
      <c r="F965" s="24"/>
    </row>
    <row r="966" spans="6:6">
      <c r="F966" s="24"/>
    </row>
    <row r="967" spans="6:6">
      <c r="F967" s="24"/>
    </row>
    <row r="968" spans="6:6">
      <c r="F968" s="24"/>
    </row>
    <row r="969" spans="6:6">
      <c r="F969" s="24"/>
    </row>
    <row r="970" spans="6:6">
      <c r="F970" s="24"/>
    </row>
    <row r="971" spans="6:6">
      <c r="F971" s="24"/>
    </row>
    <row r="972" spans="6:6">
      <c r="F972" s="24"/>
    </row>
    <row r="973" spans="6:6">
      <c r="F973" s="24"/>
    </row>
    <row r="974" spans="6:6">
      <c r="F974" s="24"/>
    </row>
    <row r="975" spans="6:6">
      <c r="F975" s="24"/>
    </row>
    <row r="976" spans="6:6">
      <c r="F976" s="24"/>
    </row>
    <row r="977" spans="6:6">
      <c r="F977" s="24"/>
    </row>
    <row r="978" spans="6:6">
      <c r="F978" s="24"/>
    </row>
    <row r="979" spans="6:6">
      <c r="F979" s="24"/>
    </row>
    <row r="980" spans="6:6">
      <c r="F980" s="24"/>
    </row>
    <row r="981" spans="6:6">
      <c r="F981" s="24"/>
    </row>
    <row r="982" spans="6:6">
      <c r="F982" s="24"/>
    </row>
    <row r="983" spans="6:6">
      <c r="F983" s="24"/>
    </row>
    <row r="984" spans="6:6">
      <c r="F984" s="24"/>
    </row>
    <row r="985" spans="6:6">
      <c r="F985" s="24"/>
    </row>
    <row r="986" spans="6:6">
      <c r="F986" s="24"/>
    </row>
    <row r="987" spans="6:6">
      <c r="F987" s="24"/>
    </row>
    <row r="988" spans="6:6">
      <c r="F988" s="24"/>
    </row>
    <row r="989" spans="6:6">
      <c r="F989" s="24"/>
    </row>
    <row r="990" spans="6:6">
      <c r="F990" s="24"/>
    </row>
    <row r="991" spans="6:6">
      <c r="F991" s="24"/>
    </row>
    <row r="992" spans="6:6">
      <c r="F992" s="24"/>
    </row>
    <row r="993" spans="6:6">
      <c r="F993" s="24"/>
    </row>
    <row r="994" spans="6:6">
      <c r="F994" s="24"/>
    </row>
    <row r="995" spans="6:6">
      <c r="F995" s="24"/>
    </row>
    <row r="996" spans="6:6">
      <c r="F996" s="24"/>
    </row>
    <row r="997" spans="6:6">
      <c r="F997" s="24"/>
    </row>
    <row r="998" spans="6:6">
      <c r="F998" s="24"/>
    </row>
    <row r="999" spans="6:6">
      <c r="F999" s="24"/>
    </row>
    <row r="1000" spans="6:6">
      <c r="F1000" s="24"/>
    </row>
    <row r="1001" spans="6:6">
      <c r="F1001" s="24"/>
    </row>
    <row r="1002" spans="6:6">
      <c r="F1002" s="24"/>
    </row>
    <row r="1003" spans="6:6">
      <c r="F1003" s="24"/>
    </row>
    <row r="1004" spans="6:6">
      <c r="F1004" s="24"/>
    </row>
    <row r="1005" spans="6:6">
      <c r="F1005" s="24"/>
    </row>
    <row r="1006" spans="6:6">
      <c r="F1006" s="24"/>
    </row>
    <row r="1007" spans="6:6">
      <c r="F1007" s="24"/>
    </row>
    <row r="1008" spans="6:6">
      <c r="F1008" s="24"/>
    </row>
    <row r="1009" spans="6:6">
      <c r="F1009" s="24"/>
    </row>
    <row r="1010" spans="6:6">
      <c r="F1010" s="24"/>
    </row>
    <row r="1011" spans="6:6">
      <c r="F1011" s="24"/>
    </row>
    <row r="1012" spans="6:6">
      <c r="F1012" s="24"/>
    </row>
    <row r="1013" spans="6:6">
      <c r="F1013" s="24"/>
    </row>
    <row r="1014" spans="6:6">
      <c r="F1014" s="24"/>
    </row>
    <row r="1015" spans="6:6">
      <c r="F1015" s="24"/>
    </row>
    <row r="1016" spans="6:6">
      <c r="F1016" s="24"/>
    </row>
    <row r="1017" spans="6:6">
      <c r="F1017" s="24"/>
    </row>
    <row r="1018" spans="6:6">
      <c r="F1018" s="24"/>
    </row>
    <row r="1019" spans="6:6">
      <c r="F1019" s="24"/>
    </row>
    <row r="1020" spans="6:6">
      <c r="F1020" s="24"/>
    </row>
    <row r="1021" spans="6:6">
      <c r="F1021" s="24"/>
    </row>
    <row r="1022" spans="6:6">
      <c r="F1022" s="24"/>
    </row>
    <row r="1023" spans="6:6">
      <c r="F1023" s="24"/>
    </row>
    <row r="1024" spans="6:6">
      <c r="F1024" s="24"/>
    </row>
    <row r="1025" spans="6:6">
      <c r="F1025" s="24"/>
    </row>
    <row r="1026" spans="6:6">
      <c r="F1026" s="24"/>
    </row>
    <row r="1027" spans="6:6">
      <c r="F1027" s="24"/>
    </row>
    <row r="1028" spans="6:6">
      <c r="F1028" s="24"/>
    </row>
    <row r="1029" spans="6:6">
      <c r="F1029" s="24"/>
    </row>
    <row r="1030" spans="6:6">
      <c r="F1030" s="24"/>
    </row>
    <row r="1031" spans="6:6">
      <c r="F1031" s="24"/>
    </row>
    <row r="1032" spans="6:6">
      <c r="F1032" s="24"/>
    </row>
    <row r="1033" spans="6:6">
      <c r="F1033" s="24"/>
    </row>
    <row r="1034" spans="6:6">
      <c r="F1034" s="24"/>
    </row>
    <row r="1035" spans="6:6">
      <c r="F1035" s="24"/>
    </row>
    <row r="1036" spans="6:6">
      <c r="F1036" s="24"/>
    </row>
    <row r="1037" spans="6:6">
      <c r="F1037" s="24"/>
    </row>
    <row r="1038" spans="6:6">
      <c r="F1038" s="24"/>
    </row>
    <row r="1039" spans="6:6">
      <c r="F1039" s="24"/>
    </row>
    <row r="1040" spans="6:6">
      <c r="F1040" s="24"/>
    </row>
    <row r="1041" spans="6:6">
      <c r="F1041" s="24"/>
    </row>
    <row r="1042" spans="6:6">
      <c r="F1042" s="24"/>
    </row>
    <row r="1043" spans="6:6">
      <c r="F1043" s="24"/>
    </row>
    <row r="1044" spans="6:6">
      <c r="F1044" s="24"/>
    </row>
    <row r="1045" spans="6:6">
      <c r="F1045" s="24"/>
    </row>
    <row r="1046" spans="6:6">
      <c r="F1046" s="24"/>
    </row>
    <row r="1047" spans="6:6">
      <c r="F1047" s="24"/>
    </row>
    <row r="1048" spans="6:6">
      <c r="F1048" s="24"/>
    </row>
    <row r="1049" spans="6:6">
      <c r="F1049" s="24"/>
    </row>
    <row r="1050" spans="6:6">
      <c r="F1050" s="24"/>
    </row>
    <row r="1051" spans="6:6">
      <c r="F1051" s="24"/>
    </row>
    <row r="1052" spans="6:6">
      <c r="F1052" s="24"/>
    </row>
    <row r="1053" spans="6:6">
      <c r="F1053" s="24"/>
    </row>
    <row r="1054" spans="6:6">
      <c r="F1054" s="24"/>
    </row>
    <row r="1055" spans="6:6">
      <c r="F1055" s="24"/>
    </row>
    <row r="1056" spans="6:6">
      <c r="F1056" s="24"/>
    </row>
    <row r="1057" spans="6:6">
      <c r="F1057" s="24"/>
    </row>
    <row r="1058" spans="6:6">
      <c r="F1058" s="24"/>
    </row>
    <row r="1059" spans="6:6">
      <c r="F1059" s="24"/>
    </row>
    <row r="1060" spans="6:6">
      <c r="F1060" s="24"/>
    </row>
    <row r="1061" spans="6:6">
      <c r="F1061" s="24"/>
    </row>
    <row r="1062" spans="6:6">
      <c r="F1062" s="24"/>
    </row>
    <row r="1063" spans="6:6">
      <c r="F1063" s="24"/>
    </row>
    <row r="1064" spans="6:6">
      <c r="F1064" s="24"/>
    </row>
    <row r="1065" spans="6:6">
      <c r="F1065" s="24"/>
    </row>
    <row r="1066" spans="6:6">
      <c r="F1066" s="24"/>
    </row>
    <row r="1067" spans="6:6">
      <c r="F1067" s="24"/>
    </row>
    <row r="1068" spans="6:6">
      <c r="F1068" s="24"/>
    </row>
    <row r="1069" spans="6:6">
      <c r="F1069" s="24"/>
    </row>
    <row r="1070" spans="6:6">
      <c r="F1070" s="24"/>
    </row>
    <row r="1071" spans="6:6">
      <c r="F1071" s="24"/>
    </row>
    <row r="1072" spans="6:6">
      <c r="F1072" s="24"/>
    </row>
    <row r="1073" spans="6:6">
      <c r="F1073" s="24"/>
    </row>
    <row r="1074" spans="6:6">
      <c r="F1074" s="24"/>
    </row>
    <row r="1075" spans="6:6">
      <c r="F1075" s="24"/>
    </row>
    <row r="1076" spans="6:6">
      <c r="F1076" s="24"/>
    </row>
    <row r="1077" spans="6:6">
      <c r="F1077" s="24"/>
    </row>
    <row r="1078" spans="6:6">
      <c r="F1078" s="24"/>
    </row>
    <row r="1079" spans="6:6">
      <c r="F1079" s="24"/>
    </row>
    <row r="1080" spans="6:6">
      <c r="F1080" s="24"/>
    </row>
    <row r="1081" spans="6:6">
      <c r="F1081" s="24"/>
    </row>
    <row r="1082" spans="6:6">
      <c r="F1082" s="24"/>
    </row>
    <row r="1083" spans="6:6">
      <c r="F1083" s="24"/>
    </row>
    <row r="1084" spans="6:6">
      <c r="F1084" s="24"/>
    </row>
    <row r="1085" spans="6:6">
      <c r="F1085" s="24"/>
    </row>
    <row r="1086" spans="6:6">
      <c r="F1086" s="24"/>
    </row>
    <row r="1087" spans="6:6">
      <c r="F1087" s="24"/>
    </row>
    <row r="1088" spans="6:6">
      <c r="F1088" s="24"/>
    </row>
    <row r="1089" spans="6:6">
      <c r="F1089" s="24"/>
    </row>
    <row r="1090" spans="6:6">
      <c r="F1090" s="24"/>
    </row>
    <row r="1091" spans="6:6">
      <c r="F1091" s="24"/>
    </row>
    <row r="1092" spans="6:6">
      <c r="F1092" s="24"/>
    </row>
    <row r="1093" spans="6:6">
      <c r="F1093" s="24"/>
    </row>
    <row r="1094" spans="6:6">
      <c r="F1094" s="24"/>
    </row>
    <row r="1095" spans="6:6">
      <c r="F1095" s="24"/>
    </row>
    <row r="1096" spans="6:6">
      <c r="F1096" s="24"/>
    </row>
    <row r="1097" spans="6:6">
      <c r="F1097" s="24"/>
    </row>
    <row r="1098" spans="6:6">
      <c r="F1098" s="24"/>
    </row>
    <row r="1099" spans="6:6">
      <c r="F1099" s="24"/>
    </row>
    <row r="1100" spans="6:6">
      <c r="F1100" s="24"/>
    </row>
    <row r="1101" spans="6:6">
      <c r="F1101" s="24"/>
    </row>
    <row r="1102" spans="6:6">
      <c r="F1102" s="24"/>
    </row>
    <row r="1103" spans="6:6">
      <c r="F1103" s="24"/>
    </row>
    <row r="1104" spans="6:6">
      <c r="F1104" s="24"/>
    </row>
    <row r="1105" spans="6:6">
      <c r="F1105" s="24"/>
    </row>
    <row r="1106" spans="6:6">
      <c r="F1106" s="24"/>
    </row>
    <row r="1107" spans="6:6">
      <c r="F1107" s="24"/>
    </row>
    <row r="1108" spans="6:6">
      <c r="F1108" s="24"/>
    </row>
    <row r="1109" spans="6:6">
      <c r="F1109" s="24"/>
    </row>
    <row r="1110" spans="6:6">
      <c r="F1110" s="24"/>
    </row>
    <row r="1111" spans="6:6">
      <c r="F1111" s="24"/>
    </row>
    <row r="1112" spans="6:6">
      <c r="F1112" s="24"/>
    </row>
    <row r="1113" spans="6:6">
      <c r="F1113" s="24"/>
    </row>
    <row r="1114" spans="6:6">
      <c r="F1114" s="24"/>
    </row>
    <row r="1115" spans="6:6">
      <c r="F1115" s="24"/>
    </row>
    <row r="1116" spans="6:6">
      <c r="F1116" s="24"/>
    </row>
    <row r="1117" spans="6:6">
      <c r="F1117" s="24"/>
    </row>
    <row r="1118" spans="6:6">
      <c r="F1118" s="24"/>
    </row>
    <row r="1119" spans="6:6">
      <c r="F1119" s="24"/>
    </row>
    <row r="1120" spans="6:6">
      <c r="F1120" s="24"/>
    </row>
    <row r="1121" spans="6:6">
      <c r="F1121" s="24"/>
    </row>
    <row r="1122" spans="6:6">
      <c r="F1122" s="24"/>
    </row>
    <row r="1123" spans="6:6">
      <c r="F1123" s="24"/>
    </row>
    <row r="1124" spans="6:6">
      <c r="F1124" s="24"/>
    </row>
    <row r="1125" spans="6:6">
      <c r="F1125" s="24"/>
    </row>
    <row r="1126" spans="6:6">
      <c r="F1126" s="24"/>
    </row>
    <row r="1127" spans="6:6">
      <c r="F1127" s="24"/>
    </row>
    <row r="1128" spans="6:6">
      <c r="F1128" s="24"/>
    </row>
    <row r="1129" spans="6:6">
      <c r="F1129" s="24"/>
    </row>
    <row r="1130" spans="6:6">
      <c r="F1130" s="24"/>
    </row>
    <row r="1131" spans="6:6">
      <c r="F1131" s="24"/>
    </row>
    <row r="1132" spans="6:6">
      <c r="F1132" s="24"/>
    </row>
    <row r="1133" spans="6:6">
      <c r="F1133" s="24"/>
    </row>
    <row r="1134" spans="6:6">
      <c r="F1134" s="24"/>
    </row>
    <row r="1135" spans="6:6">
      <c r="F1135" s="24"/>
    </row>
    <row r="1136" spans="6:6">
      <c r="F1136" s="24"/>
    </row>
    <row r="1137" spans="6:6">
      <c r="F1137" s="24"/>
    </row>
    <row r="1138" spans="6:6">
      <c r="F1138" s="24"/>
    </row>
    <row r="1139" spans="6:6">
      <c r="F1139" s="24"/>
    </row>
    <row r="1140" spans="6:6">
      <c r="F1140" s="24"/>
    </row>
    <row r="1141" spans="6:6">
      <c r="F1141" s="24"/>
    </row>
    <row r="1142" spans="6:6">
      <c r="F1142" s="24"/>
    </row>
    <row r="1143" spans="6:6">
      <c r="F1143" s="24"/>
    </row>
    <row r="1144" spans="6:6">
      <c r="F1144" s="24"/>
    </row>
    <row r="1145" spans="6:6">
      <c r="F1145" s="24"/>
    </row>
    <row r="1146" spans="6:6">
      <c r="F1146" s="24"/>
    </row>
    <row r="1147" spans="6:6">
      <c r="F1147" s="24"/>
    </row>
    <row r="1148" spans="6:6">
      <c r="F1148" s="24"/>
    </row>
    <row r="1149" spans="6:6">
      <c r="F1149" s="24"/>
    </row>
    <row r="1150" spans="6:6">
      <c r="F1150" s="24"/>
    </row>
    <row r="1151" spans="6:6">
      <c r="F1151" s="24"/>
    </row>
    <row r="1152" spans="6:6">
      <c r="F1152" s="24"/>
    </row>
    <row r="1153" spans="6:6">
      <c r="F1153" s="24"/>
    </row>
    <row r="1154" spans="6:6">
      <c r="F1154" s="24"/>
    </row>
    <row r="1155" spans="6:6">
      <c r="F1155" s="24"/>
    </row>
    <row r="1156" spans="6:6">
      <c r="F1156" s="24"/>
    </row>
    <row r="1157" spans="6:6">
      <c r="F1157" s="24"/>
    </row>
    <row r="1158" spans="6:6">
      <c r="F1158" s="24"/>
    </row>
    <row r="1159" spans="6:6">
      <c r="F1159" s="24"/>
    </row>
    <row r="1160" spans="6:6">
      <c r="F1160" s="24"/>
    </row>
    <row r="1161" spans="6:6">
      <c r="F1161" s="24"/>
    </row>
    <row r="1162" spans="6:6">
      <c r="F1162" s="24"/>
    </row>
    <row r="1163" spans="6:6">
      <c r="F1163" s="24"/>
    </row>
    <row r="1164" spans="6:6">
      <c r="F1164" s="24"/>
    </row>
    <row r="1165" spans="6:6">
      <c r="F1165" s="24"/>
    </row>
    <row r="1166" spans="6:6">
      <c r="F1166" s="24"/>
    </row>
    <row r="1167" spans="6:6">
      <c r="F1167" s="24"/>
    </row>
    <row r="1168" spans="6:6">
      <c r="F1168" s="24"/>
    </row>
    <row r="1169" spans="6:6">
      <c r="F1169" s="24"/>
    </row>
    <row r="1170" spans="6:6">
      <c r="F1170" s="24"/>
    </row>
    <row r="1171" spans="6:6">
      <c r="F1171" s="24"/>
    </row>
    <row r="1172" spans="6:6">
      <c r="F1172" s="24"/>
    </row>
    <row r="1173" spans="6:6">
      <c r="F1173" s="24"/>
    </row>
    <row r="1174" spans="6:6">
      <c r="F1174" s="24"/>
    </row>
    <row r="1175" spans="6:6">
      <c r="F1175" s="24"/>
    </row>
    <row r="1176" spans="6:6">
      <c r="F1176" s="24"/>
    </row>
    <row r="1177" spans="6:6">
      <c r="F1177" s="24"/>
    </row>
    <row r="1178" spans="6:6">
      <c r="F1178" s="24"/>
    </row>
    <row r="1179" spans="6:6">
      <c r="F1179" s="24"/>
    </row>
    <row r="1180" spans="6:6">
      <c r="F1180" s="24"/>
    </row>
    <row r="1181" spans="6:6">
      <c r="F1181" s="24"/>
    </row>
    <row r="1182" spans="6:6">
      <c r="F1182" s="24"/>
    </row>
    <row r="1183" spans="6:6">
      <c r="F1183" s="24"/>
    </row>
    <row r="1184" spans="6:6">
      <c r="F1184" s="24"/>
    </row>
    <row r="1185" spans="6:6">
      <c r="F1185" s="24"/>
    </row>
  </sheetData>
  <mergeCells count="12">
    <mergeCell ref="A1:A2"/>
    <mergeCell ref="B1:B2"/>
    <mergeCell ref="C1:C2"/>
    <mergeCell ref="D1:E1"/>
    <mergeCell ref="A59:A60"/>
    <mergeCell ref="B59:B60"/>
    <mergeCell ref="C59:C60"/>
    <mergeCell ref="D59:E59"/>
    <mergeCell ref="A30:A31"/>
    <mergeCell ref="B30:B31"/>
    <mergeCell ref="C30:C31"/>
    <mergeCell ref="D30:E30"/>
  </mergeCells>
  <phoneticPr fontId="4" type="noConversion"/>
  <conditionalFormatting sqref="D66:E66 D61:E63 D56:E57 D52:E54 D32:E49 D14:E27 D11:E12 D7:E9 D3:E4">
    <cfRule type="cellIs" dxfId="0" priority="1" stopIfTrue="1" operator="equal">
      <formula>0</formula>
    </cfRule>
  </conditionalFormatting>
  <pageMargins left="0.46" right="0.34" top="0.71" bottom="0.36" header="0.6" footer="0.35"/>
  <pageSetup paperSize="9" scale="87" fitToHeight="2" orientation="portrait" horizontalDpi="1200" verticalDpi="1200" r:id="rId1"/>
  <headerFooter alignWithMargins="0"/>
  <rowBreaks count="2" manualBreakCount="2">
    <brk id="29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H45"/>
  <sheetViews>
    <sheetView topLeftCell="A10" workbookViewId="0">
      <selection activeCell="Q25" sqref="Q25"/>
    </sheetView>
  </sheetViews>
  <sheetFormatPr defaultRowHeight="12.75"/>
  <cols>
    <col min="1" max="1" width="3" style="242" customWidth="1"/>
    <col min="2" max="34" width="2.42578125" style="242" customWidth="1"/>
    <col min="35" max="16384" width="9.140625" style="242"/>
  </cols>
  <sheetData>
    <row r="1" spans="1:34">
      <c r="A1" s="284" t="s">
        <v>1596</v>
      </c>
    </row>
    <row r="3" spans="1:34">
      <c r="A3" s="409" t="s">
        <v>1613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09"/>
      <c r="Y3" s="409"/>
      <c r="Z3" s="409"/>
      <c r="AA3" s="409"/>
      <c r="AB3" s="409"/>
      <c r="AC3" s="409"/>
      <c r="AD3" s="409"/>
      <c r="AE3" s="409"/>
      <c r="AF3" s="409"/>
      <c r="AG3" s="409"/>
      <c r="AH3" s="409"/>
    </row>
    <row r="4" spans="1:34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</row>
    <row r="6" spans="1:34">
      <c r="A6" s="242" t="s">
        <v>1614</v>
      </c>
    </row>
    <row r="8" spans="1:34">
      <c r="A8" s="409" t="s">
        <v>1615</v>
      </c>
      <c r="B8" s="409"/>
      <c r="C8" s="409"/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409"/>
      <c r="R8" s="409"/>
      <c r="S8" s="409"/>
      <c r="T8" s="409"/>
      <c r="U8" s="409"/>
      <c r="V8" s="409"/>
      <c r="W8" s="409"/>
      <c r="X8" s="409"/>
      <c r="Y8" s="409"/>
      <c r="Z8" s="409"/>
      <c r="AA8" s="409"/>
      <c r="AB8" s="409"/>
      <c r="AC8" s="409"/>
      <c r="AD8" s="409"/>
      <c r="AE8" s="409"/>
      <c r="AF8" s="409"/>
      <c r="AG8" s="409"/>
      <c r="AH8" s="409"/>
    </row>
    <row r="9" spans="1:34">
      <c r="A9" s="409"/>
      <c r="B9" s="409"/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409"/>
      <c r="N9" s="409"/>
      <c r="O9" s="409"/>
      <c r="P9" s="409"/>
      <c r="Q9" s="409"/>
      <c r="R9" s="409"/>
      <c r="S9" s="409"/>
      <c r="T9" s="409"/>
      <c r="U9" s="409"/>
      <c r="V9" s="409"/>
      <c r="W9" s="409"/>
      <c r="X9" s="409"/>
      <c r="Y9" s="409"/>
      <c r="Z9" s="409"/>
      <c r="AA9" s="409"/>
      <c r="AB9" s="409"/>
      <c r="AC9" s="409"/>
      <c r="AD9" s="409"/>
      <c r="AE9" s="409"/>
      <c r="AF9" s="409"/>
      <c r="AG9" s="409"/>
      <c r="AH9" s="409"/>
    </row>
    <row r="11" spans="1:34">
      <c r="A11" s="242" t="s">
        <v>1616</v>
      </c>
    </row>
    <row r="13" spans="1:34">
      <c r="A13" s="409" t="s">
        <v>1617</v>
      </c>
      <c r="B13" s="409"/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M13" s="409"/>
      <c r="N13" s="409"/>
      <c r="O13" s="409"/>
      <c r="P13" s="409"/>
      <c r="Q13" s="409"/>
      <c r="R13" s="409"/>
      <c r="S13" s="409"/>
      <c r="T13" s="409"/>
      <c r="U13" s="409"/>
      <c r="V13" s="409"/>
      <c r="W13" s="409"/>
      <c r="X13" s="409"/>
      <c r="Y13" s="409"/>
      <c r="Z13" s="409"/>
      <c r="AA13" s="409"/>
      <c r="AB13" s="409"/>
      <c r="AC13" s="409"/>
      <c r="AD13" s="409"/>
      <c r="AE13" s="409"/>
      <c r="AF13" s="409"/>
      <c r="AG13" s="409"/>
      <c r="AH13" s="409"/>
    </row>
    <row r="14" spans="1:34">
      <c r="A14" s="409"/>
      <c r="B14" s="409"/>
      <c r="C14" s="409"/>
      <c r="D14" s="409"/>
      <c r="E14" s="409"/>
      <c r="F14" s="409"/>
      <c r="G14" s="409"/>
      <c r="H14" s="409"/>
      <c r="I14" s="409"/>
      <c r="J14" s="409"/>
      <c r="K14" s="409"/>
      <c r="L14" s="409"/>
      <c r="M14" s="409"/>
      <c r="N14" s="409"/>
      <c r="O14" s="409"/>
      <c r="P14" s="409"/>
      <c r="Q14" s="409"/>
      <c r="R14" s="409"/>
      <c r="S14" s="409"/>
      <c r="T14" s="409"/>
      <c r="U14" s="409"/>
      <c r="V14" s="409"/>
      <c r="W14" s="409"/>
      <c r="X14" s="409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</row>
    <row r="16" spans="1:34">
      <c r="A16" s="242" t="s">
        <v>1618</v>
      </c>
    </row>
    <row r="18" spans="1:9">
      <c r="A18" s="242" t="s">
        <v>1619</v>
      </c>
      <c r="I18" s="242" t="s">
        <v>1620</v>
      </c>
    </row>
    <row r="19" spans="1:9">
      <c r="A19" s="285" t="s">
        <v>197</v>
      </c>
      <c r="I19" s="242" t="s">
        <v>1599</v>
      </c>
    </row>
    <row r="20" spans="1:9">
      <c r="A20" s="285" t="s">
        <v>198</v>
      </c>
      <c r="I20" s="242" t="s">
        <v>1600</v>
      </c>
    </row>
    <row r="21" spans="1:9">
      <c r="A21" s="285" t="s">
        <v>199</v>
      </c>
      <c r="I21" s="242" t="s">
        <v>1621</v>
      </c>
    </row>
    <row r="22" spans="1:9">
      <c r="A22" s="285" t="s">
        <v>200</v>
      </c>
      <c r="I22" s="242" t="s">
        <v>1622</v>
      </c>
    </row>
    <row r="23" spans="1:9">
      <c r="A23" s="285" t="s">
        <v>201</v>
      </c>
      <c r="I23" s="242" t="s">
        <v>1602</v>
      </c>
    </row>
    <row r="24" spans="1:9">
      <c r="A24" s="285" t="s">
        <v>202</v>
      </c>
      <c r="I24" s="242" t="s">
        <v>1603</v>
      </c>
    </row>
    <row r="25" spans="1:9">
      <c r="A25" s="285" t="s">
        <v>203</v>
      </c>
      <c r="I25" s="242" t="s">
        <v>1623</v>
      </c>
    </row>
    <row r="26" spans="1:9">
      <c r="A26" s="285" t="s">
        <v>204</v>
      </c>
      <c r="I26" s="242" t="s">
        <v>1605</v>
      </c>
    </row>
    <row r="27" spans="1:9">
      <c r="A27" s="285" t="s">
        <v>205</v>
      </c>
      <c r="I27" s="242" t="s">
        <v>1606</v>
      </c>
    </row>
    <row r="28" spans="1:9">
      <c r="A28" s="285">
        <v>10</v>
      </c>
      <c r="I28" s="242" t="s">
        <v>1607</v>
      </c>
    </row>
    <row r="29" spans="1:9">
      <c r="A29" s="285">
        <v>11</v>
      </c>
      <c r="I29" s="242" t="s">
        <v>1624</v>
      </c>
    </row>
    <row r="31" spans="1:9">
      <c r="A31" s="284" t="s">
        <v>1625</v>
      </c>
    </row>
    <row r="33" spans="1:1">
      <c r="A33" s="242" t="s">
        <v>1626</v>
      </c>
    </row>
    <row r="34" spans="1:1">
      <c r="A34" s="242" t="s">
        <v>1627</v>
      </c>
    </row>
    <row r="35" spans="1:1">
      <c r="A35" s="242" t="s">
        <v>1628</v>
      </c>
    </row>
    <row r="36" spans="1:1">
      <c r="A36" s="242" t="s">
        <v>1629</v>
      </c>
    </row>
    <row r="37" spans="1:1">
      <c r="A37" s="242" t="s">
        <v>1630</v>
      </c>
    </row>
    <row r="38" spans="1:1">
      <c r="A38" s="242" t="s">
        <v>1631</v>
      </c>
    </row>
    <row r="39" spans="1:1">
      <c r="A39" s="242" t="s">
        <v>1632</v>
      </c>
    </row>
    <row r="40" spans="1:1">
      <c r="A40" s="242" t="s">
        <v>1633</v>
      </c>
    </row>
    <row r="41" spans="1:1">
      <c r="A41" s="242" t="s">
        <v>1634</v>
      </c>
    </row>
    <row r="42" spans="1:1">
      <c r="A42" s="242" t="s">
        <v>1635</v>
      </c>
    </row>
    <row r="43" spans="1:1">
      <c r="A43" s="242" t="s">
        <v>1636</v>
      </c>
    </row>
    <row r="44" spans="1:1">
      <c r="A44" s="242" t="s">
        <v>1637</v>
      </c>
    </row>
    <row r="45" spans="1:1">
      <c r="A45" s="242" t="s">
        <v>1638</v>
      </c>
    </row>
  </sheetData>
  <mergeCells count="3">
    <mergeCell ref="A3:AH4"/>
    <mergeCell ref="A8:AH9"/>
    <mergeCell ref="A13:AH1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B4:L24"/>
  <sheetViews>
    <sheetView showGridLines="0" workbookViewId="0">
      <selection activeCell="J13" sqref="J13"/>
    </sheetView>
  </sheetViews>
  <sheetFormatPr defaultRowHeight="12.75"/>
  <sheetData>
    <row r="4" spans="2:12" ht="13.5" thickBot="1"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</row>
    <row r="5" spans="2:12">
      <c r="B5" s="227"/>
      <c r="C5" s="228"/>
      <c r="D5" s="228"/>
      <c r="E5" s="228"/>
      <c r="F5" s="228"/>
      <c r="G5" s="228"/>
      <c r="H5" s="228"/>
      <c r="I5" s="228"/>
      <c r="J5" s="229"/>
      <c r="K5" s="225"/>
      <c r="L5" s="225"/>
    </row>
    <row r="6" spans="2:12">
      <c r="B6" s="230" t="s">
        <v>717</v>
      </c>
      <c r="C6" s="231"/>
      <c r="D6" s="232" t="s">
        <v>1044</v>
      </c>
      <c r="E6" s="233" t="s">
        <v>1045</v>
      </c>
      <c r="F6" s="232" t="s">
        <v>1046</v>
      </c>
      <c r="G6" s="232"/>
      <c r="H6" s="232" t="s">
        <v>1047</v>
      </c>
      <c r="I6" s="232"/>
      <c r="J6" s="234" t="s">
        <v>1048</v>
      </c>
      <c r="K6" s="226"/>
      <c r="L6" s="225"/>
    </row>
    <row r="7" spans="2:12">
      <c r="B7" s="230"/>
      <c r="C7" s="231"/>
      <c r="D7" s="231"/>
      <c r="E7" s="231"/>
      <c r="F7" s="231"/>
      <c r="G7" s="231"/>
      <c r="H7" s="231"/>
      <c r="I7" s="231"/>
      <c r="J7" s="235"/>
      <c r="K7" s="225"/>
      <c r="L7" s="225"/>
    </row>
    <row r="8" spans="2:12">
      <c r="B8" s="230"/>
      <c r="C8" s="231"/>
      <c r="D8" s="231">
        <v>62</v>
      </c>
      <c r="E8" s="231" t="s">
        <v>1049</v>
      </c>
      <c r="F8" s="231">
        <v>0</v>
      </c>
      <c r="G8" s="231"/>
      <c r="H8" s="231">
        <v>9257</v>
      </c>
      <c r="I8" s="231"/>
      <c r="J8" s="235">
        <f>F8-H8</f>
        <v>-9257</v>
      </c>
      <c r="K8" s="225"/>
      <c r="L8" s="225"/>
    </row>
    <row r="9" spans="2:12">
      <c r="B9" s="230"/>
      <c r="C9" s="231"/>
      <c r="D9" s="231">
        <v>63</v>
      </c>
      <c r="E9" s="231" t="s">
        <v>1049</v>
      </c>
      <c r="F9" s="231">
        <v>9257</v>
      </c>
      <c r="G9" s="231"/>
      <c r="H9" s="231">
        <v>0</v>
      </c>
      <c r="I9" s="231"/>
      <c r="J9" s="235">
        <f>F9-H9</f>
        <v>9257</v>
      </c>
      <c r="K9" s="225"/>
      <c r="L9" s="225"/>
    </row>
    <row r="10" spans="2:12">
      <c r="B10" s="230"/>
      <c r="C10" s="231"/>
      <c r="D10" s="231"/>
      <c r="E10" s="231"/>
      <c r="F10" s="231"/>
      <c r="G10" s="231"/>
      <c r="H10" s="231"/>
      <c r="I10" s="231"/>
      <c r="J10" s="235"/>
      <c r="K10" s="225"/>
      <c r="L10" s="225"/>
    </row>
    <row r="11" spans="2:12">
      <c r="B11" s="230"/>
      <c r="C11" s="231"/>
      <c r="D11" s="231"/>
      <c r="E11" s="231"/>
      <c r="F11" s="231"/>
      <c r="G11" s="231"/>
      <c r="H11" s="231"/>
      <c r="I11" s="231"/>
      <c r="J11" s="235"/>
      <c r="K11" s="225"/>
      <c r="L11" s="225"/>
    </row>
    <row r="12" spans="2:12">
      <c r="B12" s="230" t="s">
        <v>1050</v>
      </c>
      <c r="C12" s="231"/>
      <c r="D12" s="231">
        <v>91</v>
      </c>
      <c r="E12" s="231" t="s">
        <v>1051</v>
      </c>
      <c r="F12" s="231">
        <v>38037</v>
      </c>
      <c r="G12" s="231"/>
      <c r="H12" s="231">
        <v>65542</v>
      </c>
      <c r="I12" s="231"/>
      <c r="J12" s="235">
        <f>F12-H12</f>
        <v>-27505</v>
      </c>
      <c r="K12" s="225"/>
      <c r="L12" s="225"/>
    </row>
    <row r="13" spans="2:12">
      <c r="B13" s="230"/>
      <c r="C13" s="231"/>
      <c r="D13" s="231">
        <v>92</v>
      </c>
      <c r="E13" s="231" t="s">
        <v>1051</v>
      </c>
      <c r="F13" s="231">
        <v>11078</v>
      </c>
      <c r="G13" s="231"/>
      <c r="H13" s="231">
        <v>14380</v>
      </c>
      <c r="I13" s="231"/>
      <c r="J13" s="235">
        <f>F13-H13</f>
        <v>-3302</v>
      </c>
      <c r="K13" s="225"/>
      <c r="L13" s="225"/>
    </row>
    <row r="14" spans="2:12">
      <c r="B14" s="230"/>
      <c r="C14" s="231"/>
      <c r="D14" s="231">
        <v>93</v>
      </c>
      <c r="E14" s="231" t="s">
        <v>1051</v>
      </c>
      <c r="F14" s="231">
        <v>30807</v>
      </c>
      <c r="G14" s="231"/>
      <c r="H14" s="231">
        <v>0</v>
      </c>
      <c r="I14" s="231"/>
      <c r="J14" s="235">
        <f>F14-H14</f>
        <v>30807</v>
      </c>
      <c r="K14" s="225"/>
      <c r="L14" s="225"/>
    </row>
    <row r="15" spans="2:12">
      <c r="B15" s="230"/>
      <c r="C15" s="231"/>
      <c r="D15" s="231"/>
      <c r="E15" s="231"/>
      <c r="F15" s="231"/>
      <c r="G15" s="231"/>
      <c r="H15" s="231"/>
      <c r="I15" s="231"/>
      <c r="J15" s="235"/>
      <c r="K15" s="225"/>
      <c r="L15" s="225"/>
    </row>
    <row r="16" spans="2:12">
      <c r="B16" s="230"/>
      <c r="C16" s="231"/>
      <c r="D16" s="231"/>
      <c r="E16" s="231"/>
      <c r="F16" s="231"/>
      <c r="G16" s="231"/>
      <c r="H16" s="231"/>
      <c r="I16" s="231"/>
      <c r="J16" s="235"/>
      <c r="K16" s="225"/>
      <c r="L16" s="225"/>
    </row>
    <row r="17" spans="2:12">
      <c r="B17" s="230"/>
      <c r="C17" s="231"/>
      <c r="D17" s="231">
        <v>98</v>
      </c>
      <c r="E17" s="231" t="s">
        <v>1051</v>
      </c>
      <c r="F17" s="231">
        <v>401167</v>
      </c>
      <c r="G17" s="231"/>
      <c r="H17" s="231">
        <v>521167</v>
      </c>
      <c r="I17" s="231"/>
      <c r="J17" s="235">
        <f>F17-H17</f>
        <v>-120000</v>
      </c>
      <c r="K17" s="225"/>
      <c r="L17" s="225"/>
    </row>
    <row r="18" spans="2:12">
      <c r="B18" s="230"/>
      <c r="C18" s="231"/>
      <c r="D18" s="231">
        <v>99</v>
      </c>
      <c r="E18" s="231" t="s">
        <v>1051</v>
      </c>
      <c r="F18" s="231">
        <v>1074000</v>
      </c>
      <c r="G18" s="231"/>
      <c r="H18" s="231">
        <v>1224000</v>
      </c>
      <c r="I18" s="231"/>
      <c r="J18" s="235">
        <f>F18-H18</f>
        <v>-150000</v>
      </c>
      <c r="K18" s="225"/>
      <c r="L18" s="225"/>
    </row>
    <row r="19" spans="2:12">
      <c r="B19" s="230"/>
      <c r="C19" s="231"/>
      <c r="D19" s="231">
        <v>110</v>
      </c>
      <c r="E19" s="231" t="s">
        <v>1051</v>
      </c>
      <c r="F19" s="231">
        <v>253554</v>
      </c>
      <c r="G19" s="231"/>
      <c r="H19" s="231">
        <v>133554</v>
      </c>
      <c r="I19" s="231"/>
      <c r="J19" s="235">
        <f>F19-H19</f>
        <v>120000</v>
      </c>
      <c r="K19" s="225"/>
      <c r="L19" s="225"/>
    </row>
    <row r="20" spans="2:12">
      <c r="B20" s="230"/>
      <c r="C20" s="231"/>
      <c r="D20" s="231">
        <v>111</v>
      </c>
      <c r="E20" s="231" t="s">
        <v>1051</v>
      </c>
      <c r="F20" s="231">
        <v>453818</v>
      </c>
      <c r="G20" s="231"/>
      <c r="H20" s="231">
        <v>303818</v>
      </c>
      <c r="I20" s="231"/>
      <c r="J20" s="235">
        <f>F20-H20</f>
        <v>150000</v>
      </c>
      <c r="K20" s="225"/>
      <c r="L20" s="225"/>
    </row>
    <row r="21" spans="2:12" ht="13.5" thickBot="1">
      <c r="B21" s="236"/>
      <c r="C21" s="237"/>
      <c r="D21" s="237"/>
      <c r="E21" s="237"/>
      <c r="F21" s="237"/>
      <c r="G21" s="237"/>
      <c r="H21" s="237"/>
      <c r="I21" s="237"/>
      <c r="J21" s="238"/>
      <c r="K21" s="225"/>
      <c r="L21" s="225"/>
    </row>
    <row r="22" spans="2:12"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</row>
    <row r="23" spans="2:12"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</row>
    <row r="24" spans="2:12"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3:AH38"/>
  <sheetViews>
    <sheetView workbookViewId="0">
      <selection activeCell="AK34" sqref="AK34"/>
    </sheetView>
  </sheetViews>
  <sheetFormatPr defaultRowHeight="12.75"/>
  <cols>
    <col min="1" max="25" width="2.42578125" style="242" customWidth="1"/>
    <col min="26" max="26" width="2.85546875" style="242" customWidth="1"/>
    <col min="27" max="34" width="2.42578125" style="242" customWidth="1"/>
    <col min="35" max="16384" width="9.140625" style="242"/>
  </cols>
  <sheetData>
    <row r="3" spans="1:34">
      <c r="A3" s="239" t="s">
        <v>357</v>
      </c>
      <c r="B3" s="240"/>
      <c r="C3" s="240"/>
      <c r="D3" s="240"/>
      <c r="E3" s="240"/>
      <c r="F3" s="240"/>
      <c r="G3" s="240"/>
      <c r="H3" s="241"/>
    </row>
    <row r="6" spans="1:34" ht="21.75" customHeight="1">
      <c r="A6" s="853" t="s">
        <v>518</v>
      </c>
      <c r="B6" s="853"/>
      <c r="C6" s="853"/>
      <c r="D6" s="853"/>
      <c r="E6" s="853"/>
      <c r="F6" s="853"/>
      <c r="G6" s="853"/>
      <c r="H6" s="853"/>
      <c r="I6" s="853"/>
      <c r="J6" s="853"/>
      <c r="K6" s="853"/>
      <c r="L6" s="853"/>
      <c r="M6" s="853"/>
      <c r="N6" s="853"/>
      <c r="O6" s="853"/>
      <c r="P6" s="853"/>
      <c r="Q6" s="853"/>
      <c r="R6" s="853"/>
      <c r="S6" s="853"/>
      <c r="T6" s="853"/>
      <c r="U6" s="853"/>
      <c r="V6" s="853"/>
      <c r="W6" s="853"/>
      <c r="X6" s="853"/>
      <c r="Y6" s="853"/>
      <c r="Z6" s="853"/>
      <c r="AA6" s="853"/>
      <c r="AB6" s="853"/>
      <c r="AC6" s="853"/>
      <c r="AD6" s="853"/>
      <c r="AE6" s="853"/>
      <c r="AF6" s="853"/>
      <c r="AG6" s="853"/>
      <c r="AH6" s="853"/>
    </row>
    <row r="7" spans="1:34">
      <c r="K7" s="243" t="s">
        <v>519</v>
      </c>
      <c r="M7" s="244">
        <v>3</v>
      </c>
      <c r="N7" s="244">
        <v>1</v>
      </c>
      <c r="O7" s="242" t="s">
        <v>459</v>
      </c>
      <c r="P7" s="244">
        <v>1</v>
      </c>
      <c r="Q7" s="244">
        <v>2</v>
      </c>
      <c r="R7" s="242" t="s">
        <v>459</v>
      </c>
      <c r="S7" s="244">
        <v>2</v>
      </c>
      <c r="T7" s="244">
        <v>0</v>
      </c>
      <c r="U7" s="244">
        <v>1</v>
      </c>
      <c r="V7" s="244">
        <v>3</v>
      </c>
      <c r="W7" s="245" t="s">
        <v>788</v>
      </c>
      <c r="X7" s="245"/>
      <c r="Y7" s="245"/>
      <c r="Z7" s="245"/>
      <c r="AA7" s="245"/>
      <c r="AB7" s="245"/>
    </row>
    <row r="12" spans="1:34" ht="16.5" customHeight="1">
      <c r="A12" s="246" t="s">
        <v>1052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8"/>
      <c r="L12" s="246" t="s">
        <v>1053</v>
      </c>
      <c r="M12" s="247"/>
      <c r="N12" s="247"/>
      <c r="O12" s="247"/>
      <c r="P12" s="247"/>
      <c r="Q12" s="247"/>
      <c r="R12" s="247" t="s">
        <v>521</v>
      </c>
      <c r="S12" s="247"/>
      <c r="T12" s="247"/>
      <c r="U12" s="247"/>
      <c r="V12" s="247"/>
      <c r="W12" s="248"/>
      <c r="X12" s="246"/>
      <c r="Y12" s="247"/>
      <c r="Z12" s="247"/>
      <c r="AA12" s="247"/>
      <c r="AB12" s="247" t="s">
        <v>522</v>
      </c>
      <c r="AC12" s="247"/>
      <c r="AD12" s="247"/>
      <c r="AE12" s="247" t="s">
        <v>523</v>
      </c>
      <c r="AF12" s="247"/>
      <c r="AG12" s="247"/>
      <c r="AH12" s="248"/>
    </row>
    <row r="13" spans="1:34" ht="16.5" customHeight="1">
      <c r="A13" s="249">
        <v>2</v>
      </c>
      <c r="B13" s="249">
        <v>0</v>
      </c>
      <c r="C13" s="249">
        <v>2</v>
      </c>
      <c r="D13" s="249">
        <v>0</v>
      </c>
      <c r="E13" s="249">
        <v>1</v>
      </c>
      <c r="F13" s="249">
        <v>1</v>
      </c>
      <c r="G13" s="249">
        <v>5</v>
      </c>
      <c r="H13" s="249">
        <v>8</v>
      </c>
      <c r="I13" s="249">
        <v>1</v>
      </c>
      <c r="J13" s="249">
        <v>2</v>
      </c>
      <c r="K13" s="250"/>
      <c r="L13" s="244" t="s">
        <v>412</v>
      </c>
      <c r="M13" s="251" t="s">
        <v>524</v>
      </c>
      <c r="N13" s="251"/>
      <c r="O13" s="252"/>
      <c r="P13" s="252"/>
      <c r="Q13" s="252"/>
      <c r="R13" s="252"/>
      <c r="S13" s="244" t="s">
        <v>412</v>
      </c>
      <c r="T13" s="251" t="s">
        <v>1054</v>
      </c>
      <c r="U13" s="252"/>
      <c r="V13" s="252"/>
      <c r="W13" s="250"/>
      <c r="X13" s="253" t="s">
        <v>526</v>
      </c>
      <c r="Y13" s="251"/>
      <c r="Z13" s="251"/>
      <c r="AA13" s="251" t="s">
        <v>527</v>
      </c>
      <c r="AB13" s="249">
        <v>0</v>
      </c>
      <c r="AC13" s="249">
        <v>1</v>
      </c>
      <c r="AD13" s="254"/>
      <c r="AE13" s="249">
        <v>2</v>
      </c>
      <c r="AF13" s="249">
        <v>0</v>
      </c>
      <c r="AG13" s="249">
        <v>1</v>
      </c>
      <c r="AH13" s="249">
        <v>3</v>
      </c>
    </row>
    <row r="14" spans="1:34" ht="16.5" customHeight="1">
      <c r="A14" s="253" t="s">
        <v>129</v>
      </c>
      <c r="B14" s="251"/>
      <c r="C14" s="251"/>
      <c r="D14" s="251"/>
      <c r="E14" s="251"/>
      <c r="F14" s="251"/>
      <c r="G14" s="251"/>
      <c r="H14" s="251"/>
      <c r="I14" s="252"/>
      <c r="J14" s="252"/>
      <c r="K14" s="250"/>
      <c r="L14" s="244"/>
      <c r="M14" s="251" t="s">
        <v>528</v>
      </c>
      <c r="N14" s="251"/>
      <c r="O14" s="252"/>
      <c r="P14" s="252"/>
      <c r="Q14" s="252"/>
      <c r="R14" s="252"/>
      <c r="S14" s="244"/>
      <c r="T14" s="251" t="s">
        <v>529</v>
      </c>
      <c r="U14" s="252"/>
      <c r="V14" s="252"/>
      <c r="W14" s="250"/>
      <c r="X14" s="253" t="s">
        <v>530</v>
      </c>
      <c r="Y14" s="251"/>
      <c r="Z14" s="251"/>
      <c r="AA14" s="251" t="s">
        <v>531</v>
      </c>
      <c r="AB14" s="249">
        <v>1</v>
      </c>
      <c r="AC14" s="249">
        <v>2</v>
      </c>
      <c r="AD14" s="254"/>
      <c r="AE14" s="249">
        <v>2</v>
      </c>
      <c r="AF14" s="249">
        <v>0</v>
      </c>
      <c r="AG14" s="249">
        <v>1</v>
      </c>
      <c r="AH14" s="249">
        <v>3</v>
      </c>
    </row>
    <row r="15" spans="1:34" ht="16.5" customHeight="1">
      <c r="A15" s="249">
        <v>3</v>
      </c>
      <c r="B15" s="249">
        <v>6</v>
      </c>
      <c r="C15" s="249">
        <v>3</v>
      </c>
      <c r="D15" s="249">
        <v>1</v>
      </c>
      <c r="E15" s="249">
        <v>5</v>
      </c>
      <c r="F15" s="249">
        <v>4</v>
      </c>
      <c r="G15" s="249">
        <v>5</v>
      </c>
      <c r="H15" s="249">
        <v>1</v>
      </c>
      <c r="I15" s="254"/>
      <c r="J15" s="252"/>
      <c r="K15" s="250"/>
      <c r="L15" s="244"/>
      <c r="M15" s="251" t="s">
        <v>532</v>
      </c>
      <c r="N15" s="251"/>
      <c r="O15" s="252"/>
      <c r="P15" s="252"/>
      <c r="Q15" s="252"/>
      <c r="R15" s="252"/>
      <c r="S15" s="251" t="s">
        <v>533</v>
      </c>
      <c r="T15" s="251"/>
      <c r="U15" s="251"/>
      <c r="V15" s="251"/>
      <c r="W15" s="255"/>
      <c r="X15" s="253" t="s">
        <v>1055</v>
      </c>
      <c r="Y15" s="251"/>
      <c r="Z15" s="251"/>
      <c r="AA15" s="251" t="s">
        <v>527</v>
      </c>
      <c r="AB15" s="249">
        <v>0</v>
      </c>
      <c r="AC15" s="249">
        <v>1</v>
      </c>
      <c r="AD15" s="254"/>
      <c r="AE15" s="249">
        <v>2</v>
      </c>
      <c r="AF15" s="249">
        <v>0</v>
      </c>
      <c r="AG15" s="249">
        <v>1</v>
      </c>
      <c r="AH15" s="249">
        <v>2</v>
      </c>
    </row>
    <row r="16" spans="1:34" ht="16.5" customHeight="1">
      <c r="A16" s="253" t="s">
        <v>791</v>
      </c>
      <c r="B16" s="251"/>
      <c r="C16" s="251"/>
      <c r="D16" s="251"/>
      <c r="E16" s="251"/>
      <c r="F16" s="251"/>
      <c r="G16" s="251"/>
      <c r="H16" s="251"/>
      <c r="I16" s="252"/>
      <c r="J16" s="252"/>
      <c r="K16" s="250"/>
      <c r="L16" s="256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0"/>
      <c r="X16" s="854" t="s">
        <v>1056</v>
      </c>
      <c r="Y16" s="855"/>
      <c r="Z16" s="855"/>
      <c r="AA16" s="251" t="s">
        <v>531</v>
      </c>
      <c r="AB16" s="249">
        <v>1</v>
      </c>
      <c r="AC16" s="249">
        <v>2</v>
      </c>
      <c r="AD16" s="254"/>
      <c r="AE16" s="249">
        <v>2</v>
      </c>
      <c r="AF16" s="249">
        <v>0</v>
      </c>
      <c r="AG16" s="249">
        <v>1</v>
      </c>
      <c r="AH16" s="249">
        <v>2</v>
      </c>
    </row>
    <row r="17" spans="1:34" ht="16.5" customHeight="1">
      <c r="A17" s="249">
        <v>2</v>
      </c>
      <c r="B17" s="249">
        <v>5</v>
      </c>
      <c r="C17" s="254"/>
      <c r="D17" s="249">
        <v>6</v>
      </c>
      <c r="E17" s="249">
        <v>1</v>
      </c>
      <c r="F17" s="254" t="s">
        <v>459</v>
      </c>
      <c r="G17" s="249">
        <v>0</v>
      </c>
      <c r="H17" s="254"/>
      <c r="I17" s="252"/>
      <c r="J17" s="252"/>
      <c r="K17" s="250"/>
      <c r="L17" s="256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0"/>
      <c r="X17" s="854"/>
      <c r="Y17" s="855"/>
      <c r="Z17" s="855"/>
      <c r="AA17" s="252"/>
      <c r="AB17" s="252"/>
      <c r="AC17" s="252"/>
      <c r="AD17" s="252"/>
      <c r="AE17" s="252"/>
      <c r="AF17" s="252"/>
      <c r="AG17" s="252"/>
      <c r="AH17" s="250"/>
    </row>
    <row r="18" spans="1:34" ht="16.5" customHeight="1">
      <c r="A18" s="257"/>
      <c r="B18" s="258"/>
      <c r="C18" s="258"/>
      <c r="D18" s="258"/>
      <c r="E18" s="258"/>
      <c r="F18" s="258"/>
      <c r="G18" s="258"/>
      <c r="H18" s="258"/>
      <c r="I18" s="258"/>
      <c r="J18" s="258"/>
      <c r="K18" s="259"/>
      <c r="L18" s="257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9"/>
      <c r="X18" s="260" t="s">
        <v>530</v>
      </c>
      <c r="Y18" s="258"/>
      <c r="Z18" s="258"/>
      <c r="AA18" s="258"/>
      <c r="AB18" s="258"/>
      <c r="AC18" s="258"/>
      <c r="AD18" s="258"/>
      <c r="AE18" s="258"/>
      <c r="AF18" s="258"/>
      <c r="AG18" s="258"/>
      <c r="AH18" s="259"/>
    </row>
    <row r="19" spans="1:34" ht="16.5" customHeight="1">
      <c r="A19" s="256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0"/>
    </row>
    <row r="20" spans="1:34" s="245" customFormat="1" ht="16.5" customHeight="1">
      <c r="A20" s="253" t="s">
        <v>1057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5"/>
    </row>
    <row r="21" spans="1:34" ht="16.5" customHeight="1">
      <c r="A21" s="249" t="s">
        <v>807</v>
      </c>
      <c r="B21" s="249" t="s">
        <v>1058</v>
      </c>
      <c r="C21" s="249" t="s">
        <v>1059</v>
      </c>
      <c r="D21" s="249" t="s">
        <v>1060</v>
      </c>
      <c r="E21" s="249"/>
      <c r="F21" s="249" t="s">
        <v>1061</v>
      </c>
      <c r="G21" s="249" t="s">
        <v>1062</v>
      </c>
      <c r="H21" s="249" t="s">
        <v>1063</v>
      </c>
      <c r="I21" s="249" t="s">
        <v>1064</v>
      </c>
      <c r="J21" s="249" t="s">
        <v>478</v>
      </c>
      <c r="K21" s="249" t="s">
        <v>519</v>
      </c>
      <c r="L21" s="249" t="s">
        <v>1065</v>
      </c>
      <c r="M21" s="249" t="s">
        <v>478</v>
      </c>
      <c r="N21" s="249" t="s">
        <v>1066</v>
      </c>
      <c r="O21" s="249" t="s">
        <v>519</v>
      </c>
      <c r="P21" s="249" t="s">
        <v>459</v>
      </c>
      <c r="Q21" s="249" t="s">
        <v>1067</v>
      </c>
      <c r="R21" s="249" t="s">
        <v>459</v>
      </c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</row>
    <row r="22" spans="1:34" ht="16.5" customHeight="1">
      <c r="A22" s="249"/>
      <c r="B22" s="249"/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</row>
    <row r="23" spans="1:34" ht="16.5" customHeight="1">
      <c r="A23" s="261" t="s">
        <v>1068</v>
      </c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3"/>
    </row>
    <row r="24" spans="1:34" ht="16.5" customHeight="1">
      <c r="A24" s="253" t="s">
        <v>538</v>
      </c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 t="s">
        <v>539</v>
      </c>
      <c r="AD24" s="251"/>
      <c r="AE24" s="251"/>
      <c r="AF24" s="251"/>
      <c r="AG24" s="251"/>
      <c r="AH24" s="255"/>
    </row>
    <row r="25" spans="1:34" ht="16.5" customHeight="1">
      <c r="A25" s="249" t="s">
        <v>1061</v>
      </c>
      <c r="B25" s="249" t="s">
        <v>1065</v>
      </c>
      <c r="C25" s="249" t="s">
        <v>519</v>
      </c>
      <c r="D25" s="249" t="s">
        <v>1069</v>
      </c>
      <c r="E25" s="249" t="s">
        <v>1070</v>
      </c>
      <c r="F25" s="249" t="s">
        <v>1067</v>
      </c>
      <c r="G25" s="249" t="s">
        <v>519</v>
      </c>
      <c r="H25" s="249" t="s">
        <v>478</v>
      </c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54"/>
      <c r="AB25" s="254"/>
      <c r="AC25" s="249"/>
      <c r="AD25" s="249"/>
      <c r="AE25" s="249"/>
      <c r="AF25" s="249"/>
      <c r="AG25" s="249">
        <v>1</v>
      </c>
      <c r="AH25" s="249">
        <v>4</v>
      </c>
    </row>
    <row r="26" spans="1:34" ht="16.5" customHeight="1">
      <c r="A26" s="253" t="s">
        <v>540</v>
      </c>
      <c r="B26" s="251"/>
      <c r="C26" s="251"/>
      <c r="D26" s="251"/>
      <c r="E26" s="251"/>
      <c r="F26" s="251"/>
      <c r="G26" s="251"/>
      <c r="H26" s="251" t="s">
        <v>541</v>
      </c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5"/>
    </row>
    <row r="27" spans="1:34" ht="16.5" customHeight="1">
      <c r="A27" s="249">
        <v>9</v>
      </c>
      <c r="B27" s="249">
        <v>4</v>
      </c>
      <c r="C27" s="249">
        <v>9</v>
      </c>
      <c r="D27" s="249">
        <v>0</v>
      </c>
      <c r="E27" s="249">
        <v>5</v>
      </c>
      <c r="F27" s="254"/>
      <c r="G27" s="254"/>
      <c r="H27" s="249" t="s">
        <v>1071</v>
      </c>
      <c r="I27" s="249" t="s">
        <v>1065</v>
      </c>
      <c r="J27" s="249" t="s">
        <v>1072</v>
      </c>
      <c r="K27" s="249" t="s">
        <v>1070</v>
      </c>
      <c r="L27" s="249" t="s">
        <v>478</v>
      </c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</row>
    <row r="28" spans="1:34" s="245" customFormat="1" ht="16.5" customHeight="1">
      <c r="A28" s="253" t="s">
        <v>542</v>
      </c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 t="s">
        <v>543</v>
      </c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5"/>
    </row>
    <row r="29" spans="1:34" ht="16.5" customHeight="1">
      <c r="A29" s="244"/>
      <c r="B29" s="244">
        <v>0</v>
      </c>
      <c r="C29" s="244">
        <v>3</v>
      </c>
      <c r="D29" s="244">
        <v>7</v>
      </c>
      <c r="E29" s="254" t="s">
        <v>458</v>
      </c>
      <c r="F29" s="244">
        <v>6</v>
      </c>
      <c r="G29" s="244">
        <v>9</v>
      </c>
      <c r="H29" s="244">
        <v>2</v>
      </c>
      <c r="I29" s="244">
        <v>0</v>
      </c>
      <c r="J29" s="244">
        <v>9</v>
      </c>
      <c r="K29" s="244">
        <v>4</v>
      </c>
      <c r="L29" s="244">
        <v>2</v>
      </c>
      <c r="M29" s="244"/>
      <c r="N29" s="252"/>
      <c r="O29" s="252"/>
      <c r="P29" s="252"/>
      <c r="Q29" s="252"/>
      <c r="R29" s="244"/>
      <c r="S29" s="244">
        <v>0</v>
      </c>
      <c r="T29" s="244">
        <v>3</v>
      </c>
      <c r="U29" s="244">
        <v>7</v>
      </c>
      <c r="V29" s="254" t="s">
        <v>458</v>
      </c>
      <c r="W29" s="244">
        <v>6</v>
      </c>
      <c r="X29" s="244">
        <v>9</v>
      </c>
      <c r="Y29" s="244">
        <v>2</v>
      </c>
      <c r="Z29" s="244">
        <v>0</v>
      </c>
      <c r="AA29" s="244">
        <v>9</v>
      </c>
      <c r="AB29" s="244">
        <v>3</v>
      </c>
      <c r="AC29" s="244">
        <v>1</v>
      </c>
      <c r="AD29" s="244"/>
      <c r="AE29" s="252"/>
      <c r="AF29" s="252"/>
      <c r="AG29" s="252"/>
      <c r="AH29" s="250"/>
    </row>
    <row r="30" spans="1:34" s="245" customFormat="1" ht="16.5" customHeight="1">
      <c r="A30" s="253" t="s">
        <v>544</v>
      </c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5"/>
    </row>
    <row r="31" spans="1:34" s="265" customFormat="1" ht="16.5" customHeight="1">
      <c r="A31" s="249" t="s">
        <v>1073</v>
      </c>
      <c r="B31" s="249" t="s">
        <v>478</v>
      </c>
      <c r="C31" s="249" t="s">
        <v>1074</v>
      </c>
      <c r="D31" s="249" t="s">
        <v>478</v>
      </c>
      <c r="E31" s="249" t="s">
        <v>459</v>
      </c>
      <c r="F31" s="249" t="s">
        <v>1064</v>
      </c>
      <c r="G31" s="249" t="s">
        <v>478</v>
      </c>
      <c r="H31" s="249" t="s">
        <v>1070</v>
      </c>
      <c r="I31" s="249" t="s">
        <v>1075</v>
      </c>
      <c r="J31" s="249" t="s">
        <v>1063</v>
      </c>
      <c r="K31" s="249" t="s">
        <v>1064</v>
      </c>
      <c r="L31" s="249" t="s">
        <v>478</v>
      </c>
      <c r="M31" s="249" t="s">
        <v>1076</v>
      </c>
      <c r="N31" s="249" t="s">
        <v>1070</v>
      </c>
      <c r="O31" s="249" t="s">
        <v>1065</v>
      </c>
      <c r="P31" s="249" t="s">
        <v>479</v>
      </c>
      <c r="Q31" s="249" t="s">
        <v>1077</v>
      </c>
      <c r="R31" s="249" t="s">
        <v>459</v>
      </c>
      <c r="S31" s="249" t="s">
        <v>1067</v>
      </c>
      <c r="T31" s="249" t="s">
        <v>519</v>
      </c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54"/>
      <c r="AF31" s="254"/>
      <c r="AG31" s="254"/>
      <c r="AH31" s="264"/>
    </row>
    <row r="32" spans="1:34" ht="16.5" customHeight="1">
      <c r="A32" s="256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0"/>
    </row>
    <row r="33" spans="1:34" s="245" customFormat="1" ht="16.5" customHeight="1">
      <c r="A33" s="261" t="s">
        <v>932</v>
      </c>
      <c r="B33" s="262"/>
      <c r="C33" s="247"/>
      <c r="D33" s="262"/>
      <c r="E33" s="262"/>
      <c r="F33" s="247"/>
      <c r="G33" s="262"/>
      <c r="H33" s="262"/>
      <c r="I33" s="262"/>
      <c r="J33" s="263"/>
      <c r="K33" s="856" t="s">
        <v>1078</v>
      </c>
      <c r="L33" s="857"/>
      <c r="M33" s="857"/>
      <c r="N33" s="857"/>
      <c r="O33" s="857"/>
      <c r="P33" s="857"/>
      <c r="Q33" s="857"/>
      <c r="R33" s="858"/>
      <c r="S33" s="856" t="s">
        <v>740</v>
      </c>
      <c r="T33" s="857"/>
      <c r="U33" s="857"/>
      <c r="V33" s="857"/>
      <c r="W33" s="857"/>
      <c r="X33" s="857"/>
      <c r="Y33" s="857"/>
      <c r="Z33" s="858"/>
      <c r="AA33" s="856" t="s">
        <v>739</v>
      </c>
      <c r="AB33" s="857"/>
      <c r="AC33" s="857"/>
      <c r="AD33" s="857"/>
      <c r="AE33" s="857"/>
      <c r="AF33" s="857"/>
      <c r="AG33" s="857"/>
      <c r="AH33" s="858"/>
    </row>
    <row r="34" spans="1:34" ht="16.5" customHeight="1">
      <c r="A34" s="244">
        <v>0</v>
      </c>
      <c r="B34" s="244">
        <v>6</v>
      </c>
      <c r="C34" s="266" t="s">
        <v>459</v>
      </c>
      <c r="D34" s="244">
        <v>0</v>
      </c>
      <c r="E34" s="244">
        <v>2</v>
      </c>
      <c r="F34" s="266" t="s">
        <v>459</v>
      </c>
      <c r="G34" s="244">
        <v>2</v>
      </c>
      <c r="H34" s="244">
        <v>0</v>
      </c>
      <c r="I34" s="244">
        <v>1</v>
      </c>
      <c r="J34" s="244">
        <v>4</v>
      </c>
      <c r="K34" s="859"/>
      <c r="L34" s="860"/>
      <c r="M34" s="860"/>
      <c r="N34" s="860"/>
      <c r="O34" s="860"/>
      <c r="P34" s="860"/>
      <c r="Q34" s="860"/>
      <c r="R34" s="861"/>
      <c r="S34" s="859"/>
      <c r="T34" s="860"/>
      <c r="U34" s="860"/>
      <c r="V34" s="860"/>
      <c r="W34" s="860"/>
      <c r="X34" s="860"/>
      <c r="Y34" s="860"/>
      <c r="Z34" s="861"/>
      <c r="AA34" s="859"/>
      <c r="AB34" s="860"/>
      <c r="AC34" s="860"/>
      <c r="AD34" s="860"/>
      <c r="AE34" s="860"/>
      <c r="AF34" s="860"/>
      <c r="AG34" s="860"/>
      <c r="AH34" s="861"/>
    </row>
    <row r="35" spans="1:34" ht="16.5" customHeight="1">
      <c r="A35" s="256"/>
      <c r="B35" s="252"/>
      <c r="C35" s="254"/>
      <c r="D35" s="252"/>
      <c r="E35" s="252"/>
      <c r="F35" s="254"/>
      <c r="G35" s="252"/>
      <c r="H35" s="252"/>
      <c r="I35" s="252"/>
      <c r="J35" s="250"/>
      <c r="K35" s="859"/>
      <c r="L35" s="860"/>
      <c r="M35" s="860"/>
      <c r="N35" s="860"/>
      <c r="O35" s="860"/>
      <c r="P35" s="860"/>
      <c r="Q35" s="860"/>
      <c r="R35" s="861"/>
      <c r="S35" s="859"/>
      <c r="T35" s="860"/>
      <c r="U35" s="860"/>
      <c r="V35" s="860"/>
      <c r="W35" s="860"/>
      <c r="X35" s="860"/>
      <c r="Y35" s="860"/>
      <c r="Z35" s="861"/>
      <c r="AA35" s="859"/>
      <c r="AB35" s="860"/>
      <c r="AC35" s="860"/>
      <c r="AD35" s="860"/>
      <c r="AE35" s="860"/>
      <c r="AF35" s="860"/>
      <c r="AG35" s="860"/>
      <c r="AH35" s="861"/>
    </row>
    <row r="36" spans="1:34" ht="16.5" customHeight="1">
      <c r="A36" s="256"/>
      <c r="B36" s="252"/>
      <c r="C36" s="252"/>
      <c r="D36" s="252"/>
      <c r="E36" s="252"/>
      <c r="F36" s="252"/>
      <c r="G36" s="252"/>
      <c r="H36" s="252"/>
      <c r="I36" s="252"/>
      <c r="J36" s="250"/>
      <c r="K36" s="859"/>
      <c r="L36" s="860"/>
      <c r="M36" s="860"/>
      <c r="N36" s="860"/>
      <c r="O36" s="860"/>
      <c r="P36" s="860"/>
      <c r="Q36" s="860"/>
      <c r="R36" s="861"/>
      <c r="S36" s="859"/>
      <c r="T36" s="860"/>
      <c r="U36" s="860"/>
      <c r="V36" s="860"/>
      <c r="W36" s="860"/>
      <c r="X36" s="860"/>
      <c r="Y36" s="860"/>
      <c r="Z36" s="861"/>
      <c r="AA36" s="859"/>
      <c r="AB36" s="860"/>
      <c r="AC36" s="860"/>
      <c r="AD36" s="860"/>
      <c r="AE36" s="860"/>
      <c r="AF36" s="860"/>
      <c r="AG36" s="860"/>
      <c r="AH36" s="861"/>
    </row>
    <row r="37" spans="1:34" ht="16.5" customHeight="1">
      <c r="A37" s="253" t="s">
        <v>933</v>
      </c>
      <c r="B37" s="252"/>
      <c r="C37" s="252"/>
      <c r="D37" s="252"/>
      <c r="E37" s="252"/>
      <c r="F37" s="252"/>
      <c r="G37" s="252"/>
      <c r="H37" s="252"/>
      <c r="I37" s="252"/>
      <c r="J37" s="250"/>
      <c r="K37" s="859"/>
      <c r="L37" s="860"/>
      <c r="M37" s="860"/>
      <c r="N37" s="860"/>
      <c r="O37" s="860"/>
      <c r="P37" s="860"/>
      <c r="Q37" s="860"/>
      <c r="R37" s="861"/>
      <c r="S37" s="859"/>
      <c r="T37" s="860"/>
      <c r="U37" s="860"/>
      <c r="V37" s="860"/>
      <c r="W37" s="860"/>
      <c r="X37" s="860"/>
      <c r="Y37" s="860"/>
      <c r="Z37" s="861"/>
      <c r="AA37" s="859"/>
      <c r="AB37" s="860"/>
      <c r="AC37" s="860"/>
      <c r="AD37" s="860"/>
      <c r="AE37" s="860"/>
      <c r="AF37" s="860"/>
      <c r="AG37" s="860"/>
      <c r="AH37" s="861"/>
    </row>
    <row r="38" spans="1:34" ht="16.5" customHeight="1">
      <c r="A38" s="244"/>
      <c r="B38" s="244"/>
      <c r="C38" s="267" t="s">
        <v>459</v>
      </c>
      <c r="D38" s="244"/>
      <c r="E38" s="244"/>
      <c r="F38" s="267" t="s">
        <v>459</v>
      </c>
      <c r="G38" s="244"/>
      <c r="H38" s="244"/>
      <c r="I38" s="244"/>
      <c r="J38" s="244"/>
      <c r="K38" s="862"/>
      <c r="L38" s="863"/>
      <c r="M38" s="863"/>
      <c r="N38" s="863"/>
      <c r="O38" s="863"/>
      <c r="P38" s="863"/>
      <c r="Q38" s="863"/>
      <c r="R38" s="864"/>
      <c r="S38" s="862"/>
      <c r="T38" s="863"/>
      <c r="U38" s="863"/>
      <c r="V38" s="863"/>
      <c r="W38" s="863"/>
      <c r="X38" s="863"/>
      <c r="Y38" s="863"/>
      <c r="Z38" s="864"/>
      <c r="AA38" s="862"/>
      <c r="AB38" s="863"/>
      <c r="AC38" s="863"/>
      <c r="AD38" s="863"/>
      <c r="AE38" s="863"/>
      <c r="AF38" s="863"/>
      <c r="AG38" s="863"/>
      <c r="AH38" s="864"/>
    </row>
  </sheetData>
  <mergeCells count="5">
    <mergeCell ref="A6:AH6"/>
    <mergeCell ref="X16:Z17"/>
    <mergeCell ref="K33:R38"/>
    <mergeCell ref="S33:Z38"/>
    <mergeCell ref="AA33:AH3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5:O37"/>
  <sheetViews>
    <sheetView topLeftCell="A6" workbookViewId="0">
      <selection activeCell="M36" sqref="M36"/>
    </sheetView>
  </sheetViews>
  <sheetFormatPr defaultRowHeight="12.75"/>
  <cols>
    <col min="2" max="2" width="28" customWidth="1"/>
    <col min="3" max="3" width="10.28515625" customWidth="1"/>
    <col min="4" max="4" width="11.28515625" customWidth="1"/>
  </cols>
  <sheetData>
    <row r="5" spans="2:5" ht="12.75" customHeight="1">
      <c r="B5" t="s">
        <v>1669</v>
      </c>
      <c r="C5">
        <f>1707+5475+1071+5175</f>
        <v>13428</v>
      </c>
      <c r="D5">
        <f>1473+16310</f>
        <v>17783</v>
      </c>
      <c r="E5" t="s">
        <v>1518</v>
      </c>
    </row>
    <row r="6" spans="2:5">
      <c r="B6" t="s">
        <v>1676</v>
      </c>
      <c r="C6">
        <f>23006+19968</f>
        <v>42974</v>
      </c>
      <c r="D6">
        <v>27139</v>
      </c>
      <c r="E6" t="s">
        <v>1519</v>
      </c>
    </row>
    <row r="7" spans="2:5" ht="12.75" customHeight="1">
      <c r="B7" t="s">
        <v>1517</v>
      </c>
      <c r="C7">
        <f>1970+48858+24074+2983+5169</f>
        <v>83054</v>
      </c>
      <c r="D7">
        <v>43347</v>
      </c>
      <c r="E7" t="s">
        <v>1520</v>
      </c>
    </row>
    <row r="8" spans="2:5" ht="12.75" customHeight="1">
      <c r="B8" t="s">
        <v>1673</v>
      </c>
      <c r="C8">
        <f>4966+1783</f>
        <v>6749</v>
      </c>
      <c r="E8" t="s">
        <v>1521</v>
      </c>
    </row>
    <row r="9" spans="2:5" ht="12.75" customHeight="1">
      <c r="B9" t="s">
        <v>1666</v>
      </c>
      <c r="C9">
        <f>3709+9306+1524+1453+9232+7220</f>
        <v>32444</v>
      </c>
      <c r="D9">
        <f>9233+21884+7498</f>
        <v>38615</v>
      </c>
      <c r="E9" t="s">
        <v>1522</v>
      </c>
    </row>
    <row r="10" spans="2:5">
      <c r="B10" t="s">
        <v>1677</v>
      </c>
      <c r="C10">
        <f>6355+22039+3286+202039+22982</f>
        <v>256701</v>
      </c>
      <c r="D10">
        <f>205686+15872+18626</f>
        <v>240184</v>
      </c>
      <c r="E10" t="s">
        <v>1523</v>
      </c>
    </row>
    <row r="11" spans="2:5" ht="12.75" customHeight="1">
      <c r="B11" t="s">
        <v>1674</v>
      </c>
      <c r="C11">
        <f>4249+2340+3960</f>
        <v>10549</v>
      </c>
      <c r="D11">
        <v>2360</v>
      </c>
      <c r="E11" t="s">
        <v>1524</v>
      </c>
    </row>
    <row r="12" spans="2:5" ht="12.75" customHeight="1">
      <c r="B12" t="s">
        <v>1678</v>
      </c>
      <c r="C12">
        <f>7969+6189</f>
        <v>14158</v>
      </c>
      <c r="D12">
        <v>37027</v>
      </c>
      <c r="E12" t="s">
        <v>1316</v>
      </c>
    </row>
    <row r="13" spans="2:5" ht="12.75" customHeight="1">
      <c r="B13" t="s">
        <v>1671</v>
      </c>
      <c r="C13">
        <f>8903+11750</f>
        <v>20653</v>
      </c>
      <c r="D13">
        <v>20334</v>
      </c>
      <c r="E13" t="s">
        <v>1525</v>
      </c>
    </row>
    <row r="14" spans="2:5" ht="12.75" customHeight="1">
      <c r="B14" t="s">
        <v>1679</v>
      </c>
      <c r="C14">
        <f>54+38063+5790+1872+14040+425+12945+1916+1194+1150+2194+1501+5836</f>
        <v>86980</v>
      </c>
      <c r="D14" s="293">
        <f>8520+135552+2803</f>
        <v>146875</v>
      </c>
      <c r="E14" t="s">
        <v>1526</v>
      </c>
    </row>
    <row r="15" spans="2:5" ht="12.75" customHeight="1">
      <c r="B15" t="s">
        <v>1665</v>
      </c>
      <c r="C15">
        <f>2746+820+668</f>
        <v>4234</v>
      </c>
      <c r="D15">
        <v>3407</v>
      </c>
      <c r="E15" t="s">
        <v>1527</v>
      </c>
    </row>
    <row r="16" spans="2:5" ht="12.75" customHeight="1">
      <c r="B16" t="s">
        <v>1672</v>
      </c>
      <c r="C16">
        <f>1284+930+8234+12132+230+1891+741+9093+11074</f>
        <v>45609</v>
      </c>
      <c r="D16">
        <f>17921+435+13088+11074</f>
        <v>42518</v>
      </c>
      <c r="E16" t="s">
        <v>1528</v>
      </c>
    </row>
    <row r="17" spans="2:8" ht="12.75" customHeight="1">
      <c r="B17" t="s">
        <v>1667</v>
      </c>
      <c r="C17">
        <f>75119+19430+13667+18340+30050+230+65368+29190+98576+5456+4511+4847+80651+106</f>
        <v>445541</v>
      </c>
      <c r="D17">
        <v>393902</v>
      </c>
      <c r="E17" t="s">
        <v>1529</v>
      </c>
    </row>
    <row r="18" spans="2:8">
      <c r="B18" t="s">
        <v>1675</v>
      </c>
      <c r="C18">
        <f>9755+183169+33725+5745</f>
        <v>232394</v>
      </c>
      <c r="D18">
        <v>6623</v>
      </c>
      <c r="E18" t="s">
        <v>1530</v>
      </c>
    </row>
    <row r="19" spans="2:8" ht="12.75" customHeight="1">
      <c r="B19" t="s">
        <v>1534</v>
      </c>
      <c r="C19">
        <v>2500</v>
      </c>
      <c r="D19">
        <v>1810</v>
      </c>
      <c r="E19" t="s">
        <v>1531</v>
      </c>
    </row>
    <row r="20" spans="2:8">
      <c r="B20" t="s">
        <v>1664</v>
      </c>
      <c r="C20">
        <f>34431+11646</f>
        <v>46077</v>
      </c>
      <c r="D20">
        <v>36255</v>
      </c>
      <c r="E20" t="s">
        <v>1532</v>
      </c>
    </row>
    <row r="21" spans="2:8">
      <c r="B21" t="s">
        <v>1670</v>
      </c>
      <c r="C21">
        <f>3250+3250</f>
        <v>6500</v>
      </c>
      <c r="E21" t="s">
        <v>1533</v>
      </c>
    </row>
    <row r="22" spans="2:8" ht="12.75" customHeight="1">
      <c r="B22" t="s">
        <v>1668</v>
      </c>
      <c r="C22">
        <f>130983+140+261945</f>
        <v>393068</v>
      </c>
      <c r="D22">
        <f>28396+235665</f>
        <v>264061</v>
      </c>
    </row>
    <row r="23" spans="2:8">
      <c r="E23" t="s">
        <v>1534</v>
      </c>
    </row>
    <row r="24" spans="2:8">
      <c r="C24">
        <f>SUM(C5:C23)</f>
        <v>1743613</v>
      </c>
      <c r="D24">
        <f>SUM(D5:D23)</f>
        <v>1322240</v>
      </c>
      <c r="E24" t="s">
        <v>1535</v>
      </c>
    </row>
    <row r="25" spans="2:8">
      <c r="C25">
        <v>-1767717</v>
      </c>
      <c r="E25" t="s">
        <v>1536</v>
      </c>
    </row>
    <row r="26" spans="2:8" ht="12.75" customHeight="1">
      <c r="C26">
        <f>SUM(C24:C25)</f>
        <v>-24104</v>
      </c>
      <c r="E26" t="s">
        <v>1537</v>
      </c>
    </row>
    <row r="27" spans="2:8" ht="12.75" customHeight="1">
      <c r="E27" t="s">
        <v>1538</v>
      </c>
    </row>
    <row r="28" spans="2:8" ht="12.75" customHeight="1">
      <c r="B28" t="s">
        <v>1680</v>
      </c>
      <c r="C28">
        <v>126327</v>
      </c>
      <c r="D28">
        <v>106407</v>
      </c>
      <c r="E28" t="s">
        <v>1539</v>
      </c>
    </row>
    <row r="29" spans="2:8" ht="12.75" customHeight="1">
      <c r="B29" t="s">
        <v>1681</v>
      </c>
      <c r="C29">
        <v>13854</v>
      </c>
      <c r="D29">
        <v>18659</v>
      </c>
      <c r="E29" t="s">
        <v>1540</v>
      </c>
    </row>
    <row r="30" spans="2:8">
      <c r="B30" t="s">
        <v>1483</v>
      </c>
      <c r="C30">
        <v>23934</v>
      </c>
      <c r="D30">
        <v>21897</v>
      </c>
      <c r="E30" t="s">
        <v>1541</v>
      </c>
    </row>
    <row r="31" spans="2:8" ht="12.75" customHeight="1">
      <c r="E31" t="s">
        <v>1542</v>
      </c>
    </row>
    <row r="32" spans="2:8" ht="12.75" customHeight="1">
      <c r="H32" t="s">
        <v>1720</v>
      </c>
    </row>
    <row r="33" spans="8:15">
      <c r="H33" t="s">
        <v>1658</v>
      </c>
      <c r="K33" t="s">
        <v>1408</v>
      </c>
      <c r="L33">
        <v>0.14499999999999999</v>
      </c>
      <c r="M33">
        <v>42982</v>
      </c>
      <c r="N33">
        <v>17513.59</v>
      </c>
      <c r="O33">
        <v>26410.47</v>
      </c>
    </row>
    <row r="35" spans="8:15">
      <c r="H35" t="s">
        <v>1721</v>
      </c>
    </row>
    <row r="36" spans="8:15" ht="12.75" customHeight="1">
      <c r="H36" t="s">
        <v>1658</v>
      </c>
      <c r="K36" t="s">
        <v>1408</v>
      </c>
      <c r="L36">
        <v>0.14499999999999999</v>
      </c>
      <c r="M36">
        <v>42004</v>
      </c>
      <c r="N36">
        <v>3482.5</v>
      </c>
      <c r="O36">
        <v>4602</v>
      </c>
    </row>
    <row r="37" spans="8:15" ht="12.75" customHeight="1">
      <c r="H37" t="s">
        <v>1659</v>
      </c>
      <c r="K37" t="s">
        <v>1408</v>
      </c>
      <c r="L37">
        <v>8.7900000000000006E-2</v>
      </c>
      <c r="M37">
        <v>41900</v>
      </c>
      <c r="N37">
        <v>4408.96</v>
      </c>
      <c r="O37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4:AN1008"/>
  <sheetViews>
    <sheetView showGridLines="0" tabSelected="1" view="pageBreakPreview" topLeftCell="A908" zoomScaleSheetLayoutView="100" zoomScalePageLayoutView="90" workbookViewId="0">
      <selection activeCell="AN919" sqref="AN919"/>
    </sheetView>
  </sheetViews>
  <sheetFormatPr defaultRowHeight="15"/>
  <cols>
    <col min="1" max="1" width="4.7109375" style="296" customWidth="1"/>
    <col min="2" max="3" width="2.42578125" style="296" customWidth="1"/>
    <col min="4" max="4" width="4.28515625" style="296" customWidth="1"/>
    <col min="5" max="8" width="2.42578125" style="296" customWidth="1"/>
    <col min="9" max="9" width="5.5703125" style="296" customWidth="1"/>
    <col min="10" max="10" width="2.42578125" style="296" customWidth="1"/>
    <col min="11" max="11" width="2.7109375" style="296" customWidth="1"/>
    <col min="12" max="12" width="1.85546875" style="296" customWidth="1"/>
    <col min="13" max="13" width="6.140625" style="296" customWidth="1"/>
    <col min="14" max="14" width="2.85546875" style="296" customWidth="1"/>
    <col min="15" max="15" width="3.42578125" style="296" customWidth="1"/>
    <col min="16" max="16" width="4.42578125" style="296" customWidth="1"/>
    <col min="17" max="17" width="2.42578125" style="296" customWidth="1"/>
    <col min="18" max="18" width="3.28515625" style="296" customWidth="1"/>
    <col min="19" max="19" width="3.7109375" style="296" customWidth="1"/>
    <col min="20" max="23" width="2.42578125" style="296" customWidth="1"/>
    <col min="24" max="24" width="7.5703125" style="296" customWidth="1"/>
    <col min="25" max="26" width="2.42578125" style="296" customWidth="1"/>
    <col min="27" max="27" width="3" style="296" customWidth="1"/>
    <col min="28" max="28" width="3.42578125" style="296" customWidth="1"/>
    <col min="29" max="29" width="2.42578125" style="296" customWidth="1"/>
    <col min="30" max="30" width="3" style="296" customWidth="1"/>
    <col min="31" max="32" width="2.42578125" style="296" customWidth="1"/>
    <col min="33" max="33" width="3.28515625" style="296" customWidth="1"/>
    <col min="34" max="34" width="4.85546875" style="296" customWidth="1"/>
    <col min="35" max="35" width="18.7109375" style="296" customWidth="1"/>
    <col min="36" max="36" width="0" style="296" hidden="1" customWidth="1"/>
    <col min="37" max="37" width="9.140625" style="296"/>
    <col min="38" max="38" width="12.42578125" style="296" bestFit="1" customWidth="1"/>
    <col min="39" max="39" width="9.140625" style="296"/>
    <col min="40" max="40" width="9.85546875" style="296" bestFit="1" customWidth="1"/>
    <col min="41" max="16384" width="9.140625" style="296"/>
  </cols>
  <sheetData>
    <row r="4" spans="1:34" ht="15.75" customHeight="1">
      <c r="A4" s="294"/>
      <c r="B4" s="294"/>
      <c r="C4" s="294"/>
      <c r="D4" s="294" t="s">
        <v>1197</v>
      </c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5"/>
      <c r="T4" s="295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F4" s="295"/>
      <c r="AG4" s="295"/>
    </row>
    <row r="5" spans="1:34">
      <c r="A5" s="295"/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</row>
    <row r="6" spans="1:34" ht="15.75" customHeight="1">
      <c r="A6" s="297" t="s">
        <v>353</v>
      </c>
      <c r="B6" s="297"/>
      <c r="C6" s="297"/>
      <c r="D6" s="297" t="s">
        <v>1198</v>
      </c>
      <c r="E6" s="297"/>
      <c r="F6" s="297"/>
      <c r="G6" s="297"/>
      <c r="H6" s="297"/>
      <c r="I6" s="297"/>
      <c r="J6" s="297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5"/>
      <c r="AD6" s="295"/>
      <c r="AE6" s="295"/>
      <c r="AF6" s="295"/>
      <c r="AG6" s="295"/>
    </row>
    <row r="7" spans="1:34">
      <c r="A7" s="295"/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B7" s="295"/>
      <c r="AC7" s="295"/>
      <c r="AD7" s="295"/>
      <c r="AE7" s="295"/>
      <c r="AF7" s="295"/>
      <c r="AG7" s="295"/>
    </row>
    <row r="8" spans="1:34">
      <c r="A8" s="295" t="s">
        <v>1081</v>
      </c>
      <c r="B8" s="295"/>
      <c r="C8" s="295"/>
      <c r="D8" s="295" t="s">
        <v>1199</v>
      </c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295"/>
      <c r="AB8" s="295"/>
      <c r="AC8" s="295"/>
      <c r="AD8" s="295"/>
      <c r="AE8" s="295"/>
      <c r="AF8" s="295"/>
      <c r="AG8" s="295"/>
    </row>
    <row r="9" spans="1:34">
      <c r="A9" s="295"/>
      <c r="B9" s="295"/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</row>
    <row r="10" spans="1:34">
      <c r="A10" s="295" t="s">
        <v>1200</v>
      </c>
      <c r="B10" s="295"/>
      <c r="C10" s="295"/>
      <c r="D10" s="295" t="s">
        <v>1201</v>
      </c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</row>
    <row r="11" spans="1:34">
      <c r="A11" s="295"/>
      <c r="B11" s="295"/>
      <c r="C11" s="295"/>
      <c r="D11" s="295"/>
      <c r="E11" s="295"/>
      <c r="F11" s="295"/>
      <c r="G11" s="295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5"/>
      <c r="U11" s="295"/>
      <c r="V11" s="295"/>
      <c r="W11" s="295"/>
      <c r="X11" s="295"/>
      <c r="Y11" s="295"/>
      <c r="Z11" s="295"/>
      <c r="AA11" s="295"/>
      <c r="AB11" s="295"/>
      <c r="AC11" s="295"/>
      <c r="AD11" s="295"/>
      <c r="AE11" s="295"/>
      <c r="AF11" s="295"/>
      <c r="AG11" s="295"/>
    </row>
    <row r="12" spans="1:34" ht="15" customHeight="1">
      <c r="A12" s="554" t="s">
        <v>1650</v>
      </c>
      <c r="B12" s="554"/>
      <c r="C12" s="554"/>
      <c r="D12" s="554"/>
      <c r="E12" s="554"/>
      <c r="F12" s="554"/>
      <c r="G12" s="554"/>
      <c r="H12" s="554"/>
      <c r="I12" s="554"/>
      <c r="J12" s="554"/>
      <c r="K12" s="554"/>
      <c r="L12" s="554"/>
      <c r="M12" s="554"/>
      <c r="N12" s="554"/>
      <c r="O12" s="554"/>
      <c r="P12" s="554"/>
      <c r="Q12" s="554"/>
      <c r="R12" s="554"/>
      <c r="S12" s="554"/>
      <c r="T12" s="554"/>
      <c r="U12" s="554"/>
      <c r="V12" s="554"/>
      <c r="W12" s="554"/>
      <c r="X12" s="554"/>
      <c r="Y12" s="554"/>
      <c r="Z12" s="554"/>
      <c r="AA12" s="554"/>
      <c r="AB12" s="554"/>
      <c r="AC12" s="554"/>
      <c r="AD12" s="554"/>
      <c r="AE12" s="554"/>
      <c r="AF12" s="554"/>
      <c r="AG12" s="554"/>
      <c r="AH12" s="554"/>
    </row>
    <row r="13" spans="1:34">
      <c r="A13" s="554"/>
      <c r="B13" s="554"/>
      <c r="C13" s="554"/>
      <c r="D13" s="554"/>
      <c r="E13" s="554"/>
      <c r="F13" s="554"/>
      <c r="G13" s="554"/>
      <c r="H13" s="554"/>
      <c r="I13" s="554"/>
      <c r="J13" s="554"/>
      <c r="K13" s="554"/>
      <c r="L13" s="554"/>
      <c r="M13" s="554"/>
      <c r="N13" s="554"/>
      <c r="O13" s="554"/>
      <c r="P13" s="554"/>
      <c r="Q13" s="554"/>
      <c r="R13" s="554"/>
      <c r="S13" s="554"/>
      <c r="T13" s="554"/>
      <c r="U13" s="554"/>
      <c r="V13" s="554"/>
      <c r="W13" s="554"/>
      <c r="X13" s="554"/>
      <c r="Y13" s="554"/>
      <c r="Z13" s="554"/>
      <c r="AA13" s="554"/>
      <c r="AB13" s="554"/>
      <c r="AC13" s="554"/>
      <c r="AD13" s="554"/>
      <c r="AE13" s="554"/>
      <c r="AF13" s="554"/>
      <c r="AG13" s="554"/>
      <c r="AH13" s="554"/>
    </row>
    <row r="14" spans="1:34">
      <c r="A14" s="554"/>
      <c r="B14" s="554"/>
      <c r="C14" s="554"/>
      <c r="D14" s="554"/>
      <c r="E14" s="554"/>
      <c r="F14" s="554"/>
      <c r="G14" s="554"/>
      <c r="H14" s="554"/>
      <c r="I14" s="554"/>
      <c r="J14" s="554"/>
      <c r="K14" s="554"/>
      <c r="L14" s="554"/>
      <c r="M14" s="554"/>
      <c r="N14" s="554"/>
      <c r="O14" s="554"/>
      <c r="P14" s="554"/>
      <c r="Q14" s="554"/>
      <c r="R14" s="554"/>
      <c r="S14" s="554"/>
      <c r="T14" s="554"/>
      <c r="U14" s="554"/>
      <c r="V14" s="554"/>
      <c r="W14" s="554"/>
      <c r="X14" s="554"/>
      <c r="Y14" s="554"/>
      <c r="Z14" s="554"/>
      <c r="AA14" s="554"/>
      <c r="AB14" s="554"/>
      <c r="AC14" s="554"/>
      <c r="AD14" s="554"/>
      <c r="AE14" s="554"/>
      <c r="AF14" s="554"/>
      <c r="AG14" s="554"/>
      <c r="AH14" s="554"/>
    </row>
    <row r="16" spans="1:34" ht="15" customHeight="1">
      <c r="A16" s="817" t="s">
        <v>1202</v>
      </c>
      <c r="B16" s="818"/>
      <c r="C16" s="818"/>
      <c r="D16" s="818"/>
      <c r="E16" s="818"/>
      <c r="F16" s="818"/>
      <c r="G16" s="818"/>
      <c r="H16" s="818"/>
      <c r="I16" s="818"/>
      <c r="J16" s="819"/>
      <c r="K16" s="507" t="s">
        <v>547</v>
      </c>
      <c r="L16" s="508"/>
      <c r="M16" s="508"/>
      <c r="N16" s="508"/>
      <c r="O16" s="508"/>
      <c r="P16" s="508"/>
      <c r="Q16" s="508"/>
      <c r="R16" s="508"/>
      <c r="S16" s="508"/>
      <c r="T16" s="508"/>
      <c r="U16" s="508"/>
      <c r="V16" s="508"/>
      <c r="W16" s="508"/>
      <c r="X16" s="508"/>
      <c r="Y16" s="508"/>
      <c r="Z16" s="508"/>
      <c r="AA16" s="508"/>
      <c r="AB16" s="508"/>
      <c r="AC16" s="508"/>
      <c r="AD16" s="508"/>
      <c r="AE16" s="508"/>
      <c r="AF16" s="508"/>
      <c r="AG16" s="508"/>
      <c r="AH16" s="509"/>
    </row>
    <row r="17" spans="1:34">
      <c r="A17" s="820"/>
      <c r="B17" s="821"/>
      <c r="C17" s="821"/>
      <c r="D17" s="821"/>
      <c r="E17" s="821"/>
      <c r="F17" s="821"/>
      <c r="G17" s="821"/>
      <c r="H17" s="821"/>
      <c r="I17" s="821"/>
      <c r="J17" s="822"/>
      <c r="K17" s="547" t="s">
        <v>1203</v>
      </c>
      <c r="L17" s="548"/>
      <c r="M17" s="549"/>
      <c r="N17" s="547" t="s">
        <v>1127</v>
      </c>
      <c r="O17" s="548"/>
      <c r="P17" s="549"/>
      <c r="Q17" s="547" t="s">
        <v>1204</v>
      </c>
      <c r="R17" s="548"/>
      <c r="S17" s="549"/>
      <c r="T17" s="547" t="s">
        <v>1131</v>
      </c>
      <c r="U17" s="548"/>
      <c r="V17" s="549"/>
      <c r="W17" s="547" t="s">
        <v>1205</v>
      </c>
      <c r="X17" s="548"/>
      <c r="Y17" s="549"/>
      <c r="Z17" s="547" t="s">
        <v>1206</v>
      </c>
      <c r="AA17" s="548"/>
      <c r="AB17" s="549"/>
      <c r="AC17" s="547" t="s">
        <v>1207</v>
      </c>
      <c r="AD17" s="548"/>
      <c r="AE17" s="549"/>
      <c r="AF17" s="547" t="s">
        <v>1103</v>
      </c>
      <c r="AG17" s="548"/>
      <c r="AH17" s="549"/>
    </row>
    <row r="18" spans="1:34" ht="47.25" customHeight="1">
      <c r="A18" s="823"/>
      <c r="B18" s="824"/>
      <c r="C18" s="824"/>
      <c r="D18" s="824"/>
      <c r="E18" s="824"/>
      <c r="F18" s="824"/>
      <c r="G18" s="824"/>
      <c r="H18" s="824"/>
      <c r="I18" s="824"/>
      <c r="J18" s="825"/>
      <c r="K18" s="550"/>
      <c r="L18" s="551"/>
      <c r="M18" s="552"/>
      <c r="N18" s="550"/>
      <c r="O18" s="551"/>
      <c r="P18" s="552"/>
      <c r="Q18" s="550"/>
      <c r="R18" s="551"/>
      <c r="S18" s="552"/>
      <c r="T18" s="550"/>
      <c r="U18" s="551"/>
      <c r="V18" s="552"/>
      <c r="W18" s="550"/>
      <c r="X18" s="551"/>
      <c r="Y18" s="552"/>
      <c r="Z18" s="550"/>
      <c r="AA18" s="551"/>
      <c r="AB18" s="552"/>
      <c r="AC18" s="550"/>
      <c r="AD18" s="551"/>
      <c r="AE18" s="552"/>
      <c r="AF18" s="550"/>
      <c r="AG18" s="551"/>
      <c r="AH18" s="552"/>
    </row>
    <row r="19" spans="1:34">
      <c r="A19" s="531" t="s">
        <v>478</v>
      </c>
      <c r="B19" s="532"/>
      <c r="C19" s="532"/>
      <c r="D19" s="532"/>
      <c r="E19" s="532"/>
      <c r="F19" s="532"/>
      <c r="G19" s="532"/>
      <c r="H19" s="532"/>
      <c r="I19" s="532"/>
      <c r="J19" s="533"/>
      <c r="K19" s="531" t="s">
        <v>479</v>
      </c>
      <c r="L19" s="532"/>
      <c r="M19" s="533"/>
      <c r="N19" s="531" t="s">
        <v>480</v>
      </c>
      <c r="O19" s="532"/>
      <c r="P19" s="533"/>
      <c r="Q19" s="531" t="s">
        <v>1208</v>
      </c>
      <c r="R19" s="532"/>
      <c r="S19" s="533"/>
      <c r="T19" s="531" t="s">
        <v>1077</v>
      </c>
      <c r="U19" s="532"/>
      <c r="V19" s="533"/>
      <c r="W19" s="531" t="s">
        <v>1209</v>
      </c>
      <c r="X19" s="532"/>
      <c r="Y19" s="533"/>
      <c r="Z19" s="531" t="s">
        <v>1075</v>
      </c>
      <c r="AA19" s="532"/>
      <c r="AB19" s="533"/>
      <c r="AC19" s="531" t="s">
        <v>1210</v>
      </c>
      <c r="AD19" s="532"/>
      <c r="AE19" s="533"/>
      <c r="AF19" s="531" t="s">
        <v>1065</v>
      </c>
      <c r="AG19" s="532"/>
      <c r="AH19" s="533"/>
    </row>
    <row r="20" spans="1:34">
      <c r="A20" s="495" t="s">
        <v>1211</v>
      </c>
      <c r="B20" s="496"/>
      <c r="C20" s="496"/>
      <c r="D20" s="496"/>
      <c r="E20" s="496"/>
      <c r="F20" s="496"/>
      <c r="G20" s="496"/>
      <c r="H20" s="496"/>
      <c r="I20" s="496"/>
      <c r="J20" s="496"/>
      <c r="K20" s="496"/>
      <c r="L20" s="496"/>
      <c r="M20" s="496"/>
      <c r="N20" s="496"/>
      <c r="O20" s="496"/>
      <c r="P20" s="496"/>
      <c r="Q20" s="496"/>
      <c r="R20" s="496"/>
      <c r="S20" s="496"/>
      <c r="T20" s="496"/>
      <c r="U20" s="496"/>
      <c r="V20" s="496"/>
      <c r="W20" s="496"/>
      <c r="X20" s="496"/>
      <c r="Y20" s="496"/>
      <c r="Z20" s="496"/>
      <c r="AA20" s="496"/>
      <c r="AB20" s="496"/>
      <c r="AC20" s="496"/>
      <c r="AD20" s="496"/>
      <c r="AE20" s="496"/>
      <c r="AF20" s="496"/>
      <c r="AG20" s="496"/>
      <c r="AH20" s="497"/>
    </row>
    <row r="21" spans="1:34" ht="21.75" customHeight="1">
      <c r="A21" s="417" t="s">
        <v>1212</v>
      </c>
      <c r="B21" s="418"/>
      <c r="C21" s="418"/>
      <c r="D21" s="418"/>
      <c r="E21" s="418"/>
      <c r="F21" s="418"/>
      <c r="G21" s="418"/>
      <c r="H21" s="418"/>
      <c r="I21" s="418"/>
      <c r="J21" s="419"/>
      <c r="K21" s="814"/>
      <c r="L21" s="815"/>
      <c r="M21" s="816"/>
      <c r="N21" s="423">
        <f>29959.87+38255.06</f>
        <v>68214.929999999993</v>
      </c>
      <c r="O21" s="424"/>
      <c r="P21" s="425"/>
      <c r="Q21" s="814"/>
      <c r="R21" s="815"/>
      <c r="S21" s="816"/>
      <c r="T21" s="814"/>
      <c r="U21" s="815"/>
      <c r="V21" s="816"/>
      <c r="W21" s="814"/>
      <c r="X21" s="815"/>
      <c r="Y21" s="816"/>
      <c r="Z21" s="814"/>
      <c r="AA21" s="815"/>
      <c r="AB21" s="816"/>
      <c r="AC21" s="814"/>
      <c r="AD21" s="815"/>
      <c r="AE21" s="816"/>
      <c r="AF21" s="423">
        <f>SUM(K21:AE21)</f>
        <v>68214.929999999993</v>
      </c>
      <c r="AG21" s="424"/>
      <c r="AH21" s="425"/>
    </row>
    <row r="22" spans="1:34">
      <c r="A22" s="452" t="s">
        <v>1213</v>
      </c>
      <c r="B22" s="453"/>
      <c r="C22" s="453"/>
      <c r="D22" s="453"/>
      <c r="E22" s="453"/>
      <c r="F22" s="453"/>
      <c r="G22" s="453"/>
      <c r="H22" s="453"/>
      <c r="I22" s="453"/>
      <c r="J22" s="454"/>
      <c r="K22" s="814"/>
      <c r="L22" s="815"/>
      <c r="M22" s="816"/>
      <c r="N22" s="423">
        <v>5928.75</v>
      </c>
      <c r="O22" s="424"/>
      <c r="P22" s="425"/>
      <c r="Q22" s="814"/>
      <c r="R22" s="815"/>
      <c r="S22" s="816"/>
      <c r="T22" s="814"/>
      <c r="U22" s="815"/>
      <c r="V22" s="816"/>
      <c r="W22" s="814"/>
      <c r="X22" s="815"/>
      <c r="Y22" s="816"/>
      <c r="Z22" s="814"/>
      <c r="AA22" s="815"/>
      <c r="AB22" s="816"/>
      <c r="AC22" s="814"/>
      <c r="AD22" s="815"/>
      <c r="AE22" s="816"/>
      <c r="AF22" s="423">
        <f t="shared" ref="AF22:AF24" si="0">SUM(K22:AE22)</f>
        <v>5928.75</v>
      </c>
      <c r="AG22" s="424"/>
      <c r="AH22" s="425"/>
    </row>
    <row r="23" spans="1:34">
      <c r="A23" s="452" t="s">
        <v>1214</v>
      </c>
      <c r="B23" s="453"/>
      <c r="C23" s="453"/>
      <c r="D23" s="453"/>
      <c r="E23" s="453"/>
      <c r="F23" s="453"/>
      <c r="G23" s="453"/>
      <c r="H23" s="453"/>
      <c r="I23" s="453"/>
      <c r="J23" s="454"/>
      <c r="K23" s="814"/>
      <c r="L23" s="815"/>
      <c r="M23" s="816"/>
      <c r="N23" s="814"/>
      <c r="O23" s="815"/>
      <c r="P23" s="816"/>
      <c r="Q23" s="814"/>
      <c r="R23" s="815"/>
      <c r="S23" s="816"/>
      <c r="T23" s="814"/>
      <c r="U23" s="815"/>
      <c r="V23" s="816"/>
      <c r="W23" s="814"/>
      <c r="X23" s="815"/>
      <c r="Y23" s="816"/>
      <c r="Z23" s="814"/>
      <c r="AA23" s="815"/>
      <c r="AB23" s="816"/>
      <c r="AC23" s="814"/>
      <c r="AD23" s="815"/>
      <c r="AE23" s="816"/>
      <c r="AF23" s="423">
        <f t="shared" si="0"/>
        <v>0</v>
      </c>
      <c r="AG23" s="424"/>
      <c r="AH23" s="425"/>
    </row>
    <row r="24" spans="1:34">
      <c r="A24" s="452" t="s">
        <v>1215</v>
      </c>
      <c r="B24" s="453"/>
      <c r="C24" s="453"/>
      <c r="D24" s="453"/>
      <c r="E24" s="453"/>
      <c r="F24" s="453"/>
      <c r="G24" s="453"/>
      <c r="H24" s="453"/>
      <c r="I24" s="453"/>
      <c r="J24" s="454"/>
      <c r="K24" s="814"/>
      <c r="L24" s="815"/>
      <c r="M24" s="816"/>
      <c r="N24" s="814"/>
      <c r="O24" s="815"/>
      <c r="P24" s="816"/>
      <c r="Q24" s="814"/>
      <c r="R24" s="815"/>
      <c r="S24" s="816"/>
      <c r="T24" s="814"/>
      <c r="U24" s="815"/>
      <c r="V24" s="816"/>
      <c r="W24" s="814"/>
      <c r="X24" s="815"/>
      <c r="Y24" s="816"/>
      <c r="Z24" s="814"/>
      <c r="AA24" s="815"/>
      <c r="AB24" s="816"/>
      <c r="AC24" s="814"/>
      <c r="AD24" s="815"/>
      <c r="AE24" s="816"/>
      <c r="AF24" s="423">
        <f t="shared" si="0"/>
        <v>0</v>
      </c>
      <c r="AG24" s="424"/>
      <c r="AH24" s="425"/>
    </row>
    <row r="25" spans="1:34" ht="15" customHeight="1">
      <c r="A25" s="417" t="s">
        <v>1216</v>
      </c>
      <c r="B25" s="418"/>
      <c r="C25" s="418"/>
      <c r="D25" s="418"/>
      <c r="E25" s="418"/>
      <c r="F25" s="418"/>
      <c r="G25" s="418"/>
      <c r="H25" s="418"/>
      <c r="I25" s="418"/>
      <c r="J25" s="419"/>
      <c r="K25" s="423">
        <f>K21+K22+K23+K24</f>
        <v>0</v>
      </c>
      <c r="L25" s="424"/>
      <c r="M25" s="425"/>
      <c r="N25" s="423">
        <f t="shared" ref="N25" si="1">N21+N22+N23+N24</f>
        <v>74143.679999999993</v>
      </c>
      <c r="O25" s="424"/>
      <c r="P25" s="425"/>
      <c r="Q25" s="423">
        <f t="shared" ref="Q25" si="2">Q21+Q22+Q23+Q24</f>
        <v>0</v>
      </c>
      <c r="R25" s="424"/>
      <c r="S25" s="425"/>
      <c r="T25" s="423">
        <f t="shared" ref="T25" si="3">T21+T22+T23+T24</f>
        <v>0</v>
      </c>
      <c r="U25" s="424"/>
      <c r="V25" s="425"/>
      <c r="W25" s="423">
        <f t="shared" ref="W25" si="4">W21+W22+W23+W24</f>
        <v>0</v>
      </c>
      <c r="X25" s="424"/>
      <c r="Y25" s="425"/>
      <c r="Z25" s="423">
        <f t="shared" ref="Z25" si="5">Z21+Z22+Z23+Z24</f>
        <v>0</v>
      </c>
      <c r="AA25" s="424"/>
      <c r="AB25" s="425"/>
      <c r="AC25" s="423">
        <f t="shared" ref="AC25" si="6">AC21+AC22+AC23+AC24</f>
        <v>0</v>
      </c>
      <c r="AD25" s="424"/>
      <c r="AE25" s="425"/>
      <c r="AF25" s="423">
        <f>SUM(AF21:AH24)</f>
        <v>74143.679999999993</v>
      </c>
      <c r="AG25" s="424"/>
      <c r="AH25" s="425"/>
    </row>
    <row r="26" spans="1:34">
      <c r="A26" s="461" t="s">
        <v>1217</v>
      </c>
      <c r="B26" s="462"/>
      <c r="C26" s="462"/>
      <c r="D26" s="462"/>
      <c r="E26" s="462"/>
      <c r="F26" s="462"/>
      <c r="G26" s="462"/>
      <c r="H26" s="462"/>
      <c r="I26" s="462"/>
      <c r="J26" s="462"/>
      <c r="K26" s="462"/>
      <c r="L26" s="462"/>
      <c r="M26" s="462"/>
      <c r="N26" s="462"/>
      <c r="O26" s="462"/>
      <c r="P26" s="462"/>
      <c r="Q26" s="462"/>
      <c r="R26" s="462"/>
      <c r="S26" s="462"/>
      <c r="T26" s="462"/>
      <c r="U26" s="462"/>
      <c r="V26" s="462"/>
      <c r="W26" s="462"/>
      <c r="X26" s="462"/>
      <c r="Y26" s="462"/>
      <c r="Z26" s="462"/>
      <c r="AA26" s="462"/>
      <c r="AB26" s="462"/>
      <c r="AC26" s="462"/>
      <c r="AD26" s="462"/>
      <c r="AE26" s="462"/>
      <c r="AF26" s="462"/>
      <c r="AG26" s="462"/>
      <c r="AH26" s="463"/>
    </row>
    <row r="27" spans="1:34" ht="21" customHeight="1">
      <c r="A27" s="417" t="s">
        <v>1212</v>
      </c>
      <c r="B27" s="418"/>
      <c r="C27" s="418"/>
      <c r="D27" s="418"/>
      <c r="E27" s="418"/>
      <c r="F27" s="418"/>
      <c r="G27" s="418"/>
      <c r="H27" s="418"/>
      <c r="I27" s="418"/>
      <c r="J27" s="419"/>
      <c r="K27" s="423"/>
      <c r="L27" s="424"/>
      <c r="M27" s="425"/>
      <c r="N27" s="423">
        <f>29959.87+38255.06</f>
        <v>68214.929999999993</v>
      </c>
      <c r="O27" s="424"/>
      <c r="P27" s="425"/>
      <c r="Q27" s="423"/>
      <c r="R27" s="424"/>
      <c r="S27" s="425"/>
      <c r="T27" s="423"/>
      <c r="U27" s="424"/>
      <c r="V27" s="425"/>
      <c r="W27" s="423"/>
      <c r="X27" s="424"/>
      <c r="Y27" s="425"/>
      <c r="Z27" s="423"/>
      <c r="AA27" s="424"/>
      <c r="AB27" s="425"/>
      <c r="AC27" s="423"/>
      <c r="AD27" s="424"/>
      <c r="AE27" s="425"/>
      <c r="AF27" s="423">
        <f>SUM(K27:AE27)</f>
        <v>68214.929999999993</v>
      </c>
      <c r="AG27" s="424"/>
      <c r="AH27" s="425"/>
    </row>
    <row r="28" spans="1:34">
      <c r="A28" s="452" t="s">
        <v>1213</v>
      </c>
      <c r="B28" s="453"/>
      <c r="C28" s="453"/>
      <c r="D28" s="453"/>
      <c r="E28" s="453"/>
      <c r="F28" s="453"/>
      <c r="G28" s="453"/>
      <c r="H28" s="453"/>
      <c r="I28" s="453"/>
      <c r="J28" s="454"/>
      <c r="K28" s="423"/>
      <c r="L28" s="424"/>
      <c r="M28" s="425"/>
      <c r="N28" s="423">
        <v>744</v>
      </c>
      <c r="O28" s="424"/>
      <c r="P28" s="425"/>
      <c r="Q28" s="423"/>
      <c r="R28" s="424"/>
      <c r="S28" s="425"/>
      <c r="T28" s="423"/>
      <c r="U28" s="424"/>
      <c r="V28" s="425"/>
      <c r="W28" s="423"/>
      <c r="X28" s="424"/>
      <c r="Y28" s="425"/>
      <c r="Z28" s="423"/>
      <c r="AA28" s="424"/>
      <c r="AB28" s="425"/>
      <c r="AC28" s="423"/>
      <c r="AD28" s="424"/>
      <c r="AE28" s="425"/>
      <c r="AF28" s="423">
        <f t="shared" ref="AF28:AF31" si="7">SUM(K28:AE28)</f>
        <v>744</v>
      </c>
      <c r="AG28" s="424"/>
      <c r="AH28" s="425"/>
    </row>
    <row r="29" spans="1:34">
      <c r="A29" s="452" t="s">
        <v>1214</v>
      </c>
      <c r="B29" s="453"/>
      <c r="C29" s="453"/>
      <c r="D29" s="453"/>
      <c r="E29" s="453"/>
      <c r="F29" s="453"/>
      <c r="G29" s="453"/>
      <c r="H29" s="453"/>
      <c r="I29" s="453"/>
      <c r="J29" s="454"/>
      <c r="K29" s="423"/>
      <c r="L29" s="424"/>
      <c r="M29" s="425"/>
      <c r="N29" s="423"/>
      <c r="O29" s="424"/>
      <c r="P29" s="425"/>
      <c r="Q29" s="423"/>
      <c r="R29" s="424"/>
      <c r="S29" s="425"/>
      <c r="T29" s="423"/>
      <c r="U29" s="424"/>
      <c r="V29" s="425"/>
      <c r="W29" s="423"/>
      <c r="X29" s="424"/>
      <c r="Y29" s="425"/>
      <c r="Z29" s="423"/>
      <c r="AA29" s="424"/>
      <c r="AB29" s="425"/>
      <c r="AC29" s="423"/>
      <c r="AD29" s="424"/>
      <c r="AE29" s="425"/>
      <c r="AF29" s="423">
        <f t="shared" si="7"/>
        <v>0</v>
      </c>
      <c r="AG29" s="424"/>
      <c r="AH29" s="425"/>
    </row>
    <row r="30" spans="1:34">
      <c r="A30" s="452" t="s">
        <v>1215</v>
      </c>
      <c r="B30" s="453"/>
      <c r="C30" s="453"/>
      <c r="D30" s="453"/>
      <c r="E30" s="453"/>
      <c r="F30" s="453"/>
      <c r="G30" s="453"/>
      <c r="H30" s="453"/>
      <c r="I30" s="453"/>
      <c r="J30" s="454"/>
      <c r="K30" s="423"/>
      <c r="L30" s="424"/>
      <c r="M30" s="425"/>
      <c r="N30" s="423"/>
      <c r="O30" s="424"/>
      <c r="P30" s="425"/>
      <c r="Q30" s="423"/>
      <c r="R30" s="424"/>
      <c r="S30" s="425"/>
      <c r="T30" s="423"/>
      <c r="U30" s="424"/>
      <c r="V30" s="425"/>
      <c r="W30" s="423"/>
      <c r="X30" s="424"/>
      <c r="Y30" s="425"/>
      <c r="Z30" s="423"/>
      <c r="AA30" s="424"/>
      <c r="AB30" s="425"/>
      <c r="AC30" s="423"/>
      <c r="AD30" s="424"/>
      <c r="AE30" s="425"/>
      <c r="AF30" s="423">
        <f t="shared" ref="AF30" si="8">SUM(K30:AE30)</f>
        <v>0</v>
      </c>
      <c r="AG30" s="424"/>
      <c r="AH30" s="425"/>
    </row>
    <row r="31" spans="1:34" ht="15" customHeight="1">
      <c r="A31" s="417" t="s">
        <v>1216</v>
      </c>
      <c r="B31" s="418"/>
      <c r="C31" s="418"/>
      <c r="D31" s="418"/>
      <c r="E31" s="418"/>
      <c r="F31" s="418"/>
      <c r="G31" s="418"/>
      <c r="H31" s="418"/>
      <c r="I31" s="418"/>
      <c r="J31" s="419"/>
      <c r="K31" s="423">
        <f>K27+K28+K29</f>
        <v>0</v>
      </c>
      <c r="L31" s="424"/>
      <c r="M31" s="425"/>
      <c r="N31" s="423">
        <f t="shared" ref="N31" si="9">N27+N28+N29</f>
        <v>68958.929999999993</v>
      </c>
      <c r="O31" s="424"/>
      <c r="P31" s="425"/>
      <c r="Q31" s="423">
        <f t="shared" ref="Q31" si="10">Q27+Q28+Q29</f>
        <v>0</v>
      </c>
      <c r="R31" s="424"/>
      <c r="S31" s="425"/>
      <c r="T31" s="423">
        <f t="shared" ref="T31" si="11">T27+T28+T29</f>
        <v>0</v>
      </c>
      <c r="U31" s="424"/>
      <c r="V31" s="425"/>
      <c r="W31" s="423">
        <f t="shared" ref="W31" si="12">W27+W28+W29</f>
        <v>0</v>
      </c>
      <c r="X31" s="424"/>
      <c r="Y31" s="425"/>
      <c r="Z31" s="423">
        <f t="shared" ref="Z31" si="13">Z27+Z28+Z29</f>
        <v>0</v>
      </c>
      <c r="AA31" s="424"/>
      <c r="AB31" s="425"/>
      <c r="AC31" s="423">
        <f t="shared" ref="AC31" si="14">AC27+AC28+AC29</f>
        <v>0</v>
      </c>
      <c r="AD31" s="424"/>
      <c r="AE31" s="425"/>
      <c r="AF31" s="423">
        <f t="shared" si="7"/>
        <v>68958.929999999993</v>
      </c>
      <c r="AG31" s="424"/>
      <c r="AH31" s="425"/>
    </row>
    <row r="32" spans="1:34">
      <c r="A32" s="461" t="s">
        <v>1218</v>
      </c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O32" s="462"/>
      <c r="P32" s="462"/>
      <c r="Q32" s="462"/>
      <c r="R32" s="462"/>
      <c r="S32" s="462"/>
      <c r="T32" s="462"/>
      <c r="U32" s="462"/>
      <c r="V32" s="462"/>
      <c r="W32" s="462"/>
      <c r="X32" s="462"/>
      <c r="Y32" s="462"/>
      <c r="Z32" s="462"/>
      <c r="AA32" s="462"/>
      <c r="AB32" s="462"/>
      <c r="AC32" s="462"/>
      <c r="AD32" s="462"/>
      <c r="AE32" s="462"/>
      <c r="AF32" s="462"/>
      <c r="AG32" s="462"/>
      <c r="AH32" s="463"/>
    </row>
    <row r="33" spans="1:36" ht="22.5" customHeight="1">
      <c r="A33" s="470" t="s">
        <v>1212</v>
      </c>
      <c r="B33" s="471"/>
      <c r="C33" s="471"/>
      <c r="D33" s="471"/>
      <c r="E33" s="471"/>
      <c r="F33" s="471"/>
      <c r="G33" s="471"/>
      <c r="H33" s="471"/>
      <c r="I33" s="471"/>
      <c r="J33" s="472"/>
      <c r="K33" s="504"/>
      <c r="L33" s="505"/>
      <c r="M33" s="506"/>
      <c r="N33" s="504"/>
      <c r="O33" s="505"/>
      <c r="P33" s="506"/>
      <c r="Q33" s="504"/>
      <c r="R33" s="505"/>
      <c r="S33" s="506"/>
      <c r="T33" s="504"/>
      <c r="U33" s="505"/>
      <c r="V33" s="506"/>
      <c r="W33" s="504"/>
      <c r="X33" s="505"/>
      <c r="Y33" s="506"/>
      <c r="Z33" s="504"/>
      <c r="AA33" s="505"/>
      <c r="AB33" s="506"/>
      <c r="AC33" s="504"/>
      <c r="AD33" s="505"/>
      <c r="AE33" s="506"/>
      <c r="AF33" s="504">
        <f>SUM(K33:AE33)</f>
        <v>0</v>
      </c>
      <c r="AG33" s="505"/>
      <c r="AH33" s="506"/>
    </row>
    <row r="34" spans="1:36" ht="15" customHeight="1">
      <c r="A34" s="470" t="s">
        <v>1213</v>
      </c>
      <c r="B34" s="471"/>
      <c r="C34" s="471"/>
      <c r="D34" s="471"/>
      <c r="E34" s="471"/>
      <c r="F34" s="471"/>
      <c r="G34" s="471"/>
      <c r="H34" s="471"/>
      <c r="I34" s="471"/>
      <c r="J34" s="472"/>
      <c r="K34" s="504"/>
      <c r="L34" s="505"/>
      <c r="M34" s="506"/>
      <c r="N34" s="504"/>
      <c r="O34" s="505"/>
      <c r="P34" s="506"/>
      <c r="Q34" s="504"/>
      <c r="R34" s="505"/>
      <c r="S34" s="506"/>
      <c r="T34" s="504"/>
      <c r="U34" s="505"/>
      <c r="V34" s="506"/>
      <c r="W34" s="504"/>
      <c r="X34" s="505"/>
      <c r="Y34" s="506"/>
      <c r="Z34" s="504"/>
      <c r="AA34" s="505"/>
      <c r="AB34" s="506"/>
      <c r="AC34" s="504"/>
      <c r="AD34" s="505"/>
      <c r="AE34" s="506"/>
      <c r="AF34" s="504">
        <f t="shared" ref="AF34:AF37" si="15">SUM(K34:AE34)</f>
        <v>0</v>
      </c>
      <c r="AG34" s="505"/>
      <c r="AH34" s="506"/>
    </row>
    <row r="35" spans="1:36" ht="15" customHeight="1">
      <c r="A35" s="470" t="s">
        <v>1214</v>
      </c>
      <c r="B35" s="471"/>
      <c r="C35" s="471"/>
      <c r="D35" s="471"/>
      <c r="E35" s="471"/>
      <c r="F35" s="471"/>
      <c r="G35" s="471"/>
      <c r="H35" s="471"/>
      <c r="I35" s="471"/>
      <c r="J35" s="472"/>
      <c r="K35" s="504"/>
      <c r="L35" s="505"/>
      <c r="M35" s="506"/>
      <c r="N35" s="504"/>
      <c r="O35" s="505"/>
      <c r="P35" s="506"/>
      <c r="Q35" s="504"/>
      <c r="R35" s="505"/>
      <c r="S35" s="506"/>
      <c r="T35" s="504"/>
      <c r="U35" s="505"/>
      <c r="V35" s="506"/>
      <c r="W35" s="504"/>
      <c r="X35" s="505"/>
      <c r="Y35" s="506"/>
      <c r="Z35" s="504"/>
      <c r="AA35" s="505"/>
      <c r="AB35" s="506"/>
      <c r="AC35" s="504"/>
      <c r="AD35" s="505"/>
      <c r="AE35" s="506"/>
      <c r="AF35" s="504">
        <f t="shared" si="15"/>
        <v>0</v>
      </c>
      <c r="AG35" s="505"/>
      <c r="AH35" s="506"/>
    </row>
    <row r="36" spans="1:36" ht="15" customHeight="1">
      <c r="A36" s="498" t="s">
        <v>1215</v>
      </c>
      <c r="B36" s="499"/>
      <c r="C36" s="499"/>
      <c r="D36" s="499"/>
      <c r="E36" s="499"/>
      <c r="F36" s="499"/>
      <c r="G36" s="499"/>
      <c r="H36" s="499"/>
      <c r="I36" s="499"/>
      <c r="J36" s="500"/>
      <c r="K36" s="504"/>
      <c r="L36" s="505"/>
      <c r="M36" s="506"/>
      <c r="N36" s="504"/>
      <c r="O36" s="505"/>
      <c r="P36" s="506"/>
      <c r="Q36" s="504"/>
      <c r="R36" s="505"/>
      <c r="S36" s="506"/>
      <c r="T36" s="504"/>
      <c r="U36" s="505"/>
      <c r="V36" s="506"/>
      <c r="W36" s="504"/>
      <c r="X36" s="505"/>
      <c r="Y36" s="506"/>
      <c r="Z36" s="504"/>
      <c r="AA36" s="505"/>
      <c r="AB36" s="506"/>
      <c r="AC36" s="504"/>
      <c r="AD36" s="505"/>
      <c r="AE36" s="506"/>
      <c r="AF36" s="504">
        <f t="shared" ref="AF36" si="16">SUM(K36:AE36)</f>
        <v>0</v>
      </c>
      <c r="AG36" s="505"/>
      <c r="AH36" s="506"/>
    </row>
    <row r="37" spans="1:36" ht="15" customHeight="1">
      <c r="A37" s="470" t="s">
        <v>1216</v>
      </c>
      <c r="B37" s="471"/>
      <c r="C37" s="471"/>
      <c r="D37" s="471"/>
      <c r="E37" s="471"/>
      <c r="F37" s="471"/>
      <c r="G37" s="471"/>
      <c r="H37" s="471"/>
      <c r="I37" s="471"/>
      <c r="J37" s="472"/>
      <c r="K37" s="504">
        <f>K33+K34+K35</f>
        <v>0</v>
      </c>
      <c r="L37" s="505"/>
      <c r="M37" s="506"/>
      <c r="N37" s="504">
        <f t="shared" ref="N37" si="17">N33+N34+N35</f>
        <v>0</v>
      </c>
      <c r="O37" s="505"/>
      <c r="P37" s="506"/>
      <c r="Q37" s="504">
        <f t="shared" ref="Q37" si="18">Q33+Q34+Q35</f>
        <v>0</v>
      </c>
      <c r="R37" s="505"/>
      <c r="S37" s="506"/>
      <c r="T37" s="504">
        <f t="shared" ref="T37" si="19">T33+T34+T35</f>
        <v>0</v>
      </c>
      <c r="U37" s="505"/>
      <c r="V37" s="506"/>
      <c r="W37" s="504">
        <f t="shared" ref="W37" si="20">W33+W34+W35</f>
        <v>0</v>
      </c>
      <c r="X37" s="505"/>
      <c r="Y37" s="506"/>
      <c r="Z37" s="504">
        <f t="shared" ref="Z37" si="21">Z33+Z34+Z35</f>
        <v>0</v>
      </c>
      <c r="AA37" s="505"/>
      <c r="AB37" s="506"/>
      <c r="AC37" s="504">
        <f t="shared" ref="AC37" si="22">AC33+AC34+AC35</f>
        <v>0</v>
      </c>
      <c r="AD37" s="505"/>
      <c r="AE37" s="506"/>
      <c r="AF37" s="504">
        <f t="shared" si="15"/>
        <v>0</v>
      </c>
      <c r="AG37" s="505"/>
      <c r="AH37" s="506"/>
    </row>
    <row r="38" spans="1:36">
      <c r="A38" s="495" t="s">
        <v>1219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M38" s="496"/>
      <c r="N38" s="496"/>
      <c r="O38" s="496"/>
      <c r="P38" s="496"/>
      <c r="Q38" s="496"/>
      <c r="R38" s="496"/>
      <c r="S38" s="496"/>
      <c r="T38" s="496"/>
      <c r="U38" s="496"/>
      <c r="V38" s="496"/>
      <c r="W38" s="496"/>
      <c r="X38" s="496"/>
      <c r="Y38" s="496"/>
      <c r="Z38" s="496"/>
      <c r="AA38" s="496"/>
      <c r="AB38" s="496"/>
      <c r="AC38" s="496"/>
      <c r="AD38" s="496"/>
      <c r="AE38" s="496"/>
      <c r="AF38" s="496"/>
      <c r="AG38" s="496"/>
      <c r="AH38" s="497"/>
    </row>
    <row r="39" spans="1:36" ht="21" customHeight="1">
      <c r="A39" s="470" t="s">
        <v>1212</v>
      </c>
      <c r="B39" s="471"/>
      <c r="C39" s="471"/>
      <c r="D39" s="471"/>
      <c r="E39" s="471"/>
      <c r="F39" s="471"/>
      <c r="G39" s="471"/>
      <c r="H39" s="471"/>
      <c r="I39" s="471"/>
      <c r="J39" s="472"/>
      <c r="K39" s="504">
        <f>K21-K27-K33</f>
        <v>0</v>
      </c>
      <c r="L39" s="505"/>
      <c r="M39" s="506"/>
      <c r="N39" s="504">
        <f t="shared" ref="N39" si="23">N21-N27-N33</f>
        <v>0</v>
      </c>
      <c r="O39" s="505"/>
      <c r="P39" s="506"/>
      <c r="Q39" s="504">
        <f t="shared" ref="Q39" si="24">Q21-Q27-Q33</f>
        <v>0</v>
      </c>
      <c r="R39" s="505"/>
      <c r="S39" s="506"/>
      <c r="T39" s="504">
        <f t="shared" ref="T39" si="25">T21-T27-T33</f>
        <v>0</v>
      </c>
      <c r="U39" s="505"/>
      <c r="V39" s="506"/>
      <c r="W39" s="504">
        <f t="shared" ref="W39" si="26">W21-W27-W33</f>
        <v>0</v>
      </c>
      <c r="X39" s="505"/>
      <c r="Y39" s="506"/>
      <c r="Z39" s="504">
        <f t="shared" ref="Z39" si="27">Z21-Z27-Z33</f>
        <v>0</v>
      </c>
      <c r="AA39" s="505"/>
      <c r="AB39" s="506"/>
      <c r="AC39" s="504">
        <f t="shared" ref="AC39" si="28">AC21-AC27-AC33</f>
        <v>0</v>
      </c>
      <c r="AD39" s="505"/>
      <c r="AE39" s="506"/>
      <c r="AF39" s="504">
        <f t="shared" ref="AF39" si="29">AF21-AF27-AF33</f>
        <v>0</v>
      </c>
      <c r="AG39" s="505"/>
      <c r="AH39" s="506"/>
      <c r="AI39" s="298" t="str">
        <f>IF(ROUND(AF39-A!G9,0)=0,"","CHYBA")</f>
        <v/>
      </c>
      <c r="AJ39" s="296" t="s">
        <v>1220</v>
      </c>
    </row>
    <row r="40" spans="1:36" ht="15" customHeight="1">
      <c r="A40" s="470" t="s">
        <v>1216</v>
      </c>
      <c r="B40" s="471"/>
      <c r="C40" s="471"/>
      <c r="D40" s="471"/>
      <c r="E40" s="471"/>
      <c r="F40" s="471"/>
      <c r="G40" s="471"/>
      <c r="H40" s="471"/>
      <c r="I40" s="471"/>
      <c r="J40" s="472"/>
      <c r="K40" s="504">
        <f>K25-K31-K37</f>
        <v>0</v>
      </c>
      <c r="L40" s="505"/>
      <c r="M40" s="506"/>
      <c r="N40" s="504">
        <f t="shared" ref="N40" si="30">N25-N31-N37</f>
        <v>5184.75</v>
      </c>
      <c r="O40" s="505"/>
      <c r="P40" s="506"/>
      <c r="Q40" s="504">
        <f t="shared" ref="Q40" si="31">Q25-Q31-Q37</f>
        <v>0</v>
      </c>
      <c r="R40" s="505"/>
      <c r="S40" s="506"/>
      <c r="T40" s="504">
        <f t="shared" ref="T40" si="32">T25-T31-T37</f>
        <v>0</v>
      </c>
      <c r="U40" s="505"/>
      <c r="V40" s="506"/>
      <c r="W40" s="504">
        <f t="shared" ref="W40" si="33">W25-W31-W37</f>
        <v>0</v>
      </c>
      <c r="X40" s="505"/>
      <c r="Y40" s="506"/>
      <c r="Z40" s="504">
        <f t="shared" ref="Z40" si="34">Z25-Z31-Z37</f>
        <v>0</v>
      </c>
      <c r="AA40" s="505"/>
      <c r="AB40" s="506"/>
      <c r="AC40" s="504">
        <f t="shared" ref="AC40" si="35">AC25-AC31-AC37</f>
        <v>0</v>
      </c>
      <c r="AD40" s="505"/>
      <c r="AE40" s="506"/>
      <c r="AF40" s="504">
        <f t="shared" ref="AF40" si="36">AF25-AF31-AF37</f>
        <v>5184.75</v>
      </c>
      <c r="AG40" s="505"/>
      <c r="AH40" s="506"/>
      <c r="AI40" s="296" t="str">
        <f>IF(ROUND(AF40-A!F8,0)=0,"","CHYBA")</f>
        <v/>
      </c>
      <c r="AJ40" s="296" t="s">
        <v>1220</v>
      </c>
    </row>
    <row r="43" spans="1:36" hidden="1"/>
    <row r="44" spans="1:36" hidden="1"/>
    <row r="45" spans="1:36" hidden="1"/>
    <row r="46" spans="1:36" hidden="1"/>
    <row r="47" spans="1:36" hidden="1"/>
    <row r="48" spans="1:36" hidden="1"/>
    <row r="49" spans="1:34" hidden="1"/>
    <row r="50" spans="1:34" hidden="1"/>
    <row r="54" spans="1:34" ht="15" customHeight="1">
      <c r="A54" s="817" t="s">
        <v>1202</v>
      </c>
      <c r="B54" s="818"/>
      <c r="C54" s="818"/>
      <c r="D54" s="818"/>
      <c r="E54" s="818"/>
      <c r="F54" s="818"/>
      <c r="G54" s="818"/>
      <c r="H54" s="818"/>
      <c r="I54" s="818"/>
      <c r="J54" s="819"/>
      <c r="K54" s="507" t="s">
        <v>742</v>
      </c>
      <c r="L54" s="508"/>
      <c r="M54" s="508"/>
      <c r="N54" s="508"/>
      <c r="O54" s="508"/>
      <c r="P54" s="508"/>
      <c r="Q54" s="508"/>
      <c r="R54" s="508"/>
      <c r="S54" s="508"/>
      <c r="T54" s="508"/>
      <c r="U54" s="508"/>
      <c r="V54" s="508"/>
      <c r="W54" s="508"/>
      <c r="X54" s="508"/>
      <c r="Y54" s="508"/>
      <c r="Z54" s="508"/>
      <c r="AA54" s="508"/>
      <c r="AB54" s="508"/>
      <c r="AC54" s="508"/>
      <c r="AD54" s="508"/>
      <c r="AE54" s="508"/>
      <c r="AF54" s="508"/>
      <c r="AG54" s="508"/>
      <c r="AH54" s="509"/>
    </row>
    <row r="55" spans="1:34">
      <c r="A55" s="820"/>
      <c r="B55" s="821"/>
      <c r="C55" s="821"/>
      <c r="D55" s="821"/>
      <c r="E55" s="821"/>
      <c r="F55" s="821"/>
      <c r="G55" s="821"/>
      <c r="H55" s="821"/>
      <c r="I55" s="821"/>
      <c r="J55" s="822"/>
      <c r="K55" s="547" t="s">
        <v>1203</v>
      </c>
      <c r="L55" s="548"/>
      <c r="M55" s="549"/>
      <c r="N55" s="547" t="s">
        <v>1127</v>
      </c>
      <c r="O55" s="548"/>
      <c r="P55" s="549"/>
      <c r="Q55" s="547" t="s">
        <v>1204</v>
      </c>
      <c r="R55" s="548"/>
      <c r="S55" s="549"/>
      <c r="T55" s="547" t="s">
        <v>1131</v>
      </c>
      <c r="U55" s="548"/>
      <c r="V55" s="549"/>
      <c r="W55" s="547" t="s">
        <v>1205</v>
      </c>
      <c r="X55" s="548"/>
      <c r="Y55" s="549"/>
      <c r="Z55" s="547" t="s">
        <v>1221</v>
      </c>
      <c r="AA55" s="548"/>
      <c r="AB55" s="549"/>
      <c r="AC55" s="547" t="s">
        <v>1207</v>
      </c>
      <c r="AD55" s="548"/>
      <c r="AE55" s="549"/>
      <c r="AF55" s="547" t="s">
        <v>1103</v>
      </c>
      <c r="AG55" s="548"/>
      <c r="AH55" s="549"/>
    </row>
    <row r="56" spans="1:34" ht="42.75" customHeight="1">
      <c r="A56" s="823"/>
      <c r="B56" s="824"/>
      <c r="C56" s="824"/>
      <c r="D56" s="824"/>
      <c r="E56" s="824"/>
      <c r="F56" s="824"/>
      <c r="G56" s="824"/>
      <c r="H56" s="824"/>
      <c r="I56" s="824"/>
      <c r="J56" s="825"/>
      <c r="K56" s="550"/>
      <c r="L56" s="551"/>
      <c r="M56" s="552"/>
      <c r="N56" s="550"/>
      <c r="O56" s="551"/>
      <c r="P56" s="552"/>
      <c r="Q56" s="550"/>
      <c r="R56" s="551"/>
      <c r="S56" s="552"/>
      <c r="T56" s="550"/>
      <c r="U56" s="551"/>
      <c r="V56" s="552"/>
      <c r="W56" s="550"/>
      <c r="X56" s="551"/>
      <c r="Y56" s="552"/>
      <c r="Z56" s="550"/>
      <c r="AA56" s="551"/>
      <c r="AB56" s="552"/>
      <c r="AC56" s="550"/>
      <c r="AD56" s="551"/>
      <c r="AE56" s="552"/>
      <c r="AF56" s="550"/>
      <c r="AG56" s="551"/>
      <c r="AH56" s="552"/>
    </row>
    <row r="57" spans="1:34">
      <c r="A57" s="531" t="s">
        <v>478</v>
      </c>
      <c r="B57" s="532"/>
      <c r="C57" s="532"/>
      <c r="D57" s="532"/>
      <c r="E57" s="532"/>
      <c r="F57" s="532"/>
      <c r="G57" s="532"/>
      <c r="H57" s="532"/>
      <c r="I57" s="532"/>
      <c r="J57" s="533"/>
      <c r="K57" s="531" t="s">
        <v>479</v>
      </c>
      <c r="L57" s="532"/>
      <c r="M57" s="533"/>
      <c r="N57" s="531" t="s">
        <v>480</v>
      </c>
      <c r="O57" s="532"/>
      <c r="P57" s="533"/>
      <c r="Q57" s="531" t="s">
        <v>1208</v>
      </c>
      <c r="R57" s="532"/>
      <c r="S57" s="533"/>
      <c r="T57" s="531" t="s">
        <v>1077</v>
      </c>
      <c r="U57" s="532"/>
      <c r="V57" s="533"/>
      <c r="W57" s="531" t="s">
        <v>1209</v>
      </c>
      <c r="X57" s="532"/>
      <c r="Y57" s="533"/>
      <c r="Z57" s="531" t="s">
        <v>1075</v>
      </c>
      <c r="AA57" s="532"/>
      <c r="AB57" s="533"/>
      <c r="AC57" s="531" t="s">
        <v>1210</v>
      </c>
      <c r="AD57" s="532"/>
      <c r="AE57" s="533"/>
      <c r="AF57" s="531" t="s">
        <v>1065</v>
      </c>
      <c r="AG57" s="532"/>
      <c r="AH57" s="533"/>
    </row>
    <row r="58" spans="1:34">
      <c r="A58" s="495" t="s">
        <v>1211</v>
      </c>
      <c r="B58" s="496"/>
      <c r="C58" s="496"/>
      <c r="D58" s="496"/>
      <c r="E58" s="496"/>
      <c r="F58" s="496"/>
      <c r="G58" s="496"/>
      <c r="H58" s="496"/>
      <c r="I58" s="496"/>
      <c r="J58" s="496"/>
      <c r="K58" s="496"/>
      <c r="L58" s="496"/>
      <c r="M58" s="496"/>
      <c r="N58" s="496"/>
      <c r="O58" s="496"/>
      <c r="P58" s="496"/>
      <c r="Q58" s="496"/>
      <c r="R58" s="496"/>
      <c r="S58" s="496"/>
      <c r="T58" s="496"/>
      <c r="U58" s="496"/>
      <c r="V58" s="496"/>
      <c r="W58" s="496"/>
      <c r="X58" s="496"/>
      <c r="Y58" s="496"/>
      <c r="Z58" s="496"/>
      <c r="AA58" s="496"/>
      <c r="AB58" s="496"/>
      <c r="AC58" s="496"/>
      <c r="AD58" s="496"/>
      <c r="AE58" s="496"/>
      <c r="AF58" s="496"/>
      <c r="AG58" s="496"/>
      <c r="AH58" s="497"/>
    </row>
    <row r="59" spans="1:34" ht="22.5" customHeight="1">
      <c r="A59" s="470" t="s">
        <v>1212</v>
      </c>
      <c r="B59" s="471"/>
      <c r="C59" s="471"/>
      <c r="D59" s="471"/>
      <c r="E59" s="471"/>
      <c r="F59" s="471"/>
      <c r="G59" s="471"/>
      <c r="H59" s="471"/>
      <c r="I59" s="471"/>
      <c r="J59" s="472"/>
      <c r="K59" s="504"/>
      <c r="L59" s="505"/>
      <c r="M59" s="506"/>
      <c r="N59" s="423">
        <v>68215</v>
      </c>
      <c r="O59" s="424"/>
      <c r="P59" s="425"/>
      <c r="Q59" s="504"/>
      <c r="R59" s="505"/>
      <c r="S59" s="506"/>
      <c r="T59" s="504"/>
      <c r="U59" s="505"/>
      <c r="V59" s="506"/>
      <c r="W59" s="504"/>
      <c r="X59" s="505"/>
      <c r="Y59" s="506"/>
      <c r="Z59" s="504"/>
      <c r="AA59" s="505"/>
      <c r="AB59" s="506"/>
      <c r="AC59" s="504"/>
      <c r="AD59" s="505"/>
      <c r="AE59" s="506"/>
      <c r="AF59" s="504">
        <f>SUM(K59:AE59)</f>
        <v>68215</v>
      </c>
      <c r="AG59" s="505"/>
      <c r="AH59" s="506"/>
    </row>
    <row r="60" spans="1:34">
      <c r="A60" s="470" t="s">
        <v>1213</v>
      </c>
      <c r="B60" s="471"/>
      <c r="C60" s="471"/>
      <c r="D60" s="471"/>
      <c r="E60" s="471"/>
      <c r="F60" s="471"/>
      <c r="G60" s="471"/>
      <c r="H60" s="471"/>
      <c r="I60" s="471"/>
      <c r="J60" s="472"/>
      <c r="K60" s="504"/>
      <c r="L60" s="505"/>
      <c r="M60" s="506"/>
      <c r="N60" s="423"/>
      <c r="O60" s="424"/>
      <c r="P60" s="425"/>
      <c r="Q60" s="504"/>
      <c r="R60" s="505"/>
      <c r="S60" s="506"/>
      <c r="T60" s="504"/>
      <c r="U60" s="505"/>
      <c r="V60" s="506"/>
      <c r="W60" s="504"/>
      <c r="X60" s="505"/>
      <c r="Y60" s="506"/>
      <c r="Z60" s="504"/>
      <c r="AA60" s="505"/>
      <c r="AB60" s="506"/>
      <c r="AC60" s="504"/>
      <c r="AD60" s="505"/>
      <c r="AE60" s="506"/>
      <c r="AF60" s="504">
        <f t="shared" ref="AF60:AF63" si="37">SUM(K60:AE60)</f>
        <v>0</v>
      </c>
      <c r="AG60" s="505"/>
      <c r="AH60" s="506"/>
    </row>
    <row r="61" spans="1:34">
      <c r="A61" s="470" t="s">
        <v>1214</v>
      </c>
      <c r="B61" s="471"/>
      <c r="C61" s="471"/>
      <c r="D61" s="471"/>
      <c r="E61" s="471"/>
      <c r="F61" s="471"/>
      <c r="G61" s="471"/>
      <c r="H61" s="471"/>
      <c r="I61" s="471"/>
      <c r="J61" s="472"/>
      <c r="K61" s="504"/>
      <c r="L61" s="505"/>
      <c r="M61" s="506"/>
      <c r="N61" s="814"/>
      <c r="O61" s="815"/>
      <c r="P61" s="816"/>
      <c r="Q61" s="504"/>
      <c r="R61" s="505"/>
      <c r="S61" s="506"/>
      <c r="T61" s="504"/>
      <c r="U61" s="505"/>
      <c r="V61" s="506"/>
      <c r="W61" s="504"/>
      <c r="X61" s="505"/>
      <c r="Y61" s="506"/>
      <c r="Z61" s="504"/>
      <c r="AA61" s="505"/>
      <c r="AB61" s="506"/>
      <c r="AC61" s="504"/>
      <c r="AD61" s="505"/>
      <c r="AE61" s="506"/>
      <c r="AF61" s="504">
        <f t="shared" si="37"/>
        <v>0</v>
      </c>
      <c r="AG61" s="505"/>
      <c r="AH61" s="506"/>
    </row>
    <row r="62" spans="1:34">
      <c r="A62" s="470" t="s">
        <v>1215</v>
      </c>
      <c r="B62" s="471"/>
      <c r="C62" s="471"/>
      <c r="D62" s="471"/>
      <c r="E62" s="471"/>
      <c r="F62" s="471"/>
      <c r="G62" s="471"/>
      <c r="H62" s="471"/>
      <c r="I62" s="471"/>
      <c r="J62" s="472"/>
      <c r="K62" s="504"/>
      <c r="L62" s="505"/>
      <c r="M62" s="506"/>
      <c r="N62" s="814"/>
      <c r="O62" s="815"/>
      <c r="P62" s="816"/>
      <c r="Q62" s="504"/>
      <c r="R62" s="505"/>
      <c r="S62" s="506"/>
      <c r="T62" s="504"/>
      <c r="U62" s="505"/>
      <c r="V62" s="506"/>
      <c r="W62" s="504"/>
      <c r="X62" s="505"/>
      <c r="Y62" s="506"/>
      <c r="Z62" s="504"/>
      <c r="AA62" s="505"/>
      <c r="AB62" s="506"/>
      <c r="AC62" s="504"/>
      <c r="AD62" s="505"/>
      <c r="AE62" s="506"/>
      <c r="AF62" s="504">
        <f t="shared" si="37"/>
        <v>0</v>
      </c>
      <c r="AG62" s="505"/>
      <c r="AH62" s="506"/>
    </row>
    <row r="63" spans="1:34" ht="15" customHeight="1">
      <c r="A63" s="470" t="s">
        <v>1216</v>
      </c>
      <c r="B63" s="471"/>
      <c r="C63" s="471"/>
      <c r="D63" s="471"/>
      <c r="E63" s="471"/>
      <c r="F63" s="471"/>
      <c r="G63" s="471"/>
      <c r="H63" s="471"/>
      <c r="I63" s="471"/>
      <c r="J63" s="472"/>
      <c r="K63" s="504">
        <f>K59+K60+K61+K62</f>
        <v>0</v>
      </c>
      <c r="L63" s="505"/>
      <c r="M63" s="506"/>
      <c r="N63" s="423">
        <f t="shared" ref="N63" si="38">N59+N60+N61+N62</f>
        <v>68215</v>
      </c>
      <c r="O63" s="424"/>
      <c r="P63" s="425"/>
      <c r="Q63" s="504">
        <f t="shared" ref="Q63" si="39">Q59+Q60+Q61+Q62</f>
        <v>0</v>
      </c>
      <c r="R63" s="505"/>
      <c r="S63" s="506"/>
      <c r="T63" s="504">
        <f t="shared" ref="T63" si="40">T59+T60+T61+T62</f>
        <v>0</v>
      </c>
      <c r="U63" s="505"/>
      <c r="V63" s="506"/>
      <c r="W63" s="504">
        <f t="shared" ref="W63" si="41">W59+W60+W61+W62</f>
        <v>0</v>
      </c>
      <c r="X63" s="505"/>
      <c r="Y63" s="506"/>
      <c r="Z63" s="504">
        <f t="shared" ref="Z63" si="42">Z59+Z60+Z61+Z62</f>
        <v>0</v>
      </c>
      <c r="AA63" s="505"/>
      <c r="AB63" s="506"/>
      <c r="AC63" s="504">
        <f t="shared" ref="AC63" si="43">AC59+AC60+AC61+AC62</f>
        <v>0</v>
      </c>
      <c r="AD63" s="505"/>
      <c r="AE63" s="506"/>
      <c r="AF63" s="504">
        <f t="shared" si="37"/>
        <v>68215</v>
      </c>
      <c r="AG63" s="505"/>
      <c r="AH63" s="506"/>
    </row>
    <row r="64" spans="1:34">
      <c r="A64" s="495" t="s">
        <v>1217</v>
      </c>
      <c r="B64" s="496"/>
      <c r="C64" s="496"/>
      <c r="D64" s="496"/>
      <c r="E64" s="496"/>
      <c r="F64" s="496"/>
      <c r="G64" s="496"/>
      <c r="H64" s="496"/>
      <c r="I64" s="496"/>
      <c r="J64" s="496"/>
      <c r="K64" s="496"/>
      <c r="L64" s="496"/>
      <c r="M64" s="496"/>
      <c r="N64" s="496"/>
      <c r="O64" s="496"/>
      <c r="P64" s="496"/>
      <c r="Q64" s="496"/>
      <c r="R64" s="496"/>
      <c r="S64" s="496"/>
      <c r="T64" s="496"/>
      <c r="U64" s="496"/>
      <c r="V64" s="496"/>
      <c r="W64" s="496"/>
      <c r="X64" s="496"/>
      <c r="Y64" s="496"/>
      <c r="Z64" s="496"/>
      <c r="AA64" s="496"/>
      <c r="AB64" s="496"/>
      <c r="AC64" s="496"/>
      <c r="AD64" s="496"/>
      <c r="AE64" s="496"/>
      <c r="AF64" s="496"/>
      <c r="AG64" s="496"/>
      <c r="AH64" s="497"/>
    </row>
    <row r="65" spans="1:36" ht="22.5" customHeight="1">
      <c r="A65" s="417" t="s">
        <v>1212</v>
      </c>
      <c r="B65" s="418"/>
      <c r="C65" s="418"/>
      <c r="D65" s="418"/>
      <c r="E65" s="418"/>
      <c r="F65" s="418"/>
      <c r="G65" s="418"/>
      <c r="H65" s="418"/>
      <c r="I65" s="418"/>
      <c r="J65" s="419"/>
      <c r="K65" s="423"/>
      <c r="L65" s="424"/>
      <c r="M65" s="425"/>
      <c r="N65" s="423">
        <v>65463</v>
      </c>
      <c r="O65" s="424"/>
      <c r="P65" s="425"/>
      <c r="Q65" s="423"/>
      <c r="R65" s="424"/>
      <c r="S65" s="425"/>
      <c r="T65" s="423"/>
      <c r="U65" s="424"/>
      <c r="V65" s="425"/>
      <c r="W65" s="423"/>
      <c r="X65" s="424"/>
      <c r="Y65" s="425"/>
      <c r="Z65" s="423"/>
      <c r="AA65" s="424"/>
      <c r="AB65" s="425"/>
      <c r="AC65" s="423"/>
      <c r="AD65" s="424"/>
      <c r="AE65" s="425"/>
      <c r="AF65" s="423">
        <f>SUM(K65:AE65)</f>
        <v>65463</v>
      </c>
      <c r="AG65" s="424"/>
      <c r="AH65" s="425"/>
    </row>
    <row r="66" spans="1:36">
      <c r="A66" s="417" t="s">
        <v>1213</v>
      </c>
      <c r="B66" s="418"/>
      <c r="C66" s="418"/>
      <c r="D66" s="418"/>
      <c r="E66" s="418"/>
      <c r="F66" s="418"/>
      <c r="G66" s="418"/>
      <c r="H66" s="418"/>
      <c r="I66" s="418"/>
      <c r="J66" s="419"/>
      <c r="K66" s="423"/>
      <c r="L66" s="424"/>
      <c r="M66" s="425"/>
      <c r="N66" s="423">
        <v>2752</v>
      </c>
      <c r="O66" s="424"/>
      <c r="P66" s="425"/>
      <c r="Q66" s="423"/>
      <c r="R66" s="424"/>
      <c r="S66" s="425"/>
      <c r="T66" s="423"/>
      <c r="U66" s="424"/>
      <c r="V66" s="425"/>
      <c r="W66" s="423"/>
      <c r="X66" s="424"/>
      <c r="Y66" s="425"/>
      <c r="Z66" s="423"/>
      <c r="AA66" s="424"/>
      <c r="AB66" s="425"/>
      <c r="AC66" s="423"/>
      <c r="AD66" s="424"/>
      <c r="AE66" s="425"/>
      <c r="AF66" s="423">
        <f t="shared" ref="AF66:AF69" si="44">SUM(K66:AE66)</f>
        <v>2752</v>
      </c>
      <c r="AG66" s="424"/>
      <c r="AH66" s="425"/>
    </row>
    <row r="67" spans="1:36">
      <c r="A67" s="417" t="s">
        <v>1214</v>
      </c>
      <c r="B67" s="418"/>
      <c r="C67" s="418"/>
      <c r="D67" s="418"/>
      <c r="E67" s="418"/>
      <c r="F67" s="418"/>
      <c r="G67" s="418"/>
      <c r="H67" s="418"/>
      <c r="I67" s="418"/>
      <c r="J67" s="419"/>
      <c r="K67" s="423"/>
      <c r="L67" s="424"/>
      <c r="M67" s="425"/>
      <c r="N67" s="423"/>
      <c r="O67" s="424"/>
      <c r="P67" s="425"/>
      <c r="Q67" s="423"/>
      <c r="R67" s="424"/>
      <c r="S67" s="425"/>
      <c r="T67" s="423"/>
      <c r="U67" s="424"/>
      <c r="V67" s="425"/>
      <c r="W67" s="423"/>
      <c r="X67" s="424"/>
      <c r="Y67" s="425"/>
      <c r="Z67" s="423"/>
      <c r="AA67" s="424"/>
      <c r="AB67" s="425"/>
      <c r="AC67" s="423"/>
      <c r="AD67" s="424"/>
      <c r="AE67" s="425"/>
      <c r="AF67" s="423">
        <f t="shared" si="44"/>
        <v>0</v>
      </c>
      <c r="AG67" s="424"/>
      <c r="AH67" s="425"/>
    </row>
    <row r="68" spans="1:36">
      <c r="A68" s="417" t="s">
        <v>1215</v>
      </c>
      <c r="B68" s="418"/>
      <c r="C68" s="418"/>
      <c r="D68" s="418"/>
      <c r="E68" s="418"/>
      <c r="F68" s="418"/>
      <c r="G68" s="418"/>
      <c r="H68" s="418"/>
      <c r="I68" s="418"/>
      <c r="J68" s="419"/>
      <c r="K68" s="423"/>
      <c r="L68" s="424"/>
      <c r="M68" s="425"/>
      <c r="N68" s="423"/>
      <c r="O68" s="424"/>
      <c r="P68" s="425"/>
      <c r="Q68" s="423"/>
      <c r="R68" s="424"/>
      <c r="S68" s="425"/>
      <c r="T68" s="423"/>
      <c r="U68" s="424"/>
      <c r="V68" s="425"/>
      <c r="W68" s="423"/>
      <c r="X68" s="424"/>
      <c r="Y68" s="425"/>
      <c r="Z68" s="423"/>
      <c r="AA68" s="424"/>
      <c r="AB68" s="425"/>
      <c r="AC68" s="423"/>
      <c r="AD68" s="424"/>
      <c r="AE68" s="425"/>
      <c r="AF68" s="423">
        <f t="shared" ref="AF68" si="45">SUM(K68:AE68)</f>
        <v>0</v>
      </c>
      <c r="AG68" s="424"/>
      <c r="AH68" s="425"/>
    </row>
    <row r="69" spans="1:36" ht="15" customHeight="1">
      <c r="A69" s="417" t="s">
        <v>1216</v>
      </c>
      <c r="B69" s="418"/>
      <c r="C69" s="418"/>
      <c r="D69" s="418"/>
      <c r="E69" s="418"/>
      <c r="F69" s="418"/>
      <c r="G69" s="418"/>
      <c r="H69" s="418"/>
      <c r="I69" s="418"/>
      <c r="J69" s="419"/>
      <c r="K69" s="423">
        <f>K65+K66+K67</f>
        <v>0</v>
      </c>
      <c r="L69" s="424"/>
      <c r="M69" s="425"/>
      <c r="N69" s="423">
        <f t="shared" ref="N69" si="46">N65+N66+N67</f>
        <v>68215</v>
      </c>
      <c r="O69" s="424"/>
      <c r="P69" s="425"/>
      <c r="Q69" s="423">
        <f t="shared" ref="Q69" si="47">Q65+Q66+Q67</f>
        <v>0</v>
      </c>
      <c r="R69" s="424"/>
      <c r="S69" s="425"/>
      <c r="T69" s="423">
        <f t="shared" ref="T69" si="48">T65+T66+T67</f>
        <v>0</v>
      </c>
      <c r="U69" s="424"/>
      <c r="V69" s="425"/>
      <c r="W69" s="423">
        <f t="shared" ref="W69" si="49">W65+W66+W67</f>
        <v>0</v>
      </c>
      <c r="X69" s="424"/>
      <c r="Y69" s="425"/>
      <c r="Z69" s="423">
        <f t="shared" ref="Z69" si="50">Z65+Z66+Z67</f>
        <v>0</v>
      </c>
      <c r="AA69" s="424"/>
      <c r="AB69" s="425"/>
      <c r="AC69" s="423">
        <f t="shared" ref="AC69" si="51">AC65+AC66+AC67</f>
        <v>0</v>
      </c>
      <c r="AD69" s="424"/>
      <c r="AE69" s="425"/>
      <c r="AF69" s="423">
        <f t="shared" si="44"/>
        <v>68215</v>
      </c>
      <c r="AG69" s="424"/>
      <c r="AH69" s="425"/>
    </row>
    <row r="70" spans="1:36">
      <c r="A70" s="461" t="s">
        <v>1218</v>
      </c>
      <c r="B70" s="462"/>
      <c r="C70" s="462"/>
      <c r="D70" s="462"/>
      <c r="E70" s="462"/>
      <c r="F70" s="462"/>
      <c r="G70" s="462"/>
      <c r="H70" s="462"/>
      <c r="I70" s="462"/>
      <c r="J70" s="462"/>
      <c r="K70" s="462"/>
      <c r="L70" s="462"/>
      <c r="M70" s="462"/>
      <c r="N70" s="462"/>
      <c r="O70" s="462"/>
      <c r="P70" s="462"/>
      <c r="Q70" s="462"/>
      <c r="R70" s="462"/>
      <c r="S70" s="462"/>
      <c r="T70" s="462"/>
      <c r="U70" s="462"/>
      <c r="V70" s="462"/>
      <c r="W70" s="462"/>
      <c r="X70" s="462"/>
      <c r="Y70" s="462"/>
      <c r="Z70" s="462"/>
      <c r="AA70" s="462"/>
      <c r="AB70" s="462"/>
      <c r="AC70" s="462"/>
      <c r="AD70" s="462"/>
      <c r="AE70" s="462"/>
      <c r="AF70" s="462"/>
      <c r="AG70" s="462"/>
      <c r="AH70" s="463"/>
    </row>
    <row r="71" spans="1:36" ht="22.5" customHeight="1">
      <c r="A71" s="417" t="s">
        <v>1212</v>
      </c>
      <c r="B71" s="418"/>
      <c r="C71" s="418"/>
      <c r="D71" s="418"/>
      <c r="E71" s="418"/>
      <c r="F71" s="418"/>
      <c r="G71" s="418"/>
      <c r="H71" s="418"/>
      <c r="I71" s="418"/>
      <c r="J71" s="419"/>
      <c r="K71" s="423"/>
      <c r="L71" s="424"/>
      <c r="M71" s="425"/>
      <c r="N71" s="423"/>
      <c r="O71" s="424"/>
      <c r="P71" s="425"/>
      <c r="Q71" s="423"/>
      <c r="R71" s="424"/>
      <c r="S71" s="425"/>
      <c r="T71" s="423"/>
      <c r="U71" s="424"/>
      <c r="V71" s="425"/>
      <c r="W71" s="423"/>
      <c r="X71" s="424"/>
      <c r="Y71" s="425"/>
      <c r="Z71" s="423"/>
      <c r="AA71" s="424"/>
      <c r="AB71" s="425"/>
      <c r="AC71" s="423"/>
      <c r="AD71" s="424"/>
      <c r="AE71" s="425"/>
      <c r="AF71" s="423">
        <f>SUM(K71:AE71)</f>
        <v>0</v>
      </c>
      <c r="AG71" s="424"/>
      <c r="AH71" s="425"/>
    </row>
    <row r="72" spans="1:36" ht="15" customHeight="1">
      <c r="A72" s="417" t="s">
        <v>1213</v>
      </c>
      <c r="B72" s="418"/>
      <c r="C72" s="418"/>
      <c r="D72" s="418"/>
      <c r="E72" s="418"/>
      <c r="F72" s="418"/>
      <c r="G72" s="418"/>
      <c r="H72" s="418"/>
      <c r="I72" s="418"/>
      <c r="J72" s="419"/>
      <c r="K72" s="423"/>
      <c r="L72" s="424"/>
      <c r="M72" s="425"/>
      <c r="N72" s="423"/>
      <c r="O72" s="424"/>
      <c r="P72" s="425"/>
      <c r="Q72" s="423"/>
      <c r="R72" s="424"/>
      <c r="S72" s="425"/>
      <c r="T72" s="423"/>
      <c r="U72" s="424"/>
      <c r="V72" s="425"/>
      <c r="W72" s="423"/>
      <c r="X72" s="424"/>
      <c r="Y72" s="425"/>
      <c r="Z72" s="423"/>
      <c r="AA72" s="424"/>
      <c r="AB72" s="425"/>
      <c r="AC72" s="423"/>
      <c r="AD72" s="424"/>
      <c r="AE72" s="425"/>
      <c r="AF72" s="423">
        <f t="shared" ref="AF72:AF75" si="52">SUM(K72:AE72)</f>
        <v>0</v>
      </c>
      <c r="AG72" s="424"/>
      <c r="AH72" s="425"/>
    </row>
    <row r="73" spans="1:36" ht="15" customHeight="1">
      <c r="A73" s="417" t="s">
        <v>1214</v>
      </c>
      <c r="B73" s="418"/>
      <c r="C73" s="418"/>
      <c r="D73" s="418"/>
      <c r="E73" s="418"/>
      <c r="F73" s="418"/>
      <c r="G73" s="418"/>
      <c r="H73" s="418"/>
      <c r="I73" s="418"/>
      <c r="J73" s="419"/>
      <c r="K73" s="423"/>
      <c r="L73" s="424"/>
      <c r="M73" s="425"/>
      <c r="N73" s="423"/>
      <c r="O73" s="424"/>
      <c r="P73" s="425"/>
      <c r="Q73" s="423"/>
      <c r="R73" s="424"/>
      <c r="S73" s="425"/>
      <c r="T73" s="423"/>
      <c r="U73" s="424"/>
      <c r="V73" s="425"/>
      <c r="W73" s="423"/>
      <c r="X73" s="424"/>
      <c r="Y73" s="425"/>
      <c r="Z73" s="423"/>
      <c r="AA73" s="424"/>
      <c r="AB73" s="425"/>
      <c r="AC73" s="423"/>
      <c r="AD73" s="424"/>
      <c r="AE73" s="425"/>
      <c r="AF73" s="423">
        <f t="shared" si="52"/>
        <v>0</v>
      </c>
      <c r="AG73" s="424"/>
      <c r="AH73" s="425"/>
    </row>
    <row r="74" spans="1:36" ht="15" customHeight="1">
      <c r="A74" s="417" t="s">
        <v>1215</v>
      </c>
      <c r="B74" s="418"/>
      <c r="C74" s="418"/>
      <c r="D74" s="418"/>
      <c r="E74" s="418"/>
      <c r="F74" s="418"/>
      <c r="G74" s="418"/>
      <c r="H74" s="418"/>
      <c r="I74" s="418"/>
      <c r="J74" s="419"/>
      <c r="K74" s="423"/>
      <c r="L74" s="424"/>
      <c r="M74" s="425"/>
      <c r="N74" s="423"/>
      <c r="O74" s="424"/>
      <c r="P74" s="425"/>
      <c r="Q74" s="423"/>
      <c r="R74" s="424"/>
      <c r="S74" s="425"/>
      <c r="T74" s="423"/>
      <c r="U74" s="424"/>
      <c r="V74" s="425"/>
      <c r="W74" s="423"/>
      <c r="X74" s="424"/>
      <c r="Y74" s="425"/>
      <c r="Z74" s="423"/>
      <c r="AA74" s="424"/>
      <c r="AB74" s="425"/>
      <c r="AC74" s="423"/>
      <c r="AD74" s="424"/>
      <c r="AE74" s="425"/>
      <c r="AF74" s="423">
        <f t="shared" ref="AF74" si="53">SUM(K74:AE74)</f>
        <v>0</v>
      </c>
      <c r="AG74" s="424"/>
      <c r="AH74" s="425"/>
    </row>
    <row r="75" spans="1:36" ht="15" customHeight="1">
      <c r="A75" s="417" t="s">
        <v>1216</v>
      </c>
      <c r="B75" s="418"/>
      <c r="C75" s="418"/>
      <c r="D75" s="418"/>
      <c r="E75" s="418"/>
      <c r="F75" s="418"/>
      <c r="G75" s="418"/>
      <c r="H75" s="418"/>
      <c r="I75" s="418"/>
      <c r="J75" s="419"/>
      <c r="K75" s="423">
        <f>K71+K72+K73</f>
        <v>0</v>
      </c>
      <c r="L75" s="424"/>
      <c r="M75" s="425"/>
      <c r="N75" s="423">
        <f t="shared" ref="N75" si="54">N71+N72+N73</f>
        <v>0</v>
      </c>
      <c r="O75" s="424"/>
      <c r="P75" s="425"/>
      <c r="Q75" s="423">
        <f t="shared" ref="Q75" si="55">Q71+Q72+Q73</f>
        <v>0</v>
      </c>
      <c r="R75" s="424"/>
      <c r="S75" s="425"/>
      <c r="T75" s="423">
        <f t="shared" ref="T75" si="56">T71+T72+T73</f>
        <v>0</v>
      </c>
      <c r="U75" s="424"/>
      <c r="V75" s="425"/>
      <c r="W75" s="423">
        <f t="shared" ref="W75" si="57">W71+W72+W73</f>
        <v>0</v>
      </c>
      <c r="X75" s="424"/>
      <c r="Y75" s="425"/>
      <c r="Z75" s="423">
        <f t="shared" ref="Z75" si="58">Z71+Z72+Z73</f>
        <v>0</v>
      </c>
      <c r="AA75" s="424"/>
      <c r="AB75" s="425"/>
      <c r="AC75" s="423">
        <f t="shared" ref="AC75" si="59">AC71+AC72+AC73</f>
        <v>0</v>
      </c>
      <c r="AD75" s="424"/>
      <c r="AE75" s="425"/>
      <c r="AF75" s="423">
        <f t="shared" si="52"/>
        <v>0</v>
      </c>
      <c r="AG75" s="424"/>
      <c r="AH75" s="425"/>
    </row>
    <row r="76" spans="1:36">
      <c r="A76" s="461" t="s">
        <v>1219</v>
      </c>
      <c r="B76" s="462"/>
      <c r="C76" s="462"/>
      <c r="D76" s="462"/>
      <c r="E76" s="462"/>
      <c r="F76" s="462"/>
      <c r="G76" s="462"/>
      <c r="H76" s="462"/>
      <c r="I76" s="462"/>
      <c r="J76" s="462"/>
      <c r="K76" s="462"/>
      <c r="L76" s="462"/>
      <c r="M76" s="462"/>
      <c r="N76" s="462"/>
      <c r="O76" s="462"/>
      <c r="P76" s="462"/>
      <c r="Q76" s="462"/>
      <c r="R76" s="462"/>
      <c r="S76" s="462"/>
      <c r="T76" s="462"/>
      <c r="U76" s="462"/>
      <c r="V76" s="462"/>
      <c r="W76" s="462"/>
      <c r="X76" s="462"/>
      <c r="Y76" s="462"/>
      <c r="Z76" s="462"/>
      <c r="AA76" s="462"/>
      <c r="AB76" s="462"/>
      <c r="AC76" s="462"/>
      <c r="AD76" s="462"/>
      <c r="AE76" s="462"/>
      <c r="AF76" s="462"/>
      <c r="AG76" s="462"/>
      <c r="AH76" s="463"/>
    </row>
    <row r="77" spans="1:36" ht="21.75" customHeight="1">
      <c r="A77" s="417" t="s">
        <v>1212</v>
      </c>
      <c r="B77" s="418"/>
      <c r="C77" s="418"/>
      <c r="D77" s="418"/>
      <c r="E77" s="418"/>
      <c r="F77" s="418"/>
      <c r="G77" s="418"/>
      <c r="H77" s="418"/>
      <c r="I77" s="418"/>
      <c r="J77" s="419"/>
      <c r="K77" s="423">
        <f>K59-K65-K71</f>
        <v>0</v>
      </c>
      <c r="L77" s="424"/>
      <c r="M77" s="425"/>
      <c r="N77" s="423">
        <f t="shared" ref="N77" si="60">N59-N65-N71</f>
        <v>2752</v>
      </c>
      <c r="O77" s="424"/>
      <c r="P77" s="425"/>
      <c r="Q77" s="423">
        <f t="shared" ref="Q77" si="61">Q59-Q65-Q71</f>
        <v>0</v>
      </c>
      <c r="R77" s="424"/>
      <c r="S77" s="425"/>
      <c r="T77" s="423">
        <f t="shared" ref="T77" si="62">T59-T65-T71</f>
        <v>0</v>
      </c>
      <c r="U77" s="424"/>
      <c r="V77" s="425"/>
      <c r="W77" s="423">
        <f t="shared" ref="W77" si="63">W59-W65-W71</f>
        <v>0</v>
      </c>
      <c r="X77" s="424"/>
      <c r="Y77" s="425"/>
      <c r="Z77" s="423">
        <f t="shared" ref="Z77" si="64">Z59-Z65-Z71</f>
        <v>0</v>
      </c>
      <c r="AA77" s="424"/>
      <c r="AB77" s="425"/>
      <c r="AC77" s="423">
        <f t="shared" ref="AC77" si="65">AC59-AC65-AC71</f>
        <v>0</v>
      </c>
      <c r="AD77" s="424"/>
      <c r="AE77" s="425"/>
      <c r="AF77" s="423">
        <f t="shared" ref="AF77" si="66">AF59-AF65-AF71</f>
        <v>2752</v>
      </c>
      <c r="AG77" s="424"/>
      <c r="AH77" s="425"/>
    </row>
    <row r="78" spans="1:36" ht="15" customHeight="1">
      <c r="A78" s="470" t="s">
        <v>1216</v>
      </c>
      <c r="B78" s="471"/>
      <c r="C78" s="471"/>
      <c r="D78" s="471"/>
      <c r="E78" s="471"/>
      <c r="F78" s="471"/>
      <c r="G78" s="471"/>
      <c r="H78" s="471"/>
      <c r="I78" s="471"/>
      <c r="J78" s="472"/>
      <c r="K78" s="504">
        <f>K63-K69-K75</f>
        <v>0</v>
      </c>
      <c r="L78" s="505"/>
      <c r="M78" s="506"/>
      <c r="N78" s="504">
        <f t="shared" ref="N78" si="67">N63-N69-N75</f>
        <v>0</v>
      </c>
      <c r="O78" s="505"/>
      <c r="P78" s="506"/>
      <c r="Q78" s="504">
        <f t="shared" ref="Q78" si="68">Q63-Q69-Q75</f>
        <v>0</v>
      </c>
      <c r="R78" s="505"/>
      <c r="S78" s="506"/>
      <c r="T78" s="504">
        <f t="shared" ref="T78" si="69">T63-T69-T75</f>
        <v>0</v>
      </c>
      <c r="U78" s="505"/>
      <c r="V78" s="506"/>
      <c r="W78" s="504">
        <f t="shared" ref="W78" si="70">W63-W69-W75</f>
        <v>0</v>
      </c>
      <c r="X78" s="505"/>
      <c r="Y78" s="506"/>
      <c r="Z78" s="504">
        <f t="shared" ref="Z78" si="71">Z63-Z69-Z75</f>
        <v>0</v>
      </c>
      <c r="AA78" s="505"/>
      <c r="AB78" s="506"/>
      <c r="AC78" s="504">
        <f t="shared" ref="AC78" si="72">AC63-AC69-AC75</f>
        <v>0</v>
      </c>
      <c r="AD78" s="505"/>
      <c r="AE78" s="506"/>
      <c r="AF78" s="504">
        <f t="shared" ref="AF78" si="73">AF63-AF69-AF75</f>
        <v>0</v>
      </c>
      <c r="AG78" s="505"/>
      <c r="AH78" s="506"/>
      <c r="AI78" s="296" t="str">
        <f>IF(ROUND(AF78-A!G9,0)=0,"","CHYBA")</f>
        <v/>
      </c>
      <c r="AJ78" s="296" t="s">
        <v>1220</v>
      </c>
    </row>
    <row r="79" spans="1:36">
      <c r="A79" s="299"/>
      <c r="B79" s="299"/>
      <c r="C79" s="299"/>
      <c r="D79" s="299"/>
      <c r="E79" s="299"/>
      <c r="F79" s="299"/>
      <c r="G79" s="299"/>
      <c r="H79" s="299"/>
      <c r="I79" s="299"/>
      <c r="J79" s="299"/>
      <c r="K79" s="299"/>
      <c r="L79" s="299"/>
      <c r="M79" s="299"/>
      <c r="N79" s="299"/>
      <c r="O79" s="299"/>
      <c r="P79" s="299"/>
      <c r="Q79" s="299"/>
      <c r="R79" s="299"/>
      <c r="S79" s="299"/>
      <c r="T79" s="299"/>
      <c r="U79" s="299"/>
      <c r="V79" s="299"/>
      <c r="W79" s="299"/>
      <c r="X79" s="299"/>
      <c r="Y79" s="299"/>
      <c r="Z79" s="299"/>
      <c r="AA79" s="299"/>
      <c r="AB79" s="299"/>
      <c r="AC79" s="299"/>
      <c r="AD79" s="299"/>
      <c r="AE79" s="299"/>
      <c r="AF79" s="299"/>
      <c r="AG79" s="299"/>
      <c r="AH79" s="299"/>
    </row>
    <row r="80" spans="1:36">
      <c r="A80" s="495" t="s">
        <v>1202</v>
      </c>
      <c r="B80" s="496"/>
      <c r="C80" s="496"/>
      <c r="D80" s="496"/>
      <c r="E80" s="496"/>
      <c r="F80" s="496"/>
      <c r="G80" s="496"/>
      <c r="H80" s="496"/>
      <c r="I80" s="496"/>
      <c r="J80" s="496"/>
      <c r="K80" s="496"/>
      <c r="L80" s="496"/>
      <c r="M80" s="496"/>
      <c r="N80" s="496"/>
      <c r="O80" s="496"/>
      <c r="P80" s="497"/>
      <c r="Q80" s="495" t="s">
        <v>1222</v>
      </c>
      <c r="R80" s="496"/>
      <c r="S80" s="496"/>
      <c r="T80" s="496"/>
      <c r="U80" s="496"/>
      <c r="V80" s="496"/>
      <c r="W80" s="496"/>
      <c r="X80" s="496"/>
      <c r="Y80" s="496"/>
      <c r="Z80" s="496"/>
      <c r="AA80" s="496"/>
      <c r="AB80" s="496"/>
      <c r="AC80" s="496"/>
      <c r="AD80" s="496"/>
      <c r="AE80" s="496"/>
      <c r="AF80" s="496"/>
      <c r="AG80" s="496"/>
      <c r="AH80" s="497"/>
    </row>
    <row r="81" spans="1:34" ht="24" customHeight="1">
      <c r="A81" s="470" t="s">
        <v>1223</v>
      </c>
      <c r="B81" s="471"/>
      <c r="C81" s="471"/>
      <c r="D81" s="471"/>
      <c r="E81" s="471"/>
      <c r="F81" s="471"/>
      <c r="G81" s="471"/>
      <c r="H81" s="471"/>
      <c r="I81" s="471"/>
      <c r="J81" s="471"/>
      <c r="K81" s="471"/>
      <c r="L81" s="471"/>
      <c r="M81" s="471"/>
      <c r="N81" s="471"/>
      <c r="O81" s="471"/>
      <c r="P81" s="472"/>
      <c r="Q81" s="423">
        <v>0</v>
      </c>
      <c r="R81" s="424"/>
      <c r="S81" s="424"/>
      <c r="T81" s="424"/>
      <c r="U81" s="424"/>
      <c r="V81" s="424"/>
      <c r="W81" s="424"/>
      <c r="X81" s="424"/>
      <c r="Y81" s="424"/>
      <c r="Z81" s="424"/>
      <c r="AA81" s="424"/>
      <c r="AB81" s="424"/>
      <c r="AC81" s="424"/>
      <c r="AD81" s="424"/>
      <c r="AE81" s="424"/>
      <c r="AF81" s="424"/>
      <c r="AG81" s="424"/>
      <c r="AH81" s="425"/>
    </row>
    <row r="82" spans="1:34" ht="25.5" customHeight="1">
      <c r="A82" s="470" t="s">
        <v>1224</v>
      </c>
      <c r="B82" s="471"/>
      <c r="C82" s="471"/>
      <c r="D82" s="471"/>
      <c r="E82" s="471"/>
      <c r="F82" s="471"/>
      <c r="G82" s="471"/>
      <c r="H82" s="471"/>
      <c r="I82" s="471"/>
      <c r="J82" s="471"/>
      <c r="K82" s="471"/>
      <c r="L82" s="471"/>
      <c r="M82" s="471"/>
      <c r="N82" s="471"/>
      <c r="O82" s="471"/>
      <c r="P82" s="472"/>
      <c r="Q82" s="423">
        <v>0</v>
      </c>
      <c r="R82" s="424"/>
      <c r="S82" s="424"/>
      <c r="T82" s="424"/>
      <c r="U82" s="424"/>
      <c r="V82" s="424"/>
      <c r="W82" s="424"/>
      <c r="X82" s="424"/>
      <c r="Y82" s="424"/>
      <c r="Z82" s="424"/>
      <c r="AA82" s="424"/>
      <c r="AB82" s="424"/>
      <c r="AC82" s="424"/>
      <c r="AD82" s="424"/>
      <c r="AE82" s="424"/>
      <c r="AF82" s="424"/>
      <c r="AG82" s="424"/>
      <c r="AH82" s="425"/>
    </row>
    <row r="83" spans="1:34">
      <c r="A83" s="300"/>
      <c r="B83" s="300"/>
      <c r="C83" s="300"/>
      <c r="D83" s="300"/>
      <c r="E83" s="300"/>
      <c r="F83" s="300"/>
      <c r="G83" s="300"/>
      <c r="H83" s="300"/>
      <c r="I83" s="300"/>
      <c r="J83" s="300"/>
      <c r="K83" s="300"/>
      <c r="L83" s="300"/>
      <c r="M83" s="300"/>
      <c r="N83" s="300"/>
      <c r="O83" s="300"/>
      <c r="P83" s="301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</row>
    <row r="84" spans="1:34" ht="15" customHeight="1">
      <c r="A84" s="412" t="s">
        <v>1225</v>
      </c>
      <c r="B84" s="412"/>
      <c r="C84" s="412"/>
      <c r="D84" s="412"/>
      <c r="E84" s="412"/>
      <c r="F84" s="412"/>
      <c r="G84" s="412"/>
      <c r="H84" s="412"/>
      <c r="I84" s="412"/>
      <c r="J84" s="412"/>
      <c r="K84" s="412"/>
      <c r="L84" s="412"/>
      <c r="M84" s="412"/>
      <c r="N84" s="412"/>
      <c r="O84" s="412"/>
      <c r="P84" s="412"/>
      <c r="Q84" s="412"/>
      <c r="R84" s="412"/>
      <c r="S84" s="412"/>
      <c r="T84" s="412"/>
      <c r="U84" s="412"/>
      <c r="V84" s="412"/>
      <c r="W84" s="412"/>
      <c r="X84" s="412"/>
      <c r="Y84" s="412"/>
      <c r="Z84" s="412"/>
      <c r="AA84" s="412"/>
      <c r="AB84" s="412"/>
      <c r="AC84" s="412"/>
      <c r="AD84" s="412"/>
      <c r="AE84" s="412"/>
      <c r="AF84" s="412"/>
      <c r="AG84" s="412"/>
      <c r="AH84" s="412"/>
    </row>
    <row r="85" spans="1:34">
      <c r="A85" s="295"/>
      <c r="B85" s="295"/>
      <c r="C85" s="295"/>
      <c r="D85" s="295"/>
      <c r="E85" s="295"/>
      <c r="F85" s="295"/>
      <c r="G85" s="295"/>
      <c r="H85" s="295"/>
      <c r="I85" s="295"/>
      <c r="J85" s="295"/>
      <c r="K85" s="295"/>
      <c r="L85" s="295"/>
      <c r="M85" s="295"/>
      <c r="N85" s="295"/>
      <c r="O85" s="295"/>
      <c r="P85" s="302"/>
      <c r="Q85" s="295"/>
      <c r="R85" s="295"/>
      <c r="S85" s="295"/>
      <c r="T85" s="295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</row>
    <row r="86" spans="1:34" ht="15" hidden="1" customHeight="1">
      <c r="A86" s="303"/>
      <c r="B86" s="303"/>
      <c r="C86" s="303"/>
      <c r="D86" s="303"/>
      <c r="E86" s="303"/>
      <c r="F86" s="303"/>
      <c r="G86" s="303"/>
      <c r="H86" s="303"/>
      <c r="I86" s="303"/>
      <c r="J86" s="303"/>
      <c r="K86" s="303"/>
      <c r="L86" s="303"/>
      <c r="M86" s="303"/>
      <c r="N86" s="303"/>
      <c r="O86" s="303"/>
      <c r="P86" s="303"/>
      <c r="Q86" s="303"/>
      <c r="R86" s="303"/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</row>
    <row r="87" spans="1:34" ht="15" customHeight="1">
      <c r="A87" s="410" t="s">
        <v>1651</v>
      </c>
      <c r="B87" s="410"/>
      <c r="C87" s="410"/>
      <c r="D87" s="410"/>
      <c r="E87" s="410"/>
      <c r="F87" s="410"/>
      <c r="G87" s="410"/>
      <c r="H87" s="410"/>
      <c r="I87" s="410"/>
      <c r="J87" s="410"/>
      <c r="K87" s="410"/>
      <c r="L87" s="410"/>
      <c r="M87" s="410"/>
      <c r="N87" s="410"/>
      <c r="O87" s="410"/>
      <c r="P87" s="410"/>
      <c r="Q87" s="410"/>
      <c r="R87" s="410"/>
      <c r="S87" s="410"/>
      <c r="T87" s="410"/>
      <c r="U87" s="410"/>
      <c r="V87" s="410"/>
      <c r="W87" s="410"/>
      <c r="X87" s="410"/>
      <c r="Y87" s="410"/>
      <c r="Z87" s="410"/>
      <c r="AA87" s="410"/>
      <c r="AB87" s="410"/>
      <c r="AC87" s="410"/>
      <c r="AD87" s="410"/>
      <c r="AE87" s="410"/>
      <c r="AF87" s="410"/>
      <c r="AG87" s="410"/>
      <c r="AH87" s="410"/>
    </row>
    <row r="88" spans="1:34" ht="15" customHeight="1">
      <c r="A88" s="410"/>
      <c r="B88" s="410"/>
      <c r="C88" s="410"/>
      <c r="D88" s="410"/>
      <c r="E88" s="410"/>
      <c r="F88" s="410"/>
      <c r="G88" s="410"/>
      <c r="H88" s="410"/>
      <c r="I88" s="410"/>
      <c r="J88" s="410"/>
      <c r="K88" s="410"/>
      <c r="L88" s="410"/>
      <c r="M88" s="410"/>
      <c r="N88" s="410"/>
      <c r="O88" s="410"/>
      <c r="P88" s="410"/>
      <c r="Q88" s="410"/>
      <c r="R88" s="410"/>
      <c r="S88" s="410"/>
      <c r="T88" s="410"/>
      <c r="U88" s="410"/>
      <c r="V88" s="410"/>
      <c r="W88" s="410"/>
      <c r="X88" s="410"/>
      <c r="Y88" s="410"/>
      <c r="Z88" s="410"/>
      <c r="AA88" s="410"/>
      <c r="AB88" s="410"/>
      <c r="AC88" s="410"/>
      <c r="AD88" s="410"/>
      <c r="AE88" s="410"/>
      <c r="AF88" s="410"/>
      <c r="AG88" s="410"/>
      <c r="AH88" s="410"/>
    </row>
    <row r="89" spans="1:34" ht="15" customHeight="1">
      <c r="A89" s="410"/>
      <c r="B89" s="410"/>
      <c r="C89" s="410"/>
      <c r="D89" s="410"/>
      <c r="E89" s="410"/>
      <c r="F89" s="410"/>
      <c r="G89" s="410"/>
      <c r="H89" s="410"/>
      <c r="I89" s="410"/>
      <c r="J89" s="410"/>
      <c r="K89" s="410"/>
      <c r="L89" s="410"/>
      <c r="M89" s="410"/>
      <c r="N89" s="410"/>
      <c r="O89" s="410"/>
      <c r="P89" s="410"/>
      <c r="Q89" s="410"/>
      <c r="R89" s="410"/>
      <c r="S89" s="410"/>
      <c r="T89" s="410"/>
      <c r="U89" s="410"/>
      <c r="V89" s="410"/>
      <c r="W89" s="410"/>
      <c r="X89" s="410"/>
      <c r="Y89" s="410"/>
      <c r="Z89" s="410"/>
      <c r="AA89" s="410"/>
      <c r="AB89" s="410"/>
      <c r="AC89" s="410"/>
      <c r="AD89" s="410"/>
      <c r="AE89" s="410"/>
      <c r="AF89" s="410"/>
      <c r="AG89" s="410"/>
      <c r="AH89" s="410"/>
    </row>
    <row r="90" spans="1:34">
      <c r="A90" s="410"/>
      <c r="B90" s="410"/>
      <c r="C90" s="410"/>
      <c r="D90" s="410"/>
      <c r="E90" s="410"/>
      <c r="F90" s="410"/>
      <c r="G90" s="410"/>
      <c r="H90" s="410"/>
      <c r="I90" s="410"/>
      <c r="J90" s="410"/>
      <c r="K90" s="410"/>
      <c r="L90" s="410"/>
      <c r="M90" s="410"/>
      <c r="N90" s="410"/>
      <c r="O90" s="410"/>
      <c r="P90" s="410"/>
      <c r="Q90" s="410"/>
      <c r="R90" s="410"/>
      <c r="S90" s="410"/>
      <c r="T90" s="410"/>
      <c r="U90" s="410"/>
      <c r="V90" s="410"/>
      <c r="W90" s="410"/>
      <c r="X90" s="410"/>
      <c r="Y90" s="410"/>
      <c r="Z90" s="410"/>
      <c r="AA90" s="410"/>
      <c r="AB90" s="410"/>
      <c r="AC90" s="410"/>
      <c r="AD90" s="410"/>
      <c r="AE90" s="410"/>
      <c r="AF90" s="410"/>
      <c r="AG90" s="410"/>
      <c r="AH90" s="410"/>
    </row>
    <row r="91" spans="1:34">
      <c r="A91" s="335"/>
      <c r="B91" s="335"/>
      <c r="C91" s="335"/>
      <c r="D91" s="335"/>
      <c r="E91" s="335"/>
      <c r="F91" s="335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</row>
    <row r="92" spans="1:34">
      <c r="A92" s="335"/>
      <c r="B92" s="335"/>
      <c r="C92" s="335"/>
      <c r="D92" s="335"/>
      <c r="E92" s="335"/>
      <c r="F92" s="335"/>
      <c r="G92" s="335"/>
      <c r="H92" s="335"/>
      <c r="I92" s="335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35"/>
      <c r="AG92" s="335"/>
      <c r="AH92" s="335"/>
    </row>
    <row r="93" spans="1:34">
      <c r="A93" s="295" t="s">
        <v>1226</v>
      </c>
      <c r="B93" s="295"/>
      <c r="C93" s="295"/>
      <c r="D93" s="295" t="s">
        <v>1227</v>
      </c>
      <c r="E93" s="295"/>
      <c r="F93" s="295"/>
      <c r="G93" s="295"/>
      <c r="H93" s="295"/>
      <c r="I93" s="295"/>
      <c r="J93" s="295"/>
      <c r="K93" s="295"/>
      <c r="L93" s="295"/>
      <c r="M93" s="295"/>
      <c r="N93" s="295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</row>
    <row r="94" spans="1:34">
      <c r="A94" s="295"/>
      <c r="B94" s="295"/>
      <c r="C94" s="295"/>
      <c r="D94" s="295"/>
      <c r="E94" s="295"/>
      <c r="F94" s="295"/>
      <c r="G94" s="295"/>
      <c r="H94" s="295"/>
      <c r="I94" s="295"/>
      <c r="J94" s="295"/>
      <c r="K94" s="295"/>
      <c r="L94" s="295"/>
      <c r="M94" s="295"/>
      <c r="N94" s="295"/>
      <c r="O94" s="295"/>
      <c r="P94" s="295"/>
      <c r="Q94" s="295"/>
      <c r="R94" s="295"/>
      <c r="S94" s="295"/>
      <c r="T94" s="295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</row>
    <row r="95" spans="1:34">
      <c r="A95" s="295"/>
      <c r="B95" s="295"/>
      <c r="C95" s="295"/>
      <c r="D95" s="295"/>
      <c r="E95" s="295"/>
      <c r="F95" s="295"/>
      <c r="G95" s="295"/>
      <c r="H95" s="295"/>
      <c r="I95" s="295"/>
      <c r="J95" s="295"/>
      <c r="K95" s="295"/>
      <c r="L95" s="295"/>
      <c r="M95" s="295"/>
      <c r="N95" s="295"/>
      <c r="O95" s="295"/>
      <c r="P95" s="295"/>
      <c r="Q95" s="295"/>
      <c r="R95" s="295"/>
      <c r="S95" s="295"/>
      <c r="T95" s="295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</row>
    <row r="96" spans="1:34" ht="15" customHeight="1">
      <c r="A96" s="813" t="s">
        <v>1652</v>
      </c>
      <c r="B96" s="813"/>
      <c r="C96" s="813"/>
      <c r="D96" s="813"/>
      <c r="E96" s="813"/>
      <c r="F96" s="813"/>
      <c r="G96" s="813"/>
      <c r="H96" s="813"/>
      <c r="I96" s="813"/>
      <c r="J96" s="813"/>
      <c r="K96" s="813"/>
      <c r="L96" s="813"/>
      <c r="M96" s="813"/>
      <c r="N96" s="813"/>
      <c r="O96" s="813"/>
      <c r="P96" s="813"/>
      <c r="Q96" s="813"/>
      <c r="R96" s="813"/>
      <c r="S96" s="813"/>
      <c r="T96" s="813"/>
      <c r="U96" s="813"/>
      <c r="V96" s="813"/>
      <c r="W96" s="813"/>
      <c r="X96" s="813"/>
      <c r="Y96" s="813"/>
      <c r="Z96" s="813"/>
      <c r="AA96" s="813"/>
      <c r="AB96" s="813"/>
      <c r="AC96" s="813"/>
      <c r="AD96" s="813"/>
      <c r="AE96" s="813"/>
      <c r="AF96" s="813"/>
      <c r="AG96" s="813"/>
      <c r="AH96" s="813"/>
    </row>
    <row r="97" spans="1:40">
      <c r="A97" s="813"/>
      <c r="B97" s="813"/>
      <c r="C97" s="813"/>
      <c r="D97" s="813"/>
      <c r="E97" s="813"/>
      <c r="F97" s="813"/>
      <c r="G97" s="813"/>
      <c r="H97" s="813"/>
      <c r="I97" s="813"/>
      <c r="J97" s="813"/>
      <c r="K97" s="813"/>
      <c r="L97" s="813"/>
      <c r="M97" s="813"/>
      <c r="N97" s="813"/>
      <c r="O97" s="813"/>
      <c r="P97" s="813"/>
      <c r="Q97" s="813"/>
      <c r="R97" s="813"/>
      <c r="S97" s="813"/>
      <c r="T97" s="813"/>
      <c r="U97" s="813"/>
      <c r="V97" s="813"/>
      <c r="W97" s="813"/>
      <c r="X97" s="813"/>
      <c r="Y97" s="813"/>
      <c r="Z97" s="813"/>
      <c r="AA97" s="813"/>
      <c r="AB97" s="813"/>
      <c r="AC97" s="813"/>
      <c r="AD97" s="813"/>
      <c r="AE97" s="813"/>
      <c r="AF97" s="813"/>
      <c r="AG97" s="813"/>
      <c r="AH97" s="813"/>
    </row>
    <row r="98" spans="1:40">
      <c r="A98" s="336"/>
      <c r="B98" s="336"/>
      <c r="C98" s="336"/>
      <c r="D98" s="336"/>
      <c r="E98" s="336"/>
      <c r="F98" s="336"/>
      <c r="G98" s="336"/>
      <c r="H98" s="336"/>
      <c r="I98" s="336"/>
      <c r="J98" s="336"/>
      <c r="K98" s="336"/>
      <c r="L98" s="336"/>
      <c r="M98" s="336"/>
      <c r="N98" s="336"/>
      <c r="O98" s="336"/>
      <c r="P98" s="336"/>
      <c r="Q98" s="336"/>
      <c r="R98" s="336"/>
      <c r="S98" s="336"/>
      <c r="T98" s="336"/>
      <c r="U98" s="336"/>
      <c r="V98" s="336"/>
      <c r="W98" s="336"/>
      <c r="X98" s="336"/>
      <c r="Y98" s="336"/>
      <c r="Z98" s="336"/>
      <c r="AA98" s="336"/>
      <c r="AB98" s="336"/>
      <c r="AC98" s="336"/>
      <c r="AD98" s="336"/>
      <c r="AE98" s="336"/>
      <c r="AF98" s="336"/>
      <c r="AG98" s="336"/>
      <c r="AH98" s="336"/>
    </row>
    <row r="99" spans="1:40">
      <c r="A99" s="336"/>
      <c r="B99" s="336"/>
      <c r="C99" s="336"/>
      <c r="D99" s="336"/>
      <c r="E99" s="336"/>
      <c r="F99" s="336"/>
      <c r="G99" s="336"/>
      <c r="H99" s="336"/>
      <c r="I99" s="336"/>
      <c r="J99" s="336"/>
      <c r="K99" s="336"/>
      <c r="L99" s="336"/>
      <c r="M99" s="336"/>
      <c r="N99" s="336"/>
      <c r="O99" s="336"/>
      <c r="P99" s="336"/>
      <c r="Q99" s="336"/>
      <c r="R99" s="336"/>
      <c r="S99" s="336"/>
      <c r="T99" s="336"/>
      <c r="U99" s="336"/>
      <c r="V99" s="336"/>
      <c r="W99" s="336"/>
      <c r="X99" s="336"/>
      <c r="Y99" s="336"/>
      <c r="Z99" s="336"/>
      <c r="AA99" s="336"/>
      <c r="AB99" s="336"/>
      <c r="AC99" s="336"/>
      <c r="AD99" s="336"/>
      <c r="AE99" s="336"/>
      <c r="AF99" s="336"/>
      <c r="AG99" s="336"/>
      <c r="AH99" s="336"/>
    </row>
    <row r="100" spans="1:40" ht="15" customHeight="1">
      <c r="A100" s="798" t="s">
        <v>1228</v>
      </c>
      <c r="B100" s="799"/>
      <c r="C100" s="799"/>
      <c r="D100" s="799"/>
      <c r="E100" s="799"/>
      <c r="F100" s="799"/>
      <c r="G100" s="799"/>
      <c r="H100" s="800"/>
      <c r="I100" s="507" t="s">
        <v>547</v>
      </c>
      <c r="J100" s="508"/>
      <c r="K100" s="508"/>
      <c r="L100" s="508"/>
      <c r="M100" s="508"/>
      <c r="N100" s="508"/>
      <c r="O100" s="508"/>
      <c r="P100" s="508"/>
      <c r="Q100" s="508"/>
      <c r="R100" s="508"/>
      <c r="S100" s="508"/>
      <c r="T100" s="508"/>
      <c r="U100" s="508"/>
      <c r="V100" s="508"/>
      <c r="W100" s="508"/>
      <c r="X100" s="508"/>
      <c r="Y100" s="508"/>
      <c r="Z100" s="508"/>
      <c r="AA100" s="508"/>
      <c r="AB100" s="508"/>
      <c r="AC100" s="508"/>
      <c r="AD100" s="508"/>
      <c r="AE100" s="508"/>
      <c r="AF100" s="508"/>
      <c r="AG100" s="508"/>
      <c r="AH100" s="509"/>
    </row>
    <row r="101" spans="1:40">
      <c r="A101" s="801"/>
      <c r="B101" s="802"/>
      <c r="C101" s="802"/>
      <c r="D101" s="802"/>
      <c r="E101" s="802"/>
      <c r="F101" s="802"/>
      <c r="G101" s="802"/>
      <c r="H101" s="803"/>
      <c r="I101" s="547" t="s">
        <v>1229</v>
      </c>
      <c r="J101" s="549"/>
      <c r="K101" s="547" t="s">
        <v>1139</v>
      </c>
      <c r="L101" s="548"/>
      <c r="M101" s="549"/>
      <c r="N101" s="547" t="s">
        <v>1230</v>
      </c>
      <c r="O101" s="548"/>
      <c r="P101" s="549"/>
      <c r="Q101" s="547" t="s">
        <v>1231</v>
      </c>
      <c r="R101" s="548"/>
      <c r="S101" s="549"/>
      <c r="T101" s="547" t="s">
        <v>1232</v>
      </c>
      <c r="U101" s="548"/>
      <c r="V101" s="549"/>
      <c r="W101" s="547" t="s">
        <v>1233</v>
      </c>
      <c r="X101" s="548"/>
      <c r="Y101" s="549"/>
      <c r="Z101" s="547" t="s">
        <v>1234</v>
      </c>
      <c r="AA101" s="548"/>
      <c r="AB101" s="549"/>
      <c r="AC101" s="547" t="s">
        <v>1235</v>
      </c>
      <c r="AD101" s="548"/>
      <c r="AE101" s="549"/>
      <c r="AF101" s="547" t="s">
        <v>1103</v>
      </c>
      <c r="AG101" s="548"/>
      <c r="AH101" s="549"/>
    </row>
    <row r="102" spans="1:40" ht="66" customHeight="1">
      <c r="A102" s="804"/>
      <c r="B102" s="805"/>
      <c r="C102" s="805"/>
      <c r="D102" s="805"/>
      <c r="E102" s="805"/>
      <c r="F102" s="805"/>
      <c r="G102" s="805"/>
      <c r="H102" s="806"/>
      <c r="I102" s="550"/>
      <c r="J102" s="552"/>
      <c r="K102" s="550"/>
      <c r="L102" s="551"/>
      <c r="M102" s="552"/>
      <c r="N102" s="550"/>
      <c r="O102" s="551"/>
      <c r="P102" s="552"/>
      <c r="Q102" s="550"/>
      <c r="R102" s="551"/>
      <c r="S102" s="552"/>
      <c r="T102" s="550"/>
      <c r="U102" s="551"/>
      <c r="V102" s="552"/>
      <c r="W102" s="550"/>
      <c r="X102" s="551"/>
      <c r="Y102" s="552"/>
      <c r="Z102" s="550"/>
      <c r="AA102" s="551"/>
      <c r="AB102" s="552"/>
      <c r="AC102" s="550"/>
      <c r="AD102" s="551"/>
      <c r="AE102" s="552"/>
      <c r="AF102" s="550"/>
      <c r="AG102" s="551"/>
      <c r="AH102" s="552"/>
    </row>
    <row r="103" spans="1:40" ht="15" customHeight="1">
      <c r="A103" s="507" t="s">
        <v>478</v>
      </c>
      <c r="B103" s="508"/>
      <c r="C103" s="508"/>
      <c r="D103" s="508"/>
      <c r="E103" s="508"/>
      <c r="F103" s="508"/>
      <c r="G103" s="508"/>
      <c r="H103" s="509"/>
      <c r="I103" s="507" t="s">
        <v>479</v>
      </c>
      <c r="J103" s="509"/>
      <c r="K103" s="507" t="s">
        <v>480</v>
      </c>
      <c r="L103" s="508"/>
      <c r="M103" s="509"/>
      <c r="N103" s="507" t="s">
        <v>1208</v>
      </c>
      <c r="O103" s="508"/>
      <c r="P103" s="509"/>
      <c r="Q103" s="507" t="s">
        <v>1077</v>
      </c>
      <c r="R103" s="508"/>
      <c r="S103" s="509"/>
      <c r="T103" s="507" t="s">
        <v>1209</v>
      </c>
      <c r="U103" s="508"/>
      <c r="V103" s="509"/>
      <c r="W103" s="507" t="s">
        <v>1075</v>
      </c>
      <c r="X103" s="508"/>
      <c r="Y103" s="509"/>
      <c r="Z103" s="507" t="s">
        <v>1210</v>
      </c>
      <c r="AA103" s="508"/>
      <c r="AB103" s="509"/>
      <c r="AC103" s="507" t="s">
        <v>1065</v>
      </c>
      <c r="AD103" s="508"/>
      <c r="AE103" s="509"/>
      <c r="AF103" s="507" t="s">
        <v>1073</v>
      </c>
      <c r="AG103" s="508"/>
      <c r="AH103" s="509"/>
    </row>
    <row r="104" spans="1:40">
      <c r="A104" s="495" t="s">
        <v>1211</v>
      </c>
      <c r="B104" s="496"/>
      <c r="C104" s="496"/>
      <c r="D104" s="496"/>
      <c r="E104" s="496"/>
      <c r="F104" s="496"/>
      <c r="G104" s="496"/>
      <c r="H104" s="496"/>
      <c r="I104" s="496"/>
      <c r="J104" s="496"/>
      <c r="K104" s="496"/>
      <c r="L104" s="496"/>
      <c r="M104" s="496"/>
      <c r="N104" s="496"/>
      <c r="O104" s="496"/>
      <c r="P104" s="496"/>
      <c r="Q104" s="496"/>
      <c r="R104" s="496"/>
      <c r="S104" s="496"/>
      <c r="T104" s="496"/>
      <c r="U104" s="496"/>
      <c r="V104" s="496"/>
      <c r="W104" s="496"/>
      <c r="X104" s="496"/>
      <c r="Y104" s="496"/>
      <c r="Z104" s="496"/>
      <c r="AA104" s="496"/>
      <c r="AB104" s="496"/>
      <c r="AC104" s="496"/>
      <c r="AD104" s="496"/>
      <c r="AE104" s="496"/>
      <c r="AF104" s="496"/>
      <c r="AG104" s="496"/>
      <c r="AH104" s="497"/>
    </row>
    <row r="105" spans="1:40" ht="24" customHeight="1">
      <c r="A105" s="417" t="s">
        <v>1212</v>
      </c>
      <c r="B105" s="418"/>
      <c r="C105" s="418"/>
      <c r="D105" s="418"/>
      <c r="E105" s="418"/>
      <c r="F105" s="418"/>
      <c r="G105" s="418"/>
      <c r="H105" s="419"/>
      <c r="I105" s="676">
        <v>313928.43</v>
      </c>
      <c r="J105" s="678"/>
      <c r="K105" s="676">
        <f>8292.3+1633913.22</f>
        <v>1642205.52</v>
      </c>
      <c r="L105" s="677"/>
      <c r="M105" s="678"/>
      <c r="N105" s="676">
        <v>11280169.68</v>
      </c>
      <c r="O105" s="677"/>
      <c r="P105" s="678"/>
      <c r="Q105" s="676"/>
      <c r="R105" s="677"/>
      <c r="S105" s="678"/>
      <c r="T105" s="676"/>
      <c r="U105" s="677"/>
      <c r="V105" s="678"/>
      <c r="W105" s="676">
        <v>358952.17</v>
      </c>
      <c r="X105" s="677"/>
      <c r="Y105" s="678"/>
      <c r="Z105" s="676">
        <v>105362.25</v>
      </c>
      <c r="AA105" s="677"/>
      <c r="AB105" s="678"/>
      <c r="AC105" s="676">
        <v>6142.53</v>
      </c>
      <c r="AD105" s="677"/>
      <c r="AE105" s="678"/>
      <c r="AF105" s="423">
        <f>SUM(I105:AE105)</f>
        <v>13706760.579999998</v>
      </c>
      <c r="AG105" s="424"/>
      <c r="AH105" s="425"/>
    </row>
    <row r="106" spans="1:40">
      <c r="A106" s="417" t="s">
        <v>1213</v>
      </c>
      <c r="B106" s="418"/>
      <c r="C106" s="418"/>
      <c r="D106" s="418"/>
      <c r="E106" s="418"/>
      <c r="F106" s="418"/>
      <c r="G106" s="418"/>
      <c r="H106" s="419"/>
      <c r="I106" s="676"/>
      <c r="J106" s="678"/>
      <c r="K106" s="676">
        <v>34943.29</v>
      </c>
      <c r="L106" s="677"/>
      <c r="M106" s="678"/>
      <c r="N106" s="676">
        <v>830714</v>
      </c>
      <c r="O106" s="677"/>
      <c r="P106" s="678"/>
      <c r="Q106" s="676"/>
      <c r="R106" s="677"/>
      <c r="S106" s="678"/>
      <c r="T106" s="676"/>
      <c r="U106" s="677"/>
      <c r="V106" s="678"/>
      <c r="W106" s="676">
        <v>47779.41</v>
      </c>
      <c r="X106" s="677"/>
      <c r="Y106" s="678"/>
      <c r="Z106" s="676">
        <v>11652</v>
      </c>
      <c r="AA106" s="677"/>
      <c r="AB106" s="678"/>
      <c r="AC106" s="676"/>
      <c r="AD106" s="677"/>
      <c r="AE106" s="678"/>
      <c r="AF106" s="423">
        <f>SUM(I106:AE106)</f>
        <v>925088.70000000007</v>
      </c>
      <c r="AG106" s="424"/>
      <c r="AH106" s="425"/>
    </row>
    <row r="107" spans="1:40">
      <c r="A107" s="417" t="s">
        <v>1214</v>
      </c>
      <c r="B107" s="418"/>
      <c r="C107" s="418"/>
      <c r="D107" s="418"/>
      <c r="E107" s="418"/>
      <c r="F107" s="418"/>
      <c r="G107" s="418"/>
      <c r="H107" s="419"/>
      <c r="I107" s="676"/>
      <c r="J107" s="678"/>
      <c r="K107" s="676"/>
      <c r="L107" s="677"/>
      <c r="M107" s="678"/>
      <c r="N107" s="676">
        <v>-59066</v>
      </c>
      <c r="O107" s="677"/>
      <c r="P107" s="678"/>
      <c r="Q107" s="676"/>
      <c r="R107" s="677"/>
      <c r="S107" s="678"/>
      <c r="T107" s="676"/>
      <c r="U107" s="677"/>
      <c r="V107" s="678"/>
      <c r="W107" s="676">
        <v>-994.49</v>
      </c>
      <c r="X107" s="677"/>
      <c r="Y107" s="678"/>
      <c r="Z107" s="676">
        <v>0</v>
      </c>
      <c r="AA107" s="677"/>
      <c r="AB107" s="678"/>
      <c r="AC107" s="676">
        <v>0</v>
      </c>
      <c r="AD107" s="677"/>
      <c r="AE107" s="678"/>
      <c r="AF107" s="423">
        <f t="shared" ref="AF107:AF109" si="74">SUM(I107:AE107)</f>
        <v>-60060.49</v>
      </c>
      <c r="AG107" s="424"/>
      <c r="AH107" s="425"/>
    </row>
    <row r="108" spans="1:40">
      <c r="A108" s="417" t="s">
        <v>1215</v>
      </c>
      <c r="B108" s="418"/>
      <c r="C108" s="418"/>
      <c r="D108" s="418"/>
      <c r="E108" s="418"/>
      <c r="F108" s="418"/>
      <c r="G108" s="418"/>
      <c r="H108" s="419"/>
      <c r="I108" s="676"/>
      <c r="J108" s="678"/>
      <c r="K108" s="676"/>
      <c r="L108" s="677"/>
      <c r="M108" s="678"/>
      <c r="N108" s="676">
        <v>111505</v>
      </c>
      <c r="O108" s="677"/>
      <c r="P108" s="678"/>
      <c r="Q108" s="676"/>
      <c r="R108" s="677"/>
      <c r="S108" s="678"/>
      <c r="T108" s="676"/>
      <c r="U108" s="677"/>
      <c r="V108" s="678"/>
      <c r="W108" s="676"/>
      <c r="X108" s="677"/>
      <c r="Y108" s="678"/>
      <c r="Z108" s="676">
        <v>-105362</v>
      </c>
      <c r="AA108" s="677"/>
      <c r="AB108" s="678"/>
      <c r="AC108" s="676">
        <v>-6143</v>
      </c>
      <c r="AD108" s="677"/>
      <c r="AE108" s="678"/>
      <c r="AF108" s="423">
        <f t="shared" si="74"/>
        <v>0</v>
      </c>
      <c r="AG108" s="424"/>
      <c r="AH108" s="425"/>
    </row>
    <row r="109" spans="1:40" ht="22.5" customHeight="1">
      <c r="A109" s="417" t="s">
        <v>1216</v>
      </c>
      <c r="B109" s="418"/>
      <c r="C109" s="418"/>
      <c r="D109" s="418"/>
      <c r="E109" s="418"/>
      <c r="F109" s="418"/>
      <c r="G109" s="418"/>
      <c r="H109" s="419"/>
      <c r="I109" s="423">
        <f>I105+I106+I107+I108</f>
        <v>313928.43</v>
      </c>
      <c r="J109" s="425"/>
      <c r="K109" s="423">
        <f>K105+K106+K107+K108</f>
        <v>1677148.81</v>
      </c>
      <c r="L109" s="424"/>
      <c r="M109" s="425"/>
      <c r="N109" s="423">
        <f t="shared" ref="N109" si="75">N105+N106+N107+N108</f>
        <v>12163322.68</v>
      </c>
      <c r="O109" s="424"/>
      <c r="P109" s="425"/>
      <c r="Q109" s="423">
        <f t="shared" ref="Q109" si="76">Q105+Q106+Q107+Q108</f>
        <v>0</v>
      </c>
      <c r="R109" s="424"/>
      <c r="S109" s="425"/>
      <c r="T109" s="423">
        <f t="shared" ref="T109" si="77">T105+T106+T107+T108</f>
        <v>0</v>
      </c>
      <c r="U109" s="424"/>
      <c r="V109" s="425"/>
      <c r="W109" s="423">
        <f t="shared" ref="W109" si="78">W105+W106+W107+W108</f>
        <v>405737.08999999997</v>
      </c>
      <c r="X109" s="424"/>
      <c r="Y109" s="425"/>
      <c r="Z109" s="423">
        <f>Z105+Z106+Z107+Z108</f>
        <v>11652.25</v>
      </c>
      <c r="AA109" s="424"/>
      <c r="AB109" s="425"/>
      <c r="AC109" s="423">
        <f t="shared" ref="AC109" si="79">AC105+AC106+AC107+AC108</f>
        <v>-0.47000000000025466</v>
      </c>
      <c r="AD109" s="424"/>
      <c r="AE109" s="425"/>
      <c r="AF109" s="423">
        <f t="shared" si="74"/>
        <v>14571788.789999999</v>
      </c>
      <c r="AG109" s="424"/>
      <c r="AH109" s="425"/>
      <c r="AN109" s="322"/>
    </row>
    <row r="110" spans="1:40" ht="15" customHeight="1">
      <c r="A110" s="461" t="s">
        <v>1217</v>
      </c>
      <c r="B110" s="462"/>
      <c r="C110" s="462"/>
      <c r="D110" s="462"/>
      <c r="E110" s="462"/>
      <c r="F110" s="462"/>
      <c r="G110" s="462"/>
      <c r="H110" s="462"/>
      <c r="I110" s="462"/>
      <c r="J110" s="462"/>
      <c r="K110" s="462"/>
      <c r="L110" s="462"/>
      <c r="M110" s="462"/>
      <c r="N110" s="462"/>
      <c r="O110" s="462"/>
      <c r="P110" s="462"/>
      <c r="Q110" s="462"/>
      <c r="R110" s="462"/>
      <c r="S110" s="462"/>
      <c r="T110" s="462"/>
      <c r="U110" s="462"/>
      <c r="V110" s="462"/>
      <c r="W110" s="462"/>
      <c r="X110" s="462"/>
      <c r="Y110" s="462"/>
      <c r="Z110" s="462"/>
      <c r="AA110" s="462"/>
      <c r="AB110" s="462"/>
      <c r="AC110" s="462"/>
      <c r="AD110" s="462"/>
      <c r="AE110" s="462"/>
      <c r="AF110" s="462"/>
      <c r="AG110" s="462"/>
      <c r="AH110" s="463"/>
    </row>
    <row r="111" spans="1:40" ht="23.25" customHeight="1">
      <c r="A111" s="417" t="s">
        <v>1212</v>
      </c>
      <c r="B111" s="418"/>
      <c r="C111" s="418"/>
      <c r="D111" s="418"/>
      <c r="E111" s="418"/>
      <c r="F111" s="418"/>
      <c r="G111" s="418"/>
      <c r="H111" s="419"/>
      <c r="I111" s="423"/>
      <c r="J111" s="425"/>
      <c r="K111" s="423">
        <f>961+275290.58</f>
        <v>276251.58</v>
      </c>
      <c r="L111" s="424"/>
      <c r="M111" s="425"/>
      <c r="N111" s="423">
        <v>5783669.04</v>
      </c>
      <c r="O111" s="424"/>
      <c r="P111" s="425"/>
      <c r="Q111" s="423"/>
      <c r="R111" s="424"/>
      <c r="S111" s="425"/>
      <c r="T111" s="423"/>
      <c r="U111" s="424"/>
      <c r="V111" s="425"/>
      <c r="W111" s="423">
        <v>131532</v>
      </c>
      <c r="X111" s="424"/>
      <c r="Y111" s="425"/>
      <c r="Z111" s="423"/>
      <c r="AA111" s="424"/>
      <c r="AB111" s="425"/>
      <c r="AC111" s="423"/>
      <c r="AD111" s="424"/>
      <c r="AE111" s="425"/>
      <c r="AF111" s="423">
        <f>SUM(I111:AE111)</f>
        <v>6191452.6200000001</v>
      </c>
      <c r="AG111" s="424"/>
      <c r="AH111" s="425"/>
    </row>
    <row r="112" spans="1:40">
      <c r="A112" s="417" t="s">
        <v>1213</v>
      </c>
      <c r="B112" s="418"/>
      <c r="C112" s="418"/>
      <c r="D112" s="418"/>
      <c r="E112" s="418"/>
      <c r="F112" s="418"/>
      <c r="G112" s="418"/>
      <c r="H112" s="419"/>
      <c r="I112" s="423"/>
      <c r="J112" s="425"/>
      <c r="K112" s="423">
        <f>506+42083</f>
        <v>42589</v>
      </c>
      <c r="L112" s="424"/>
      <c r="M112" s="425"/>
      <c r="N112" s="423">
        <v>885475.11</v>
      </c>
      <c r="O112" s="424"/>
      <c r="P112" s="425"/>
      <c r="Q112" s="423"/>
      <c r="R112" s="424"/>
      <c r="S112" s="425"/>
      <c r="T112" s="423"/>
      <c r="U112" s="424"/>
      <c r="V112" s="425"/>
      <c r="W112" s="423">
        <v>32402</v>
      </c>
      <c r="X112" s="424"/>
      <c r="Y112" s="425"/>
      <c r="Z112" s="423"/>
      <c r="AA112" s="424"/>
      <c r="AB112" s="425"/>
      <c r="AC112" s="423"/>
      <c r="AD112" s="424"/>
      <c r="AE112" s="425"/>
      <c r="AF112" s="423">
        <f t="shared" ref="AF112:AF115" si="80">SUM(I112:AE112)</f>
        <v>960466.11</v>
      </c>
      <c r="AG112" s="424"/>
      <c r="AH112" s="425"/>
    </row>
    <row r="113" spans="1:36">
      <c r="A113" s="417" t="s">
        <v>1214</v>
      </c>
      <c r="B113" s="418"/>
      <c r="C113" s="418"/>
      <c r="D113" s="418"/>
      <c r="E113" s="418"/>
      <c r="F113" s="418"/>
      <c r="G113" s="418"/>
      <c r="H113" s="419"/>
      <c r="I113" s="423"/>
      <c r="J113" s="425"/>
      <c r="K113" s="423"/>
      <c r="L113" s="424"/>
      <c r="M113" s="425"/>
      <c r="N113" s="423">
        <v>-61465.64</v>
      </c>
      <c r="O113" s="424"/>
      <c r="P113" s="425"/>
      <c r="Q113" s="423"/>
      <c r="R113" s="424"/>
      <c r="S113" s="425"/>
      <c r="T113" s="423"/>
      <c r="U113" s="424"/>
      <c r="V113" s="425"/>
      <c r="W113" s="423">
        <v>-994.49</v>
      </c>
      <c r="X113" s="424"/>
      <c r="Y113" s="425"/>
      <c r="Z113" s="423"/>
      <c r="AA113" s="424"/>
      <c r="AB113" s="425"/>
      <c r="AC113" s="423"/>
      <c r="AD113" s="424"/>
      <c r="AE113" s="425"/>
      <c r="AF113" s="423">
        <f t="shared" si="80"/>
        <v>-62460.13</v>
      </c>
      <c r="AG113" s="424"/>
      <c r="AH113" s="425"/>
    </row>
    <row r="114" spans="1:36">
      <c r="A114" s="417" t="s">
        <v>1215</v>
      </c>
      <c r="B114" s="418"/>
      <c r="C114" s="418"/>
      <c r="D114" s="418"/>
      <c r="E114" s="418"/>
      <c r="F114" s="418"/>
      <c r="G114" s="418"/>
      <c r="H114" s="419"/>
      <c r="I114" s="423"/>
      <c r="J114" s="425"/>
      <c r="K114" s="423"/>
      <c r="L114" s="424"/>
      <c r="M114" s="425"/>
      <c r="N114" s="423"/>
      <c r="O114" s="424"/>
      <c r="P114" s="425"/>
      <c r="Q114" s="423"/>
      <c r="R114" s="424"/>
      <c r="S114" s="425"/>
      <c r="T114" s="423"/>
      <c r="U114" s="424"/>
      <c r="V114" s="425"/>
      <c r="W114" s="423"/>
      <c r="X114" s="424"/>
      <c r="Y114" s="425"/>
      <c r="Z114" s="423"/>
      <c r="AA114" s="424"/>
      <c r="AB114" s="425"/>
      <c r="AC114" s="423"/>
      <c r="AD114" s="424"/>
      <c r="AE114" s="425"/>
      <c r="AF114" s="423"/>
      <c r="AG114" s="424"/>
      <c r="AH114" s="425"/>
    </row>
    <row r="115" spans="1:36" ht="21.75" customHeight="1">
      <c r="A115" s="417" t="s">
        <v>1216</v>
      </c>
      <c r="B115" s="418"/>
      <c r="C115" s="418"/>
      <c r="D115" s="418"/>
      <c r="E115" s="418"/>
      <c r="F115" s="418"/>
      <c r="G115" s="418"/>
      <c r="H115" s="419"/>
      <c r="I115" s="423">
        <f>I111+I112+I113</f>
        <v>0</v>
      </c>
      <c r="J115" s="425"/>
      <c r="K115" s="423">
        <f>K111+K112+K113</f>
        <v>318840.58</v>
      </c>
      <c r="L115" s="424"/>
      <c r="M115" s="425"/>
      <c r="N115" s="423">
        <f t="shared" ref="N115" si="81">N111+N112+N113</f>
        <v>6607678.5100000007</v>
      </c>
      <c r="O115" s="424"/>
      <c r="P115" s="425"/>
      <c r="Q115" s="423">
        <f t="shared" ref="Q115" si="82">Q111+Q112+Q113</f>
        <v>0</v>
      </c>
      <c r="R115" s="424"/>
      <c r="S115" s="425"/>
      <c r="T115" s="423">
        <f t="shared" ref="T115" si="83">T111+T112+T113</f>
        <v>0</v>
      </c>
      <c r="U115" s="424"/>
      <c r="V115" s="425"/>
      <c r="W115" s="423">
        <f t="shared" ref="W115" si="84">W111+W112+W113</f>
        <v>162939.51</v>
      </c>
      <c r="X115" s="424"/>
      <c r="Y115" s="425"/>
      <c r="Z115" s="423">
        <f t="shared" ref="Z115" si="85">Z111+Z112+Z113</f>
        <v>0</v>
      </c>
      <c r="AA115" s="424"/>
      <c r="AB115" s="425"/>
      <c r="AC115" s="423">
        <f t="shared" ref="AC115" si="86">AC111+AC112+AC113</f>
        <v>0</v>
      </c>
      <c r="AD115" s="424"/>
      <c r="AE115" s="425"/>
      <c r="AF115" s="423">
        <f t="shared" si="80"/>
        <v>7089458.6000000006</v>
      </c>
      <c r="AG115" s="424"/>
      <c r="AH115" s="425"/>
    </row>
    <row r="116" spans="1:36" ht="15" customHeight="1">
      <c r="A116" s="810" t="s">
        <v>1218</v>
      </c>
      <c r="B116" s="811"/>
      <c r="C116" s="811"/>
      <c r="D116" s="811"/>
      <c r="E116" s="811"/>
      <c r="F116" s="811"/>
      <c r="G116" s="811"/>
      <c r="H116" s="811"/>
      <c r="I116" s="811"/>
      <c r="J116" s="811"/>
      <c r="K116" s="811"/>
      <c r="L116" s="811"/>
      <c r="M116" s="811"/>
      <c r="N116" s="811"/>
      <c r="O116" s="811"/>
      <c r="P116" s="811"/>
      <c r="Q116" s="811"/>
      <c r="R116" s="811"/>
      <c r="S116" s="811"/>
      <c r="T116" s="811"/>
      <c r="U116" s="811"/>
      <c r="V116" s="811"/>
      <c r="W116" s="811"/>
      <c r="X116" s="811"/>
      <c r="Y116" s="811"/>
      <c r="Z116" s="811"/>
      <c r="AA116" s="811"/>
      <c r="AB116" s="811"/>
      <c r="AC116" s="811"/>
      <c r="AD116" s="811"/>
      <c r="AE116" s="811"/>
      <c r="AF116" s="811"/>
      <c r="AG116" s="811"/>
      <c r="AH116" s="812"/>
    </row>
    <row r="117" spans="1:36" ht="21.75" customHeight="1">
      <c r="A117" s="807" t="s">
        <v>1212</v>
      </c>
      <c r="B117" s="808"/>
      <c r="C117" s="808"/>
      <c r="D117" s="808"/>
      <c r="E117" s="808"/>
      <c r="F117" s="808"/>
      <c r="G117" s="808"/>
      <c r="H117" s="809"/>
      <c r="I117" s="789"/>
      <c r="J117" s="797"/>
      <c r="K117" s="789"/>
      <c r="L117" s="796"/>
      <c r="M117" s="797"/>
      <c r="N117" s="789"/>
      <c r="O117" s="796"/>
      <c r="P117" s="797"/>
      <c r="Q117" s="789"/>
      <c r="R117" s="796"/>
      <c r="S117" s="797"/>
      <c r="T117" s="789"/>
      <c r="U117" s="796"/>
      <c r="V117" s="797"/>
      <c r="W117" s="789"/>
      <c r="X117" s="796"/>
      <c r="Y117" s="797"/>
      <c r="Z117" s="789"/>
      <c r="AA117" s="796"/>
      <c r="AB117" s="797"/>
      <c r="AC117" s="789"/>
      <c r="AD117" s="796"/>
      <c r="AE117" s="797"/>
      <c r="AF117" s="789">
        <f>SUM(I117:AE117)</f>
        <v>0</v>
      </c>
      <c r="AG117" s="796"/>
      <c r="AH117" s="797"/>
    </row>
    <row r="118" spans="1:36">
      <c r="A118" s="807" t="s">
        <v>1213</v>
      </c>
      <c r="B118" s="808"/>
      <c r="C118" s="808"/>
      <c r="D118" s="808"/>
      <c r="E118" s="808"/>
      <c r="F118" s="808"/>
      <c r="G118" s="808"/>
      <c r="H118" s="809"/>
      <c r="I118" s="789"/>
      <c r="J118" s="797"/>
      <c r="K118" s="789"/>
      <c r="L118" s="796"/>
      <c r="M118" s="797"/>
      <c r="N118" s="789"/>
      <c r="O118" s="796"/>
      <c r="P118" s="797"/>
      <c r="Q118" s="789"/>
      <c r="R118" s="796"/>
      <c r="S118" s="797"/>
      <c r="T118" s="789"/>
      <c r="U118" s="796"/>
      <c r="V118" s="797"/>
      <c r="W118" s="789"/>
      <c r="X118" s="796"/>
      <c r="Y118" s="797"/>
      <c r="Z118" s="789"/>
      <c r="AA118" s="796"/>
      <c r="AB118" s="797"/>
      <c r="AC118" s="789"/>
      <c r="AD118" s="796"/>
      <c r="AE118" s="797"/>
      <c r="AF118" s="789">
        <f t="shared" ref="AF118:AF121" si="87">SUM(I118:AE118)</f>
        <v>0</v>
      </c>
      <c r="AG118" s="796"/>
      <c r="AH118" s="797"/>
    </row>
    <row r="119" spans="1:36">
      <c r="A119" s="807" t="s">
        <v>1214</v>
      </c>
      <c r="B119" s="808"/>
      <c r="C119" s="808"/>
      <c r="D119" s="808"/>
      <c r="E119" s="808"/>
      <c r="F119" s="808"/>
      <c r="G119" s="808"/>
      <c r="H119" s="809"/>
      <c r="I119" s="789"/>
      <c r="J119" s="797"/>
      <c r="K119" s="789"/>
      <c r="L119" s="796"/>
      <c r="M119" s="797"/>
      <c r="N119" s="789"/>
      <c r="O119" s="796"/>
      <c r="P119" s="797"/>
      <c r="Q119" s="789"/>
      <c r="R119" s="796"/>
      <c r="S119" s="797"/>
      <c r="T119" s="789"/>
      <c r="U119" s="796"/>
      <c r="V119" s="797"/>
      <c r="W119" s="789"/>
      <c r="X119" s="796"/>
      <c r="Y119" s="797"/>
      <c r="Z119" s="789"/>
      <c r="AA119" s="796"/>
      <c r="AB119" s="797"/>
      <c r="AC119" s="789"/>
      <c r="AD119" s="796"/>
      <c r="AE119" s="797"/>
      <c r="AF119" s="789">
        <f t="shared" si="87"/>
        <v>0</v>
      </c>
      <c r="AG119" s="796"/>
      <c r="AH119" s="797"/>
    </row>
    <row r="120" spans="1:36">
      <c r="A120" s="807" t="s">
        <v>1215</v>
      </c>
      <c r="B120" s="808"/>
      <c r="C120" s="808"/>
      <c r="D120" s="808"/>
      <c r="E120" s="808"/>
      <c r="F120" s="808"/>
      <c r="G120" s="808"/>
      <c r="H120" s="809"/>
      <c r="I120" s="338"/>
      <c r="J120" s="340"/>
      <c r="K120" s="338"/>
      <c r="L120" s="339"/>
      <c r="M120" s="340"/>
      <c r="N120" s="338"/>
      <c r="O120" s="339"/>
      <c r="P120" s="340"/>
      <c r="Q120" s="338"/>
      <c r="R120" s="339"/>
      <c r="S120" s="340"/>
      <c r="T120" s="338"/>
      <c r="U120" s="339"/>
      <c r="V120" s="340"/>
      <c r="W120" s="338"/>
      <c r="X120" s="339"/>
      <c r="Y120" s="340"/>
      <c r="Z120" s="338"/>
      <c r="AA120" s="339"/>
      <c r="AB120" s="340"/>
      <c r="AC120" s="338"/>
      <c r="AD120" s="339"/>
      <c r="AE120" s="340"/>
      <c r="AF120" s="338"/>
      <c r="AG120" s="339"/>
      <c r="AH120" s="340"/>
    </row>
    <row r="121" spans="1:36" ht="22.5" customHeight="1">
      <c r="A121" s="807" t="s">
        <v>1216</v>
      </c>
      <c r="B121" s="808"/>
      <c r="C121" s="808"/>
      <c r="D121" s="808"/>
      <c r="E121" s="808"/>
      <c r="F121" s="808"/>
      <c r="G121" s="808"/>
      <c r="H121" s="809"/>
      <c r="I121" s="789">
        <f>I117+I118+I119</f>
        <v>0</v>
      </c>
      <c r="J121" s="797"/>
      <c r="K121" s="789">
        <f>K117+K118+K119</f>
        <v>0</v>
      </c>
      <c r="L121" s="796"/>
      <c r="M121" s="797"/>
      <c r="N121" s="789">
        <f>N117+N118+N119</f>
        <v>0</v>
      </c>
      <c r="O121" s="796"/>
      <c r="P121" s="797"/>
      <c r="Q121" s="789">
        <f>Q117+Q118+Q119</f>
        <v>0</v>
      </c>
      <c r="R121" s="796"/>
      <c r="S121" s="797"/>
      <c r="T121" s="789">
        <f>T117+T118+T119</f>
        <v>0</v>
      </c>
      <c r="U121" s="796"/>
      <c r="V121" s="797"/>
      <c r="W121" s="789">
        <f>W117+W118+W119</f>
        <v>0</v>
      </c>
      <c r="X121" s="796"/>
      <c r="Y121" s="797"/>
      <c r="Z121" s="789">
        <f>Z117+Z118+Z119</f>
        <v>0</v>
      </c>
      <c r="AA121" s="796"/>
      <c r="AB121" s="797"/>
      <c r="AC121" s="789">
        <f>AC117+AC118+AC119</f>
        <v>0</v>
      </c>
      <c r="AD121" s="796"/>
      <c r="AE121" s="797"/>
      <c r="AF121" s="789">
        <f t="shared" si="87"/>
        <v>0</v>
      </c>
      <c r="AG121" s="796"/>
      <c r="AH121" s="797"/>
    </row>
    <row r="122" spans="1:36">
      <c r="A122" s="810" t="s">
        <v>1219</v>
      </c>
      <c r="B122" s="811"/>
      <c r="C122" s="811"/>
      <c r="D122" s="811"/>
      <c r="E122" s="811"/>
      <c r="F122" s="811"/>
      <c r="G122" s="811"/>
      <c r="H122" s="811"/>
      <c r="I122" s="811"/>
      <c r="J122" s="811"/>
      <c r="K122" s="811"/>
      <c r="L122" s="811"/>
      <c r="M122" s="811"/>
      <c r="N122" s="811"/>
      <c r="O122" s="811"/>
      <c r="P122" s="811"/>
      <c r="Q122" s="811"/>
      <c r="R122" s="811"/>
      <c r="S122" s="811"/>
      <c r="T122" s="811"/>
      <c r="U122" s="811"/>
      <c r="V122" s="811"/>
      <c r="W122" s="811"/>
      <c r="X122" s="811"/>
      <c r="Y122" s="811"/>
      <c r="Z122" s="811"/>
      <c r="AA122" s="811"/>
      <c r="AB122" s="811"/>
      <c r="AC122" s="811"/>
      <c r="AD122" s="811"/>
      <c r="AE122" s="811"/>
      <c r="AF122" s="811"/>
      <c r="AG122" s="811"/>
      <c r="AH122" s="812"/>
    </row>
    <row r="123" spans="1:36" ht="23.25" customHeight="1">
      <c r="A123" s="807" t="s">
        <v>1212</v>
      </c>
      <c r="B123" s="808"/>
      <c r="C123" s="808"/>
      <c r="D123" s="808"/>
      <c r="E123" s="808"/>
      <c r="F123" s="808"/>
      <c r="G123" s="808"/>
      <c r="H123" s="809"/>
      <c r="I123" s="423">
        <f>I105-I111-I117</f>
        <v>313928.43</v>
      </c>
      <c r="J123" s="425"/>
      <c r="K123" s="423">
        <f>K105-K111-K117</f>
        <v>1365953.94</v>
      </c>
      <c r="L123" s="424"/>
      <c r="M123" s="425"/>
      <c r="N123" s="789">
        <f t="shared" ref="N123" si="88">N105-N111-N117</f>
        <v>5496500.6399999997</v>
      </c>
      <c r="O123" s="796"/>
      <c r="P123" s="797"/>
      <c r="Q123" s="789">
        <f t="shared" ref="Q123" si="89">Q105-Q111-Q117</f>
        <v>0</v>
      </c>
      <c r="R123" s="796"/>
      <c r="S123" s="797"/>
      <c r="T123" s="789">
        <f t="shared" ref="T123" si="90">T105-T111-T117</f>
        <v>0</v>
      </c>
      <c r="U123" s="796"/>
      <c r="V123" s="797"/>
      <c r="W123" s="789">
        <f t="shared" ref="W123" si="91">W105-W111-W117</f>
        <v>227420.16999999998</v>
      </c>
      <c r="X123" s="796"/>
      <c r="Y123" s="797"/>
      <c r="Z123" s="789">
        <f t="shared" ref="Z123" si="92">Z105-Z111-Z117</f>
        <v>105362.25</v>
      </c>
      <c r="AA123" s="796"/>
      <c r="AB123" s="797"/>
      <c r="AC123" s="789">
        <f t="shared" ref="AC123" si="93">AC105-AC111-AC117</f>
        <v>6142.53</v>
      </c>
      <c r="AD123" s="796"/>
      <c r="AE123" s="797"/>
      <c r="AF123" s="789">
        <f>AF105-AF111-AF117</f>
        <v>7515307.9599999981</v>
      </c>
      <c r="AG123" s="796"/>
      <c r="AH123" s="797"/>
      <c r="AI123" s="296" t="str">
        <f>IF(ROUND(AF123-A!G25,0)=0,"","CHYBY")</f>
        <v/>
      </c>
      <c r="AJ123" s="296" t="s">
        <v>1220</v>
      </c>
    </row>
    <row r="124" spans="1:36" ht="23.25" customHeight="1">
      <c r="A124" s="807" t="s">
        <v>1216</v>
      </c>
      <c r="B124" s="808"/>
      <c r="C124" s="808"/>
      <c r="D124" s="808"/>
      <c r="E124" s="808"/>
      <c r="F124" s="808"/>
      <c r="G124" s="808"/>
      <c r="H124" s="809"/>
      <c r="I124" s="423">
        <f>I109-I115-I121</f>
        <v>313928.43</v>
      </c>
      <c r="J124" s="425"/>
      <c r="K124" s="423">
        <f>K109-K115-K121</f>
        <v>1358308.23</v>
      </c>
      <c r="L124" s="424"/>
      <c r="M124" s="425"/>
      <c r="N124" s="789">
        <f t="shared" ref="N124" si="94">N109-N115-N121</f>
        <v>5555644.169999999</v>
      </c>
      <c r="O124" s="796"/>
      <c r="P124" s="797"/>
      <c r="Q124" s="789">
        <f t="shared" ref="Q124" si="95">Q109-Q115-Q121</f>
        <v>0</v>
      </c>
      <c r="R124" s="796"/>
      <c r="S124" s="797"/>
      <c r="T124" s="789">
        <f t="shared" ref="T124" si="96">T109-T115-T121</f>
        <v>0</v>
      </c>
      <c r="U124" s="796"/>
      <c r="V124" s="797"/>
      <c r="W124" s="789">
        <f t="shared" ref="W124" si="97">W109-W115-W121</f>
        <v>242797.57999999996</v>
      </c>
      <c r="X124" s="796"/>
      <c r="Y124" s="797"/>
      <c r="Z124" s="789">
        <f t="shared" ref="Z124" si="98">Z109-Z115-Z121</f>
        <v>11652.25</v>
      </c>
      <c r="AA124" s="796"/>
      <c r="AB124" s="797"/>
      <c r="AC124" s="789">
        <f t="shared" ref="AC124" si="99">AC109-AC115-AC121</f>
        <v>-0.47000000000025466</v>
      </c>
      <c r="AD124" s="796"/>
      <c r="AE124" s="797"/>
      <c r="AF124" s="789">
        <f t="shared" ref="AF124" si="100">AF109-AF115-AF121</f>
        <v>7482330.1899999985</v>
      </c>
      <c r="AG124" s="796"/>
      <c r="AH124" s="797"/>
      <c r="AI124" s="296" t="str">
        <f>IF(ROUND(AF124-A!F24,0)=0,"","CHYBA")</f>
        <v/>
      </c>
      <c r="AJ124" s="296" t="s">
        <v>1220</v>
      </c>
    </row>
    <row r="125" spans="1:36">
      <c r="I125" s="298"/>
      <c r="J125" s="298"/>
      <c r="K125" s="298"/>
      <c r="L125" s="298"/>
      <c r="M125" s="298"/>
    </row>
    <row r="127" spans="1:36" hidden="1"/>
    <row r="128" spans="1:36" hidden="1"/>
    <row r="129" spans="1:34" hidden="1"/>
    <row r="130" spans="1:34" hidden="1"/>
    <row r="131" spans="1:34" hidden="1"/>
    <row r="132" spans="1:34" hidden="1"/>
    <row r="133" spans="1:34" hidden="1"/>
    <row r="134" spans="1:34" hidden="1"/>
    <row r="135" spans="1:34" hidden="1"/>
    <row r="136" spans="1:34" ht="18.75" customHeight="1"/>
    <row r="137" spans="1:34" ht="18.75" customHeight="1"/>
    <row r="138" spans="1:34" ht="15" customHeight="1">
      <c r="A138" s="798" t="s">
        <v>1228</v>
      </c>
      <c r="B138" s="799"/>
      <c r="C138" s="799"/>
      <c r="D138" s="799"/>
      <c r="E138" s="799"/>
      <c r="F138" s="799"/>
      <c r="G138" s="799"/>
      <c r="H138" s="800"/>
      <c r="I138" s="507" t="s">
        <v>1236</v>
      </c>
      <c r="J138" s="508"/>
      <c r="K138" s="508"/>
      <c r="L138" s="508"/>
      <c r="M138" s="508"/>
      <c r="N138" s="508"/>
      <c r="O138" s="508"/>
      <c r="P138" s="508"/>
      <c r="Q138" s="508"/>
      <c r="R138" s="508"/>
      <c r="S138" s="508"/>
      <c r="T138" s="508"/>
      <c r="U138" s="508"/>
      <c r="V138" s="508"/>
      <c r="W138" s="508"/>
      <c r="X138" s="508"/>
      <c r="Y138" s="508"/>
      <c r="Z138" s="508"/>
      <c r="AA138" s="508"/>
      <c r="AB138" s="508"/>
      <c r="AC138" s="508"/>
      <c r="AD138" s="508"/>
      <c r="AE138" s="508"/>
      <c r="AF138" s="508"/>
      <c r="AG138" s="508"/>
      <c r="AH138" s="509"/>
    </row>
    <row r="139" spans="1:34">
      <c r="A139" s="801"/>
      <c r="B139" s="802"/>
      <c r="C139" s="802"/>
      <c r="D139" s="802"/>
      <c r="E139" s="802"/>
      <c r="F139" s="802"/>
      <c r="G139" s="802"/>
      <c r="H139" s="803"/>
      <c r="I139" s="547" t="s">
        <v>1229</v>
      </c>
      <c r="J139" s="549"/>
      <c r="K139" s="547" t="s">
        <v>1139</v>
      </c>
      <c r="L139" s="548"/>
      <c r="M139" s="549"/>
      <c r="N139" s="547" t="s">
        <v>1230</v>
      </c>
      <c r="O139" s="548"/>
      <c r="P139" s="549"/>
      <c r="Q139" s="547" t="s">
        <v>1231</v>
      </c>
      <c r="R139" s="548"/>
      <c r="S139" s="549"/>
      <c r="T139" s="547" t="s">
        <v>1232</v>
      </c>
      <c r="U139" s="548"/>
      <c r="V139" s="549"/>
      <c r="W139" s="547" t="s">
        <v>1233</v>
      </c>
      <c r="X139" s="548"/>
      <c r="Y139" s="549"/>
      <c r="Z139" s="547" t="s">
        <v>1234</v>
      </c>
      <c r="AA139" s="548"/>
      <c r="AB139" s="549"/>
      <c r="AC139" s="547" t="s">
        <v>1235</v>
      </c>
      <c r="AD139" s="548"/>
      <c r="AE139" s="549"/>
      <c r="AF139" s="547" t="s">
        <v>1103</v>
      </c>
      <c r="AG139" s="548"/>
      <c r="AH139" s="549"/>
    </row>
    <row r="140" spans="1:34" ht="66" customHeight="1">
      <c r="A140" s="804"/>
      <c r="B140" s="805"/>
      <c r="C140" s="805"/>
      <c r="D140" s="805"/>
      <c r="E140" s="805"/>
      <c r="F140" s="805"/>
      <c r="G140" s="805"/>
      <c r="H140" s="806"/>
      <c r="I140" s="550"/>
      <c r="J140" s="552"/>
      <c r="K140" s="550"/>
      <c r="L140" s="551"/>
      <c r="M140" s="552"/>
      <c r="N140" s="550"/>
      <c r="O140" s="551"/>
      <c r="P140" s="552"/>
      <c r="Q140" s="550"/>
      <c r="R140" s="551"/>
      <c r="S140" s="552"/>
      <c r="T140" s="550"/>
      <c r="U140" s="551"/>
      <c r="V140" s="552"/>
      <c r="W140" s="550"/>
      <c r="X140" s="551"/>
      <c r="Y140" s="552"/>
      <c r="Z140" s="550"/>
      <c r="AA140" s="551"/>
      <c r="AB140" s="552"/>
      <c r="AC140" s="550"/>
      <c r="AD140" s="551"/>
      <c r="AE140" s="552"/>
      <c r="AF140" s="550"/>
      <c r="AG140" s="551"/>
      <c r="AH140" s="552"/>
    </row>
    <row r="141" spans="1:34">
      <c r="A141" s="507" t="s">
        <v>478</v>
      </c>
      <c r="B141" s="508"/>
      <c r="C141" s="508"/>
      <c r="D141" s="508"/>
      <c r="E141" s="508"/>
      <c r="F141" s="508"/>
      <c r="G141" s="508"/>
      <c r="H141" s="509"/>
      <c r="I141" s="507" t="s">
        <v>479</v>
      </c>
      <c r="J141" s="509"/>
      <c r="K141" s="507" t="s">
        <v>480</v>
      </c>
      <c r="L141" s="508"/>
      <c r="M141" s="509"/>
      <c r="N141" s="507" t="s">
        <v>1208</v>
      </c>
      <c r="O141" s="508"/>
      <c r="P141" s="509"/>
      <c r="Q141" s="507" t="s">
        <v>1077</v>
      </c>
      <c r="R141" s="508"/>
      <c r="S141" s="509"/>
      <c r="T141" s="507" t="s">
        <v>1209</v>
      </c>
      <c r="U141" s="508"/>
      <c r="V141" s="509"/>
      <c r="W141" s="507" t="s">
        <v>1075</v>
      </c>
      <c r="X141" s="508"/>
      <c r="Y141" s="509"/>
      <c r="Z141" s="507" t="s">
        <v>1210</v>
      </c>
      <c r="AA141" s="508"/>
      <c r="AB141" s="509"/>
      <c r="AC141" s="507" t="s">
        <v>1065</v>
      </c>
      <c r="AD141" s="508"/>
      <c r="AE141" s="509"/>
      <c r="AF141" s="507" t="s">
        <v>1073</v>
      </c>
      <c r="AG141" s="508"/>
      <c r="AH141" s="509"/>
    </row>
    <row r="142" spans="1:34">
      <c r="A142" s="495" t="s">
        <v>1211</v>
      </c>
      <c r="B142" s="496"/>
      <c r="C142" s="496"/>
      <c r="D142" s="496"/>
      <c r="E142" s="496"/>
      <c r="F142" s="496"/>
      <c r="G142" s="496"/>
      <c r="H142" s="496"/>
      <c r="I142" s="496"/>
      <c r="J142" s="496"/>
      <c r="K142" s="496"/>
      <c r="L142" s="496"/>
      <c r="M142" s="496"/>
      <c r="N142" s="496"/>
      <c r="O142" s="496"/>
      <c r="P142" s="496"/>
      <c r="Q142" s="496"/>
      <c r="R142" s="496"/>
      <c r="S142" s="496"/>
      <c r="T142" s="496"/>
      <c r="U142" s="496"/>
      <c r="V142" s="496"/>
      <c r="W142" s="496"/>
      <c r="X142" s="496"/>
      <c r="Y142" s="496"/>
      <c r="Z142" s="496"/>
      <c r="AA142" s="496"/>
      <c r="AB142" s="496"/>
      <c r="AC142" s="496"/>
      <c r="AD142" s="496"/>
      <c r="AE142" s="496"/>
      <c r="AF142" s="496"/>
      <c r="AG142" s="496"/>
      <c r="AH142" s="497"/>
    </row>
    <row r="143" spans="1:34" ht="24" customHeight="1">
      <c r="A143" s="417" t="s">
        <v>1212</v>
      </c>
      <c r="B143" s="418"/>
      <c r="C143" s="418"/>
      <c r="D143" s="418"/>
      <c r="E143" s="418"/>
      <c r="F143" s="418"/>
      <c r="G143" s="418"/>
      <c r="H143" s="419"/>
      <c r="I143" s="676">
        <v>297928</v>
      </c>
      <c r="J143" s="678"/>
      <c r="K143" s="676">
        <v>1581064</v>
      </c>
      <c r="L143" s="677"/>
      <c r="M143" s="678"/>
      <c r="N143" s="676">
        <v>10718761</v>
      </c>
      <c r="O143" s="677"/>
      <c r="P143" s="678"/>
      <c r="Q143" s="676"/>
      <c r="R143" s="677"/>
      <c r="S143" s="678"/>
      <c r="T143" s="676"/>
      <c r="U143" s="677"/>
      <c r="V143" s="678"/>
      <c r="W143" s="676">
        <v>335744</v>
      </c>
      <c r="X143" s="677"/>
      <c r="Y143" s="678"/>
      <c r="Z143" s="676"/>
      <c r="AA143" s="677"/>
      <c r="AB143" s="678"/>
      <c r="AC143" s="676">
        <v>7129</v>
      </c>
      <c r="AD143" s="677"/>
      <c r="AE143" s="678"/>
      <c r="AF143" s="423">
        <f>SUM(I143:AE143)</f>
        <v>12940626</v>
      </c>
      <c r="AG143" s="424"/>
      <c r="AH143" s="425"/>
    </row>
    <row r="144" spans="1:34">
      <c r="A144" s="417" t="s">
        <v>1213</v>
      </c>
      <c r="B144" s="418"/>
      <c r="C144" s="418"/>
      <c r="D144" s="418"/>
      <c r="E144" s="418"/>
      <c r="F144" s="418"/>
      <c r="G144" s="418"/>
      <c r="H144" s="419"/>
      <c r="I144" s="676">
        <v>16000</v>
      </c>
      <c r="J144" s="678"/>
      <c r="K144" s="676">
        <v>61142</v>
      </c>
      <c r="L144" s="677"/>
      <c r="M144" s="678"/>
      <c r="N144" s="676">
        <v>2995187</v>
      </c>
      <c r="O144" s="677"/>
      <c r="P144" s="678"/>
      <c r="Q144" s="676"/>
      <c r="R144" s="677"/>
      <c r="S144" s="678"/>
      <c r="T144" s="676"/>
      <c r="U144" s="677"/>
      <c r="V144" s="678"/>
      <c r="W144" s="676">
        <v>23208</v>
      </c>
      <c r="X144" s="677"/>
      <c r="Y144" s="678"/>
      <c r="Z144" s="676">
        <v>105362</v>
      </c>
      <c r="AA144" s="677"/>
      <c r="AB144" s="678"/>
      <c r="AC144" s="676">
        <v>6143</v>
      </c>
      <c r="AD144" s="677"/>
      <c r="AE144" s="678"/>
      <c r="AF144" s="423">
        <f t="shared" ref="AF144:AF147" si="101">SUM(I144:AE144)</f>
        <v>3207042</v>
      </c>
      <c r="AG144" s="424"/>
      <c r="AH144" s="425"/>
    </row>
    <row r="145" spans="1:34">
      <c r="A145" s="417" t="s">
        <v>1214</v>
      </c>
      <c r="B145" s="418"/>
      <c r="C145" s="418"/>
      <c r="D145" s="418"/>
      <c r="E145" s="418"/>
      <c r="F145" s="418"/>
      <c r="G145" s="418"/>
      <c r="H145" s="419"/>
      <c r="I145" s="676"/>
      <c r="J145" s="678"/>
      <c r="K145" s="676"/>
      <c r="L145" s="677"/>
      <c r="M145" s="678"/>
      <c r="N145" s="676">
        <v>-2440907</v>
      </c>
      <c r="O145" s="677"/>
      <c r="P145" s="678"/>
      <c r="Q145" s="676"/>
      <c r="R145" s="677"/>
      <c r="S145" s="678"/>
      <c r="T145" s="676"/>
      <c r="U145" s="677"/>
      <c r="V145" s="678"/>
      <c r="W145" s="676"/>
      <c r="X145" s="677"/>
      <c r="Y145" s="678"/>
      <c r="Z145" s="676"/>
      <c r="AA145" s="677"/>
      <c r="AB145" s="678"/>
      <c r="AC145" s="676"/>
      <c r="AD145" s="677"/>
      <c r="AE145" s="678"/>
      <c r="AF145" s="423">
        <f t="shared" si="101"/>
        <v>-2440907</v>
      </c>
      <c r="AG145" s="424"/>
      <c r="AH145" s="425"/>
    </row>
    <row r="146" spans="1:34">
      <c r="A146" s="417" t="s">
        <v>1215</v>
      </c>
      <c r="B146" s="418"/>
      <c r="C146" s="418"/>
      <c r="D146" s="418"/>
      <c r="E146" s="418"/>
      <c r="F146" s="418"/>
      <c r="G146" s="418"/>
      <c r="H146" s="419"/>
      <c r="I146" s="676"/>
      <c r="J146" s="678"/>
      <c r="K146" s="676"/>
      <c r="L146" s="677"/>
      <c r="M146" s="678"/>
      <c r="N146" s="676">
        <v>7129</v>
      </c>
      <c r="O146" s="677"/>
      <c r="P146" s="678"/>
      <c r="Q146" s="676"/>
      <c r="R146" s="677"/>
      <c r="S146" s="678"/>
      <c r="T146" s="676"/>
      <c r="U146" s="677"/>
      <c r="V146" s="678"/>
      <c r="W146" s="676"/>
      <c r="X146" s="677"/>
      <c r="Y146" s="678"/>
      <c r="Z146" s="676"/>
      <c r="AA146" s="677"/>
      <c r="AB146" s="678"/>
      <c r="AC146" s="676">
        <v>-7129</v>
      </c>
      <c r="AD146" s="677"/>
      <c r="AE146" s="678"/>
      <c r="AF146" s="423">
        <f t="shared" si="101"/>
        <v>0</v>
      </c>
      <c r="AG146" s="424"/>
      <c r="AH146" s="425"/>
    </row>
    <row r="147" spans="1:34" ht="24.75" customHeight="1">
      <c r="A147" s="417" t="s">
        <v>1216</v>
      </c>
      <c r="B147" s="418"/>
      <c r="C147" s="418"/>
      <c r="D147" s="418"/>
      <c r="E147" s="418"/>
      <c r="F147" s="418"/>
      <c r="G147" s="418"/>
      <c r="H147" s="419"/>
      <c r="I147" s="423">
        <f>I143+I144+I145+I146</f>
        <v>313928</v>
      </c>
      <c r="J147" s="425"/>
      <c r="K147" s="423">
        <f>K143+K144+K145+K146</f>
        <v>1642206</v>
      </c>
      <c r="L147" s="424"/>
      <c r="M147" s="425"/>
      <c r="N147" s="423">
        <f t="shared" ref="N147" si="102">N143+N144+N145+N146</f>
        <v>11280170</v>
      </c>
      <c r="O147" s="424"/>
      <c r="P147" s="425"/>
      <c r="Q147" s="423">
        <f t="shared" ref="Q147" si="103">Q143+Q144+Q145+Q146</f>
        <v>0</v>
      </c>
      <c r="R147" s="424"/>
      <c r="S147" s="425"/>
      <c r="T147" s="423">
        <f t="shared" ref="T147" si="104">T143+T144+T145+T146</f>
        <v>0</v>
      </c>
      <c r="U147" s="424"/>
      <c r="V147" s="425"/>
      <c r="W147" s="423">
        <f t="shared" ref="W147" si="105">W143+W144+W145+W146</f>
        <v>358952</v>
      </c>
      <c r="X147" s="424"/>
      <c r="Y147" s="425"/>
      <c r="Z147" s="423">
        <f t="shared" ref="Z147" si="106">Z143+Z144+Z145+Z146</f>
        <v>105362</v>
      </c>
      <c r="AA147" s="424"/>
      <c r="AB147" s="425"/>
      <c r="AC147" s="423">
        <f t="shared" ref="AC147" si="107">AC143+AC144+AC145+AC146</f>
        <v>6143</v>
      </c>
      <c r="AD147" s="424"/>
      <c r="AE147" s="425"/>
      <c r="AF147" s="423">
        <f t="shared" si="101"/>
        <v>13706761</v>
      </c>
      <c r="AG147" s="424"/>
      <c r="AH147" s="425"/>
    </row>
    <row r="148" spans="1:34" ht="15" customHeight="1">
      <c r="A148" s="461" t="s">
        <v>1217</v>
      </c>
      <c r="B148" s="462"/>
      <c r="C148" s="462"/>
      <c r="D148" s="462"/>
      <c r="E148" s="462"/>
      <c r="F148" s="462"/>
      <c r="G148" s="462"/>
      <c r="H148" s="462"/>
      <c r="I148" s="462"/>
      <c r="J148" s="462"/>
      <c r="K148" s="462"/>
      <c r="L148" s="462"/>
      <c r="M148" s="462"/>
      <c r="N148" s="462"/>
      <c r="O148" s="462"/>
      <c r="P148" s="462"/>
      <c r="Q148" s="462"/>
      <c r="R148" s="462"/>
      <c r="S148" s="462"/>
      <c r="T148" s="462"/>
      <c r="U148" s="462"/>
      <c r="V148" s="462"/>
      <c r="W148" s="462"/>
      <c r="X148" s="462"/>
      <c r="Y148" s="462"/>
      <c r="Z148" s="462"/>
      <c r="AA148" s="462"/>
      <c r="AB148" s="462"/>
      <c r="AC148" s="462"/>
      <c r="AD148" s="462"/>
      <c r="AE148" s="462"/>
      <c r="AF148" s="462"/>
      <c r="AG148" s="462"/>
      <c r="AH148" s="463"/>
    </row>
    <row r="149" spans="1:34" ht="24" customHeight="1">
      <c r="A149" s="417" t="s">
        <v>1212</v>
      </c>
      <c r="B149" s="418"/>
      <c r="C149" s="418"/>
      <c r="D149" s="418"/>
      <c r="E149" s="418"/>
      <c r="F149" s="418"/>
      <c r="G149" s="418"/>
      <c r="H149" s="419"/>
      <c r="I149" s="423"/>
      <c r="J149" s="425"/>
      <c r="K149" s="423">
        <v>235067</v>
      </c>
      <c r="L149" s="424"/>
      <c r="M149" s="425"/>
      <c r="N149" s="423">
        <v>5160248</v>
      </c>
      <c r="O149" s="424"/>
      <c r="P149" s="425"/>
      <c r="Q149" s="423"/>
      <c r="R149" s="424"/>
      <c r="S149" s="425"/>
      <c r="T149" s="423"/>
      <c r="U149" s="424"/>
      <c r="V149" s="425"/>
      <c r="W149" s="423">
        <v>97034</v>
      </c>
      <c r="X149" s="424"/>
      <c r="Y149" s="425"/>
      <c r="Z149" s="423"/>
      <c r="AA149" s="424"/>
      <c r="AB149" s="425"/>
      <c r="AC149" s="423"/>
      <c r="AD149" s="424"/>
      <c r="AE149" s="425"/>
      <c r="AF149" s="423">
        <f>SUM(I149:AE149)</f>
        <v>5492349</v>
      </c>
      <c r="AG149" s="424"/>
      <c r="AH149" s="425"/>
    </row>
    <row r="150" spans="1:34">
      <c r="A150" s="417" t="s">
        <v>1213</v>
      </c>
      <c r="B150" s="418"/>
      <c r="C150" s="418"/>
      <c r="D150" s="418"/>
      <c r="E150" s="418"/>
      <c r="F150" s="418"/>
      <c r="G150" s="418"/>
      <c r="H150" s="419"/>
      <c r="I150" s="423"/>
      <c r="J150" s="425"/>
      <c r="K150" s="423">
        <v>41185</v>
      </c>
      <c r="L150" s="424"/>
      <c r="M150" s="425"/>
      <c r="N150" s="423">
        <v>788091</v>
      </c>
      <c r="O150" s="424"/>
      <c r="P150" s="425"/>
      <c r="Q150" s="423"/>
      <c r="R150" s="424"/>
      <c r="S150" s="425"/>
      <c r="T150" s="423"/>
      <c r="U150" s="424"/>
      <c r="V150" s="425"/>
      <c r="W150" s="423">
        <v>34497</v>
      </c>
      <c r="X150" s="424"/>
      <c r="Y150" s="425"/>
      <c r="Z150" s="423"/>
      <c r="AA150" s="424"/>
      <c r="AB150" s="425"/>
      <c r="AC150" s="423"/>
      <c r="AD150" s="424"/>
      <c r="AE150" s="425"/>
      <c r="AF150" s="423">
        <f t="shared" ref="AF150:AF153" si="108">SUM(I150:AE150)</f>
        <v>863773</v>
      </c>
      <c r="AG150" s="424"/>
      <c r="AH150" s="425"/>
    </row>
    <row r="151" spans="1:34">
      <c r="A151" s="417" t="s">
        <v>1214</v>
      </c>
      <c r="B151" s="418"/>
      <c r="C151" s="418"/>
      <c r="D151" s="418"/>
      <c r="E151" s="418"/>
      <c r="F151" s="418"/>
      <c r="G151" s="418"/>
      <c r="H151" s="419"/>
      <c r="I151" s="423"/>
      <c r="J151" s="425"/>
      <c r="K151" s="423"/>
      <c r="L151" s="424"/>
      <c r="M151" s="425"/>
      <c r="N151" s="423">
        <v>-164669</v>
      </c>
      <c r="O151" s="424"/>
      <c r="P151" s="425"/>
      <c r="Q151" s="423"/>
      <c r="R151" s="424"/>
      <c r="S151" s="425"/>
      <c r="T151" s="423"/>
      <c r="U151" s="424"/>
      <c r="V151" s="425"/>
      <c r="W151" s="423"/>
      <c r="X151" s="424"/>
      <c r="Y151" s="425"/>
      <c r="Z151" s="423"/>
      <c r="AA151" s="424"/>
      <c r="AB151" s="425"/>
      <c r="AC151" s="423"/>
      <c r="AD151" s="424"/>
      <c r="AE151" s="425"/>
      <c r="AF151" s="423">
        <f t="shared" si="108"/>
        <v>-164669</v>
      </c>
      <c r="AG151" s="424"/>
      <c r="AH151" s="425"/>
    </row>
    <row r="152" spans="1:34">
      <c r="A152" s="417" t="s">
        <v>1215</v>
      </c>
      <c r="B152" s="418"/>
      <c r="C152" s="418"/>
      <c r="D152" s="418"/>
      <c r="E152" s="418"/>
      <c r="F152" s="418"/>
      <c r="G152" s="418"/>
      <c r="H152" s="419"/>
      <c r="I152" s="423"/>
      <c r="J152" s="425"/>
      <c r="K152" s="423"/>
      <c r="L152" s="424"/>
      <c r="M152" s="425"/>
      <c r="N152" s="423"/>
      <c r="O152" s="424"/>
      <c r="P152" s="425"/>
      <c r="Q152" s="423"/>
      <c r="R152" s="424"/>
      <c r="S152" s="425"/>
      <c r="T152" s="423"/>
      <c r="U152" s="424"/>
      <c r="V152" s="425"/>
      <c r="W152" s="423"/>
      <c r="X152" s="424"/>
      <c r="Y152" s="425"/>
      <c r="Z152" s="423"/>
      <c r="AA152" s="424"/>
      <c r="AB152" s="425"/>
      <c r="AC152" s="423"/>
      <c r="AD152" s="424"/>
      <c r="AE152" s="425"/>
      <c r="AF152" s="423">
        <f t="shared" ref="AF152" si="109">SUM(I152:AE152)</f>
        <v>0</v>
      </c>
      <c r="AG152" s="424"/>
      <c r="AH152" s="425"/>
    </row>
    <row r="153" spans="1:34" ht="22.5" customHeight="1">
      <c r="A153" s="417" t="s">
        <v>1216</v>
      </c>
      <c r="B153" s="418"/>
      <c r="C153" s="418"/>
      <c r="D153" s="418"/>
      <c r="E153" s="418"/>
      <c r="F153" s="418"/>
      <c r="G153" s="418"/>
      <c r="H153" s="419"/>
      <c r="I153" s="423">
        <f>I149+I150+I151</f>
        <v>0</v>
      </c>
      <c r="J153" s="425"/>
      <c r="K153" s="423">
        <f>K149+K150+K151</f>
        <v>276252</v>
      </c>
      <c r="L153" s="424"/>
      <c r="M153" s="425"/>
      <c r="N153" s="423">
        <f t="shared" ref="N153" si="110">N149+N150+N151</f>
        <v>5783670</v>
      </c>
      <c r="O153" s="424"/>
      <c r="P153" s="425"/>
      <c r="Q153" s="423">
        <f t="shared" ref="Q153" si="111">Q149+Q150+Q151</f>
        <v>0</v>
      </c>
      <c r="R153" s="424"/>
      <c r="S153" s="425"/>
      <c r="T153" s="423">
        <f t="shared" ref="T153" si="112">T149+T150+T151</f>
        <v>0</v>
      </c>
      <c r="U153" s="424"/>
      <c r="V153" s="425"/>
      <c r="W153" s="423">
        <f t="shared" ref="W153" si="113">W149+W150+W151</f>
        <v>131531</v>
      </c>
      <c r="X153" s="424"/>
      <c r="Y153" s="425"/>
      <c r="Z153" s="423">
        <f t="shared" ref="Z153" si="114">Z149+Z150+Z151</f>
        <v>0</v>
      </c>
      <c r="AA153" s="424"/>
      <c r="AB153" s="425"/>
      <c r="AC153" s="423">
        <f t="shared" ref="AC153" si="115">AC149+AC150+AC151</f>
        <v>0</v>
      </c>
      <c r="AD153" s="424"/>
      <c r="AE153" s="425"/>
      <c r="AF153" s="423">
        <f t="shared" si="108"/>
        <v>6191453</v>
      </c>
      <c r="AG153" s="424"/>
      <c r="AH153" s="425"/>
    </row>
    <row r="154" spans="1:34" ht="15" customHeight="1">
      <c r="A154" s="461" t="s">
        <v>1218</v>
      </c>
      <c r="B154" s="462"/>
      <c r="C154" s="462"/>
      <c r="D154" s="462"/>
      <c r="E154" s="462"/>
      <c r="F154" s="462"/>
      <c r="G154" s="462"/>
      <c r="H154" s="462"/>
      <c r="I154" s="462"/>
      <c r="J154" s="462"/>
      <c r="K154" s="462"/>
      <c r="L154" s="462"/>
      <c r="M154" s="462"/>
      <c r="N154" s="462"/>
      <c r="O154" s="462"/>
      <c r="P154" s="462"/>
      <c r="Q154" s="462"/>
      <c r="R154" s="462"/>
      <c r="S154" s="462"/>
      <c r="T154" s="462"/>
      <c r="U154" s="462"/>
      <c r="V154" s="462"/>
      <c r="W154" s="462"/>
      <c r="X154" s="462"/>
      <c r="Y154" s="462"/>
      <c r="Z154" s="462"/>
      <c r="AA154" s="462"/>
      <c r="AB154" s="462"/>
      <c r="AC154" s="462"/>
      <c r="AD154" s="462"/>
      <c r="AE154" s="462"/>
      <c r="AF154" s="462"/>
      <c r="AG154" s="462"/>
      <c r="AH154" s="463"/>
    </row>
    <row r="155" spans="1:34" ht="22.5" customHeight="1">
      <c r="A155" s="417" t="s">
        <v>1212</v>
      </c>
      <c r="B155" s="418"/>
      <c r="C155" s="418"/>
      <c r="D155" s="418"/>
      <c r="E155" s="418"/>
      <c r="F155" s="418"/>
      <c r="G155" s="418"/>
      <c r="H155" s="419"/>
      <c r="I155" s="423"/>
      <c r="J155" s="425"/>
      <c r="K155" s="423"/>
      <c r="L155" s="424"/>
      <c r="M155" s="425"/>
      <c r="N155" s="423"/>
      <c r="O155" s="424"/>
      <c r="P155" s="425"/>
      <c r="Q155" s="423"/>
      <c r="R155" s="424"/>
      <c r="S155" s="425"/>
      <c r="T155" s="423"/>
      <c r="U155" s="424"/>
      <c r="V155" s="425"/>
      <c r="W155" s="423"/>
      <c r="X155" s="424"/>
      <c r="Y155" s="425"/>
      <c r="Z155" s="423"/>
      <c r="AA155" s="424"/>
      <c r="AB155" s="425"/>
      <c r="AC155" s="423"/>
      <c r="AD155" s="424"/>
      <c r="AE155" s="425"/>
      <c r="AF155" s="423">
        <f>SUM(I155:AE155)</f>
        <v>0</v>
      </c>
      <c r="AG155" s="424"/>
      <c r="AH155" s="425"/>
    </row>
    <row r="156" spans="1:34">
      <c r="A156" s="417" t="s">
        <v>1213</v>
      </c>
      <c r="B156" s="418"/>
      <c r="C156" s="418"/>
      <c r="D156" s="418"/>
      <c r="E156" s="418"/>
      <c r="F156" s="418"/>
      <c r="G156" s="418"/>
      <c r="H156" s="419"/>
      <c r="I156" s="423"/>
      <c r="J156" s="425"/>
      <c r="K156" s="423"/>
      <c r="L156" s="424"/>
      <c r="M156" s="425"/>
      <c r="N156" s="423"/>
      <c r="O156" s="424"/>
      <c r="P156" s="425"/>
      <c r="Q156" s="423"/>
      <c r="R156" s="424"/>
      <c r="S156" s="425"/>
      <c r="T156" s="423"/>
      <c r="U156" s="424"/>
      <c r="V156" s="425"/>
      <c r="W156" s="423"/>
      <c r="X156" s="424"/>
      <c r="Y156" s="425"/>
      <c r="Z156" s="423"/>
      <c r="AA156" s="424"/>
      <c r="AB156" s="425"/>
      <c r="AC156" s="423"/>
      <c r="AD156" s="424"/>
      <c r="AE156" s="425"/>
      <c r="AF156" s="423">
        <f t="shared" ref="AF156:AF159" si="116">SUM(I156:AE156)</f>
        <v>0</v>
      </c>
      <c r="AG156" s="424"/>
      <c r="AH156" s="425"/>
    </row>
    <row r="157" spans="1:34">
      <c r="A157" s="417" t="s">
        <v>1214</v>
      </c>
      <c r="B157" s="418"/>
      <c r="C157" s="418"/>
      <c r="D157" s="418"/>
      <c r="E157" s="418"/>
      <c r="F157" s="418"/>
      <c r="G157" s="418"/>
      <c r="H157" s="419"/>
      <c r="I157" s="423"/>
      <c r="J157" s="425"/>
      <c r="K157" s="423"/>
      <c r="L157" s="424"/>
      <c r="M157" s="425"/>
      <c r="N157" s="423"/>
      <c r="O157" s="424"/>
      <c r="P157" s="425"/>
      <c r="Q157" s="423"/>
      <c r="R157" s="424"/>
      <c r="S157" s="425"/>
      <c r="T157" s="423"/>
      <c r="U157" s="424"/>
      <c r="V157" s="425"/>
      <c r="W157" s="423"/>
      <c r="X157" s="424"/>
      <c r="Y157" s="425"/>
      <c r="Z157" s="423"/>
      <c r="AA157" s="424"/>
      <c r="AB157" s="425"/>
      <c r="AC157" s="423"/>
      <c r="AD157" s="424"/>
      <c r="AE157" s="425"/>
      <c r="AF157" s="423">
        <f t="shared" si="116"/>
        <v>0</v>
      </c>
      <c r="AG157" s="424"/>
      <c r="AH157" s="425"/>
    </row>
    <row r="158" spans="1:34">
      <c r="A158" s="417" t="s">
        <v>1215</v>
      </c>
      <c r="B158" s="418"/>
      <c r="C158" s="418"/>
      <c r="D158" s="418"/>
      <c r="E158" s="418"/>
      <c r="F158" s="418"/>
      <c r="G158" s="418"/>
      <c r="H158" s="419"/>
      <c r="I158" s="423"/>
      <c r="J158" s="425"/>
      <c r="K158" s="423"/>
      <c r="L158" s="424"/>
      <c r="M158" s="425"/>
      <c r="N158" s="423"/>
      <c r="O158" s="424"/>
      <c r="P158" s="425"/>
      <c r="Q158" s="423"/>
      <c r="R158" s="424"/>
      <c r="S158" s="425"/>
      <c r="T158" s="423"/>
      <c r="U158" s="424"/>
      <c r="V158" s="425"/>
      <c r="W158" s="423"/>
      <c r="X158" s="424"/>
      <c r="Y158" s="425"/>
      <c r="Z158" s="423"/>
      <c r="AA158" s="424"/>
      <c r="AB158" s="425"/>
      <c r="AC158" s="423"/>
      <c r="AD158" s="424"/>
      <c r="AE158" s="425"/>
      <c r="AF158" s="423">
        <f t="shared" ref="AF158" si="117">SUM(I158:AE158)</f>
        <v>0</v>
      </c>
      <c r="AG158" s="424"/>
      <c r="AH158" s="425"/>
    </row>
    <row r="159" spans="1:34" ht="21.75" customHeight="1">
      <c r="A159" s="470" t="s">
        <v>1216</v>
      </c>
      <c r="B159" s="471"/>
      <c r="C159" s="471"/>
      <c r="D159" s="471"/>
      <c r="E159" s="471"/>
      <c r="F159" s="471"/>
      <c r="G159" s="471"/>
      <c r="H159" s="472"/>
      <c r="I159" s="504">
        <f>I155+I156+I157</f>
        <v>0</v>
      </c>
      <c r="J159" s="506"/>
      <c r="K159" s="504">
        <f>K155+K156+K157</f>
        <v>0</v>
      </c>
      <c r="L159" s="505"/>
      <c r="M159" s="506"/>
      <c r="N159" s="504">
        <f t="shared" ref="N159" si="118">N155+N156+N157</f>
        <v>0</v>
      </c>
      <c r="O159" s="505"/>
      <c r="P159" s="506"/>
      <c r="Q159" s="504">
        <f t="shared" ref="Q159" si="119">Q155+Q156+Q157</f>
        <v>0</v>
      </c>
      <c r="R159" s="505"/>
      <c r="S159" s="506"/>
      <c r="T159" s="504">
        <f t="shared" ref="T159" si="120">T155+T156+T157</f>
        <v>0</v>
      </c>
      <c r="U159" s="505"/>
      <c r="V159" s="506"/>
      <c r="W159" s="504">
        <f t="shared" ref="W159" si="121">W155+W156+W157</f>
        <v>0</v>
      </c>
      <c r="X159" s="505"/>
      <c r="Y159" s="506"/>
      <c r="Z159" s="504">
        <f t="shared" ref="Z159" si="122">Z155+Z156+Z157</f>
        <v>0</v>
      </c>
      <c r="AA159" s="505"/>
      <c r="AB159" s="506"/>
      <c r="AC159" s="504">
        <f t="shared" ref="AC159" si="123">AC155+AC156+AC157</f>
        <v>0</v>
      </c>
      <c r="AD159" s="505"/>
      <c r="AE159" s="506"/>
      <c r="AF159" s="504">
        <f t="shared" si="116"/>
        <v>0</v>
      </c>
      <c r="AG159" s="505"/>
      <c r="AH159" s="506"/>
    </row>
    <row r="160" spans="1:34">
      <c r="A160" s="495" t="s">
        <v>1219</v>
      </c>
      <c r="B160" s="496"/>
      <c r="C160" s="496"/>
      <c r="D160" s="496"/>
      <c r="E160" s="496"/>
      <c r="F160" s="496"/>
      <c r="G160" s="496"/>
      <c r="H160" s="496"/>
      <c r="I160" s="496"/>
      <c r="J160" s="496"/>
      <c r="K160" s="496"/>
      <c r="L160" s="496"/>
      <c r="M160" s="496"/>
      <c r="N160" s="496"/>
      <c r="O160" s="496"/>
      <c r="P160" s="496"/>
      <c r="Q160" s="496"/>
      <c r="R160" s="496"/>
      <c r="S160" s="496"/>
      <c r="T160" s="496"/>
      <c r="U160" s="496"/>
      <c r="V160" s="496"/>
      <c r="W160" s="496"/>
      <c r="X160" s="496"/>
      <c r="Y160" s="496"/>
      <c r="Z160" s="496"/>
      <c r="AA160" s="496"/>
      <c r="AB160" s="496"/>
      <c r="AC160" s="496"/>
      <c r="AD160" s="496"/>
      <c r="AE160" s="496"/>
      <c r="AF160" s="496"/>
      <c r="AG160" s="496"/>
      <c r="AH160" s="497"/>
    </row>
    <row r="161" spans="1:36" ht="21.75" customHeight="1">
      <c r="A161" s="470" t="s">
        <v>1212</v>
      </c>
      <c r="B161" s="471"/>
      <c r="C161" s="471"/>
      <c r="D161" s="471"/>
      <c r="E161" s="471"/>
      <c r="F161" s="471"/>
      <c r="G161" s="471"/>
      <c r="H161" s="472"/>
      <c r="I161" s="504">
        <f>I143-I149-I155</f>
        <v>297928</v>
      </c>
      <c r="J161" s="506"/>
      <c r="K161" s="504">
        <f>K143-K149-K155</f>
        <v>1345997</v>
      </c>
      <c r="L161" s="505"/>
      <c r="M161" s="506"/>
      <c r="N161" s="504">
        <f t="shared" ref="N161" si="124">N143-N149-N155</f>
        <v>5558513</v>
      </c>
      <c r="O161" s="505"/>
      <c r="P161" s="506"/>
      <c r="Q161" s="504">
        <f t="shared" ref="Q161" si="125">Q143-Q149-Q155</f>
        <v>0</v>
      </c>
      <c r="R161" s="505"/>
      <c r="S161" s="506"/>
      <c r="T161" s="504">
        <f t="shared" ref="T161" si="126">T143-T149-T155</f>
        <v>0</v>
      </c>
      <c r="U161" s="505"/>
      <c r="V161" s="506"/>
      <c r="W161" s="504">
        <f t="shared" ref="W161" si="127">W143-W149-W155</f>
        <v>238710</v>
      </c>
      <c r="X161" s="505"/>
      <c r="Y161" s="506"/>
      <c r="Z161" s="504">
        <f t="shared" ref="Z161" si="128">Z143-Z149-Z155</f>
        <v>0</v>
      </c>
      <c r="AA161" s="505"/>
      <c r="AB161" s="506"/>
      <c r="AC161" s="504">
        <f t="shared" ref="AC161" si="129">AC143-AC149-AC155</f>
        <v>7129</v>
      </c>
      <c r="AD161" s="505"/>
      <c r="AE161" s="506"/>
      <c r="AF161" s="504">
        <f t="shared" ref="AF161" si="130">AF143-AF149-AF155</f>
        <v>7448277</v>
      </c>
      <c r="AG161" s="505"/>
      <c r="AH161" s="506"/>
    </row>
    <row r="162" spans="1:36" ht="22.5" customHeight="1">
      <c r="A162" s="470" t="s">
        <v>1216</v>
      </c>
      <c r="B162" s="471"/>
      <c r="C162" s="471"/>
      <c r="D162" s="471"/>
      <c r="E162" s="471"/>
      <c r="F162" s="471"/>
      <c r="G162" s="471"/>
      <c r="H162" s="472"/>
      <c r="I162" s="504">
        <f>I147-I153-I159</f>
        <v>313928</v>
      </c>
      <c r="J162" s="506"/>
      <c r="K162" s="504">
        <f>K147-K153-K159</f>
        <v>1365954</v>
      </c>
      <c r="L162" s="505"/>
      <c r="M162" s="506"/>
      <c r="N162" s="504">
        <f t="shared" ref="N162" si="131">N147-N153-N159</f>
        <v>5496500</v>
      </c>
      <c r="O162" s="505"/>
      <c r="P162" s="506"/>
      <c r="Q162" s="504">
        <f t="shared" ref="Q162" si="132">Q147-Q153-Q159</f>
        <v>0</v>
      </c>
      <c r="R162" s="505"/>
      <c r="S162" s="506"/>
      <c r="T162" s="504">
        <f t="shared" ref="T162" si="133">T147-T153-T159</f>
        <v>0</v>
      </c>
      <c r="U162" s="505"/>
      <c r="V162" s="506"/>
      <c r="W162" s="504">
        <f t="shared" ref="W162" si="134">W147-W153-W159</f>
        <v>227421</v>
      </c>
      <c r="X162" s="505"/>
      <c r="Y162" s="506"/>
      <c r="Z162" s="504">
        <f t="shared" ref="Z162" si="135">Z147-Z153-Z159</f>
        <v>105362</v>
      </c>
      <c r="AA162" s="505"/>
      <c r="AB162" s="506"/>
      <c r="AC162" s="504">
        <f t="shared" ref="AC162" si="136">AC147-AC153-AC159</f>
        <v>6143</v>
      </c>
      <c r="AD162" s="505"/>
      <c r="AE162" s="506"/>
      <c r="AF162" s="504">
        <f t="shared" ref="AF162" si="137">AF147-AF153-AF159</f>
        <v>7515308</v>
      </c>
      <c r="AG162" s="505"/>
      <c r="AH162" s="506"/>
      <c r="AI162" s="296" t="str">
        <f>IF(ROUND(AF162-A!G25,0)=0,"","CHYBA")</f>
        <v/>
      </c>
      <c r="AJ162" s="296" t="s">
        <v>1220</v>
      </c>
    </row>
    <row r="163" spans="1:36">
      <c r="A163" s="300"/>
      <c r="B163" s="300"/>
      <c r="C163" s="300"/>
      <c r="D163" s="300"/>
      <c r="E163" s="300"/>
      <c r="F163" s="300"/>
      <c r="G163" s="300"/>
      <c r="H163" s="300"/>
      <c r="I163" s="300"/>
      <c r="J163" s="30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</row>
    <row r="164" spans="1:36">
      <c r="A164" s="711" t="s">
        <v>1237</v>
      </c>
      <c r="B164" s="712"/>
      <c r="C164" s="712"/>
      <c r="D164" s="712"/>
      <c r="E164" s="712"/>
      <c r="F164" s="712"/>
      <c r="G164" s="712"/>
      <c r="H164" s="712"/>
      <c r="I164" s="712"/>
      <c r="J164" s="712"/>
      <c r="K164" s="712"/>
      <c r="L164" s="712"/>
      <c r="M164" s="712"/>
      <c r="N164" s="712"/>
      <c r="O164" s="712"/>
      <c r="P164" s="713"/>
      <c r="Q164" s="711" t="s">
        <v>1222</v>
      </c>
      <c r="R164" s="794"/>
      <c r="S164" s="794"/>
      <c r="T164" s="794"/>
      <c r="U164" s="794"/>
      <c r="V164" s="794"/>
      <c r="W164" s="794"/>
      <c r="X164" s="794"/>
      <c r="Y164" s="794"/>
      <c r="Z164" s="794"/>
      <c r="AA164" s="794"/>
      <c r="AB164" s="794"/>
      <c r="AC164" s="794"/>
      <c r="AD164" s="794"/>
      <c r="AE164" s="794"/>
      <c r="AF164" s="794"/>
      <c r="AG164" s="794"/>
      <c r="AH164" s="795"/>
    </row>
    <row r="165" spans="1:36" ht="23.25" customHeight="1">
      <c r="A165" s="470" t="s">
        <v>1238</v>
      </c>
      <c r="B165" s="471"/>
      <c r="C165" s="471"/>
      <c r="D165" s="471"/>
      <c r="E165" s="471"/>
      <c r="F165" s="471"/>
      <c r="G165" s="471"/>
      <c r="H165" s="471"/>
      <c r="I165" s="471"/>
      <c r="J165" s="471"/>
      <c r="K165" s="471"/>
      <c r="L165" s="471"/>
      <c r="M165" s="471"/>
      <c r="N165" s="471"/>
      <c r="O165" s="471"/>
      <c r="P165" s="472"/>
      <c r="Q165" s="789">
        <v>1964330</v>
      </c>
      <c r="R165" s="790"/>
      <c r="S165" s="790"/>
      <c r="T165" s="790"/>
      <c r="U165" s="790"/>
      <c r="V165" s="790"/>
      <c r="W165" s="790"/>
      <c r="X165" s="790"/>
      <c r="Y165" s="790"/>
      <c r="Z165" s="790"/>
      <c r="AA165" s="790"/>
      <c r="AB165" s="790"/>
      <c r="AC165" s="790"/>
      <c r="AD165" s="790"/>
      <c r="AE165" s="790"/>
      <c r="AF165" s="790"/>
      <c r="AG165" s="790"/>
      <c r="AH165" s="791"/>
      <c r="AI165" s="304"/>
    </row>
    <row r="166" spans="1:36" ht="28.5" customHeight="1">
      <c r="A166" s="470" t="s">
        <v>1239</v>
      </c>
      <c r="B166" s="471"/>
      <c r="C166" s="471"/>
      <c r="D166" s="471"/>
      <c r="E166" s="471"/>
      <c r="F166" s="471"/>
      <c r="G166" s="471"/>
      <c r="H166" s="471"/>
      <c r="I166" s="471"/>
      <c r="J166" s="471"/>
      <c r="K166" s="471"/>
      <c r="L166" s="471"/>
      <c r="M166" s="471"/>
      <c r="N166" s="471"/>
      <c r="O166" s="471"/>
      <c r="P166" s="472"/>
      <c r="Q166" s="423">
        <v>541625</v>
      </c>
      <c r="R166" s="792"/>
      <c r="S166" s="792"/>
      <c r="T166" s="792"/>
      <c r="U166" s="792"/>
      <c r="V166" s="792"/>
      <c r="W166" s="792"/>
      <c r="X166" s="792"/>
      <c r="Y166" s="792"/>
      <c r="Z166" s="792"/>
      <c r="AA166" s="792"/>
      <c r="AB166" s="792"/>
      <c r="AC166" s="792"/>
      <c r="AD166" s="792"/>
      <c r="AE166" s="792"/>
      <c r="AF166" s="792"/>
      <c r="AG166" s="792"/>
      <c r="AH166" s="793"/>
    </row>
    <row r="167" spans="1:36">
      <c r="A167" s="300"/>
      <c r="B167" s="300"/>
      <c r="C167" s="300"/>
      <c r="D167" s="300"/>
      <c r="E167" s="300"/>
      <c r="F167" s="300"/>
      <c r="G167" s="300"/>
      <c r="H167" s="300"/>
      <c r="I167" s="300"/>
      <c r="J167" s="30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</row>
    <row r="168" spans="1:36" ht="15" customHeight="1"/>
    <row r="169" spans="1:36" ht="28.5" customHeight="1">
      <c r="A169" s="553" t="s">
        <v>1240</v>
      </c>
      <c r="B169" s="553"/>
      <c r="C169" s="553"/>
      <c r="D169" s="553"/>
      <c r="E169" s="553"/>
      <c r="F169" s="553"/>
      <c r="G169" s="553"/>
      <c r="H169" s="553"/>
      <c r="I169" s="553"/>
      <c r="J169" s="553"/>
      <c r="K169" s="553"/>
      <c r="L169" s="553"/>
      <c r="M169" s="553"/>
      <c r="N169" s="553"/>
      <c r="O169" s="553"/>
      <c r="P169" s="553"/>
      <c r="Q169" s="553"/>
      <c r="R169" s="553"/>
      <c r="S169" s="553"/>
      <c r="T169" s="553"/>
      <c r="U169" s="553"/>
      <c r="V169" s="553"/>
      <c r="W169" s="553"/>
      <c r="X169" s="553"/>
      <c r="Y169" s="553"/>
      <c r="Z169" s="553"/>
      <c r="AA169" s="553"/>
      <c r="AB169" s="553"/>
      <c r="AC169" s="553"/>
      <c r="AD169" s="553"/>
      <c r="AE169" s="553"/>
      <c r="AF169" s="553"/>
      <c r="AG169" s="553"/>
      <c r="AH169" s="553"/>
    </row>
    <row r="170" spans="1:36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298"/>
    </row>
    <row r="171" spans="1:36" hidden="1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298"/>
    </row>
    <row r="172" spans="1:36" hidden="1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298"/>
    </row>
    <row r="173" spans="1:36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298"/>
    </row>
    <row r="174" spans="1:36" s="298" customFormat="1">
      <c r="A174" s="305" t="s">
        <v>1241</v>
      </c>
      <c r="B174" s="305"/>
      <c r="C174" s="305"/>
      <c r="D174" s="305"/>
      <c r="E174" s="305"/>
      <c r="F174" s="305"/>
      <c r="G174" s="305"/>
      <c r="H174" s="305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</row>
    <row r="175" spans="1:36" ht="78" customHeight="1">
      <c r="A175" s="553" t="s">
        <v>1242</v>
      </c>
      <c r="B175" s="553"/>
      <c r="C175" s="553"/>
      <c r="D175" s="553"/>
      <c r="E175" s="553"/>
      <c r="F175" s="553"/>
      <c r="G175" s="553"/>
      <c r="H175" s="553"/>
      <c r="I175" s="553"/>
      <c r="J175" s="553"/>
      <c r="K175" s="553"/>
      <c r="L175" s="553"/>
      <c r="M175" s="553"/>
      <c r="N175" s="553"/>
      <c r="O175" s="553"/>
      <c r="P175" s="553"/>
      <c r="Q175" s="553"/>
      <c r="R175" s="553"/>
      <c r="S175" s="553"/>
      <c r="T175" s="553"/>
      <c r="U175" s="553"/>
      <c r="V175" s="553"/>
      <c r="W175" s="553"/>
      <c r="X175" s="553"/>
      <c r="Y175" s="553"/>
      <c r="Z175" s="553"/>
      <c r="AA175" s="553"/>
      <c r="AB175" s="553"/>
      <c r="AC175" s="553"/>
      <c r="AD175" s="553"/>
      <c r="AE175" s="553"/>
      <c r="AF175" s="553"/>
      <c r="AG175" s="553"/>
      <c r="AH175" s="553"/>
    </row>
    <row r="176" spans="1:36" s="298" customFormat="1">
      <c r="A176" s="306"/>
      <c r="B176" s="305"/>
      <c r="C176" s="305"/>
      <c r="D176" s="305"/>
      <c r="E176" s="305"/>
      <c r="F176" s="305"/>
      <c r="G176" s="305"/>
      <c r="H176" s="305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</row>
    <row r="177" spans="1:35" ht="39" customHeight="1">
      <c r="A177" s="553" t="s">
        <v>1243</v>
      </c>
      <c r="B177" s="553"/>
      <c r="C177" s="553"/>
      <c r="D177" s="553"/>
      <c r="E177" s="553"/>
      <c r="F177" s="553"/>
      <c r="G177" s="553"/>
      <c r="H177" s="553"/>
      <c r="I177" s="553"/>
      <c r="J177" s="553"/>
      <c r="K177" s="553"/>
      <c r="L177" s="553"/>
      <c r="M177" s="553"/>
      <c r="N177" s="553"/>
      <c r="O177" s="553"/>
      <c r="P177" s="553"/>
      <c r="Q177" s="553"/>
      <c r="R177" s="553"/>
      <c r="S177" s="553"/>
      <c r="T177" s="553"/>
      <c r="U177" s="553"/>
      <c r="V177" s="553"/>
      <c r="W177" s="553"/>
      <c r="X177" s="553"/>
      <c r="Y177" s="553"/>
      <c r="Z177" s="553"/>
      <c r="AA177" s="553"/>
      <c r="AB177" s="553"/>
      <c r="AC177" s="553"/>
      <c r="AD177" s="553"/>
      <c r="AE177" s="553"/>
      <c r="AF177" s="553"/>
      <c r="AG177" s="553"/>
      <c r="AH177" s="553"/>
    </row>
    <row r="178" spans="1:35" s="298" customFormat="1">
      <c r="A178" s="306"/>
      <c r="B178" s="305"/>
      <c r="C178" s="305"/>
      <c r="D178" s="305"/>
      <c r="E178" s="305"/>
      <c r="F178" s="305"/>
      <c r="G178" s="305"/>
      <c r="H178" s="305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</row>
    <row r="179" spans="1:35" ht="51.75" customHeight="1">
      <c r="A179" s="553" t="s">
        <v>1244</v>
      </c>
      <c r="B179" s="553"/>
      <c r="C179" s="553"/>
      <c r="D179" s="553"/>
      <c r="E179" s="553"/>
      <c r="F179" s="553"/>
      <c r="G179" s="553"/>
      <c r="H179" s="553"/>
      <c r="I179" s="553"/>
      <c r="J179" s="553"/>
      <c r="K179" s="553"/>
      <c r="L179" s="553"/>
      <c r="M179" s="553"/>
      <c r="N179" s="553"/>
      <c r="O179" s="553"/>
      <c r="P179" s="553"/>
      <c r="Q179" s="553"/>
      <c r="R179" s="553"/>
      <c r="S179" s="553"/>
      <c r="T179" s="553"/>
      <c r="U179" s="553"/>
      <c r="V179" s="553"/>
      <c r="W179" s="553"/>
      <c r="X179" s="553"/>
      <c r="Y179" s="553"/>
      <c r="Z179" s="553"/>
      <c r="AA179" s="553"/>
      <c r="AB179" s="553"/>
      <c r="AC179" s="553"/>
      <c r="AD179" s="553"/>
      <c r="AE179" s="553"/>
      <c r="AF179" s="553"/>
      <c r="AG179" s="553"/>
      <c r="AH179" s="553"/>
    </row>
    <row r="180" spans="1:35">
      <c r="A180" s="349"/>
      <c r="B180" s="349"/>
      <c r="C180" s="349"/>
      <c r="D180" s="349"/>
      <c r="E180" s="349"/>
      <c r="F180" s="349"/>
      <c r="G180" s="349"/>
      <c r="H180" s="349"/>
      <c r="I180" s="349"/>
      <c r="J180" s="349"/>
      <c r="K180" s="349"/>
      <c r="L180" s="349"/>
      <c r="M180" s="349"/>
      <c r="N180" s="349"/>
      <c r="O180" s="349"/>
      <c r="P180" s="349"/>
      <c r="Q180" s="349"/>
      <c r="R180" s="349"/>
      <c r="S180" s="349"/>
      <c r="T180" s="349"/>
      <c r="U180" s="349"/>
      <c r="V180" s="349"/>
      <c r="W180" s="349"/>
      <c r="X180" s="349"/>
      <c r="Y180" s="349"/>
      <c r="Z180" s="349"/>
      <c r="AA180" s="349"/>
      <c r="AB180" s="349"/>
      <c r="AC180" s="349"/>
      <c r="AD180" s="349"/>
      <c r="AE180" s="349"/>
      <c r="AF180" s="349"/>
      <c r="AG180" s="349"/>
      <c r="AH180" s="349"/>
    </row>
    <row r="181" spans="1:35" ht="50.25" customHeight="1">
      <c r="A181" s="553" t="s">
        <v>1744</v>
      </c>
      <c r="B181" s="553"/>
      <c r="C181" s="553"/>
      <c r="D181" s="553"/>
      <c r="E181" s="553"/>
      <c r="F181" s="553"/>
      <c r="G181" s="553"/>
      <c r="H181" s="553"/>
      <c r="I181" s="553"/>
      <c r="J181" s="553"/>
      <c r="K181" s="553"/>
      <c r="L181" s="553"/>
      <c r="M181" s="553"/>
      <c r="N181" s="553"/>
      <c r="O181" s="553"/>
      <c r="P181" s="553"/>
      <c r="Q181" s="553"/>
      <c r="R181" s="553"/>
      <c r="S181" s="553"/>
      <c r="T181" s="553"/>
      <c r="U181" s="553"/>
      <c r="V181" s="553"/>
      <c r="W181" s="553"/>
      <c r="X181" s="553"/>
      <c r="Y181" s="553"/>
      <c r="Z181" s="553"/>
      <c r="AA181" s="553"/>
      <c r="AB181" s="553"/>
      <c r="AC181" s="553"/>
      <c r="AD181" s="553"/>
      <c r="AE181" s="553"/>
      <c r="AF181" s="553"/>
      <c r="AG181" s="553"/>
      <c r="AH181" s="553"/>
    </row>
    <row r="182" spans="1:35">
      <c r="A182" s="358"/>
      <c r="B182" s="358"/>
      <c r="C182" s="358"/>
      <c r="D182" s="358"/>
      <c r="E182" s="358"/>
      <c r="F182" s="358"/>
      <c r="G182" s="358"/>
      <c r="H182" s="358"/>
      <c r="I182" s="358"/>
      <c r="J182" s="358"/>
      <c r="K182" s="358"/>
      <c r="L182" s="358"/>
      <c r="M182" s="358"/>
      <c r="N182" s="358"/>
      <c r="O182" s="358"/>
      <c r="P182" s="358"/>
      <c r="Q182" s="358"/>
      <c r="R182" s="358"/>
      <c r="S182" s="358"/>
      <c r="T182" s="358"/>
      <c r="U182" s="358"/>
      <c r="V182" s="358"/>
      <c r="W182" s="358"/>
      <c r="X182" s="358"/>
      <c r="Y182" s="358"/>
      <c r="Z182" s="358"/>
      <c r="AA182" s="358"/>
      <c r="AB182" s="358"/>
      <c r="AC182" s="358"/>
      <c r="AD182" s="358"/>
      <c r="AE182" s="358"/>
      <c r="AF182" s="358"/>
      <c r="AG182" s="358"/>
      <c r="AH182" s="358"/>
      <c r="AI182" s="298"/>
    </row>
    <row r="183" spans="1:35" hidden="1">
      <c r="A183" s="358"/>
      <c r="B183" s="358"/>
      <c r="C183" s="358"/>
      <c r="D183" s="358"/>
      <c r="E183" s="358"/>
      <c r="F183" s="358"/>
      <c r="G183" s="358"/>
      <c r="H183" s="358"/>
      <c r="I183" s="358"/>
      <c r="J183" s="358"/>
      <c r="K183" s="358"/>
      <c r="L183" s="358"/>
      <c r="M183" s="358"/>
      <c r="N183" s="358"/>
      <c r="O183" s="358"/>
      <c r="P183" s="358"/>
      <c r="Q183" s="358"/>
      <c r="R183" s="358"/>
      <c r="S183" s="358"/>
      <c r="T183" s="358"/>
      <c r="U183" s="358"/>
      <c r="V183" s="358"/>
      <c r="W183" s="358"/>
      <c r="X183" s="358"/>
      <c r="Y183" s="358"/>
      <c r="Z183" s="358"/>
      <c r="AA183" s="358"/>
      <c r="AB183" s="358"/>
      <c r="AC183" s="358"/>
      <c r="AD183" s="358"/>
      <c r="AE183" s="358"/>
      <c r="AF183" s="358"/>
      <c r="AG183" s="358"/>
      <c r="AH183" s="358"/>
      <c r="AI183" s="298"/>
    </row>
    <row r="184" spans="1:35" hidden="1">
      <c r="A184" s="358"/>
      <c r="B184" s="358"/>
      <c r="C184" s="358"/>
      <c r="D184" s="358"/>
      <c r="E184" s="358"/>
      <c r="F184" s="358"/>
      <c r="G184" s="358"/>
      <c r="H184" s="358"/>
      <c r="I184" s="358"/>
      <c r="J184" s="358"/>
      <c r="K184" s="358"/>
      <c r="L184" s="358"/>
      <c r="M184" s="358"/>
      <c r="N184" s="358"/>
      <c r="O184" s="358"/>
      <c r="P184" s="358"/>
      <c r="Q184" s="358"/>
      <c r="R184" s="358"/>
      <c r="S184" s="358"/>
      <c r="T184" s="358"/>
      <c r="U184" s="358"/>
      <c r="V184" s="358"/>
      <c r="W184" s="358"/>
      <c r="X184" s="358"/>
      <c r="Y184" s="358"/>
      <c r="Z184" s="358"/>
      <c r="AA184" s="358"/>
      <c r="AB184" s="358"/>
      <c r="AC184" s="358"/>
      <c r="AD184" s="358"/>
      <c r="AE184" s="358"/>
      <c r="AF184" s="358"/>
      <c r="AG184" s="358"/>
      <c r="AH184" s="358"/>
    </row>
    <row r="185" spans="1:35" hidden="1">
      <c r="A185" s="358"/>
      <c r="B185" s="358"/>
      <c r="C185" s="358"/>
      <c r="D185" s="358"/>
      <c r="E185" s="358"/>
      <c r="F185" s="358"/>
      <c r="G185" s="358"/>
      <c r="H185" s="358"/>
      <c r="I185" s="358"/>
      <c r="J185" s="358"/>
      <c r="K185" s="358"/>
      <c r="L185" s="358"/>
      <c r="M185" s="358"/>
      <c r="N185" s="358"/>
      <c r="O185" s="358"/>
      <c r="P185" s="358"/>
      <c r="Q185" s="358"/>
      <c r="R185" s="358"/>
      <c r="S185" s="358"/>
      <c r="T185" s="358"/>
      <c r="U185" s="358"/>
      <c r="V185" s="358"/>
      <c r="W185" s="358"/>
      <c r="X185" s="358"/>
      <c r="Y185" s="358"/>
      <c r="Z185" s="358"/>
      <c r="AA185" s="358"/>
      <c r="AB185" s="358"/>
      <c r="AC185" s="358"/>
      <c r="AD185" s="358"/>
      <c r="AE185" s="358"/>
      <c r="AF185" s="358"/>
      <c r="AG185" s="358"/>
      <c r="AH185" s="358"/>
    </row>
    <row r="186" spans="1:35" hidden="1">
      <c r="A186" s="358"/>
      <c r="B186" s="358"/>
      <c r="C186" s="358"/>
      <c r="D186" s="358"/>
      <c r="E186" s="358"/>
      <c r="F186" s="358"/>
      <c r="G186" s="358"/>
      <c r="H186" s="358"/>
      <c r="I186" s="358"/>
      <c r="J186" s="358"/>
      <c r="K186" s="358"/>
      <c r="L186" s="358"/>
      <c r="M186" s="358"/>
      <c r="N186" s="358"/>
      <c r="O186" s="358"/>
      <c r="P186" s="358"/>
      <c r="Q186" s="358"/>
      <c r="R186" s="358"/>
      <c r="S186" s="358"/>
      <c r="T186" s="358"/>
      <c r="U186" s="358"/>
      <c r="V186" s="358"/>
      <c r="W186" s="358"/>
      <c r="X186" s="358"/>
      <c r="Y186" s="358"/>
      <c r="Z186" s="358"/>
      <c r="AA186" s="358"/>
      <c r="AB186" s="358"/>
      <c r="AC186" s="358"/>
      <c r="AD186" s="358"/>
      <c r="AE186" s="358"/>
      <c r="AF186" s="358"/>
      <c r="AG186" s="358"/>
      <c r="AH186" s="358"/>
    </row>
    <row r="187" spans="1:35" hidden="1">
      <c r="A187" s="358"/>
      <c r="B187" s="358"/>
      <c r="C187" s="358"/>
      <c r="D187" s="358"/>
      <c r="E187" s="358"/>
      <c r="F187" s="358"/>
      <c r="G187" s="358"/>
      <c r="H187" s="358"/>
      <c r="I187" s="358"/>
      <c r="J187" s="358"/>
      <c r="K187" s="358"/>
      <c r="L187" s="358"/>
      <c r="M187" s="358"/>
      <c r="N187" s="358"/>
      <c r="O187" s="358"/>
      <c r="P187" s="358"/>
      <c r="Q187" s="358"/>
      <c r="R187" s="358"/>
      <c r="S187" s="358"/>
      <c r="T187" s="358"/>
      <c r="U187" s="358"/>
      <c r="V187" s="358"/>
      <c r="W187" s="358"/>
      <c r="X187" s="358"/>
      <c r="Y187" s="358"/>
      <c r="Z187" s="358"/>
      <c r="AA187" s="358"/>
      <c r="AB187" s="358"/>
      <c r="AC187" s="358"/>
      <c r="AD187" s="358"/>
      <c r="AE187" s="358"/>
      <c r="AF187" s="358"/>
      <c r="AG187" s="358"/>
      <c r="AH187" s="358"/>
    </row>
    <row r="188" spans="1:35" s="298" customFormat="1">
      <c r="A188" s="305"/>
      <c r="B188" s="305"/>
      <c r="C188" s="305"/>
      <c r="D188" s="305"/>
      <c r="E188" s="305"/>
      <c r="F188" s="305"/>
      <c r="G188" s="305"/>
      <c r="H188" s="305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</row>
    <row r="189" spans="1:35">
      <c r="A189" s="554" t="s">
        <v>1653</v>
      </c>
      <c r="B189" s="554"/>
      <c r="C189" s="554"/>
      <c r="D189" s="554"/>
      <c r="E189" s="554"/>
      <c r="F189" s="554"/>
      <c r="G189" s="554"/>
      <c r="H189" s="554"/>
      <c r="I189" s="554"/>
      <c r="J189" s="554"/>
      <c r="K189" s="554"/>
      <c r="L189" s="554"/>
      <c r="M189" s="554"/>
      <c r="N189" s="554"/>
      <c r="O189" s="554"/>
      <c r="P189" s="554"/>
      <c r="Q189" s="554"/>
      <c r="R189" s="554"/>
      <c r="S189" s="554"/>
      <c r="T189" s="554"/>
      <c r="U189" s="554"/>
      <c r="V189" s="554"/>
      <c r="W189" s="554"/>
      <c r="X189" s="554"/>
      <c r="Y189" s="554"/>
      <c r="Z189" s="554"/>
      <c r="AA189" s="554"/>
      <c r="AB189" s="554"/>
      <c r="AC189" s="554"/>
      <c r="AD189" s="554"/>
      <c r="AE189" s="554"/>
      <c r="AF189" s="554"/>
      <c r="AG189" s="554"/>
      <c r="AH189" s="554"/>
    </row>
    <row r="190" spans="1:35">
      <c r="A190" s="554"/>
      <c r="B190" s="554"/>
      <c r="C190" s="554"/>
      <c r="D190" s="554"/>
      <c r="E190" s="554"/>
      <c r="F190" s="554"/>
      <c r="G190" s="554"/>
      <c r="H190" s="554"/>
      <c r="I190" s="554"/>
      <c r="J190" s="554"/>
      <c r="K190" s="554"/>
      <c r="L190" s="554"/>
      <c r="M190" s="554"/>
      <c r="N190" s="554"/>
      <c r="O190" s="554"/>
      <c r="P190" s="554"/>
      <c r="Q190" s="554"/>
      <c r="R190" s="554"/>
      <c r="S190" s="554"/>
      <c r="T190" s="554"/>
      <c r="U190" s="554"/>
      <c r="V190" s="554"/>
      <c r="W190" s="554"/>
      <c r="X190" s="554"/>
      <c r="Y190" s="554"/>
      <c r="Z190" s="554"/>
      <c r="AA190" s="554"/>
      <c r="AB190" s="554"/>
      <c r="AC190" s="554"/>
      <c r="AD190" s="554"/>
      <c r="AE190" s="554"/>
      <c r="AF190" s="554"/>
      <c r="AG190" s="554"/>
      <c r="AH190" s="554"/>
    </row>
    <row r="191" spans="1:35">
      <c r="A191" s="330"/>
      <c r="B191" s="330"/>
      <c r="C191" s="330"/>
      <c r="D191" s="330"/>
      <c r="E191" s="330"/>
      <c r="F191" s="330"/>
      <c r="G191" s="330"/>
      <c r="H191" s="330"/>
      <c r="I191" s="330"/>
      <c r="J191" s="330"/>
      <c r="K191" s="330"/>
      <c r="L191" s="330"/>
      <c r="M191" s="330"/>
      <c r="N191" s="330"/>
      <c r="O191" s="330"/>
      <c r="P191" s="330"/>
      <c r="Q191" s="330"/>
      <c r="R191" s="330"/>
      <c r="S191" s="330"/>
      <c r="T191" s="330"/>
      <c r="U191" s="330"/>
      <c r="V191" s="330"/>
      <c r="W191" s="330"/>
      <c r="X191" s="330"/>
      <c r="Y191" s="330"/>
      <c r="Z191" s="330"/>
      <c r="AA191" s="330"/>
      <c r="AB191" s="330"/>
      <c r="AC191" s="330"/>
      <c r="AD191" s="330"/>
      <c r="AE191" s="330"/>
      <c r="AF191" s="330"/>
      <c r="AG191" s="330"/>
      <c r="AH191" s="330"/>
    </row>
    <row r="192" spans="1:35" hidden="1">
      <c r="A192" s="330"/>
      <c r="B192" s="330"/>
      <c r="C192" s="330"/>
      <c r="D192" s="330"/>
      <c r="E192" s="330"/>
      <c r="F192" s="330"/>
      <c r="G192" s="330"/>
      <c r="H192" s="330"/>
      <c r="I192" s="330"/>
      <c r="J192" s="330"/>
      <c r="K192" s="330"/>
      <c r="L192" s="330"/>
      <c r="M192" s="330"/>
      <c r="N192" s="330"/>
      <c r="O192" s="330"/>
      <c r="P192" s="330"/>
      <c r="Q192" s="330"/>
      <c r="R192" s="330"/>
      <c r="S192" s="330"/>
      <c r="T192" s="330"/>
      <c r="U192" s="330"/>
      <c r="V192" s="330"/>
      <c r="W192" s="330"/>
      <c r="X192" s="330"/>
      <c r="Y192" s="330"/>
      <c r="Z192" s="330"/>
      <c r="AA192" s="330"/>
      <c r="AB192" s="330"/>
      <c r="AC192" s="330"/>
      <c r="AD192" s="330"/>
      <c r="AE192" s="330"/>
      <c r="AF192" s="330"/>
      <c r="AG192" s="330"/>
      <c r="AH192" s="330"/>
    </row>
    <row r="193" spans="1:34" hidden="1">
      <c r="A193" s="330"/>
      <c r="B193" s="330"/>
      <c r="C193" s="330"/>
      <c r="D193" s="330"/>
      <c r="E193" s="330"/>
      <c r="F193" s="330"/>
      <c r="G193" s="330"/>
      <c r="H193" s="330"/>
      <c r="I193" s="330"/>
      <c r="J193" s="330"/>
      <c r="K193" s="330"/>
      <c r="L193" s="330"/>
      <c r="M193" s="330"/>
      <c r="N193" s="330"/>
      <c r="O193" s="330"/>
      <c r="P193" s="330"/>
      <c r="Q193" s="330"/>
      <c r="R193" s="330"/>
      <c r="S193" s="330"/>
      <c r="T193" s="330"/>
      <c r="U193" s="330"/>
      <c r="V193" s="330"/>
      <c r="W193" s="330"/>
      <c r="X193" s="330"/>
      <c r="Y193" s="330"/>
      <c r="Z193" s="330"/>
      <c r="AA193" s="330"/>
      <c r="AB193" s="330"/>
      <c r="AC193" s="330"/>
      <c r="AD193" s="330"/>
      <c r="AE193" s="330"/>
      <c r="AF193" s="330"/>
      <c r="AG193" s="330"/>
      <c r="AH193" s="330"/>
    </row>
    <row r="194" spans="1:34">
      <c r="A194" s="286"/>
      <c r="B194" s="286"/>
      <c r="C194" s="286"/>
      <c r="D194" s="286"/>
      <c r="E194" s="286"/>
      <c r="F194" s="286"/>
      <c r="G194" s="286"/>
      <c r="H194" s="286"/>
      <c r="I194" s="286"/>
      <c r="J194" s="286"/>
      <c r="K194" s="286"/>
      <c r="L194" s="286"/>
      <c r="M194" s="286"/>
      <c r="N194" s="286"/>
      <c r="O194" s="286"/>
      <c r="P194" s="286"/>
      <c r="Q194" s="286"/>
      <c r="R194" s="286"/>
      <c r="S194" s="286"/>
      <c r="T194" s="286"/>
      <c r="U194" s="286"/>
      <c r="V194" s="286"/>
      <c r="W194" s="286"/>
      <c r="X194" s="286"/>
      <c r="Y194" s="286"/>
      <c r="Z194" s="286"/>
      <c r="AA194" s="286"/>
      <c r="AB194" s="286"/>
      <c r="AC194" s="286"/>
      <c r="AD194" s="286"/>
      <c r="AE194" s="286"/>
      <c r="AF194" s="286"/>
      <c r="AG194" s="286"/>
      <c r="AH194" s="286"/>
    </row>
    <row r="195" spans="1:34" ht="15" customHeight="1">
      <c r="A195" s="362" t="s">
        <v>1245</v>
      </c>
      <c r="B195" s="363"/>
      <c r="C195" s="363"/>
      <c r="D195" s="363"/>
      <c r="E195" s="363"/>
      <c r="F195" s="363"/>
      <c r="G195" s="363"/>
      <c r="H195" s="363"/>
      <c r="I195" s="363"/>
      <c r="J195" s="363"/>
      <c r="K195" s="363"/>
      <c r="L195" s="363"/>
      <c r="M195" s="363"/>
      <c r="N195" s="363"/>
      <c r="O195" s="363"/>
      <c r="P195" s="363"/>
      <c r="Q195" s="363"/>
      <c r="R195" s="363"/>
      <c r="S195" s="363"/>
      <c r="T195" s="363"/>
      <c r="U195" s="363"/>
      <c r="V195" s="363"/>
      <c r="W195" s="363"/>
      <c r="X195" s="363"/>
      <c r="Y195" s="363"/>
      <c r="Z195" s="363"/>
      <c r="AA195" s="363"/>
      <c r="AB195" s="363"/>
      <c r="AC195" s="363"/>
      <c r="AD195" s="363"/>
      <c r="AE195" s="363"/>
      <c r="AF195" s="363"/>
      <c r="AG195" s="363"/>
      <c r="AH195" s="298"/>
    </row>
    <row r="196" spans="1:34" ht="15" customHeight="1">
      <c r="A196" s="301"/>
      <c r="B196" s="301"/>
      <c r="C196" s="301"/>
      <c r="D196" s="301"/>
      <c r="E196" s="301"/>
      <c r="F196" s="301"/>
      <c r="G196" s="301"/>
      <c r="H196" s="301"/>
      <c r="I196" s="301"/>
      <c r="J196" s="301"/>
      <c r="K196" s="301"/>
      <c r="L196" s="301"/>
      <c r="M196" s="301"/>
      <c r="N196" s="301"/>
      <c r="O196" s="301"/>
      <c r="P196" s="301"/>
      <c r="Q196" s="301"/>
      <c r="R196" s="301"/>
      <c r="S196" s="301"/>
      <c r="T196" s="301"/>
      <c r="U196" s="301"/>
      <c r="V196" s="301"/>
      <c r="W196" s="301"/>
      <c r="X196" s="301"/>
      <c r="Y196" s="301"/>
      <c r="Z196" s="301"/>
      <c r="AA196" s="301"/>
      <c r="AB196" s="301"/>
      <c r="AC196" s="301"/>
      <c r="AD196" s="301"/>
      <c r="AE196" s="301"/>
      <c r="AF196" s="301"/>
      <c r="AG196" s="301"/>
      <c r="AH196" s="298"/>
    </row>
    <row r="197" spans="1:34">
      <c r="A197" s="782" t="s">
        <v>1246</v>
      </c>
      <c r="B197" s="783"/>
      <c r="C197" s="783"/>
      <c r="D197" s="783"/>
      <c r="E197" s="783"/>
      <c r="F197" s="783"/>
      <c r="G197" s="783"/>
      <c r="H197" s="783"/>
      <c r="I197" s="783"/>
      <c r="J197" s="783"/>
      <c r="K197" s="784"/>
      <c r="L197" s="782" t="s">
        <v>1247</v>
      </c>
      <c r="M197" s="783"/>
      <c r="N197" s="783"/>
      <c r="O197" s="783"/>
      <c r="P197" s="783"/>
      <c r="Q197" s="783"/>
      <c r="R197" s="783"/>
      <c r="S197" s="783"/>
      <c r="T197" s="783"/>
      <c r="U197" s="783"/>
      <c r="V197" s="784"/>
      <c r="W197" s="788" t="s">
        <v>1248</v>
      </c>
      <c r="X197" s="788"/>
      <c r="Y197" s="788"/>
      <c r="Z197" s="788"/>
      <c r="AA197" s="788"/>
      <c r="AB197" s="788"/>
      <c r="AC197" s="788"/>
      <c r="AD197" s="788"/>
      <c r="AE197" s="788"/>
      <c r="AF197" s="788"/>
      <c r="AG197" s="788"/>
      <c r="AH197" s="788"/>
    </row>
    <row r="198" spans="1:34">
      <c r="A198" s="785"/>
      <c r="B198" s="786"/>
      <c r="C198" s="786"/>
      <c r="D198" s="786"/>
      <c r="E198" s="786"/>
      <c r="F198" s="786"/>
      <c r="G198" s="786"/>
      <c r="H198" s="786"/>
      <c r="I198" s="786"/>
      <c r="J198" s="786"/>
      <c r="K198" s="787"/>
      <c r="L198" s="785"/>
      <c r="M198" s="786"/>
      <c r="N198" s="786"/>
      <c r="O198" s="786"/>
      <c r="P198" s="786"/>
      <c r="Q198" s="786"/>
      <c r="R198" s="786"/>
      <c r="S198" s="786"/>
      <c r="T198" s="786"/>
      <c r="U198" s="786"/>
      <c r="V198" s="787"/>
      <c r="W198" s="788"/>
      <c r="X198" s="788"/>
      <c r="Y198" s="788"/>
      <c r="Z198" s="788"/>
      <c r="AA198" s="788"/>
      <c r="AB198" s="788"/>
      <c r="AC198" s="788"/>
      <c r="AD198" s="788"/>
      <c r="AE198" s="788"/>
      <c r="AF198" s="788"/>
      <c r="AG198" s="788"/>
      <c r="AH198" s="788"/>
    </row>
    <row r="199" spans="1:34">
      <c r="A199" s="776" t="s">
        <v>1249</v>
      </c>
      <c r="B199" s="777"/>
      <c r="C199" s="777"/>
      <c r="D199" s="777"/>
      <c r="E199" s="777"/>
      <c r="F199" s="777"/>
      <c r="G199" s="777"/>
      <c r="H199" s="777"/>
      <c r="I199" s="777"/>
      <c r="J199" s="777"/>
      <c r="K199" s="778"/>
      <c r="L199" s="776" t="s">
        <v>1250</v>
      </c>
      <c r="M199" s="777"/>
      <c r="N199" s="777"/>
      <c r="O199" s="777"/>
      <c r="P199" s="777"/>
      <c r="Q199" s="777"/>
      <c r="R199" s="777"/>
      <c r="S199" s="777"/>
      <c r="T199" s="777"/>
      <c r="U199" s="777"/>
      <c r="V199" s="778"/>
      <c r="W199" s="779">
        <v>9425010</v>
      </c>
      <c r="X199" s="780"/>
      <c r="Y199" s="780"/>
      <c r="Z199" s="780"/>
      <c r="AA199" s="780"/>
      <c r="AB199" s="780"/>
      <c r="AC199" s="780"/>
      <c r="AD199" s="780"/>
      <c r="AE199" s="780"/>
      <c r="AF199" s="780"/>
      <c r="AG199" s="780"/>
      <c r="AH199" s="781"/>
    </row>
    <row r="200" spans="1:34">
      <c r="A200" s="452" t="s">
        <v>1251</v>
      </c>
      <c r="B200" s="453"/>
      <c r="C200" s="453"/>
      <c r="D200" s="453"/>
      <c r="E200" s="453"/>
      <c r="F200" s="453"/>
      <c r="G200" s="453"/>
      <c r="H200" s="453"/>
      <c r="I200" s="453"/>
      <c r="J200" s="453"/>
      <c r="K200" s="454"/>
      <c r="L200" s="452" t="s">
        <v>1252</v>
      </c>
      <c r="M200" s="453"/>
      <c r="N200" s="453"/>
      <c r="O200" s="453"/>
      <c r="P200" s="453"/>
      <c r="Q200" s="453"/>
      <c r="R200" s="453"/>
      <c r="S200" s="453"/>
      <c r="T200" s="453"/>
      <c r="U200" s="453"/>
      <c r="V200" s="454"/>
      <c r="W200" s="779">
        <v>1876.23</v>
      </c>
      <c r="X200" s="780"/>
      <c r="Y200" s="780"/>
      <c r="Z200" s="780"/>
      <c r="AA200" s="780"/>
      <c r="AB200" s="780"/>
      <c r="AC200" s="780"/>
      <c r="AD200" s="780"/>
      <c r="AE200" s="780"/>
      <c r="AF200" s="780"/>
      <c r="AG200" s="780"/>
      <c r="AH200" s="781"/>
    </row>
    <row r="201" spans="1:34">
      <c r="A201" s="301"/>
      <c r="B201" s="301"/>
      <c r="C201" s="301"/>
      <c r="D201" s="301"/>
      <c r="E201" s="301"/>
      <c r="F201" s="301"/>
      <c r="G201" s="301"/>
      <c r="H201" s="301"/>
      <c r="I201" s="301"/>
      <c r="J201" s="301"/>
      <c r="K201" s="301"/>
      <c r="L201" s="301"/>
      <c r="M201" s="301"/>
      <c r="N201" s="301"/>
      <c r="O201" s="301"/>
      <c r="P201" s="301"/>
      <c r="Q201" s="301"/>
      <c r="R201" s="301"/>
      <c r="S201" s="301"/>
      <c r="T201" s="301"/>
      <c r="U201" s="301"/>
      <c r="V201" s="301"/>
      <c r="W201" s="301"/>
      <c r="X201" s="301"/>
      <c r="Y201" s="301"/>
      <c r="Z201" s="301"/>
      <c r="AA201" s="301"/>
      <c r="AB201" s="301"/>
      <c r="AC201" s="301"/>
      <c r="AD201" s="301"/>
      <c r="AE201" s="301"/>
      <c r="AF201" s="301"/>
      <c r="AG201" s="301"/>
      <c r="AH201" s="298"/>
    </row>
    <row r="202" spans="1:34">
      <c r="A202" s="300"/>
      <c r="B202" s="300"/>
      <c r="C202" s="300"/>
      <c r="D202" s="300"/>
      <c r="E202" s="300"/>
      <c r="F202" s="300"/>
      <c r="G202" s="300"/>
      <c r="H202" s="300"/>
      <c r="I202" s="300"/>
      <c r="J202" s="30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  <c r="AF202" s="300"/>
      <c r="AG202" s="300"/>
    </row>
    <row r="203" spans="1:34">
      <c r="A203" s="295" t="s">
        <v>1253</v>
      </c>
      <c r="B203" s="295"/>
      <c r="C203" s="295"/>
      <c r="D203" s="295" t="s">
        <v>1254</v>
      </c>
      <c r="E203" s="295"/>
      <c r="F203" s="295"/>
      <c r="G203" s="295"/>
      <c r="H203" s="295"/>
      <c r="I203" s="295"/>
      <c r="J203" s="295"/>
      <c r="K203" s="295"/>
      <c r="L203" s="295"/>
      <c r="M203" s="295"/>
      <c r="N203" s="295"/>
      <c r="O203" s="295"/>
      <c r="P203" s="295"/>
      <c r="Q203" s="295"/>
      <c r="R203" s="295"/>
      <c r="S203" s="295"/>
      <c r="T203" s="295"/>
      <c r="U203" s="295"/>
      <c r="V203" s="295"/>
      <c r="W203" s="295"/>
      <c r="X203" s="295"/>
      <c r="Y203" s="295"/>
      <c r="Z203" s="295"/>
      <c r="AA203" s="295"/>
      <c r="AB203" s="295"/>
      <c r="AC203" s="295"/>
      <c r="AD203" s="295"/>
      <c r="AE203" s="295"/>
      <c r="AF203" s="295"/>
      <c r="AG203" s="295"/>
    </row>
    <row r="204" spans="1:34">
      <c r="A204" s="295" t="s">
        <v>1255</v>
      </c>
      <c r="B204" s="300"/>
      <c r="C204" s="300"/>
      <c r="D204" s="300"/>
      <c r="E204" s="300"/>
      <c r="F204" s="300"/>
      <c r="G204" s="300"/>
      <c r="H204" s="300"/>
      <c r="I204" s="300"/>
      <c r="J204" s="30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  <c r="AD204" s="300"/>
      <c r="AE204" s="300"/>
      <c r="AF204" s="300"/>
      <c r="AG204" s="300"/>
    </row>
    <row r="205" spans="1:34">
      <c r="A205" s="300"/>
      <c r="B205" s="300"/>
      <c r="C205" s="300"/>
      <c r="D205" s="300"/>
      <c r="E205" s="300"/>
      <c r="F205" s="300"/>
      <c r="G205" s="300"/>
      <c r="H205" s="300"/>
      <c r="I205" s="300"/>
      <c r="J205" s="30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  <c r="AD205" s="300"/>
      <c r="AE205" s="300"/>
      <c r="AF205" s="300"/>
      <c r="AG205" s="300"/>
    </row>
    <row r="206" spans="1:34">
      <c r="A206" s="300"/>
      <c r="B206" s="300"/>
      <c r="C206" s="300"/>
      <c r="D206" s="300"/>
      <c r="E206" s="300"/>
      <c r="F206" s="300"/>
      <c r="G206" s="300"/>
      <c r="H206" s="300"/>
      <c r="I206" s="300"/>
      <c r="J206" s="30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300"/>
      <c r="AG206" s="300"/>
    </row>
    <row r="207" spans="1:34">
      <c r="A207" s="300"/>
      <c r="B207" s="300"/>
      <c r="C207" s="300"/>
      <c r="D207" s="300"/>
      <c r="E207" s="300"/>
      <c r="F207" s="300"/>
      <c r="G207" s="300"/>
      <c r="H207" s="300"/>
      <c r="I207" s="300"/>
      <c r="J207" s="30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F207" s="300"/>
      <c r="AG207" s="300"/>
    </row>
    <row r="208" spans="1:34">
      <c r="A208" s="300"/>
      <c r="B208" s="300"/>
      <c r="C208" s="300"/>
      <c r="D208" s="300"/>
      <c r="E208" s="300"/>
      <c r="F208" s="300"/>
      <c r="G208" s="300"/>
      <c r="H208" s="300"/>
      <c r="I208" s="300"/>
      <c r="J208" s="30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  <c r="AD208" s="300"/>
      <c r="AE208" s="300"/>
      <c r="AF208" s="300"/>
      <c r="AG208" s="300"/>
    </row>
    <row r="209" spans="1:39" s="298" customFormat="1" ht="15" customHeight="1">
      <c r="A209" s="268" t="s">
        <v>354</v>
      </c>
      <c r="B209" s="308"/>
      <c r="C209" s="308"/>
      <c r="D209" s="277" t="s">
        <v>1256</v>
      </c>
      <c r="E209" s="308"/>
      <c r="F209" s="308"/>
      <c r="G209" s="308"/>
      <c r="H209" s="308"/>
      <c r="I209" s="308"/>
      <c r="J209" s="308"/>
      <c r="K209" s="308"/>
      <c r="L209" s="308"/>
      <c r="M209" s="308"/>
      <c r="N209" s="308"/>
      <c r="O209" s="308"/>
      <c r="P209" s="308"/>
      <c r="Q209" s="308"/>
      <c r="R209" s="308"/>
      <c r="S209" s="308"/>
      <c r="T209" s="308"/>
      <c r="U209" s="308"/>
      <c r="V209" s="308"/>
      <c r="W209" s="308"/>
      <c r="X209" s="308"/>
      <c r="Y209" s="308"/>
      <c r="Z209" s="308"/>
      <c r="AA209" s="308"/>
      <c r="AB209" s="308"/>
      <c r="AC209" s="308"/>
      <c r="AD209" s="308"/>
      <c r="AE209" s="308"/>
      <c r="AF209" s="308"/>
      <c r="AG209" s="308"/>
      <c r="AH209" s="308"/>
    </row>
    <row r="210" spans="1:39" s="298" customFormat="1" ht="9" customHeight="1">
      <c r="A210" s="275"/>
      <c r="B210" s="275"/>
      <c r="C210" s="275"/>
      <c r="D210" s="275"/>
      <c r="E210" s="275"/>
      <c r="F210" s="275"/>
      <c r="G210" s="275"/>
      <c r="H210" s="275"/>
      <c r="I210" s="275"/>
      <c r="J210" s="275"/>
      <c r="K210" s="275"/>
      <c r="L210" s="275"/>
      <c r="M210" s="275"/>
      <c r="N210" s="275"/>
      <c r="O210" s="275"/>
      <c r="P210" s="275"/>
      <c r="Q210" s="275"/>
      <c r="R210" s="275"/>
      <c r="S210" s="275"/>
      <c r="T210" s="275"/>
      <c r="U210" s="275"/>
      <c r="V210" s="275"/>
      <c r="W210" s="275"/>
      <c r="X210" s="275"/>
      <c r="Y210" s="275"/>
      <c r="Z210" s="275"/>
      <c r="AA210" s="275"/>
      <c r="AB210" s="275"/>
      <c r="AC210" s="275"/>
      <c r="AD210" s="275"/>
      <c r="AE210" s="275"/>
      <c r="AF210" s="275"/>
      <c r="AG210" s="275"/>
      <c r="AH210" s="275"/>
    </row>
    <row r="211" spans="1:39" ht="78" customHeight="1">
      <c r="A211" s="773" t="s">
        <v>1745</v>
      </c>
      <c r="B211" s="773"/>
      <c r="C211" s="773"/>
      <c r="D211" s="773"/>
      <c r="E211" s="773"/>
      <c r="F211" s="773"/>
      <c r="G211" s="773"/>
      <c r="H211" s="773"/>
      <c r="I211" s="773"/>
      <c r="J211" s="773"/>
      <c r="K211" s="773"/>
      <c r="L211" s="773"/>
      <c r="M211" s="773"/>
      <c r="N211" s="773"/>
      <c r="O211" s="773"/>
      <c r="P211" s="773"/>
      <c r="Q211" s="773"/>
      <c r="R211" s="773"/>
      <c r="S211" s="773"/>
      <c r="T211" s="773"/>
      <c r="U211" s="773"/>
      <c r="V211" s="773"/>
      <c r="W211" s="773"/>
      <c r="X211" s="773"/>
      <c r="Y211" s="773"/>
      <c r="Z211" s="773"/>
      <c r="AA211" s="773"/>
      <c r="AB211" s="773"/>
      <c r="AC211" s="773"/>
      <c r="AD211" s="773"/>
      <c r="AE211" s="773"/>
      <c r="AF211" s="773"/>
      <c r="AG211" s="773"/>
      <c r="AH211" s="773"/>
    </row>
    <row r="212" spans="1:39">
      <c r="A212" s="271"/>
      <c r="B212" s="271"/>
      <c r="C212" s="271"/>
      <c r="D212" s="271"/>
      <c r="E212" s="271"/>
      <c r="F212" s="271"/>
      <c r="G212" s="271"/>
      <c r="H212" s="271"/>
      <c r="I212" s="271"/>
      <c r="J212" s="271"/>
      <c r="K212" s="271"/>
      <c r="L212" s="271"/>
      <c r="M212" s="271"/>
      <c r="N212" s="271"/>
      <c r="O212" s="271"/>
      <c r="P212" s="271"/>
      <c r="Q212" s="271"/>
      <c r="R212" s="271"/>
      <c r="S212" s="271"/>
      <c r="T212" s="271"/>
      <c r="U212" s="271"/>
      <c r="V212" s="271"/>
      <c r="W212" s="271"/>
      <c r="X212" s="271"/>
      <c r="Y212" s="271"/>
      <c r="Z212" s="271"/>
      <c r="AA212" s="271"/>
      <c r="AB212" s="271"/>
      <c r="AC212" s="271"/>
      <c r="AD212" s="271"/>
      <c r="AE212" s="271"/>
      <c r="AF212" s="271"/>
      <c r="AG212" s="271"/>
      <c r="AH212" s="271"/>
    </row>
    <row r="213" spans="1:39">
      <c r="A213" s="774" t="s">
        <v>1257</v>
      </c>
      <c r="B213" s="775"/>
      <c r="C213" s="775"/>
      <c r="D213" s="775"/>
      <c r="E213" s="775"/>
      <c r="F213" s="775"/>
      <c r="G213" s="775"/>
      <c r="H213" s="775"/>
      <c r="I213" s="775"/>
      <c r="J213" s="775"/>
      <c r="K213" s="775"/>
      <c r="L213" s="775"/>
      <c r="M213" s="775"/>
      <c r="N213" s="775"/>
      <c r="O213" s="775"/>
      <c r="P213" s="775"/>
      <c r="Q213" s="775"/>
      <c r="R213" s="775"/>
      <c r="S213" s="775"/>
      <c r="T213" s="775"/>
      <c r="U213" s="775"/>
      <c r="V213" s="775"/>
      <c r="W213" s="775"/>
      <c r="X213" s="775"/>
      <c r="Y213" s="775"/>
      <c r="Z213" s="775"/>
      <c r="AA213" s="775"/>
      <c r="AB213" s="775"/>
      <c r="AC213" s="775"/>
      <c r="AD213" s="775"/>
      <c r="AE213" s="271"/>
      <c r="AF213" s="271"/>
      <c r="AG213" s="271"/>
      <c r="AH213" s="271"/>
    </row>
    <row r="214" spans="1:39">
      <c r="A214" s="300"/>
      <c r="B214" s="300"/>
      <c r="C214" s="300"/>
      <c r="D214" s="300"/>
      <c r="E214" s="300"/>
      <c r="F214" s="300"/>
      <c r="G214" s="300"/>
      <c r="H214" s="300"/>
      <c r="I214" s="300"/>
      <c r="J214" s="300"/>
      <c r="K214" s="300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  <c r="AB214" s="300"/>
      <c r="AC214" s="300"/>
      <c r="AD214" s="300"/>
      <c r="AE214" s="300"/>
      <c r="AF214" s="300"/>
      <c r="AG214" s="300"/>
    </row>
    <row r="215" spans="1:39">
      <c r="A215" s="652" t="s">
        <v>1258</v>
      </c>
      <c r="B215" s="652"/>
      <c r="C215" s="652"/>
      <c r="D215" s="652"/>
      <c r="E215" s="652"/>
      <c r="F215" s="652"/>
      <c r="G215" s="652"/>
      <c r="H215" s="652"/>
      <c r="I215" s="652"/>
      <c r="J215" s="652" t="s">
        <v>547</v>
      </c>
      <c r="K215" s="652"/>
      <c r="L215" s="652"/>
      <c r="M215" s="652"/>
      <c r="N215" s="652"/>
      <c r="O215" s="652"/>
      <c r="P215" s="652"/>
      <c r="Q215" s="652"/>
      <c r="R215" s="652"/>
      <c r="S215" s="652"/>
      <c r="T215" s="652"/>
      <c r="U215" s="652"/>
      <c r="V215" s="652"/>
      <c r="W215" s="652"/>
      <c r="X215" s="652"/>
      <c r="Y215" s="652"/>
      <c r="Z215" s="652"/>
      <c r="AA215" s="652"/>
      <c r="AB215" s="652"/>
      <c r="AC215" s="652"/>
      <c r="AD215" s="652"/>
      <c r="AE215" s="652"/>
      <c r="AF215" s="652"/>
      <c r="AG215" s="652"/>
      <c r="AH215" s="652"/>
    </row>
    <row r="216" spans="1:39">
      <c r="A216" s="652"/>
      <c r="B216" s="652"/>
      <c r="C216" s="652"/>
      <c r="D216" s="652"/>
      <c r="E216" s="652"/>
      <c r="F216" s="652"/>
      <c r="G216" s="652"/>
      <c r="H216" s="652"/>
      <c r="I216" s="652"/>
      <c r="J216" s="652" t="s">
        <v>1259</v>
      </c>
      <c r="K216" s="652"/>
      <c r="L216" s="652"/>
      <c r="M216" s="652"/>
      <c r="N216" s="652"/>
      <c r="O216" s="737" t="s">
        <v>1260</v>
      </c>
      <c r="P216" s="737"/>
      <c r="Q216" s="737"/>
      <c r="R216" s="737"/>
      <c r="S216" s="737"/>
      <c r="T216" s="737" t="s">
        <v>1261</v>
      </c>
      <c r="U216" s="737"/>
      <c r="V216" s="737"/>
      <c r="W216" s="737"/>
      <c r="X216" s="737"/>
      <c r="Y216" s="652" t="s">
        <v>1262</v>
      </c>
      <c r="Z216" s="652"/>
      <c r="AA216" s="652"/>
      <c r="AB216" s="652"/>
      <c r="AC216" s="652"/>
      <c r="AD216" s="652" t="s">
        <v>1263</v>
      </c>
      <c r="AE216" s="652"/>
      <c r="AF216" s="652"/>
      <c r="AG216" s="652"/>
      <c r="AH216" s="652"/>
    </row>
    <row r="217" spans="1:39">
      <c r="A217" s="652"/>
      <c r="B217" s="652"/>
      <c r="C217" s="652"/>
      <c r="D217" s="652"/>
      <c r="E217" s="652"/>
      <c r="F217" s="652"/>
      <c r="G217" s="652"/>
      <c r="H217" s="652"/>
      <c r="I217" s="652"/>
      <c r="J217" s="652"/>
      <c r="K217" s="652"/>
      <c r="L217" s="652"/>
      <c r="M217" s="652"/>
      <c r="N217" s="652"/>
      <c r="O217" s="737"/>
      <c r="P217" s="737"/>
      <c r="Q217" s="737"/>
      <c r="R217" s="737"/>
      <c r="S217" s="737"/>
      <c r="T217" s="737"/>
      <c r="U217" s="737"/>
      <c r="V217" s="737"/>
      <c r="W217" s="737"/>
      <c r="X217" s="737"/>
      <c r="Y217" s="652"/>
      <c r="Z217" s="652"/>
      <c r="AA217" s="652"/>
      <c r="AB217" s="652"/>
      <c r="AC217" s="652"/>
      <c r="AD217" s="652"/>
      <c r="AE217" s="652"/>
      <c r="AF217" s="652"/>
      <c r="AG217" s="652"/>
      <c r="AH217" s="652"/>
    </row>
    <row r="218" spans="1:39">
      <c r="A218" s="652"/>
      <c r="B218" s="652"/>
      <c r="C218" s="652"/>
      <c r="D218" s="652"/>
      <c r="E218" s="652"/>
      <c r="F218" s="652"/>
      <c r="G218" s="652"/>
      <c r="H218" s="652"/>
      <c r="I218" s="652"/>
      <c r="J218" s="652"/>
      <c r="K218" s="652"/>
      <c r="L218" s="652"/>
      <c r="M218" s="652"/>
      <c r="N218" s="652"/>
      <c r="O218" s="737"/>
      <c r="P218" s="737"/>
      <c r="Q218" s="737"/>
      <c r="R218" s="737"/>
      <c r="S218" s="737"/>
      <c r="T218" s="737"/>
      <c r="U218" s="737"/>
      <c r="V218" s="737"/>
      <c r="W218" s="737"/>
      <c r="X218" s="737"/>
      <c r="Y218" s="652"/>
      <c r="Z218" s="652"/>
      <c r="AA218" s="652"/>
      <c r="AB218" s="652"/>
      <c r="AC218" s="652"/>
      <c r="AD218" s="652"/>
      <c r="AE218" s="652"/>
      <c r="AF218" s="652"/>
      <c r="AG218" s="652"/>
      <c r="AH218" s="652"/>
    </row>
    <row r="219" spans="1:39">
      <c r="A219" s="652"/>
      <c r="B219" s="652"/>
      <c r="C219" s="652"/>
      <c r="D219" s="652"/>
      <c r="E219" s="652"/>
      <c r="F219" s="652"/>
      <c r="G219" s="652"/>
      <c r="H219" s="652"/>
      <c r="I219" s="652"/>
      <c r="J219" s="652"/>
      <c r="K219" s="652"/>
      <c r="L219" s="652"/>
      <c r="M219" s="652"/>
      <c r="N219" s="652"/>
      <c r="O219" s="737"/>
      <c r="P219" s="737"/>
      <c r="Q219" s="737"/>
      <c r="R219" s="737"/>
      <c r="S219" s="737"/>
      <c r="T219" s="737"/>
      <c r="U219" s="737"/>
      <c r="V219" s="737"/>
      <c r="W219" s="737"/>
      <c r="X219" s="737"/>
      <c r="Y219" s="652"/>
      <c r="Z219" s="652"/>
      <c r="AA219" s="652"/>
      <c r="AB219" s="652"/>
      <c r="AC219" s="652"/>
      <c r="AD219" s="652"/>
      <c r="AE219" s="652"/>
      <c r="AF219" s="652"/>
      <c r="AG219" s="652"/>
      <c r="AH219" s="652"/>
    </row>
    <row r="220" spans="1:39">
      <c r="A220" s="652"/>
      <c r="B220" s="652"/>
      <c r="C220" s="652"/>
      <c r="D220" s="652"/>
      <c r="E220" s="652"/>
      <c r="F220" s="652"/>
      <c r="G220" s="652"/>
      <c r="H220" s="652"/>
      <c r="I220" s="652"/>
      <c r="J220" s="652"/>
      <c r="K220" s="652"/>
      <c r="L220" s="652"/>
      <c r="M220" s="652"/>
      <c r="N220" s="652"/>
      <c r="O220" s="737"/>
      <c r="P220" s="737"/>
      <c r="Q220" s="737"/>
      <c r="R220" s="737"/>
      <c r="S220" s="737"/>
      <c r="T220" s="737"/>
      <c r="U220" s="737"/>
      <c r="V220" s="737"/>
      <c r="W220" s="737"/>
      <c r="X220" s="737"/>
      <c r="Y220" s="652"/>
      <c r="Z220" s="652"/>
      <c r="AA220" s="652"/>
      <c r="AB220" s="652"/>
      <c r="AC220" s="652"/>
      <c r="AD220" s="652"/>
      <c r="AE220" s="652"/>
      <c r="AF220" s="652"/>
      <c r="AG220" s="652"/>
      <c r="AH220" s="652"/>
    </row>
    <row r="221" spans="1:39">
      <c r="A221" s="666" t="s">
        <v>1264</v>
      </c>
      <c r="B221" s="667"/>
      <c r="C221" s="667"/>
      <c r="D221" s="667"/>
      <c r="E221" s="667"/>
      <c r="F221" s="667"/>
      <c r="G221" s="667"/>
      <c r="H221" s="667"/>
      <c r="I221" s="668"/>
      <c r="J221" s="642">
        <v>314182.81</v>
      </c>
      <c r="K221" s="642"/>
      <c r="L221" s="642"/>
      <c r="M221" s="642"/>
      <c r="N221" s="642"/>
      <c r="O221" s="642">
        <v>7580</v>
      </c>
      <c r="P221" s="642"/>
      <c r="Q221" s="642"/>
      <c r="R221" s="642"/>
      <c r="S221" s="642"/>
      <c r="T221" s="642">
        <v>5370</v>
      </c>
      <c r="U221" s="642"/>
      <c r="V221" s="642"/>
      <c r="W221" s="642"/>
      <c r="X221" s="642"/>
      <c r="Y221" s="642"/>
      <c r="Z221" s="642"/>
      <c r="AA221" s="642"/>
      <c r="AB221" s="642"/>
      <c r="AC221" s="642"/>
      <c r="AD221" s="642">
        <f>J221+O221-T221-Y221</f>
        <v>316392.81</v>
      </c>
      <c r="AE221" s="642"/>
      <c r="AF221" s="642"/>
      <c r="AG221" s="642"/>
      <c r="AH221" s="642"/>
      <c r="AM221" s="322"/>
    </row>
    <row r="222" spans="1:39">
      <c r="A222" s="669"/>
      <c r="B222" s="670"/>
      <c r="C222" s="670"/>
      <c r="D222" s="670"/>
      <c r="E222" s="670"/>
      <c r="F222" s="670"/>
      <c r="G222" s="670"/>
      <c r="H222" s="670"/>
      <c r="I222" s="671"/>
      <c r="J222" s="642"/>
      <c r="K222" s="642"/>
      <c r="L222" s="642"/>
      <c r="M222" s="642"/>
      <c r="N222" s="642"/>
      <c r="O222" s="642"/>
      <c r="P222" s="642"/>
      <c r="Q222" s="642"/>
      <c r="R222" s="642"/>
      <c r="S222" s="642"/>
      <c r="T222" s="642"/>
      <c r="U222" s="642"/>
      <c r="V222" s="642"/>
      <c r="W222" s="642"/>
      <c r="X222" s="642"/>
      <c r="Y222" s="642"/>
      <c r="Z222" s="642"/>
      <c r="AA222" s="642"/>
      <c r="AB222" s="642"/>
      <c r="AC222" s="642"/>
      <c r="AD222" s="642"/>
      <c r="AE222" s="642"/>
      <c r="AF222" s="642"/>
      <c r="AG222" s="642"/>
      <c r="AH222" s="642"/>
      <c r="AI222" s="296" t="str">
        <f>IF(ROUND(AD221-A!D73,0)=0,"","CHYBA")</f>
        <v/>
      </c>
      <c r="AJ222" s="296" t="s">
        <v>1220</v>
      </c>
    </row>
    <row r="223" spans="1:39">
      <c r="A223" s="666" t="s">
        <v>1265</v>
      </c>
      <c r="B223" s="667"/>
      <c r="C223" s="667"/>
      <c r="D223" s="667"/>
      <c r="E223" s="667"/>
      <c r="F223" s="667"/>
      <c r="G223" s="667"/>
      <c r="H223" s="667"/>
      <c r="I223" s="668"/>
      <c r="J223" s="674"/>
      <c r="K223" s="674"/>
      <c r="L223" s="674"/>
      <c r="M223" s="674"/>
      <c r="N223" s="674"/>
      <c r="O223" s="642"/>
      <c r="P223" s="642"/>
      <c r="Q223" s="642"/>
      <c r="R223" s="642"/>
      <c r="S223" s="642"/>
      <c r="T223" s="642"/>
      <c r="U223" s="642"/>
      <c r="V223" s="642"/>
      <c r="W223" s="642"/>
      <c r="X223" s="642"/>
      <c r="Y223" s="674"/>
      <c r="Z223" s="674"/>
      <c r="AA223" s="674"/>
      <c r="AB223" s="674"/>
      <c r="AC223" s="674"/>
      <c r="AD223" s="674">
        <f>J223+O223-T223-Y223</f>
        <v>0</v>
      </c>
      <c r="AE223" s="674"/>
      <c r="AF223" s="674"/>
      <c r="AG223" s="674"/>
      <c r="AH223" s="674"/>
    </row>
    <row r="224" spans="1:39">
      <c r="A224" s="669"/>
      <c r="B224" s="670"/>
      <c r="C224" s="670"/>
      <c r="D224" s="670"/>
      <c r="E224" s="670"/>
      <c r="F224" s="670"/>
      <c r="G224" s="670"/>
      <c r="H224" s="670"/>
      <c r="I224" s="671"/>
      <c r="J224" s="674"/>
      <c r="K224" s="674"/>
      <c r="L224" s="674"/>
      <c r="M224" s="674"/>
      <c r="N224" s="674"/>
      <c r="O224" s="642"/>
      <c r="P224" s="642"/>
      <c r="Q224" s="642"/>
      <c r="R224" s="642"/>
      <c r="S224" s="642"/>
      <c r="T224" s="642"/>
      <c r="U224" s="642"/>
      <c r="V224" s="642"/>
      <c r="W224" s="642"/>
      <c r="X224" s="642"/>
      <c r="Y224" s="674"/>
      <c r="Z224" s="674"/>
      <c r="AA224" s="674"/>
      <c r="AB224" s="674"/>
      <c r="AC224" s="674"/>
      <c r="AD224" s="674"/>
      <c r="AE224" s="674"/>
      <c r="AF224" s="674"/>
      <c r="AG224" s="674"/>
      <c r="AH224" s="674"/>
      <c r="AI224" s="296" t="str">
        <f>IF(ROUND(AD223-A!D75,0)=0,"","CHYBA")</f>
        <v/>
      </c>
      <c r="AJ224" s="296" t="s">
        <v>1220</v>
      </c>
    </row>
    <row r="225" spans="1:36">
      <c r="A225" s="666" t="s">
        <v>1266</v>
      </c>
      <c r="B225" s="667"/>
      <c r="C225" s="667"/>
      <c r="D225" s="667"/>
      <c r="E225" s="667"/>
      <c r="F225" s="667"/>
      <c r="G225" s="667"/>
      <c r="H225" s="667"/>
      <c r="I225" s="668"/>
      <c r="J225" s="674"/>
      <c r="K225" s="674"/>
      <c r="L225" s="674"/>
      <c r="M225" s="674"/>
      <c r="N225" s="674"/>
      <c r="O225" s="642"/>
      <c r="P225" s="642"/>
      <c r="Q225" s="642"/>
      <c r="R225" s="642"/>
      <c r="S225" s="642"/>
      <c r="T225" s="642"/>
      <c r="U225" s="642"/>
      <c r="V225" s="642"/>
      <c r="W225" s="642"/>
      <c r="X225" s="642"/>
      <c r="Y225" s="674"/>
      <c r="Z225" s="674"/>
      <c r="AA225" s="674"/>
      <c r="AB225" s="674"/>
      <c r="AC225" s="674"/>
      <c r="AD225" s="674">
        <f>J225+O225-T225-Y225</f>
        <v>0</v>
      </c>
      <c r="AE225" s="674"/>
      <c r="AF225" s="674"/>
      <c r="AG225" s="674"/>
      <c r="AH225" s="674"/>
    </row>
    <row r="226" spans="1:36">
      <c r="A226" s="669"/>
      <c r="B226" s="670"/>
      <c r="C226" s="670"/>
      <c r="D226" s="670"/>
      <c r="E226" s="670"/>
      <c r="F226" s="670"/>
      <c r="G226" s="670"/>
      <c r="H226" s="670"/>
      <c r="I226" s="671"/>
      <c r="J226" s="674"/>
      <c r="K226" s="674"/>
      <c r="L226" s="674"/>
      <c r="M226" s="674"/>
      <c r="N226" s="674"/>
      <c r="O226" s="642"/>
      <c r="P226" s="642"/>
      <c r="Q226" s="642"/>
      <c r="R226" s="642"/>
      <c r="S226" s="642"/>
      <c r="T226" s="642"/>
      <c r="U226" s="642"/>
      <c r="V226" s="642"/>
      <c r="W226" s="642"/>
      <c r="X226" s="642"/>
      <c r="Y226" s="674"/>
      <c r="Z226" s="674"/>
      <c r="AA226" s="674"/>
      <c r="AB226" s="674"/>
      <c r="AC226" s="674"/>
      <c r="AD226" s="674"/>
      <c r="AE226" s="674"/>
      <c r="AF226" s="674"/>
      <c r="AG226" s="674"/>
      <c r="AH226" s="674"/>
      <c r="AI226" s="296" t="str">
        <f>IF(ROUND(AD225-A!D77,0)=0,"","CHYBA")</f>
        <v/>
      </c>
      <c r="AJ226" s="296" t="s">
        <v>1220</v>
      </c>
    </row>
    <row r="227" spans="1:36">
      <c r="A227" s="666" t="s">
        <v>1267</v>
      </c>
      <c r="B227" s="667"/>
      <c r="C227" s="667"/>
      <c r="D227" s="667"/>
      <c r="E227" s="667"/>
      <c r="F227" s="667"/>
      <c r="G227" s="667"/>
      <c r="H227" s="667"/>
      <c r="I227" s="668"/>
      <c r="J227" s="674"/>
      <c r="K227" s="674"/>
      <c r="L227" s="674"/>
      <c r="M227" s="674"/>
      <c r="N227" s="674"/>
      <c r="O227" s="642"/>
      <c r="P227" s="642"/>
      <c r="Q227" s="642"/>
      <c r="R227" s="642"/>
      <c r="S227" s="642"/>
      <c r="T227" s="642"/>
      <c r="U227" s="642"/>
      <c r="V227" s="642"/>
      <c r="W227" s="642"/>
      <c r="X227" s="642"/>
      <c r="Y227" s="674"/>
      <c r="Z227" s="674"/>
      <c r="AA227" s="674"/>
      <c r="AB227" s="674"/>
      <c r="AC227" s="674"/>
      <c r="AD227" s="674">
        <f>J227+O227-T227-Y227</f>
        <v>0</v>
      </c>
      <c r="AE227" s="674"/>
      <c r="AF227" s="674"/>
      <c r="AG227" s="674"/>
      <c r="AH227" s="674"/>
    </row>
    <row r="228" spans="1:36">
      <c r="A228" s="669"/>
      <c r="B228" s="670"/>
      <c r="C228" s="670"/>
      <c r="D228" s="670"/>
      <c r="E228" s="670"/>
      <c r="F228" s="670"/>
      <c r="G228" s="670"/>
      <c r="H228" s="670"/>
      <c r="I228" s="671"/>
      <c r="J228" s="674"/>
      <c r="K228" s="674"/>
      <c r="L228" s="674"/>
      <c r="M228" s="674"/>
      <c r="N228" s="674"/>
      <c r="O228" s="642"/>
      <c r="P228" s="642"/>
      <c r="Q228" s="642"/>
      <c r="R228" s="642"/>
      <c r="S228" s="642"/>
      <c r="T228" s="642"/>
      <c r="U228" s="642"/>
      <c r="V228" s="642"/>
      <c r="W228" s="642"/>
      <c r="X228" s="642"/>
      <c r="Y228" s="674"/>
      <c r="Z228" s="674"/>
      <c r="AA228" s="674"/>
      <c r="AB228" s="674"/>
      <c r="AC228" s="674"/>
      <c r="AD228" s="674"/>
      <c r="AE228" s="674"/>
      <c r="AF228" s="674"/>
      <c r="AG228" s="674"/>
      <c r="AH228" s="674"/>
      <c r="AI228" s="296" t="str">
        <f>IF(ROUND(AD227-A!D79,0)=0,"","CHYBA")</f>
        <v/>
      </c>
      <c r="AJ228" s="296" t="s">
        <v>1220</v>
      </c>
    </row>
    <row r="229" spans="1:36">
      <c r="A229" s="666" t="s">
        <v>1268</v>
      </c>
      <c r="B229" s="667"/>
      <c r="C229" s="667"/>
      <c r="D229" s="667"/>
      <c r="E229" s="667"/>
      <c r="F229" s="667"/>
      <c r="G229" s="667"/>
      <c r="H229" s="667"/>
      <c r="I229" s="668"/>
      <c r="J229" s="674"/>
      <c r="K229" s="674"/>
      <c r="L229" s="674"/>
      <c r="M229" s="674"/>
      <c r="N229" s="674"/>
      <c r="O229" s="642"/>
      <c r="P229" s="642"/>
      <c r="Q229" s="642"/>
      <c r="R229" s="642"/>
      <c r="S229" s="642"/>
      <c r="T229" s="642"/>
      <c r="U229" s="642"/>
      <c r="V229" s="642"/>
      <c r="W229" s="642"/>
      <c r="X229" s="642"/>
      <c r="Y229" s="674"/>
      <c r="Z229" s="674"/>
      <c r="AA229" s="674"/>
      <c r="AB229" s="674"/>
      <c r="AC229" s="674"/>
      <c r="AD229" s="674">
        <f>J229+O229-T229-Y229</f>
        <v>0</v>
      </c>
      <c r="AE229" s="674"/>
      <c r="AF229" s="674"/>
      <c r="AG229" s="674"/>
      <c r="AH229" s="674"/>
    </row>
    <row r="230" spans="1:36">
      <c r="A230" s="669"/>
      <c r="B230" s="670"/>
      <c r="C230" s="670"/>
      <c r="D230" s="670"/>
      <c r="E230" s="670"/>
      <c r="F230" s="670"/>
      <c r="G230" s="670"/>
      <c r="H230" s="670"/>
      <c r="I230" s="671"/>
      <c r="J230" s="674"/>
      <c r="K230" s="674"/>
      <c r="L230" s="674"/>
      <c r="M230" s="674"/>
      <c r="N230" s="674"/>
      <c r="O230" s="642"/>
      <c r="P230" s="642"/>
      <c r="Q230" s="642"/>
      <c r="R230" s="642"/>
      <c r="S230" s="642"/>
      <c r="T230" s="642"/>
      <c r="U230" s="642"/>
      <c r="V230" s="642"/>
      <c r="W230" s="642"/>
      <c r="X230" s="642"/>
      <c r="Y230" s="674"/>
      <c r="Z230" s="674"/>
      <c r="AA230" s="674"/>
      <c r="AB230" s="674"/>
      <c r="AC230" s="674"/>
      <c r="AD230" s="674"/>
      <c r="AE230" s="674"/>
      <c r="AF230" s="674"/>
      <c r="AG230" s="674"/>
      <c r="AH230" s="674"/>
      <c r="AI230" s="296" t="str">
        <f>IF(ROUND(AD229-A!D81,0)=0,"","CHYBA")</f>
        <v/>
      </c>
      <c r="AJ230" s="296" t="s">
        <v>1220</v>
      </c>
    </row>
    <row r="231" spans="1:36">
      <c r="A231" s="666" t="s">
        <v>1269</v>
      </c>
      <c r="B231" s="667"/>
      <c r="C231" s="667"/>
      <c r="D231" s="667"/>
      <c r="E231" s="667"/>
      <c r="F231" s="667"/>
      <c r="G231" s="667"/>
      <c r="H231" s="667"/>
      <c r="I231" s="668"/>
      <c r="J231" s="674"/>
      <c r="K231" s="674"/>
      <c r="L231" s="674"/>
      <c r="M231" s="674"/>
      <c r="N231" s="674"/>
      <c r="O231" s="642"/>
      <c r="P231" s="642"/>
      <c r="Q231" s="642"/>
      <c r="R231" s="642"/>
      <c r="S231" s="642"/>
      <c r="T231" s="642"/>
      <c r="U231" s="642"/>
      <c r="V231" s="642"/>
      <c r="W231" s="642"/>
      <c r="X231" s="642"/>
      <c r="Y231" s="674"/>
      <c r="Z231" s="674"/>
      <c r="AA231" s="674"/>
      <c r="AB231" s="674"/>
      <c r="AC231" s="674"/>
      <c r="AD231" s="674">
        <f>J231+O231-T231-Y231</f>
        <v>0</v>
      </c>
      <c r="AE231" s="674"/>
      <c r="AF231" s="674"/>
      <c r="AG231" s="674"/>
      <c r="AH231" s="674"/>
    </row>
    <row r="232" spans="1:36">
      <c r="A232" s="669"/>
      <c r="B232" s="670"/>
      <c r="C232" s="670"/>
      <c r="D232" s="670"/>
      <c r="E232" s="670"/>
      <c r="F232" s="670"/>
      <c r="G232" s="670"/>
      <c r="H232" s="670"/>
      <c r="I232" s="671"/>
      <c r="J232" s="674"/>
      <c r="K232" s="674"/>
      <c r="L232" s="674"/>
      <c r="M232" s="674"/>
      <c r="N232" s="674"/>
      <c r="O232" s="642"/>
      <c r="P232" s="642"/>
      <c r="Q232" s="642"/>
      <c r="R232" s="642"/>
      <c r="S232" s="642"/>
      <c r="T232" s="642"/>
      <c r="U232" s="642"/>
      <c r="V232" s="642"/>
      <c r="W232" s="642"/>
      <c r="X232" s="642"/>
      <c r="Y232" s="674"/>
      <c r="Z232" s="674"/>
      <c r="AA232" s="674"/>
      <c r="AB232" s="674"/>
      <c r="AC232" s="674"/>
      <c r="AD232" s="674"/>
      <c r="AE232" s="674"/>
      <c r="AF232" s="674"/>
      <c r="AG232" s="674"/>
      <c r="AH232" s="674"/>
    </row>
    <row r="233" spans="1:36">
      <c r="A233" s="666" t="s">
        <v>1270</v>
      </c>
      <c r="B233" s="667"/>
      <c r="C233" s="667"/>
      <c r="D233" s="667"/>
      <c r="E233" s="667"/>
      <c r="F233" s="667"/>
      <c r="G233" s="667"/>
      <c r="H233" s="667"/>
      <c r="I233" s="668"/>
      <c r="J233" s="674"/>
      <c r="K233" s="674"/>
      <c r="L233" s="674"/>
      <c r="M233" s="674"/>
      <c r="N233" s="674"/>
      <c r="O233" s="642"/>
      <c r="P233" s="642"/>
      <c r="Q233" s="642"/>
      <c r="R233" s="642"/>
      <c r="S233" s="642"/>
      <c r="T233" s="642"/>
      <c r="U233" s="642"/>
      <c r="V233" s="642"/>
      <c r="W233" s="642"/>
      <c r="X233" s="642"/>
      <c r="Y233" s="674"/>
      <c r="Z233" s="674"/>
      <c r="AA233" s="674"/>
      <c r="AB233" s="674"/>
      <c r="AC233" s="674"/>
      <c r="AD233" s="674">
        <f>J233+O233-T233-Y233</f>
        <v>0</v>
      </c>
      <c r="AE233" s="674"/>
      <c r="AF233" s="674"/>
      <c r="AG233" s="674"/>
      <c r="AH233" s="674"/>
    </row>
    <row r="234" spans="1:36">
      <c r="A234" s="669"/>
      <c r="B234" s="670"/>
      <c r="C234" s="670"/>
      <c r="D234" s="670"/>
      <c r="E234" s="670"/>
      <c r="F234" s="670"/>
      <c r="G234" s="670"/>
      <c r="H234" s="670"/>
      <c r="I234" s="671"/>
      <c r="J234" s="674"/>
      <c r="K234" s="674"/>
      <c r="L234" s="674"/>
      <c r="M234" s="674"/>
      <c r="N234" s="674"/>
      <c r="O234" s="642"/>
      <c r="P234" s="642"/>
      <c r="Q234" s="642"/>
      <c r="R234" s="642"/>
      <c r="S234" s="642"/>
      <c r="T234" s="642"/>
      <c r="U234" s="642"/>
      <c r="V234" s="642"/>
      <c r="W234" s="642"/>
      <c r="X234" s="642"/>
      <c r="Y234" s="674"/>
      <c r="Z234" s="674"/>
      <c r="AA234" s="674"/>
      <c r="AB234" s="674"/>
      <c r="AC234" s="674"/>
      <c r="AD234" s="674"/>
      <c r="AE234" s="674"/>
      <c r="AF234" s="674"/>
      <c r="AG234" s="674"/>
      <c r="AH234" s="674"/>
      <c r="AI234" s="296" t="str">
        <f>IF(ROUND(AD233-A!D83,0)=0,"","CHYBA")</f>
        <v/>
      </c>
      <c r="AJ234" s="296" t="s">
        <v>1220</v>
      </c>
    </row>
    <row r="235" spans="1:36">
      <c r="A235" s="653" t="s">
        <v>1271</v>
      </c>
      <c r="B235" s="654"/>
      <c r="C235" s="654"/>
      <c r="D235" s="654"/>
      <c r="E235" s="654"/>
      <c r="F235" s="654"/>
      <c r="G235" s="654"/>
      <c r="H235" s="654"/>
      <c r="I235" s="655"/>
      <c r="J235" s="659">
        <f>SUM(J221:N234)</f>
        <v>314182.81</v>
      </c>
      <c r="K235" s="659"/>
      <c r="L235" s="659"/>
      <c r="M235" s="659"/>
      <c r="N235" s="659"/>
      <c r="O235" s="635">
        <f>SUM(O221:S234)</f>
        <v>7580</v>
      </c>
      <c r="P235" s="635"/>
      <c r="Q235" s="635"/>
      <c r="R235" s="635"/>
      <c r="S235" s="635"/>
      <c r="T235" s="635">
        <f>SUM(T221:X234)</f>
        <v>5370</v>
      </c>
      <c r="U235" s="635"/>
      <c r="V235" s="635"/>
      <c r="W235" s="635"/>
      <c r="X235" s="635"/>
      <c r="Y235" s="659">
        <f>SUM(Y221:AC234)</f>
        <v>0</v>
      </c>
      <c r="Z235" s="659"/>
      <c r="AA235" s="659"/>
      <c r="AB235" s="659"/>
      <c r="AC235" s="659"/>
      <c r="AD235" s="659">
        <f>SUM(AD221:AH234)</f>
        <v>316392.81</v>
      </c>
      <c r="AE235" s="659"/>
      <c r="AF235" s="659"/>
      <c r="AG235" s="659"/>
      <c r="AH235" s="659"/>
    </row>
    <row r="236" spans="1:36">
      <c r="A236" s="656"/>
      <c r="B236" s="657"/>
      <c r="C236" s="657"/>
      <c r="D236" s="657"/>
      <c r="E236" s="657"/>
      <c r="F236" s="657"/>
      <c r="G236" s="657"/>
      <c r="H236" s="657"/>
      <c r="I236" s="658"/>
      <c r="J236" s="659"/>
      <c r="K236" s="659"/>
      <c r="L236" s="659"/>
      <c r="M236" s="659"/>
      <c r="N236" s="659"/>
      <c r="O236" s="635"/>
      <c r="P236" s="635"/>
      <c r="Q236" s="635"/>
      <c r="R236" s="635"/>
      <c r="S236" s="635"/>
      <c r="T236" s="635"/>
      <c r="U236" s="635"/>
      <c r="V236" s="635"/>
      <c r="W236" s="635"/>
      <c r="X236" s="635"/>
      <c r="Y236" s="659"/>
      <c r="Z236" s="659"/>
      <c r="AA236" s="659"/>
      <c r="AB236" s="659"/>
      <c r="AC236" s="659"/>
      <c r="AD236" s="659"/>
      <c r="AE236" s="659"/>
      <c r="AF236" s="659"/>
      <c r="AG236" s="659"/>
      <c r="AH236" s="659"/>
      <c r="AI236" s="296" t="str">
        <f>IF(ROUND(AD235-A!D71,0)=0,"","CHYBA")</f>
        <v/>
      </c>
      <c r="AJ236" s="296" t="s">
        <v>1220</v>
      </c>
    </row>
    <row r="237" spans="1:36">
      <c r="A237" s="271"/>
      <c r="B237" s="271"/>
      <c r="C237" s="271"/>
      <c r="D237" s="271"/>
      <c r="E237" s="271"/>
      <c r="F237" s="271"/>
      <c r="G237" s="271"/>
      <c r="H237" s="271"/>
      <c r="I237" s="271"/>
      <c r="J237" s="271"/>
      <c r="K237" s="271"/>
      <c r="L237" s="271"/>
      <c r="M237" s="271"/>
      <c r="N237" s="271"/>
      <c r="O237" s="271"/>
      <c r="P237" s="271"/>
      <c r="Q237" s="271"/>
      <c r="R237" s="271"/>
      <c r="S237" s="271"/>
      <c r="T237" s="271"/>
      <c r="U237" s="271"/>
      <c r="V237" s="271"/>
      <c r="W237" s="271"/>
      <c r="X237" s="271"/>
      <c r="Y237" s="271"/>
      <c r="Z237" s="271"/>
      <c r="AA237" s="271"/>
      <c r="AB237" s="271"/>
      <c r="AC237" s="271"/>
      <c r="AD237" s="271"/>
      <c r="AE237" s="271"/>
      <c r="AF237" s="271"/>
      <c r="AG237" s="271"/>
      <c r="AH237" s="271"/>
    </row>
    <row r="238" spans="1:36" hidden="1">
      <c r="A238" s="652" t="s">
        <v>1258</v>
      </c>
      <c r="B238" s="652"/>
      <c r="C238" s="652"/>
      <c r="D238" s="652"/>
      <c r="E238" s="652"/>
      <c r="F238" s="652"/>
      <c r="G238" s="652"/>
      <c r="H238" s="652"/>
      <c r="I238" s="652"/>
      <c r="J238" s="652"/>
      <c r="K238" s="652"/>
      <c r="L238" s="652"/>
      <c r="M238" s="652"/>
      <c r="N238" s="652"/>
      <c r="O238" s="652"/>
      <c r="P238" s="652"/>
      <c r="Q238" s="652"/>
      <c r="R238" s="652" t="s">
        <v>1222</v>
      </c>
      <c r="S238" s="652"/>
      <c r="T238" s="652"/>
      <c r="U238" s="652"/>
      <c r="V238" s="652"/>
      <c r="W238" s="652"/>
      <c r="X238" s="652"/>
      <c r="Y238" s="652"/>
      <c r="Z238" s="652"/>
      <c r="AA238" s="652"/>
      <c r="AB238" s="652"/>
      <c r="AC238" s="652"/>
      <c r="AD238" s="652"/>
      <c r="AE238" s="652"/>
      <c r="AF238" s="652"/>
      <c r="AG238" s="652"/>
      <c r="AH238" s="652"/>
    </row>
    <row r="239" spans="1:36" hidden="1">
      <c r="A239" s="652"/>
      <c r="B239" s="652"/>
      <c r="C239" s="652"/>
      <c r="D239" s="652"/>
      <c r="E239" s="652"/>
      <c r="F239" s="652"/>
      <c r="G239" s="652"/>
      <c r="H239" s="652"/>
      <c r="I239" s="652"/>
      <c r="J239" s="652"/>
      <c r="K239" s="652"/>
      <c r="L239" s="652"/>
      <c r="M239" s="652"/>
      <c r="N239" s="652"/>
      <c r="O239" s="652"/>
      <c r="P239" s="652"/>
      <c r="Q239" s="652"/>
      <c r="R239" s="652"/>
      <c r="S239" s="652"/>
      <c r="T239" s="652"/>
      <c r="U239" s="652"/>
      <c r="V239" s="652"/>
      <c r="W239" s="652"/>
      <c r="X239" s="652"/>
      <c r="Y239" s="652"/>
      <c r="Z239" s="652"/>
      <c r="AA239" s="652"/>
      <c r="AB239" s="652"/>
      <c r="AC239" s="652"/>
      <c r="AD239" s="652"/>
      <c r="AE239" s="652"/>
      <c r="AF239" s="652"/>
      <c r="AG239" s="652"/>
      <c r="AH239" s="652"/>
    </row>
    <row r="240" spans="1:36" hidden="1">
      <c r="A240" s="636" t="s">
        <v>1277</v>
      </c>
      <c r="B240" s="637"/>
      <c r="C240" s="637"/>
      <c r="D240" s="637"/>
      <c r="E240" s="637"/>
      <c r="F240" s="637"/>
      <c r="G240" s="637"/>
      <c r="H240" s="637"/>
      <c r="I240" s="637"/>
      <c r="J240" s="637"/>
      <c r="K240" s="637"/>
      <c r="L240" s="637"/>
      <c r="M240" s="637"/>
      <c r="N240" s="637"/>
      <c r="O240" s="637"/>
      <c r="P240" s="637"/>
      <c r="Q240" s="638"/>
      <c r="R240" s="772">
        <v>0</v>
      </c>
      <c r="S240" s="772"/>
      <c r="T240" s="772"/>
      <c r="U240" s="772"/>
      <c r="V240" s="772"/>
      <c r="W240" s="772"/>
      <c r="X240" s="772"/>
      <c r="Y240" s="772"/>
      <c r="Z240" s="772"/>
      <c r="AA240" s="772"/>
      <c r="AB240" s="772"/>
      <c r="AC240" s="772"/>
      <c r="AD240" s="772"/>
      <c r="AE240" s="772"/>
      <c r="AF240" s="772"/>
      <c r="AG240" s="772"/>
      <c r="AH240" s="772"/>
    </row>
    <row r="241" spans="1:34" hidden="1">
      <c r="A241" s="639"/>
      <c r="B241" s="640"/>
      <c r="C241" s="640"/>
      <c r="D241" s="640"/>
      <c r="E241" s="640"/>
      <c r="F241" s="640"/>
      <c r="G241" s="640"/>
      <c r="H241" s="640"/>
      <c r="I241" s="640"/>
      <c r="J241" s="640"/>
      <c r="K241" s="640"/>
      <c r="L241" s="640"/>
      <c r="M241" s="640"/>
      <c r="N241" s="640"/>
      <c r="O241" s="640"/>
      <c r="P241" s="640"/>
      <c r="Q241" s="641"/>
      <c r="R241" s="772"/>
      <c r="S241" s="772"/>
      <c r="T241" s="772"/>
      <c r="U241" s="772"/>
      <c r="V241" s="772"/>
      <c r="W241" s="772"/>
      <c r="X241" s="772"/>
      <c r="Y241" s="772"/>
      <c r="Z241" s="772"/>
      <c r="AA241" s="772"/>
      <c r="AB241" s="772"/>
      <c r="AC241" s="772"/>
      <c r="AD241" s="772"/>
      <c r="AE241" s="772"/>
      <c r="AF241" s="772"/>
      <c r="AG241" s="772"/>
      <c r="AH241" s="772"/>
    </row>
    <row r="242" spans="1:34">
      <c r="A242" s="271"/>
      <c r="B242" s="271"/>
      <c r="C242" s="271"/>
      <c r="D242" s="271"/>
      <c r="E242" s="271"/>
      <c r="F242" s="271"/>
      <c r="G242" s="271"/>
      <c r="H242" s="271"/>
      <c r="I242" s="271"/>
      <c r="J242" s="271"/>
      <c r="K242" s="271"/>
      <c r="L242" s="271"/>
      <c r="M242" s="271"/>
      <c r="N242" s="271"/>
      <c r="O242" s="271"/>
      <c r="P242" s="271"/>
      <c r="Q242" s="271"/>
      <c r="R242" s="271"/>
      <c r="S242" s="271"/>
      <c r="T242" s="271"/>
      <c r="U242" s="271"/>
      <c r="V242" s="271"/>
      <c r="W242" s="271"/>
      <c r="X242" s="271"/>
      <c r="Y242" s="271"/>
      <c r="Z242" s="271"/>
      <c r="AA242" s="271"/>
      <c r="AB242" s="271"/>
      <c r="AC242" s="271"/>
      <c r="AD242" s="271"/>
      <c r="AE242" s="271"/>
      <c r="AF242" s="271"/>
      <c r="AG242" s="271"/>
      <c r="AH242" s="271"/>
    </row>
    <row r="243" spans="1:34">
      <c r="A243" s="271"/>
      <c r="B243" s="271"/>
      <c r="C243" s="271"/>
      <c r="D243" s="271"/>
      <c r="E243" s="271"/>
      <c r="F243" s="271"/>
      <c r="G243" s="271"/>
      <c r="H243" s="271"/>
      <c r="I243" s="271"/>
      <c r="J243" s="271"/>
      <c r="K243" s="271"/>
      <c r="L243" s="271"/>
      <c r="M243" s="271"/>
      <c r="N243" s="271"/>
      <c r="O243" s="271"/>
      <c r="P243" s="271"/>
      <c r="Q243" s="271"/>
      <c r="R243" s="271"/>
      <c r="S243" s="271"/>
      <c r="T243" s="271"/>
      <c r="U243" s="271"/>
      <c r="V243" s="271"/>
      <c r="W243" s="271"/>
      <c r="X243" s="271"/>
      <c r="Y243" s="271"/>
      <c r="Z243" s="271"/>
      <c r="AA243" s="271"/>
      <c r="AB243" s="271"/>
      <c r="AC243" s="271"/>
      <c r="AD243" s="271"/>
      <c r="AE243" s="271"/>
      <c r="AF243" s="271"/>
      <c r="AG243" s="271"/>
      <c r="AH243" s="271"/>
    </row>
    <row r="244" spans="1:34">
      <c r="A244" s="271"/>
      <c r="B244" s="271"/>
      <c r="C244" s="271"/>
      <c r="D244" s="271"/>
      <c r="E244" s="271"/>
      <c r="F244" s="271"/>
      <c r="G244" s="271"/>
      <c r="H244" s="271"/>
      <c r="I244" s="271"/>
      <c r="J244" s="271"/>
      <c r="K244" s="271"/>
      <c r="L244" s="271"/>
      <c r="M244" s="271"/>
      <c r="N244" s="271"/>
      <c r="O244" s="271"/>
      <c r="P244" s="271"/>
      <c r="Q244" s="271"/>
      <c r="R244" s="271"/>
      <c r="S244" s="271"/>
      <c r="T244" s="271"/>
      <c r="U244" s="271"/>
      <c r="V244" s="271"/>
      <c r="W244" s="271"/>
      <c r="X244" s="271"/>
      <c r="Y244" s="271"/>
      <c r="Z244" s="271"/>
      <c r="AA244" s="271"/>
      <c r="AB244" s="271"/>
      <c r="AC244" s="271"/>
      <c r="AD244" s="271"/>
      <c r="AE244" s="271"/>
      <c r="AF244" s="271"/>
      <c r="AG244" s="271"/>
      <c r="AH244" s="271"/>
    </row>
    <row r="245" spans="1:34">
      <c r="A245" s="664" t="s">
        <v>1272</v>
      </c>
      <c r="B245" s="665"/>
      <c r="C245" s="665"/>
      <c r="D245" s="665"/>
      <c r="E245" s="665"/>
      <c r="F245" s="665"/>
      <c r="G245" s="665"/>
      <c r="H245" s="665"/>
      <c r="I245" s="665"/>
      <c r="J245" s="665"/>
      <c r="K245" s="665"/>
      <c r="L245" s="665"/>
      <c r="M245" s="665"/>
      <c r="N245" s="665"/>
      <c r="O245" s="665"/>
      <c r="P245" s="665"/>
      <c r="Q245" s="665"/>
      <c r="R245" s="665"/>
      <c r="S245" s="665"/>
      <c r="T245" s="665"/>
      <c r="U245" s="665"/>
      <c r="V245" s="665"/>
      <c r="W245" s="665"/>
      <c r="X245" s="665"/>
      <c r="Y245" s="665"/>
      <c r="Z245" s="665"/>
      <c r="AA245" s="665"/>
      <c r="AB245" s="665"/>
      <c r="AC245" s="665"/>
      <c r="AD245" s="665"/>
      <c r="AE245" s="665"/>
      <c r="AF245" s="665"/>
      <c r="AG245" s="665"/>
      <c r="AH245" s="665"/>
    </row>
    <row r="246" spans="1:34">
      <c r="A246" s="271"/>
      <c r="B246" s="271"/>
      <c r="C246" s="271"/>
      <c r="D246" s="271"/>
      <c r="E246" s="271"/>
      <c r="F246" s="271"/>
      <c r="G246" s="271"/>
      <c r="H246" s="271"/>
      <c r="I246" s="271"/>
      <c r="J246" s="271"/>
      <c r="K246" s="271"/>
      <c r="L246" s="271"/>
      <c r="M246" s="271"/>
      <c r="N246" s="271"/>
      <c r="O246" s="271"/>
      <c r="P246" s="271"/>
      <c r="Q246" s="271"/>
      <c r="R246" s="271"/>
      <c r="S246" s="271"/>
      <c r="T246" s="271"/>
      <c r="U246" s="271"/>
      <c r="V246" s="271"/>
      <c r="W246" s="271"/>
      <c r="X246" s="271"/>
      <c r="Y246" s="271"/>
      <c r="Z246" s="271"/>
      <c r="AA246" s="271"/>
      <c r="AB246" s="271"/>
      <c r="AC246" s="271"/>
      <c r="AD246" s="271"/>
      <c r="AE246" s="271"/>
      <c r="AF246" s="271"/>
      <c r="AG246" s="271"/>
      <c r="AH246" s="271"/>
    </row>
    <row r="247" spans="1:34">
      <c r="A247" s="652" t="s">
        <v>1269</v>
      </c>
      <c r="B247" s="652"/>
      <c r="C247" s="652"/>
      <c r="D247" s="652"/>
      <c r="E247" s="652"/>
      <c r="F247" s="652"/>
      <c r="G247" s="652"/>
      <c r="H247" s="652"/>
      <c r="I247" s="652"/>
      <c r="J247" s="652"/>
      <c r="K247" s="652"/>
      <c r="L247" s="652"/>
      <c r="M247" s="652"/>
      <c r="N247" s="652"/>
      <c r="O247" s="652"/>
      <c r="P247" s="652"/>
      <c r="Q247" s="652"/>
      <c r="R247" s="652" t="s">
        <v>1273</v>
      </c>
      <c r="S247" s="652"/>
      <c r="T247" s="652"/>
      <c r="U247" s="652"/>
      <c r="V247" s="652"/>
      <c r="W247" s="652"/>
      <c r="X247" s="652"/>
      <c r="Y247" s="652"/>
      <c r="Z247" s="652"/>
      <c r="AA247" s="652"/>
      <c r="AB247" s="652"/>
      <c r="AC247" s="652"/>
      <c r="AD247" s="652"/>
      <c r="AE247" s="652"/>
      <c r="AF247" s="652"/>
      <c r="AG247" s="652"/>
      <c r="AH247" s="652"/>
    </row>
    <row r="248" spans="1:34">
      <c r="A248" s="652"/>
      <c r="B248" s="652"/>
      <c r="C248" s="652"/>
      <c r="D248" s="652"/>
      <c r="E248" s="652"/>
      <c r="F248" s="652"/>
      <c r="G248" s="652"/>
      <c r="H248" s="652"/>
      <c r="I248" s="652"/>
      <c r="J248" s="652"/>
      <c r="K248" s="652"/>
      <c r="L248" s="652"/>
      <c r="M248" s="652"/>
      <c r="N248" s="652"/>
      <c r="O248" s="652"/>
      <c r="P248" s="652"/>
      <c r="Q248" s="652"/>
      <c r="R248" s="652"/>
      <c r="S248" s="652"/>
      <c r="T248" s="652"/>
      <c r="U248" s="652"/>
      <c r="V248" s="652"/>
      <c r="W248" s="652"/>
      <c r="X248" s="652"/>
      <c r="Y248" s="652"/>
      <c r="Z248" s="652"/>
      <c r="AA248" s="652"/>
      <c r="AB248" s="652"/>
      <c r="AC248" s="652"/>
      <c r="AD248" s="652"/>
      <c r="AE248" s="652"/>
      <c r="AF248" s="652"/>
      <c r="AG248" s="652"/>
      <c r="AH248" s="652"/>
    </row>
    <row r="249" spans="1:34">
      <c r="A249" s="666" t="s">
        <v>1274</v>
      </c>
      <c r="B249" s="667"/>
      <c r="C249" s="667"/>
      <c r="D249" s="667"/>
      <c r="E249" s="667"/>
      <c r="F249" s="667"/>
      <c r="G249" s="667"/>
      <c r="H249" s="667"/>
      <c r="I249" s="667"/>
      <c r="J249" s="667"/>
      <c r="K249" s="667"/>
      <c r="L249" s="667"/>
      <c r="M249" s="667"/>
      <c r="N249" s="667"/>
      <c r="O249" s="667"/>
      <c r="P249" s="667"/>
      <c r="Q249" s="668"/>
      <c r="R249" s="744">
        <v>0</v>
      </c>
      <c r="S249" s="744"/>
      <c r="T249" s="744"/>
      <c r="U249" s="744"/>
      <c r="V249" s="744"/>
      <c r="W249" s="744"/>
      <c r="X249" s="744"/>
      <c r="Y249" s="744"/>
      <c r="Z249" s="744"/>
      <c r="AA249" s="744"/>
      <c r="AB249" s="744"/>
      <c r="AC249" s="744"/>
      <c r="AD249" s="744"/>
      <c r="AE249" s="744"/>
      <c r="AF249" s="744"/>
      <c r="AG249" s="744"/>
      <c r="AH249" s="744"/>
    </row>
    <row r="250" spans="1:34">
      <c r="A250" s="669"/>
      <c r="B250" s="670"/>
      <c r="C250" s="670"/>
      <c r="D250" s="670"/>
      <c r="E250" s="670"/>
      <c r="F250" s="670"/>
      <c r="G250" s="670"/>
      <c r="H250" s="670"/>
      <c r="I250" s="670"/>
      <c r="J250" s="670"/>
      <c r="K250" s="670"/>
      <c r="L250" s="670"/>
      <c r="M250" s="670"/>
      <c r="N250" s="670"/>
      <c r="O250" s="670"/>
      <c r="P250" s="670"/>
      <c r="Q250" s="671"/>
      <c r="R250" s="744"/>
      <c r="S250" s="744"/>
      <c r="T250" s="744"/>
      <c r="U250" s="744"/>
      <c r="V250" s="744"/>
      <c r="W250" s="744"/>
      <c r="X250" s="744"/>
      <c r="Y250" s="744"/>
      <c r="Z250" s="744"/>
      <c r="AA250" s="744"/>
      <c r="AB250" s="744"/>
      <c r="AC250" s="744"/>
      <c r="AD250" s="744"/>
      <c r="AE250" s="744"/>
      <c r="AF250" s="744"/>
      <c r="AG250" s="744"/>
      <c r="AH250" s="744"/>
    </row>
    <row r="251" spans="1:34">
      <c r="A251" s="666" t="s">
        <v>1275</v>
      </c>
      <c r="B251" s="667"/>
      <c r="C251" s="667"/>
      <c r="D251" s="667"/>
      <c r="E251" s="667"/>
      <c r="F251" s="667"/>
      <c r="G251" s="667"/>
      <c r="H251" s="667"/>
      <c r="I251" s="667"/>
      <c r="J251" s="667"/>
      <c r="K251" s="667"/>
      <c r="L251" s="667"/>
      <c r="M251" s="667"/>
      <c r="N251" s="667"/>
      <c r="O251" s="667"/>
      <c r="P251" s="667"/>
      <c r="Q251" s="668"/>
      <c r="R251" s="744">
        <v>0</v>
      </c>
      <c r="S251" s="744"/>
      <c r="T251" s="744"/>
      <c r="U251" s="744"/>
      <c r="V251" s="744"/>
      <c r="W251" s="744"/>
      <c r="X251" s="744"/>
      <c r="Y251" s="744"/>
      <c r="Z251" s="744"/>
      <c r="AA251" s="744"/>
      <c r="AB251" s="744"/>
      <c r="AC251" s="744"/>
      <c r="AD251" s="744"/>
      <c r="AE251" s="744"/>
      <c r="AF251" s="744"/>
      <c r="AG251" s="744"/>
      <c r="AH251" s="744"/>
    </row>
    <row r="252" spans="1:34">
      <c r="A252" s="669"/>
      <c r="B252" s="670"/>
      <c r="C252" s="670"/>
      <c r="D252" s="670"/>
      <c r="E252" s="670"/>
      <c r="F252" s="670"/>
      <c r="G252" s="670"/>
      <c r="H252" s="670"/>
      <c r="I252" s="670"/>
      <c r="J252" s="670"/>
      <c r="K252" s="670"/>
      <c r="L252" s="670"/>
      <c r="M252" s="670"/>
      <c r="N252" s="670"/>
      <c r="O252" s="670"/>
      <c r="P252" s="670"/>
      <c r="Q252" s="671"/>
      <c r="R252" s="744"/>
      <c r="S252" s="744"/>
      <c r="T252" s="744"/>
      <c r="U252" s="744"/>
      <c r="V252" s="744"/>
      <c r="W252" s="744"/>
      <c r="X252" s="744"/>
      <c r="Y252" s="744"/>
      <c r="Z252" s="744"/>
      <c r="AA252" s="744"/>
      <c r="AB252" s="744"/>
      <c r="AC252" s="744"/>
      <c r="AD252" s="744"/>
      <c r="AE252" s="744"/>
      <c r="AF252" s="744"/>
      <c r="AG252" s="744"/>
      <c r="AH252" s="744"/>
    </row>
    <row r="253" spans="1:34">
      <c r="A253" s="300"/>
      <c r="B253" s="300"/>
      <c r="C253" s="300"/>
      <c r="D253" s="300"/>
      <c r="E253" s="300"/>
      <c r="F253" s="300"/>
      <c r="G253" s="300"/>
      <c r="H253" s="300"/>
      <c r="I253" s="300"/>
      <c r="J253" s="300"/>
      <c r="K253" s="300"/>
      <c r="L253" s="300"/>
      <c r="M253" s="300"/>
      <c r="N253" s="300"/>
      <c r="O253" s="300"/>
      <c r="P253" s="300"/>
      <c r="Q253" s="300"/>
      <c r="R253" s="300"/>
      <c r="S253" s="300"/>
      <c r="T253" s="300"/>
      <c r="U253" s="300"/>
      <c r="V253" s="300"/>
      <c r="W253" s="300"/>
      <c r="X253" s="300"/>
      <c r="Y253" s="300"/>
      <c r="Z253" s="300"/>
      <c r="AA253" s="300"/>
      <c r="AB253" s="300"/>
      <c r="AC253" s="300"/>
      <c r="AD253" s="300"/>
      <c r="AE253" s="300"/>
      <c r="AF253" s="300"/>
      <c r="AG253" s="300"/>
    </row>
    <row r="254" spans="1:34" ht="29.25" customHeight="1">
      <c r="A254" s="664" t="s">
        <v>1276</v>
      </c>
      <c r="B254" s="665"/>
      <c r="C254" s="665"/>
      <c r="D254" s="665"/>
      <c r="E254" s="665"/>
      <c r="F254" s="665"/>
      <c r="G254" s="665"/>
      <c r="H254" s="665"/>
      <c r="I254" s="665"/>
      <c r="J254" s="665"/>
      <c r="K254" s="665"/>
      <c r="L254" s="665"/>
      <c r="M254" s="665"/>
      <c r="N254" s="665"/>
      <c r="O254" s="665"/>
      <c r="P254" s="665"/>
      <c r="Q254" s="665"/>
      <c r="R254" s="665"/>
      <c r="S254" s="665"/>
      <c r="T254" s="665"/>
      <c r="U254" s="665"/>
      <c r="V254" s="665"/>
      <c r="W254" s="665"/>
      <c r="X254" s="665"/>
      <c r="Y254" s="665"/>
      <c r="Z254" s="665"/>
      <c r="AA254" s="665"/>
      <c r="AB254" s="665"/>
      <c r="AC254" s="665"/>
      <c r="AD254" s="665"/>
      <c r="AE254" s="665"/>
      <c r="AF254" s="665"/>
      <c r="AG254" s="665"/>
      <c r="AH254" s="665"/>
    </row>
    <row r="255" spans="1:34">
      <c r="A255" s="300"/>
      <c r="B255" s="300"/>
      <c r="C255" s="300"/>
      <c r="D255" s="300"/>
      <c r="E255" s="300"/>
      <c r="F255" s="300"/>
      <c r="G255" s="300"/>
      <c r="H255" s="300"/>
      <c r="I255" s="300"/>
      <c r="J255" s="300"/>
      <c r="K255" s="300"/>
      <c r="L255" s="300"/>
      <c r="M255" s="300"/>
      <c r="N255" s="300"/>
      <c r="O255" s="300"/>
      <c r="P255" s="300"/>
      <c r="Q255" s="300"/>
      <c r="R255" s="300"/>
      <c r="S255" s="300"/>
      <c r="T255" s="300"/>
      <c r="U255" s="300"/>
      <c r="V255" s="300"/>
      <c r="W255" s="300"/>
      <c r="X255" s="300"/>
      <c r="Y255" s="300"/>
      <c r="Z255" s="300"/>
      <c r="AA255" s="300"/>
      <c r="AB255" s="300"/>
      <c r="AC255" s="300"/>
      <c r="AD255" s="300"/>
      <c r="AE255" s="300"/>
      <c r="AF255" s="300"/>
      <c r="AG255" s="300"/>
    </row>
    <row r="256" spans="1:34">
      <c r="A256" s="652" t="s">
        <v>1258</v>
      </c>
      <c r="B256" s="652"/>
      <c r="C256" s="652"/>
      <c r="D256" s="652"/>
      <c r="E256" s="652"/>
      <c r="F256" s="652"/>
      <c r="G256" s="652"/>
      <c r="H256" s="652"/>
      <c r="I256" s="652"/>
      <c r="J256" s="652"/>
      <c r="K256" s="652"/>
      <c r="L256" s="652"/>
      <c r="M256" s="652"/>
      <c r="N256" s="652"/>
      <c r="O256" s="652"/>
      <c r="P256" s="652"/>
      <c r="Q256" s="652"/>
      <c r="R256" s="652" t="s">
        <v>1222</v>
      </c>
      <c r="S256" s="652"/>
      <c r="T256" s="652"/>
      <c r="U256" s="652"/>
      <c r="V256" s="652"/>
      <c r="W256" s="652"/>
      <c r="X256" s="652"/>
      <c r="Y256" s="652"/>
      <c r="Z256" s="652"/>
      <c r="AA256" s="652"/>
      <c r="AB256" s="652"/>
      <c r="AC256" s="652"/>
      <c r="AD256" s="652"/>
      <c r="AE256" s="652"/>
      <c r="AF256" s="652"/>
      <c r="AG256" s="652"/>
      <c r="AH256" s="652"/>
    </row>
    <row r="257" spans="1:37">
      <c r="A257" s="652"/>
      <c r="B257" s="652"/>
      <c r="C257" s="652"/>
      <c r="D257" s="652"/>
      <c r="E257" s="652"/>
      <c r="F257" s="652"/>
      <c r="G257" s="652"/>
      <c r="H257" s="652"/>
      <c r="I257" s="652"/>
      <c r="J257" s="652"/>
      <c r="K257" s="652"/>
      <c r="L257" s="652"/>
      <c r="M257" s="652"/>
      <c r="N257" s="652"/>
      <c r="O257" s="652"/>
      <c r="P257" s="652"/>
      <c r="Q257" s="652"/>
      <c r="R257" s="652"/>
      <c r="S257" s="652"/>
      <c r="T257" s="652"/>
      <c r="U257" s="652"/>
      <c r="V257" s="652"/>
      <c r="W257" s="652"/>
      <c r="X257" s="652"/>
      <c r="Y257" s="652"/>
      <c r="Z257" s="652"/>
      <c r="AA257" s="652"/>
      <c r="AB257" s="652"/>
      <c r="AC257" s="652"/>
      <c r="AD257" s="652"/>
      <c r="AE257" s="652"/>
      <c r="AF257" s="652"/>
      <c r="AG257" s="652"/>
      <c r="AH257" s="652"/>
    </row>
    <row r="258" spans="1:37">
      <c r="A258" s="666" t="s">
        <v>1277</v>
      </c>
      <c r="B258" s="667"/>
      <c r="C258" s="667"/>
      <c r="D258" s="667"/>
      <c r="E258" s="667"/>
      <c r="F258" s="667"/>
      <c r="G258" s="667"/>
      <c r="H258" s="667"/>
      <c r="I258" s="667"/>
      <c r="J258" s="667"/>
      <c r="K258" s="667"/>
      <c r="L258" s="667"/>
      <c r="M258" s="667"/>
      <c r="N258" s="667"/>
      <c r="O258" s="667"/>
      <c r="P258" s="667"/>
      <c r="Q258" s="668"/>
      <c r="R258" s="772">
        <v>0</v>
      </c>
      <c r="S258" s="772"/>
      <c r="T258" s="772"/>
      <c r="U258" s="772"/>
      <c r="V258" s="772"/>
      <c r="W258" s="772"/>
      <c r="X258" s="772"/>
      <c r="Y258" s="772"/>
      <c r="Z258" s="772"/>
      <c r="AA258" s="772"/>
      <c r="AB258" s="772"/>
      <c r="AC258" s="772"/>
      <c r="AD258" s="772"/>
      <c r="AE258" s="772"/>
      <c r="AF258" s="772"/>
      <c r="AG258" s="772"/>
      <c r="AH258" s="772"/>
    </row>
    <row r="259" spans="1:37">
      <c r="A259" s="669"/>
      <c r="B259" s="670"/>
      <c r="C259" s="670"/>
      <c r="D259" s="670"/>
      <c r="E259" s="670"/>
      <c r="F259" s="670"/>
      <c r="G259" s="670"/>
      <c r="H259" s="670"/>
      <c r="I259" s="670"/>
      <c r="J259" s="670"/>
      <c r="K259" s="670"/>
      <c r="L259" s="670"/>
      <c r="M259" s="670"/>
      <c r="N259" s="670"/>
      <c r="O259" s="670"/>
      <c r="P259" s="670"/>
      <c r="Q259" s="671"/>
      <c r="R259" s="772"/>
      <c r="S259" s="772"/>
      <c r="T259" s="772"/>
      <c r="U259" s="772"/>
      <c r="V259" s="772"/>
      <c r="W259" s="772"/>
      <c r="X259" s="772"/>
      <c r="Y259" s="772"/>
      <c r="Z259" s="772"/>
      <c r="AA259" s="772"/>
      <c r="AB259" s="772"/>
      <c r="AC259" s="772"/>
      <c r="AD259" s="772"/>
      <c r="AE259" s="772"/>
      <c r="AF259" s="772"/>
      <c r="AG259" s="772"/>
      <c r="AH259" s="772"/>
    </row>
    <row r="260" spans="1:37">
      <c r="A260" s="666" t="s">
        <v>1278</v>
      </c>
      <c r="B260" s="667"/>
      <c r="C260" s="667"/>
      <c r="D260" s="667"/>
      <c r="E260" s="667"/>
      <c r="F260" s="667"/>
      <c r="G260" s="667"/>
      <c r="H260" s="667"/>
      <c r="I260" s="667"/>
      <c r="J260" s="667"/>
      <c r="K260" s="667"/>
      <c r="L260" s="667"/>
      <c r="M260" s="667"/>
      <c r="N260" s="667"/>
      <c r="O260" s="667"/>
      <c r="P260" s="667"/>
      <c r="Q260" s="668"/>
      <c r="R260" s="772">
        <v>0</v>
      </c>
      <c r="S260" s="772"/>
      <c r="T260" s="772"/>
      <c r="U260" s="772"/>
      <c r="V260" s="772"/>
      <c r="W260" s="772"/>
      <c r="X260" s="772"/>
      <c r="Y260" s="772"/>
      <c r="Z260" s="772"/>
      <c r="AA260" s="772"/>
      <c r="AB260" s="772"/>
      <c r="AC260" s="772"/>
      <c r="AD260" s="772"/>
      <c r="AE260" s="772"/>
      <c r="AF260" s="772"/>
      <c r="AG260" s="772"/>
      <c r="AH260" s="772"/>
    </row>
    <row r="261" spans="1:37">
      <c r="A261" s="669"/>
      <c r="B261" s="670"/>
      <c r="C261" s="670"/>
      <c r="D261" s="670"/>
      <c r="E261" s="670"/>
      <c r="F261" s="670"/>
      <c r="G261" s="670"/>
      <c r="H261" s="670"/>
      <c r="I261" s="670"/>
      <c r="J261" s="670"/>
      <c r="K261" s="670"/>
      <c r="L261" s="670"/>
      <c r="M261" s="670"/>
      <c r="N261" s="670"/>
      <c r="O261" s="670"/>
      <c r="P261" s="670"/>
      <c r="Q261" s="671"/>
      <c r="R261" s="772"/>
      <c r="S261" s="772"/>
      <c r="T261" s="772"/>
      <c r="U261" s="772"/>
      <c r="V261" s="772"/>
      <c r="W261" s="772"/>
      <c r="X261" s="772"/>
      <c r="Y261" s="772"/>
      <c r="Z261" s="772"/>
      <c r="AA261" s="772"/>
      <c r="AB261" s="772"/>
      <c r="AC261" s="772"/>
      <c r="AD261" s="772"/>
      <c r="AE261" s="772"/>
      <c r="AF261" s="772"/>
      <c r="AG261" s="772"/>
      <c r="AH261" s="772"/>
    </row>
    <row r="262" spans="1:37">
      <c r="A262" s="291"/>
      <c r="B262" s="291"/>
      <c r="C262" s="291"/>
      <c r="D262" s="291"/>
      <c r="E262" s="291"/>
      <c r="F262" s="291"/>
      <c r="G262" s="291"/>
      <c r="H262" s="291"/>
      <c r="I262" s="291"/>
      <c r="J262" s="291"/>
      <c r="K262" s="291"/>
      <c r="L262" s="291"/>
      <c r="M262" s="291"/>
      <c r="N262" s="291"/>
      <c r="O262" s="291"/>
      <c r="P262" s="291"/>
      <c r="Q262" s="291"/>
      <c r="R262" s="278"/>
      <c r="S262" s="278"/>
      <c r="T262" s="278"/>
      <c r="U262" s="278"/>
      <c r="V262" s="278"/>
      <c r="W262" s="278"/>
      <c r="X262" s="278"/>
      <c r="Y262" s="278"/>
      <c r="Z262" s="278"/>
      <c r="AA262" s="278"/>
      <c r="AB262" s="278"/>
      <c r="AC262" s="278"/>
      <c r="AD262" s="278"/>
      <c r="AE262" s="278"/>
      <c r="AF262" s="278"/>
      <c r="AG262" s="278"/>
      <c r="AH262" s="278"/>
    </row>
    <row r="263" spans="1:37">
      <c r="A263" s="309"/>
      <c r="B263" s="309"/>
      <c r="C263" s="309"/>
      <c r="D263" s="309"/>
      <c r="E263" s="309"/>
      <c r="F263" s="309"/>
      <c r="G263" s="309"/>
      <c r="H263" s="309"/>
      <c r="I263" s="309"/>
      <c r="J263" s="309"/>
      <c r="K263" s="309"/>
      <c r="L263" s="309"/>
      <c r="M263" s="309"/>
      <c r="N263" s="309"/>
      <c r="O263" s="309"/>
      <c r="P263" s="309"/>
      <c r="Q263" s="309"/>
      <c r="R263" s="310"/>
      <c r="S263" s="310"/>
      <c r="T263" s="310"/>
      <c r="U263" s="310"/>
      <c r="V263" s="310"/>
      <c r="W263" s="310"/>
      <c r="X263" s="310"/>
      <c r="Y263" s="310"/>
      <c r="Z263" s="310"/>
      <c r="AA263" s="310"/>
      <c r="AB263" s="310"/>
      <c r="AC263" s="310"/>
      <c r="AD263" s="310"/>
      <c r="AE263" s="310"/>
      <c r="AF263" s="310"/>
      <c r="AG263" s="310"/>
      <c r="AH263" s="310"/>
    </row>
    <row r="264" spans="1:37">
      <c r="A264" s="271"/>
      <c r="B264" s="271"/>
      <c r="C264" s="271"/>
      <c r="D264" s="271"/>
      <c r="E264" s="271"/>
      <c r="F264" s="271"/>
      <c r="G264" s="271"/>
      <c r="H264" s="271"/>
      <c r="I264" s="271"/>
      <c r="J264" s="271"/>
      <c r="K264" s="271"/>
      <c r="L264" s="271"/>
      <c r="M264" s="271"/>
      <c r="N264" s="271"/>
      <c r="O264" s="271"/>
      <c r="P264" s="271"/>
      <c r="Q264" s="271"/>
      <c r="R264" s="271"/>
      <c r="S264" s="271"/>
      <c r="T264" s="271"/>
      <c r="U264" s="271"/>
      <c r="V264" s="271"/>
      <c r="W264" s="271"/>
      <c r="X264" s="271"/>
      <c r="Y264" s="271"/>
      <c r="Z264" s="271"/>
      <c r="AA264" s="271"/>
      <c r="AB264" s="271"/>
      <c r="AC264" s="271"/>
      <c r="AD264" s="271"/>
      <c r="AE264" s="271"/>
      <c r="AF264" s="271"/>
      <c r="AG264" s="271"/>
      <c r="AH264" s="271"/>
    </row>
    <row r="265" spans="1:37" s="298" customFormat="1" ht="15" customHeight="1">
      <c r="A265" s="268" t="s">
        <v>346</v>
      </c>
      <c r="D265" s="279" t="s">
        <v>1279</v>
      </c>
      <c r="E265" s="308"/>
      <c r="F265" s="308"/>
      <c r="G265" s="308"/>
      <c r="H265" s="308"/>
      <c r="I265" s="308"/>
      <c r="J265" s="308"/>
      <c r="K265" s="308"/>
      <c r="L265" s="308"/>
      <c r="M265" s="308"/>
      <c r="N265" s="308"/>
      <c r="O265" s="308"/>
      <c r="P265" s="308"/>
      <c r="Q265" s="308"/>
      <c r="R265" s="308"/>
      <c r="S265" s="308"/>
      <c r="T265" s="308"/>
      <c r="U265" s="308"/>
      <c r="V265" s="308"/>
      <c r="W265" s="308"/>
      <c r="X265" s="308"/>
      <c r="Y265" s="308"/>
      <c r="Z265" s="308"/>
      <c r="AA265" s="308"/>
      <c r="AB265" s="308"/>
      <c r="AC265" s="308"/>
      <c r="AD265" s="308"/>
      <c r="AE265" s="308"/>
      <c r="AF265" s="308"/>
      <c r="AG265" s="308"/>
      <c r="AH265" s="308"/>
      <c r="AI265" s="308"/>
      <c r="AJ265" s="308"/>
      <c r="AK265" s="308"/>
    </row>
    <row r="266" spans="1:37" s="298" customFormat="1">
      <c r="A266" s="275"/>
      <c r="B266" s="275"/>
      <c r="C266" s="275"/>
      <c r="D266" s="275"/>
      <c r="E266" s="275"/>
      <c r="F266" s="275"/>
      <c r="G266" s="275"/>
      <c r="H266" s="275"/>
      <c r="I266" s="275"/>
      <c r="J266" s="275"/>
      <c r="K266" s="275"/>
      <c r="L266" s="275"/>
      <c r="M266" s="275"/>
      <c r="N266" s="275"/>
      <c r="O266" s="275"/>
      <c r="P266" s="275"/>
      <c r="Q266" s="275"/>
      <c r="R266" s="275"/>
      <c r="S266" s="275"/>
      <c r="T266" s="275"/>
      <c r="U266" s="275"/>
      <c r="V266" s="275"/>
      <c r="W266" s="275"/>
      <c r="X266" s="275"/>
      <c r="Y266" s="275"/>
      <c r="Z266" s="275"/>
      <c r="AA266" s="275"/>
      <c r="AB266" s="275"/>
      <c r="AC266" s="275"/>
      <c r="AD266" s="275"/>
      <c r="AE266" s="275"/>
      <c r="AF266" s="275"/>
      <c r="AG266" s="275"/>
      <c r="AH266" s="275"/>
    </row>
    <row r="267" spans="1:37">
      <c r="A267" s="664" t="s">
        <v>1280</v>
      </c>
      <c r="B267" s="665"/>
      <c r="C267" s="665"/>
      <c r="D267" s="665"/>
      <c r="E267" s="665"/>
      <c r="F267" s="665"/>
      <c r="G267" s="665"/>
      <c r="H267" s="665"/>
      <c r="I267" s="665"/>
      <c r="J267" s="665"/>
      <c r="K267" s="665"/>
      <c r="L267" s="665"/>
      <c r="M267" s="665"/>
      <c r="N267" s="665"/>
      <c r="O267" s="665"/>
      <c r="P267" s="665"/>
      <c r="Q267" s="665"/>
      <c r="R267" s="665"/>
      <c r="S267" s="665"/>
      <c r="T267" s="665"/>
      <c r="U267" s="665"/>
      <c r="V267" s="665"/>
      <c r="W267" s="665"/>
      <c r="X267" s="665"/>
      <c r="Y267" s="665"/>
      <c r="Z267" s="665"/>
      <c r="AA267" s="665"/>
      <c r="AB267" s="665"/>
      <c r="AC267" s="665"/>
      <c r="AD267" s="665"/>
      <c r="AE267" s="665"/>
      <c r="AF267" s="665"/>
      <c r="AG267" s="665"/>
      <c r="AH267" s="665"/>
    </row>
    <row r="268" spans="1:37">
      <c r="A268" s="332"/>
      <c r="B268" s="333"/>
      <c r="C268" s="333"/>
      <c r="D268" s="333"/>
      <c r="E268" s="333"/>
      <c r="F268" s="333"/>
      <c r="G268" s="333"/>
      <c r="H268" s="333"/>
      <c r="I268" s="333"/>
      <c r="J268" s="333"/>
      <c r="K268" s="333"/>
      <c r="L268" s="333"/>
      <c r="M268" s="333"/>
      <c r="N268" s="333"/>
      <c r="O268" s="333"/>
      <c r="P268" s="333"/>
      <c r="Q268" s="333"/>
      <c r="R268" s="333"/>
      <c r="S268" s="333"/>
      <c r="T268" s="333"/>
      <c r="U268" s="333"/>
      <c r="V268" s="333"/>
      <c r="W268" s="333"/>
      <c r="X268" s="333"/>
      <c r="Y268" s="333"/>
      <c r="Z268" s="333"/>
      <c r="AA268" s="333"/>
      <c r="AB268" s="333"/>
      <c r="AC268" s="333"/>
      <c r="AD268" s="333"/>
      <c r="AE268" s="333"/>
      <c r="AF268" s="333"/>
      <c r="AG268" s="333"/>
      <c r="AH268" s="333"/>
    </row>
    <row r="269" spans="1:37">
      <c r="A269" s="332"/>
      <c r="B269" s="333"/>
      <c r="C269" s="333"/>
      <c r="D269" s="333"/>
      <c r="E269" s="333"/>
      <c r="F269" s="333"/>
      <c r="G269" s="333"/>
      <c r="H269" s="333"/>
      <c r="I269" s="333"/>
      <c r="J269" s="333"/>
      <c r="K269" s="333"/>
      <c r="L269" s="333"/>
      <c r="M269" s="333"/>
      <c r="N269" s="333"/>
      <c r="O269" s="333"/>
      <c r="P269" s="333"/>
      <c r="Q269" s="333"/>
      <c r="R269" s="333"/>
      <c r="S269" s="333"/>
      <c r="T269" s="333"/>
      <c r="U269" s="333"/>
      <c r="V269" s="333"/>
      <c r="W269" s="333"/>
      <c r="X269" s="333"/>
      <c r="Y269" s="333"/>
      <c r="Z269" s="333"/>
      <c r="AA269" s="333"/>
      <c r="AB269" s="333"/>
      <c r="AC269" s="333"/>
      <c r="AD269" s="333"/>
      <c r="AE269" s="333"/>
      <c r="AF269" s="333"/>
      <c r="AG269" s="333"/>
      <c r="AH269" s="333"/>
    </row>
    <row r="270" spans="1:37">
      <c r="A270" s="332"/>
      <c r="B270" s="333"/>
      <c r="C270" s="333"/>
      <c r="D270" s="333"/>
      <c r="E270" s="333"/>
      <c r="F270" s="333"/>
      <c r="G270" s="333"/>
      <c r="H270" s="333"/>
      <c r="I270" s="333"/>
      <c r="J270" s="333"/>
      <c r="K270" s="333"/>
      <c r="L270" s="333"/>
      <c r="M270" s="333"/>
      <c r="N270" s="333"/>
      <c r="O270" s="333"/>
      <c r="P270" s="333"/>
      <c r="Q270" s="333"/>
      <c r="R270" s="333"/>
      <c r="S270" s="333"/>
      <c r="T270" s="333"/>
      <c r="U270" s="333"/>
      <c r="V270" s="333"/>
      <c r="W270" s="333"/>
      <c r="X270" s="333"/>
      <c r="Y270" s="333"/>
      <c r="Z270" s="333"/>
      <c r="AA270" s="333"/>
      <c r="AB270" s="333"/>
      <c r="AC270" s="333"/>
      <c r="AD270" s="333"/>
      <c r="AE270" s="333"/>
      <c r="AF270" s="333"/>
      <c r="AG270" s="333"/>
      <c r="AH270" s="333"/>
    </row>
    <row r="271" spans="1:37" s="298" customFormat="1" ht="15" customHeight="1">
      <c r="A271" s="268" t="s">
        <v>348</v>
      </c>
      <c r="D271" s="269" t="s">
        <v>1281</v>
      </c>
      <c r="E271" s="270"/>
      <c r="F271" s="270"/>
      <c r="G271" s="270"/>
      <c r="H271" s="270"/>
      <c r="I271" s="270"/>
      <c r="J271" s="270"/>
      <c r="K271" s="270"/>
      <c r="L271" s="270"/>
      <c r="M271" s="270"/>
      <c r="N271" s="270"/>
      <c r="O271" s="270"/>
      <c r="P271" s="270"/>
      <c r="Q271" s="270"/>
      <c r="R271" s="270"/>
      <c r="S271" s="270"/>
      <c r="T271" s="270"/>
      <c r="U271" s="270"/>
      <c r="V271" s="270"/>
      <c r="W271" s="270"/>
      <c r="X271" s="270"/>
      <c r="Y271" s="270"/>
      <c r="Z271" s="270"/>
      <c r="AA271" s="270"/>
      <c r="AB271" s="270"/>
      <c r="AC271" s="270"/>
      <c r="AD271" s="270"/>
      <c r="AE271" s="270"/>
      <c r="AF271" s="270"/>
      <c r="AG271" s="270"/>
      <c r="AH271" s="270"/>
      <c r="AI271" s="270"/>
      <c r="AJ271" s="270"/>
      <c r="AK271" s="270"/>
    </row>
    <row r="272" spans="1:37" s="298" customFormat="1">
      <c r="A272" s="275"/>
      <c r="B272" s="275"/>
      <c r="C272" s="275"/>
      <c r="D272" s="275"/>
      <c r="E272" s="275"/>
      <c r="F272" s="275"/>
      <c r="G272" s="275"/>
      <c r="H272" s="275"/>
      <c r="I272" s="275"/>
      <c r="J272" s="275"/>
      <c r="K272" s="275"/>
      <c r="L272" s="275"/>
      <c r="M272" s="275"/>
      <c r="N272" s="275"/>
      <c r="O272" s="275"/>
      <c r="P272" s="275"/>
      <c r="Q272" s="275"/>
      <c r="R272" s="275"/>
      <c r="S272" s="275"/>
      <c r="T272" s="275"/>
      <c r="U272" s="275"/>
      <c r="V272" s="275"/>
      <c r="W272" s="275"/>
      <c r="X272" s="275"/>
      <c r="Y272" s="275"/>
      <c r="Z272" s="275"/>
      <c r="AA272" s="275"/>
      <c r="AB272" s="275"/>
      <c r="AC272" s="275"/>
      <c r="AD272" s="275"/>
      <c r="AE272" s="275"/>
      <c r="AF272" s="275"/>
      <c r="AG272" s="275"/>
      <c r="AH272" s="275"/>
    </row>
    <row r="273" spans="1:36">
      <c r="A273" s="688" t="s">
        <v>1282</v>
      </c>
      <c r="B273" s="665"/>
      <c r="C273" s="665"/>
      <c r="D273" s="665"/>
      <c r="E273" s="665"/>
      <c r="F273" s="665"/>
      <c r="G273" s="665"/>
      <c r="H273" s="665"/>
      <c r="I273" s="665"/>
      <c r="J273" s="665"/>
      <c r="K273" s="665"/>
      <c r="L273" s="665"/>
      <c r="M273" s="665"/>
      <c r="N273" s="665"/>
      <c r="O273" s="665"/>
      <c r="P273" s="665"/>
      <c r="Q273" s="665"/>
      <c r="R273" s="665"/>
      <c r="S273" s="665"/>
      <c r="T273" s="665"/>
      <c r="U273" s="665"/>
      <c r="V273" s="665"/>
      <c r="W273" s="665"/>
      <c r="X273" s="665"/>
      <c r="Y273" s="665"/>
      <c r="Z273" s="665"/>
      <c r="AA273" s="665"/>
      <c r="AB273" s="665"/>
      <c r="AC273" s="665"/>
      <c r="AD273" s="665"/>
      <c r="AE273" s="665"/>
      <c r="AF273" s="665"/>
      <c r="AG273" s="665"/>
      <c r="AH273" s="665"/>
    </row>
    <row r="274" spans="1:36">
      <c r="A274" s="271"/>
      <c r="B274" s="271"/>
      <c r="C274" s="271"/>
      <c r="D274" s="271"/>
      <c r="E274" s="271"/>
      <c r="F274" s="271"/>
      <c r="G274" s="271"/>
      <c r="H274" s="271"/>
      <c r="I274" s="271"/>
      <c r="J274" s="271"/>
      <c r="K274" s="271"/>
      <c r="L274" s="271"/>
      <c r="M274" s="271"/>
      <c r="N274" s="271"/>
      <c r="O274" s="271"/>
      <c r="P274" s="271"/>
      <c r="Q274" s="271"/>
      <c r="R274" s="271"/>
      <c r="S274" s="271"/>
      <c r="T274" s="271"/>
      <c r="U274" s="271"/>
      <c r="V274" s="271"/>
      <c r="W274" s="271"/>
      <c r="X274" s="271"/>
      <c r="Y274" s="271"/>
      <c r="Z274" s="271"/>
      <c r="AA274" s="271"/>
      <c r="AB274" s="271"/>
      <c r="AC274" s="271"/>
      <c r="AD274" s="271"/>
      <c r="AE274" s="271"/>
      <c r="AF274" s="271"/>
      <c r="AG274" s="271"/>
      <c r="AH274" s="271"/>
    </row>
    <row r="275" spans="1:36">
      <c r="A275" s="652" t="s">
        <v>1283</v>
      </c>
      <c r="B275" s="652"/>
      <c r="C275" s="652"/>
      <c r="D275" s="652"/>
      <c r="E275" s="652"/>
      <c r="F275" s="652"/>
      <c r="G275" s="652"/>
      <c r="H275" s="652"/>
      <c r="I275" s="652"/>
      <c r="J275" s="652" t="s">
        <v>547</v>
      </c>
      <c r="K275" s="652"/>
      <c r="L275" s="652"/>
      <c r="M275" s="652"/>
      <c r="N275" s="652"/>
      <c r="O275" s="652"/>
      <c r="P275" s="652"/>
      <c r="Q275" s="652"/>
      <c r="R275" s="652"/>
      <c r="S275" s="652"/>
      <c r="T275" s="652"/>
      <c r="U275" s="652"/>
      <c r="V275" s="652"/>
      <c r="W275" s="652"/>
      <c r="X275" s="652"/>
      <c r="Y275" s="652"/>
      <c r="Z275" s="652"/>
      <c r="AA275" s="652"/>
      <c r="AB275" s="652"/>
      <c r="AC275" s="652"/>
      <c r="AD275" s="652"/>
      <c r="AE275" s="652"/>
      <c r="AF275" s="652"/>
      <c r="AG275" s="652"/>
      <c r="AH275" s="652"/>
    </row>
    <row r="276" spans="1:36">
      <c r="A276" s="652"/>
      <c r="B276" s="652"/>
      <c r="C276" s="652"/>
      <c r="D276" s="652"/>
      <c r="E276" s="652"/>
      <c r="F276" s="652"/>
      <c r="G276" s="652"/>
      <c r="H276" s="652"/>
      <c r="I276" s="652"/>
      <c r="J276" s="652" t="s">
        <v>1259</v>
      </c>
      <c r="K276" s="652"/>
      <c r="L276" s="652"/>
      <c r="M276" s="652"/>
      <c r="N276" s="652"/>
      <c r="O276" s="652" t="s">
        <v>1260</v>
      </c>
      <c r="P276" s="652"/>
      <c r="Q276" s="652"/>
      <c r="R276" s="652"/>
      <c r="S276" s="652"/>
      <c r="T276" s="652" t="s">
        <v>1261</v>
      </c>
      <c r="U276" s="652"/>
      <c r="V276" s="652"/>
      <c r="W276" s="652"/>
      <c r="X276" s="652"/>
      <c r="Y276" s="652" t="s">
        <v>1262</v>
      </c>
      <c r="Z276" s="652"/>
      <c r="AA276" s="652"/>
      <c r="AB276" s="652"/>
      <c r="AC276" s="652"/>
      <c r="AD276" s="652" t="s">
        <v>1263</v>
      </c>
      <c r="AE276" s="652"/>
      <c r="AF276" s="652"/>
      <c r="AG276" s="652"/>
      <c r="AH276" s="652"/>
    </row>
    <row r="277" spans="1:36">
      <c r="A277" s="652"/>
      <c r="B277" s="652"/>
      <c r="C277" s="652"/>
      <c r="D277" s="652"/>
      <c r="E277" s="652"/>
      <c r="F277" s="652"/>
      <c r="G277" s="652"/>
      <c r="H277" s="652"/>
      <c r="I277" s="652"/>
      <c r="J277" s="652"/>
      <c r="K277" s="652"/>
      <c r="L277" s="652"/>
      <c r="M277" s="652"/>
      <c r="N277" s="652"/>
      <c r="O277" s="652"/>
      <c r="P277" s="652"/>
      <c r="Q277" s="652"/>
      <c r="R277" s="652"/>
      <c r="S277" s="652"/>
      <c r="T277" s="652"/>
      <c r="U277" s="652"/>
      <c r="V277" s="652"/>
      <c r="W277" s="652"/>
      <c r="X277" s="652"/>
      <c r="Y277" s="652"/>
      <c r="Z277" s="652"/>
      <c r="AA277" s="652"/>
      <c r="AB277" s="652"/>
      <c r="AC277" s="652"/>
      <c r="AD277" s="652"/>
      <c r="AE277" s="652"/>
      <c r="AF277" s="652"/>
      <c r="AG277" s="652"/>
      <c r="AH277" s="652"/>
    </row>
    <row r="278" spans="1:36">
      <c r="A278" s="652"/>
      <c r="B278" s="652"/>
      <c r="C278" s="652"/>
      <c r="D278" s="652"/>
      <c r="E278" s="652"/>
      <c r="F278" s="652"/>
      <c r="G278" s="652"/>
      <c r="H278" s="652"/>
      <c r="I278" s="652"/>
      <c r="J278" s="652"/>
      <c r="K278" s="652"/>
      <c r="L278" s="652"/>
      <c r="M278" s="652"/>
      <c r="N278" s="652"/>
      <c r="O278" s="652"/>
      <c r="P278" s="652"/>
      <c r="Q278" s="652"/>
      <c r="R278" s="652"/>
      <c r="S278" s="652"/>
      <c r="T278" s="652"/>
      <c r="U278" s="652"/>
      <c r="V278" s="652"/>
      <c r="W278" s="652"/>
      <c r="X278" s="652"/>
      <c r="Y278" s="652"/>
      <c r="Z278" s="652"/>
      <c r="AA278" s="652"/>
      <c r="AB278" s="652"/>
      <c r="AC278" s="652"/>
      <c r="AD278" s="652"/>
      <c r="AE278" s="652"/>
      <c r="AF278" s="652"/>
      <c r="AG278" s="652"/>
      <c r="AH278" s="652"/>
    </row>
    <row r="279" spans="1:36">
      <c r="A279" s="771"/>
      <c r="B279" s="771"/>
      <c r="C279" s="771"/>
      <c r="D279" s="771"/>
      <c r="E279" s="771"/>
      <c r="F279" s="771"/>
      <c r="G279" s="771"/>
      <c r="H279" s="771"/>
      <c r="I279" s="771"/>
      <c r="J279" s="771"/>
      <c r="K279" s="771"/>
      <c r="L279" s="771"/>
      <c r="M279" s="771"/>
      <c r="N279" s="771"/>
      <c r="O279" s="771"/>
      <c r="P279" s="771"/>
      <c r="Q279" s="771"/>
      <c r="R279" s="771"/>
      <c r="S279" s="771"/>
      <c r="T279" s="771"/>
      <c r="U279" s="771"/>
      <c r="V279" s="771"/>
      <c r="W279" s="771"/>
      <c r="X279" s="771"/>
      <c r="Y279" s="771"/>
      <c r="Z279" s="771"/>
      <c r="AA279" s="771"/>
      <c r="AB279" s="771"/>
      <c r="AC279" s="771"/>
      <c r="AD279" s="771"/>
      <c r="AE279" s="771"/>
      <c r="AF279" s="771"/>
      <c r="AG279" s="771"/>
      <c r="AH279" s="771"/>
    </row>
    <row r="280" spans="1:36">
      <c r="A280" s="771"/>
      <c r="B280" s="771"/>
      <c r="C280" s="771"/>
      <c r="D280" s="771"/>
      <c r="E280" s="771"/>
      <c r="F280" s="771"/>
      <c r="G280" s="771"/>
      <c r="H280" s="771"/>
      <c r="I280" s="771"/>
      <c r="J280" s="771"/>
      <c r="K280" s="771"/>
      <c r="L280" s="771"/>
      <c r="M280" s="771"/>
      <c r="N280" s="771"/>
      <c r="O280" s="771"/>
      <c r="P280" s="771"/>
      <c r="Q280" s="771"/>
      <c r="R280" s="771"/>
      <c r="S280" s="771"/>
      <c r="T280" s="771"/>
      <c r="U280" s="771"/>
      <c r="V280" s="771"/>
      <c r="W280" s="771"/>
      <c r="X280" s="771"/>
      <c r="Y280" s="771"/>
      <c r="Z280" s="771"/>
      <c r="AA280" s="771"/>
      <c r="AB280" s="771"/>
      <c r="AC280" s="771"/>
      <c r="AD280" s="771"/>
      <c r="AE280" s="771"/>
      <c r="AF280" s="771"/>
      <c r="AG280" s="771"/>
      <c r="AH280" s="771"/>
    </row>
    <row r="281" spans="1:36">
      <c r="A281" s="666" t="s">
        <v>1284</v>
      </c>
      <c r="B281" s="667"/>
      <c r="C281" s="667"/>
      <c r="D281" s="667"/>
      <c r="E281" s="667"/>
      <c r="F281" s="667"/>
      <c r="G281" s="667"/>
      <c r="H281" s="667"/>
      <c r="I281" s="668"/>
      <c r="J281" s="752">
        <v>13686.96</v>
      </c>
      <c r="K281" s="753"/>
      <c r="L281" s="753"/>
      <c r="M281" s="753"/>
      <c r="N281" s="754"/>
      <c r="O281" s="752">
        <v>238.12</v>
      </c>
      <c r="P281" s="753"/>
      <c r="Q281" s="753"/>
      <c r="R281" s="753"/>
      <c r="S281" s="754"/>
      <c r="T281" s="752"/>
      <c r="U281" s="753"/>
      <c r="V281" s="753"/>
      <c r="W281" s="753"/>
      <c r="X281" s="754"/>
      <c r="Y281" s="752">
        <v>13240.08</v>
      </c>
      <c r="Z281" s="753"/>
      <c r="AA281" s="753"/>
      <c r="AB281" s="753"/>
      <c r="AC281" s="754"/>
      <c r="AD281" s="752">
        <f>J281+O281-T281-Y281</f>
        <v>685</v>
      </c>
      <c r="AE281" s="753"/>
      <c r="AF281" s="753"/>
      <c r="AG281" s="753"/>
      <c r="AH281" s="754"/>
    </row>
    <row r="282" spans="1:36">
      <c r="A282" s="669"/>
      <c r="B282" s="670"/>
      <c r="C282" s="670"/>
      <c r="D282" s="670"/>
      <c r="E282" s="670"/>
      <c r="F282" s="670"/>
      <c r="G282" s="670"/>
      <c r="H282" s="670"/>
      <c r="I282" s="671"/>
      <c r="J282" s="755"/>
      <c r="K282" s="756"/>
      <c r="L282" s="756"/>
      <c r="M282" s="756"/>
      <c r="N282" s="757"/>
      <c r="O282" s="755"/>
      <c r="P282" s="756"/>
      <c r="Q282" s="756"/>
      <c r="R282" s="756"/>
      <c r="S282" s="757"/>
      <c r="T282" s="755"/>
      <c r="U282" s="756"/>
      <c r="V282" s="756"/>
      <c r="W282" s="756"/>
      <c r="X282" s="757"/>
      <c r="Y282" s="755"/>
      <c r="Z282" s="756"/>
      <c r="AA282" s="756"/>
      <c r="AB282" s="756"/>
      <c r="AC282" s="757"/>
      <c r="AD282" s="755"/>
      <c r="AE282" s="756"/>
      <c r="AF282" s="756"/>
      <c r="AG282" s="756"/>
      <c r="AH282" s="757"/>
      <c r="AI282" s="296" t="str">
        <f>IF(ROUND(AD281-A!D87-A!D106,0)=0,"","CHYBA")</f>
        <v/>
      </c>
      <c r="AJ282" s="296" t="s">
        <v>1220</v>
      </c>
    </row>
    <row r="283" spans="1:36">
      <c r="A283" s="666" t="s">
        <v>1722</v>
      </c>
      <c r="B283" s="667"/>
      <c r="C283" s="667"/>
      <c r="D283" s="667"/>
      <c r="E283" s="667"/>
      <c r="F283" s="667"/>
      <c r="G283" s="667"/>
      <c r="H283" s="667"/>
      <c r="I283" s="668"/>
      <c r="J283" s="752"/>
      <c r="K283" s="753"/>
      <c r="L283" s="753"/>
      <c r="M283" s="753"/>
      <c r="N283" s="754"/>
      <c r="O283" s="752"/>
      <c r="P283" s="753"/>
      <c r="Q283" s="753"/>
      <c r="R283" s="753"/>
      <c r="S283" s="754"/>
      <c r="T283" s="752"/>
      <c r="U283" s="753"/>
      <c r="V283" s="753"/>
      <c r="W283" s="753"/>
      <c r="X283" s="754"/>
      <c r="Y283" s="752"/>
      <c r="Z283" s="753"/>
      <c r="AA283" s="753"/>
      <c r="AB283" s="753"/>
      <c r="AC283" s="754"/>
      <c r="AD283" s="752">
        <f>J283+O283-T283-Y283</f>
        <v>0</v>
      </c>
      <c r="AE283" s="753"/>
      <c r="AF283" s="753"/>
      <c r="AG283" s="753"/>
      <c r="AH283" s="754"/>
    </row>
    <row r="284" spans="1:36">
      <c r="A284" s="669"/>
      <c r="B284" s="670"/>
      <c r="C284" s="670"/>
      <c r="D284" s="670"/>
      <c r="E284" s="670"/>
      <c r="F284" s="670"/>
      <c r="G284" s="670"/>
      <c r="H284" s="670"/>
      <c r="I284" s="671"/>
      <c r="J284" s="755"/>
      <c r="K284" s="756"/>
      <c r="L284" s="756"/>
      <c r="M284" s="756"/>
      <c r="N284" s="757"/>
      <c r="O284" s="755"/>
      <c r="P284" s="756"/>
      <c r="Q284" s="756"/>
      <c r="R284" s="756"/>
      <c r="S284" s="757"/>
      <c r="T284" s="755"/>
      <c r="U284" s="756"/>
      <c r="V284" s="756"/>
      <c r="W284" s="756"/>
      <c r="X284" s="757"/>
      <c r="Y284" s="755"/>
      <c r="Z284" s="756"/>
      <c r="AA284" s="756"/>
      <c r="AB284" s="756"/>
      <c r="AC284" s="757"/>
      <c r="AD284" s="755"/>
      <c r="AE284" s="756"/>
      <c r="AF284" s="756"/>
      <c r="AG284" s="756"/>
      <c r="AH284" s="757"/>
      <c r="AI284" s="296" t="str">
        <f>IF(ROUND(AD283-A!D91-A!D110,0)=0,"","CHYBA")</f>
        <v/>
      </c>
      <c r="AJ284" s="296" t="s">
        <v>1220</v>
      </c>
    </row>
    <row r="285" spans="1:36">
      <c r="A285" s="666" t="s">
        <v>1285</v>
      </c>
      <c r="B285" s="667"/>
      <c r="C285" s="667"/>
      <c r="D285" s="667"/>
      <c r="E285" s="667"/>
      <c r="F285" s="667"/>
      <c r="G285" s="667"/>
      <c r="H285" s="667"/>
      <c r="I285" s="668"/>
      <c r="J285" s="752"/>
      <c r="K285" s="753"/>
      <c r="L285" s="753"/>
      <c r="M285" s="753"/>
      <c r="N285" s="754"/>
      <c r="O285" s="752"/>
      <c r="P285" s="753"/>
      <c r="Q285" s="753"/>
      <c r="R285" s="753"/>
      <c r="S285" s="754"/>
      <c r="T285" s="752"/>
      <c r="U285" s="753"/>
      <c r="V285" s="753"/>
      <c r="W285" s="753"/>
      <c r="X285" s="754"/>
      <c r="Y285" s="752"/>
      <c r="Z285" s="753"/>
      <c r="AA285" s="753"/>
      <c r="AB285" s="753"/>
      <c r="AC285" s="754"/>
      <c r="AD285" s="752">
        <f>J285+O285-T285-Y285</f>
        <v>0</v>
      </c>
      <c r="AE285" s="753"/>
      <c r="AF285" s="753"/>
      <c r="AG285" s="753"/>
      <c r="AH285" s="754"/>
    </row>
    <row r="286" spans="1:36">
      <c r="A286" s="669"/>
      <c r="B286" s="670"/>
      <c r="C286" s="670"/>
      <c r="D286" s="670"/>
      <c r="E286" s="670"/>
      <c r="F286" s="670"/>
      <c r="G286" s="670"/>
      <c r="H286" s="670"/>
      <c r="I286" s="671"/>
      <c r="J286" s="755"/>
      <c r="K286" s="756"/>
      <c r="L286" s="756"/>
      <c r="M286" s="756"/>
      <c r="N286" s="757"/>
      <c r="O286" s="755"/>
      <c r="P286" s="756"/>
      <c r="Q286" s="756"/>
      <c r="R286" s="756"/>
      <c r="S286" s="757"/>
      <c r="T286" s="755"/>
      <c r="U286" s="756"/>
      <c r="V286" s="756"/>
      <c r="W286" s="756"/>
      <c r="X286" s="757"/>
      <c r="Y286" s="755"/>
      <c r="Z286" s="756"/>
      <c r="AA286" s="756"/>
      <c r="AB286" s="756"/>
      <c r="AC286" s="757"/>
      <c r="AD286" s="755"/>
      <c r="AE286" s="756"/>
      <c r="AF286" s="756"/>
      <c r="AG286" s="756"/>
      <c r="AH286" s="757"/>
      <c r="AI286" s="296" t="str">
        <f>IF(ROUND(AD285-A!D93-A!D112,0)=0,"","CHYBA")</f>
        <v/>
      </c>
      <c r="AJ286" s="296" t="s">
        <v>1220</v>
      </c>
    </row>
    <row r="287" spans="1:36">
      <c r="A287" s="666" t="s">
        <v>1286</v>
      </c>
      <c r="B287" s="667"/>
      <c r="C287" s="667"/>
      <c r="D287" s="667"/>
      <c r="E287" s="667"/>
      <c r="F287" s="667"/>
      <c r="G287" s="667"/>
      <c r="H287" s="667"/>
      <c r="I287" s="668"/>
      <c r="J287" s="752"/>
      <c r="K287" s="753"/>
      <c r="L287" s="753"/>
      <c r="M287" s="753"/>
      <c r="N287" s="754"/>
      <c r="O287" s="752"/>
      <c r="P287" s="753"/>
      <c r="Q287" s="753"/>
      <c r="R287" s="753"/>
      <c r="S287" s="754"/>
      <c r="T287" s="752"/>
      <c r="U287" s="753"/>
      <c r="V287" s="753"/>
      <c r="W287" s="753"/>
      <c r="X287" s="754"/>
      <c r="Y287" s="752"/>
      <c r="Z287" s="753"/>
      <c r="AA287" s="753"/>
      <c r="AB287" s="753"/>
      <c r="AC287" s="754"/>
      <c r="AD287" s="752">
        <f>J287+O287-T287-Y287</f>
        <v>0</v>
      </c>
      <c r="AE287" s="753"/>
      <c r="AF287" s="753"/>
      <c r="AG287" s="753"/>
      <c r="AH287" s="754"/>
    </row>
    <row r="288" spans="1:36">
      <c r="A288" s="669"/>
      <c r="B288" s="670"/>
      <c r="C288" s="670"/>
      <c r="D288" s="670"/>
      <c r="E288" s="670"/>
      <c r="F288" s="670"/>
      <c r="G288" s="670"/>
      <c r="H288" s="670"/>
      <c r="I288" s="671"/>
      <c r="J288" s="755"/>
      <c r="K288" s="756"/>
      <c r="L288" s="756"/>
      <c r="M288" s="756"/>
      <c r="N288" s="757"/>
      <c r="O288" s="755"/>
      <c r="P288" s="756"/>
      <c r="Q288" s="756"/>
      <c r="R288" s="756"/>
      <c r="S288" s="757"/>
      <c r="T288" s="755"/>
      <c r="U288" s="756"/>
      <c r="V288" s="756"/>
      <c r="W288" s="756"/>
      <c r="X288" s="757"/>
      <c r="Y288" s="755"/>
      <c r="Z288" s="756"/>
      <c r="AA288" s="756"/>
      <c r="AB288" s="756"/>
      <c r="AC288" s="757"/>
      <c r="AD288" s="755"/>
      <c r="AE288" s="756"/>
      <c r="AF288" s="756"/>
      <c r="AG288" s="756"/>
      <c r="AH288" s="757"/>
      <c r="AI288" s="296" t="str">
        <f>IF(ROUND(AD287-A!D98-A!D114,0)=0,"","CHYBA")</f>
        <v/>
      </c>
      <c r="AJ288" s="296" t="s">
        <v>1220</v>
      </c>
    </row>
    <row r="289" spans="1:36">
      <c r="A289" s="666" t="s">
        <v>1287</v>
      </c>
      <c r="B289" s="667"/>
      <c r="C289" s="667"/>
      <c r="D289" s="667"/>
      <c r="E289" s="667"/>
      <c r="F289" s="667"/>
      <c r="G289" s="667"/>
      <c r="H289" s="667"/>
      <c r="I289" s="668"/>
      <c r="J289" s="752"/>
      <c r="K289" s="753"/>
      <c r="L289" s="753"/>
      <c r="M289" s="753"/>
      <c r="N289" s="754"/>
      <c r="O289" s="752"/>
      <c r="P289" s="753"/>
      <c r="Q289" s="753"/>
      <c r="R289" s="753"/>
      <c r="S289" s="754"/>
      <c r="T289" s="752"/>
      <c r="U289" s="753"/>
      <c r="V289" s="753"/>
      <c r="W289" s="753"/>
      <c r="X289" s="754"/>
      <c r="Y289" s="752"/>
      <c r="Z289" s="753"/>
      <c r="AA289" s="753"/>
      <c r="AB289" s="753"/>
      <c r="AC289" s="754"/>
      <c r="AD289" s="752">
        <f>J289+O289-T289-Y289</f>
        <v>0</v>
      </c>
      <c r="AE289" s="753"/>
      <c r="AF289" s="753"/>
      <c r="AG289" s="753"/>
      <c r="AH289" s="754"/>
    </row>
    <row r="290" spans="1:36">
      <c r="A290" s="669"/>
      <c r="B290" s="670"/>
      <c r="C290" s="670"/>
      <c r="D290" s="670"/>
      <c r="E290" s="670"/>
      <c r="F290" s="670"/>
      <c r="G290" s="670"/>
      <c r="H290" s="670"/>
      <c r="I290" s="671"/>
      <c r="J290" s="755"/>
      <c r="K290" s="756"/>
      <c r="L290" s="756"/>
      <c r="M290" s="756"/>
      <c r="N290" s="757"/>
      <c r="O290" s="755"/>
      <c r="P290" s="756"/>
      <c r="Q290" s="756"/>
      <c r="R290" s="756"/>
      <c r="S290" s="757"/>
      <c r="T290" s="755"/>
      <c r="U290" s="756"/>
      <c r="V290" s="756"/>
      <c r="W290" s="756"/>
      <c r="X290" s="757"/>
      <c r="Y290" s="755"/>
      <c r="Z290" s="756"/>
      <c r="AA290" s="756"/>
      <c r="AB290" s="756"/>
      <c r="AC290" s="757"/>
      <c r="AD290" s="755"/>
      <c r="AE290" s="756"/>
      <c r="AF290" s="756"/>
      <c r="AG290" s="756"/>
      <c r="AH290" s="757"/>
      <c r="AI290" s="296" t="str">
        <f>IF(ROUND(AD289-A!D100-A!D120,0)=0,"","CHYBA")</f>
        <v/>
      </c>
      <c r="AJ290" s="296" t="s">
        <v>1220</v>
      </c>
    </row>
    <row r="291" spans="1:36">
      <c r="A291" s="718" t="s">
        <v>1288</v>
      </c>
      <c r="B291" s="718"/>
      <c r="C291" s="718"/>
      <c r="D291" s="718"/>
      <c r="E291" s="718"/>
      <c r="F291" s="718"/>
      <c r="G291" s="718"/>
      <c r="H291" s="718"/>
      <c r="I291" s="718"/>
      <c r="J291" s="635">
        <f>SUM(J281:N290)</f>
        <v>13686.96</v>
      </c>
      <c r="K291" s="635"/>
      <c r="L291" s="635"/>
      <c r="M291" s="635"/>
      <c r="N291" s="635"/>
      <c r="O291" s="635">
        <f>SUM(O281:S290)</f>
        <v>238.12</v>
      </c>
      <c r="P291" s="635"/>
      <c r="Q291" s="635"/>
      <c r="R291" s="635"/>
      <c r="S291" s="635"/>
      <c r="T291" s="635">
        <f>SUM(T281:X290)</f>
        <v>0</v>
      </c>
      <c r="U291" s="635"/>
      <c r="V291" s="635"/>
      <c r="W291" s="635"/>
      <c r="X291" s="635"/>
      <c r="Y291" s="635">
        <f>SUM(Y281:AC290)</f>
        <v>13240.08</v>
      </c>
      <c r="Z291" s="635"/>
      <c r="AA291" s="635"/>
      <c r="AB291" s="635"/>
      <c r="AC291" s="635"/>
      <c r="AD291" s="635">
        <f>SUM(AD281:AH290)</f>
        <v>685</v>
      </c>
      <c r="AE291" s="635"/>
      <c r="AF291" s="635"/>
      <c r="AG291" s="635"/>
      <c r="AH291" s="635"/>
    </row>
    <row r="292" spans="1:36">
      <c r="A292" s="718"/>
      <c r="B292" s="718"/>
      <c r="C292" s="718"/>
      <c r="D292" s="718"/>
      <c r="E292" s="718"/>
      <c r="F292" s="718"/>
      <c r="G292" s="718"/>
      <c r="H292" s="718"/>
      <c r="I292" s="718"/>
      <c r="J292" s="635"/>
      <c r="K292" s="635"/>
      <c r="L292" s="635"/>
      <c r="M292" s="635"/>
      <c r="N292" s="635"/>
      <c r="O292" s="635"/>
      <c r="P292" s="635"/>
      <c r="Q292" s="635"/>
      <c r="R292" s="635"/>
      <c r="S292" s="635"/>
      <c r="T292" s="635"/>
      <c r="U292" s="635"/>
      <c r="V292" s="635"/>
      <c r="W292" s="635"/>
      <c r="X292" s="635"/>
      <c r="Y292" s="635"/>
      <c r="Z292" s="635"/>
      <c r="AA292" s="635"/>
      <c r="AB292" s="635"/>
      <c r="AC292" s="635"/>
      <c r="AD292" s="635"/>
      <c r="AE292" s="635"/>
      <c r="AF292" s="635"/>
      <c r="AG292" s="635"/>
      <c r="AH292" s="635"/>
      <c r="AI292" s="296" t="str">
        <f>IF(ROUND(AD291-A!D85-A!D104,0)=0,"","CHYBA")</f>
        <v/>
      </c>
      <c r="AJ292" s="296" t="s">
        <v>1220</v>
      </c>
    </row>
    <row r="293" spans="1:36">
      <c r="A293" s="769"/>
      <c r="B293" s="769"/>
      <c r="C293" s="769"/>
      <c r="D293" s="769"/>
      <c r="E293" s="769"/>
      <c r="F293" s="769"/>
      <c r="G293" s="769"/>
      <c r="H293" s="769"/>
      <c r="I293" s="769"/>
      <c r="J293" s="770"/>
      <c r="K293" s="770"/>
      <c r="L293" s="770"/>
      <c r="M293" s="770"/>
      <c r="N293" s="770"/>
      <c r="O293" s="770"/>
      <c r="P293" s="770"/>
      <c r="Q293" s="770"/>
      <c r="R293" s="770"/>
      <c r="S293" s="770"/>
      <c r="T293" s="770"/>
      <c r="U293" s="770"/>
      <c r="V293" s="770"/>
      <c r="W293" s="770"/>
      <c r="X293" s="770"/>
      <c r="Y293" s="770"/>
      <c r="Z293" s="770"/>
      <c r="AA293" s="770"/>
      <c r="AB293" s="770"/>
      <c r="AC293" s="770"/>
      <c r="AD293" s="770"/>
      <c r="AE293" s="770"/>
      <c r="AF293" s="770"/>
      <c r="AG293" s="770"/>
      <c r="AH293" s="770"/>
    </row>
    <row r="294" spans="1:36" ht="30.75" customHeight="1">
      <c r="A294" s="665" t="s">
        <v>1289</v>
      </c>
      <c r="B294" s="665"/>
      <c r="C294" s="665"/>
      <c r="D294" s="665"/>
      <c r="E294" s="665"/>
      <c r="F294" s="665"/>
      <c r="G294" s="665"/>
      <c r="H294" s="665"/>
      <c r="I294" s="665"/>
      <c r="J294" s="665"/>
      <c r="K294" s="665"/>
      <c r="L294" s="665"/>
      <c r="M294" s="665"/>
      <c r="N294" s="665"/>
      <c r="O294" s="665"/>
      <c r="P294" s="665"/>
      <c r="Q294" s="665"/>
      <c r="R294" s="665"/>
      <c r="S294" s="665"/>
      <c r="T294" s="665"/>
      <c r="U294" s="665"/>
      <c r="V294" s="665"/>
      <c r="W294" s="665"/>
      <c r="X294" s="665"/>
      <c r="Y294" s="665"/>
      <c r="Z294" s="665"/>
      <c r="AA294" s="665"/>
      <c r="AB294" s="665"/>
      <c r="AC294" s="665"/>
      <c r="AD294" s="665"/>
      <c r="AE294" s="665"/>
      <c r="AF294" s="665"/>
      <c r="AG294" s="665"/>
      <c r="AH294" s="665"/>
    </row>
    <row r="295" spans="1:36">
      <c r="A295" s="275"/>
      <c r="B295" s="275"/>
      <c r="C295" s="275"/>
      <c r="D295" s="275"/>
      <c r="E295" s="275"/>
      <c r="F295" s="275"/>
      <c r="G295" s="275"/>
      <c r="H295" s="275"/>
      <c r="I295" s="275"/>
      <c r="J295" s="275"/>
      <c r="K295" s="275"/>
      <c r="L295" s="275"/>
      <c r="M295" s="275"/>
      <c r="N295" s="275"/>
      <c r="O295" s="275"/>
      <c r="P295" s="275"/>
      <c r="Q295" s="275"/>
      <c r="R295" s="275"/>
      <c r="S295" s="275"/>
      <c r="T295" s="275"/>
      <c r="U295" s="275"/>
      <c r="V295" s="275"/>
      <c r="W295" s="275"/>
      <c r="X295" s="275"/>
      <c r="Y295" s="275"/>
      <c r="Z295" s="275"/>
      <c r="AA295" s="275"/>
      <c r="AB295" s="275"/>
      <c r="AC295" s="275"/>
      <c r="AD295" s="275"/>
      <c r="AE295" s="275"/>
      <c r="AF295" s="275"/>
      <c r="AG295" s="275"/>
      <c r="AH295" s="275"/>
      <c r="AI295" s="298"/>
    </row>
    <row r="296" spans="1:36">
      <c r="A296" s="275"/>
      <c r="B296" s="275"/>
      <c r="C296" s="275"/>
      <c r="D296" s="275"/>
      <c r="E296" s="275"/>
      <c r="F296" s="275"/>
      <c r="G296" s="275"/>
      <c r="H296" s="275"/>
      <c r="I296" s="275"/>
      <c r="J296" s="275"/>
      <c r="K296" s="275"/>
      <c r="L296" s="275"/>
      <c r="M296" s="275"/>
      <c r="N296" s="275"/>
      <c r="O296" s="275"/>
      <c r="P296" s="275"/>
      <c r="Q296" s="275"/>
      <c r="R296" s="275"/>
      <c r="S296" s="275"/>
      <c r="T296" s="275"/>
      <c r="U296" s="275"/>
      <c r="V296" s="275"/>
      <c r="W296" s="275"/>
      <c r="X296" s="275"/>
      <c r="Y296" s="275"/>
      <c r="Z296" s="275"/>
      <c r="AA296" s="275"/>
      <c r="AB296" s="275"/>
      <c r="AC296" s="275"/>
      <c r="AD296" s="275"/>
      <c r="AE296" s="275"/>
      <c r="AF296" s="275"/>
      <c r="AG296" s="275"/>
      <c r="AH296" s="275"/>
      <c r="AI296" s="298"/>
    </row>
    <row r="297" spans="1:36">
      <c r="A297" s="732" t="s">
        <v>1737</v>
      </c>
      <c r="B297" s="732"/>
      <c r="C297" s="732"/>
      <c r="D297" s="732"/>
      <c r="E297" s="732"/>
      <c r="F297" s="732"/>
      <c r="G297" s="732"/>
      <c r="H297" s="732"/>
      <c r="I297" s="732"/>
      <c r="J297" s="732"/>
      <c r="K297" s="732"/>
      <c r="L297" s="732"/>
      <c r="M297" s="732"/>
      <c r="N297" s="732"/>
      <c r="O297" s="732"/>
      <c r="P297" s="732"/>
      <c r="Q297" s="732"/>
      <c r="R297" s="732"/>
      <c r="S297" s="732"/>
      <c r="T297" s="732"/>
      <c r="U297" s="732"/>
      <c r="V297" s="732"/>
      <c r="W297" s="732"/>
      <c r="X297" s="732"/>
      <c r="Y297" s="732"/>
      <c r="Z297" s="732"/>
      <c r="AA297" s="732"/>
      <c r="AB297" s="732"/>
      <c r="AC297" s="732"/>
      <c r="AD297" s="732"/>
      <c r="AE297" s="732"/>
      <c r="AF297" s="732"/>
      <c r="AG297" s="732"/>
      <c r="AH297" s="732"/>
      <c r="AI297" s="298"/>
    </row>
    <row r="298" spans="1:36">
      <c r="A298" s="275"/>
      <c r="B298" s="275"/>
      <c r="C298" s="275"/>
      <c r="D298" s="275"/>
      <c r="E298" s="275"/>
      <c r="F298" s="275"/>
      <c r="G298" s="275"/>
      <c r="H298" s="275"/>
      <c r="I298" s="275"/>
      <c r="J298" s="275"/>
      <c r="K298" s="275"/>
      <c r="L298" s="275"/>
      <c r="M298" s="275"/>
      <c r="N298" s="275"/>
      <c r="O298" s="275"/>
      <c r="P298" s="275"/>
      <c r="Q298" s="275"/>
      <c r="R298" s="275"/>
      <c r="S298" s="275"/>
      <c r="T298" s="275"/>
      <c r="U298" s="275"/>
      <c r="V298" s="275"/>
      <c r="W298" s="275"/>
      <c r="X298" s="275"/>
      <c r="Y298" s="275"/>
      <c r="Z298" s="275"/>
      <c r="AA298" s="275"/>
      <c r="AB298" s="275"/>
      <c r="AC298" s="275"/>
      <c r="AD298" s="275"/>
      <c r="AE298" s="275"/>
      <c r="AF298" s="275"/>
      <c r="AG298" s="275"/>
      <c r="AH298" s="275"/>
      <c r="AI298" s="298"/>
    </row>
    <row r="299" spans="1:36" hidden="1">
      <c r="A299" s="275"/>
      <c r="B299" s="275"/>
      <c r="C299" s="275"/>
      <c r="D299" s="275"/>
      <c r="E299" s="275"/>
      <c r="F299" s="275"/>
      <c r="G299" s="275"/>
      <c r="H299" s="275"/>
      <c r="I299" s="275"/>
      <c r="J299" s="275"/>
      <c r="K299" s="275"/>
      <c r="L299" s="275"/>
      <c r="M299" s="275"/>
      <c r="N299" s="275"/>
      <c r="O299" s="275"/>
      <c r="P299" s="275"/>
      <c r="Q299" s="275"/>
      <c r="R299" s="275"/>
      <c r="S299" s="275"/>
      <c r="T299" s="275"/>
      <c r="U299" s="275"/>
      <c r="V299" s="275"/>
      <c r="W299" s="275"/>
      <c r="X299" s="275"/>
      <c r="Y299" s="275"/>
      <c r="Z299" s="275"/>
      <c r="AA299" s="275"/>
      <c r="AB299" s="275"/>
      <c r="AC299" s="275"/>
      <c r="AD299" s="275"/>
      <c r="AE299" s="275"/>
      <c r="AF299" s="275"/>
      <c r="AG299" s="275"/>
      <c r="AH299" s="275"/>
      <c r="AI299" s="298"/>
    </row>
    <row r="300" spans="1:36" hidden="1">
      <c r="A300" s="275"/>
      <c r="B300" s="275"/>
      <c r="C300" s="275"/>
      <c r="D300" s="275"/>
      <c r="E300" s="275"/>
      <c r="F300" s="275"/>
      <c r="G300" s="275"/>
      <c r="H300" s="275"/>
      <c r="I300" s="275"/>
      <c r="J300" s="275"/>
      <c r="K300" s="275"/>
      <c r="L300" s="275"/>
      <c r="M300" s="275"/>
      <c r="N300" s="275"/>
      <c r="O300" s="275"/>
      <c r="P300" s="275"/>
      <c r="Q300" s="275"/>
      <c r="R300" s="275"/>
      <c r="S300" s="275"/>
      <c r="T300" s="275"/>
      <c r="U300" s="275"/>
      <c r="V300" s="275"/>
      <c r="W300" s="275"/>
      <c r="X300" s="275"/>
      <c r="Y300" s="275"/>
      <c r="Z300" s="275"/>
      <c r="AA300" s="275"/>
      <c r="AB300" s="275"/>
      <c r="AC300" s="275"/>
      <c r="AD300" s="275"/>
      <c r="AE300" s="275"/>
      <c r="AF300" s="275"/>
      <c r="AG300" s="275"/>
      <c r="AH300" s="275"/>
      <c r="AI300" s="298"/>
    </row>
    <row r="301" spans="1:36" hidden="1">
      <c r="A301" s="275"/>
      <c r="B301" s="275"/>
      <c r="C301" s="275"/>
      <c r="D301" s="275"/>
      <c r="E301" s="275"/>
      <c r="F301" s="275"/>
      <c r="G301" s="275"/>
      <c r="H301" s="275"/>
      <c r="I301" s="275"/>
      <c r="J301" s="275"/>
      <c r="K301" s="275"/>
      <c r="L301" s="275"/>
      <c r="M301" s="275"/>
      <c r="N301" s="275"/>
      <c r="O301" s="275"/>
      <c r="P301" s="275"/>
      <c r="Q301" s="275"/>
      <c r="R301" s="275"/>
      <c r="S301" s="275"/>
      <c r="T301" s="275"/>
      <c r="U301" s="275"/>
      <c r="V301" s="275"/>
      <c r="W301" s="275"/>
      <c r="X301" s="275"/>
      <c r="Y301" s="275"/>
      <c r="Z301" s="275"/>
      <c r="AA301" s="275"/>
      <c r="AB301" s="275"/>
      <c r="AC301" s="275"/>
      <c r="AD301" s="275"/>
      <c r="AE301" s="275"/>
      <c r="AF301" s="275"/>
      <c r="AG301" s="275"/>
      <c r="AH301" s="275"/>
      <c r="AI301" s="298"/>
    </row>
    <row r="302" spans="1:36" hidden="1">
      <c r="A302" s="275"/>
      <c r="B302" s="275"/>
      <c r="C302" s="275"/>
      <c r="D302" s="275"/>
      <c r="E302" s="275"/>
      <c r="F302" s="275"/>
      <c r="G302" s="275"/>
      <c r="H302" s="275"/>
      <c r="I302" s="275"/>
      <c r="J302" s="275"/>
      <c r="K302" s="275"/>
      <c r="L302" s="275"/>
      <c r="M302" s="275"/>
      <c r="N302" s="275"/>
      <c r="O302" s="275"/>
      <c r="P302" s="275"/>
      <c r="Q302" s="275"/>
      <c r="R302" s="275"/>
      <c r="S302" s="275"/>
      <c r="T302" s="275"/>
      <c r="U302" s="275"/>
      <c r="V302" s="275"/>
      <c r="W302" s="275"/>
      <c r="X302" s="275"/>
      <c r="Y302" s="275"/>
      <c r="Z302" s="275"/>
      <c r="AA302" s="275"/>
      <c r="AB302" s="275"/>
      <c r="AC302" s="275"/>
      <c r="AD302" s="275"/>
      <c r="AE302" s="275"/>
      <c r="AF302" s="275"/>
      <c r="AG302" s="275"/>
      <c r="AH302" s="275"/>
      <c r="AI302" s="298"/>
    </row>
    <row r="303" spans="1:36" hidden="1">
      <c r="A303" s="275"/>
      <c r="B303" s="275"/>
      <c r="C303" s="275"/>
      <c r="D303" s="275"/>
      <c r="E303" s="275"/>
      <c r="F303" s="275"/>
      <c r="G303" s="275"/>
      <c r="H303" s="275"/>
      <c r="I303" s="275"/>
      <c r="J303" s="275"/>
      <c r="K303" s="275"/>
      <c r="L303" s="275"/>
      <c r="M303" s="275"/>
      <c r="N303" s="275"/>
      <c r="O303" s="275"/>
      <c r="P303" s="275"/>
      <c r="Q303" s="275"/>
      <c r="R303" s="275"/>
      <c r="S303" s="275"/>
      <c r="T303" s="275"/>
      <c r="U303" s="275"/>
      <c r="V303" s="275"/>
      <c r="W303" s="275"/>
      <c r="X303" s="275"/>
      <c r="Y303" s="275"/>
      <c r="Z303" s="275"/>
      <c r="AA303" s="275"/>
      <c r="AB303" s="275"/>
      <c r="AC303" s="275"/>
      <c r="AD303" s="275"/>
      <c r="AE303" s="275"/>
      <c r="AF303" s="275"/>
      <c r="AG303" s="275"/>
      <c r="AH303" s="275"/>
      <c r="AI303" s="298"/>
    </row>
    <row r="304" spans="1:36" hidden="1">
      <c r="A304" s="275"/>
      <c r="B304" s="275"/>
      <c r="C304" s="275"/>
      <c r="D304" s="275"/>
      <c r="E304" s="275"/>
      <c r="F304" s="275"/>
      <c r="G304" s="275"/>
      <c r="H304" s="275"/>
      <c r="I304" s="275"/>
      <c r="J304" s="275"/>
      <c r="K304" s="275"/>
      <c r="L304" s="275"/>
      <c r="M304" s="275"/>
      <c r="N304" s="275"/>
      <c r="O304" s="275"/>
      <c r="P304" s="275"/>
      <c r="Q304" s="275"/>
      <c r="R304" s="275"/>
      <c r="S304" s="275"/>
      <c r="T304" s="275"/>
      <c r="U304" s="275"/>
      <c r="V304" s="275"/>
      <c r="W304" s="275"/>
      <c r="X304" s="275"/>
      <c r="Y304" s="275"/>
      <c r="Z304" s="275"/>
      <c r="AA304" s="275"/>
      <c r="AB304" s="275"/>
      <c r="AC304" s="275"/>
      <c r="AD304" s="275"/>
      <c r="AE304" s="275"/>
      <c r="AF304" s="275"/>
      <c r="AG304" s="275"/>
      <c r="AH304" s="275"/>
      <c r="AI304" s="298"/>
    </row>
    <row r="305" spans="1:35" hidden="1">
      <c r="A305" s="275"/>
      <c r="B305" s="275"/>
      <c r="C305" s="275"/>
      <c r="D305" s="275"/>
      <c r="E305" s="275"/>
      <c r="F305" s="275"/>
      <c r="G305" s="275"/>
      <c r="H305" s="275"/>
      <c r="I305" s="275"/>
      <c r="J305" s="275"/>
      <c r="K305" s="275"/>
      <c r="L305" s="275"/>
      <c r="M305" s="275"/>
      <c r="N305" s="275"/>
      <c r="O305" s="275"/>
      <c r="P305" s="275"/>
      <c r="Q305" s="275"/>
      <c r="R305" s="275"/>
      <c r="S305" s="275"/>
      <c r="T305" s="275"/>
      <c r="U305" s="275"/>
      <c r="V305" s="275"/>
      <c r="W305" s="275"/>
      <c r="X305" s="275"/>
      <c r="Y305" s="275"/>
      <c r="Z305" s="275"/>
      <c r="AA305" s="275"/>
      <c r="AB305" s="275"/>
      <c r="AC305" s="275"/>
      <c r="AD305" s="275"/>
      <c r="AE305" s="275"/>
      <c r="AF305" s="275"/>
      <c r="AG305" s="275"/>
      <c r="AH305" s="275"/>
      <c r="AI305" s="298"/>
    </row>
    <row r="306" spans="1:35" hidden="1">
      <c r="A306" s="275"/>
      <c r="B306" s="275"/>
      <c r="C306" s="275"/>
      <c r="D306" s="275"/>
      <c r="E306" s="275"/>
      <c r="F306" s="275"/>
      <c r="G306" s="275"/>
      <c r="H306" s="275"/>
      <c r="I306" s="275"/>
      <c r="J306" s="275"/>
      <c r="K306" s="275"/>
      <c r="L306" s="275"/>
      <c r="M306" s="275"/>
      <c r="N306" s="275"/>
      <c r="O306" s="275"/>
      <c r="P306" s="275"/>
      <c r="Q306" s="275"/>
      <c r="R306" s="275"/>
      <c r="S306" s="275"/>
      <c r="T306" s="275"/>
      <c r="U306" s="275"/>
      <c r="V306" s="275"/>
      <c r="W306" s="275"/>
      <c r="X306" s="275"/>
      <c r="Y306" s="275"/>
      <c r="Z306" s="275"/>
      <c r="AA306" s="275"/>
      <c r="AB306" s="275"/>
      <c r="AC306" s="275"/>
      <c r="AD306" s="275"/>
      <c r="AE306" s="275"/>
      <c r="AF306" s="275"/>
      <c r="AG306" s="275"/>
      <c r="AH306" s="275"/>
      <c r="AI306" s="298"/>
    </row>
    <row r="307" spans="1:35" hidden="1">
      <c r="A307" s="275"/>
      <c r="B307" s="275"/>
      <c r="C307" s="275"/>
      <c r="D307" s="275"/>
      <c r="E307" s="275"/>
      <c r="F307" s="275"/>
      <c r="G307" s="275"/>
      <c r="H307" s="275"/>
      <c r="I307" s="275"/>
      <c r="J307" s="275"/>
      <c r="K307" s="275"/>
      <c r="L307" s="275"/>
      <c r="M307" s="275"/>
      <c r="N307" s="275"/>
      <c r="O307" s="275"/>
      <c r="P307" s="275"/>
      <c r="Q307" s="275"/>
      <c r="R307" s="275"/>
      <c r="S307" s="275"/>
      <c r="T307" s="275"/>
      <c r="U307" s="275"/>
      <c r="V307" s="275"/>
      <c r="W307" s="275"/>
      <c r="X307" s="275"/>
      <c r="Y307" s="275"/>
      <c r="Z307" s="275"/>
      <c r="AA307" s="275"/>
      <c r="AB307" s="275"/>
      <c r="AC307" s="275"/>
      <c r="AD307" s="275"/>
      <c r="AE307" s="275"/>
      <c r="AF307" s="275"/>
      <c r="AG307" s="275"/>
      <c r="AH307" s="275"/>
      <c r="AI307" s="298"/>
    </row>
    <row r="308" spans="1:35" hidden="1">
      <c r="A308" s="275"/>
      <c r="B308" s="275"/>
      <c r="C308" s="275"/>
      <c r="D308" s="275"/>
      <c r="E308" s="275"/>
      <c r="F308" s="275"/>
      <c r="G308" s="275"/>
      <c r="H308" s="275"/>
      <c r="I308" s="275"/>
      <c r="J308" s="275"/>
      <c r="K308" s="275"/>
      <c r="L308" s="275"/>
      <c r="M308" s="275"/>
      <c r="N308" s="275"/>
      <c r="O308" s="275"/>
      <c r="P308" s="275"/>
      <c r="Q308" s="275"/>
      <c r="R308" s="275"/>
      <c r="S308" s="275"/>
      <c r="T308" s="275"/>
      <c r="U308" s="275"/>
      <c r="V308" s="275"/>
      <c r="W308" s="275"/>
      <c r="X308" s="275"/>
      <c r="Y308" s="275"/>
      <c r="Z308" s="275"/>
      <c r="AA308" s="275"/>
      <c r="AB308" s="275"/>
      <c r="AC308" s="275"/>
      <c r="AD308" s="275"/>
      <c r="AE308" s="275"/>
      <c r="AF308" s="275"/>
      <c r="AG308" s="275"/>
      <c r="AH308" s="275"/>
      <c r="AI308" s="298"/>
    </row>
    <row r="309" spans="1:35" hidden="1">
      <c r="A309" s="275"/>
      <c r="B309" s="275"/>
      <c r="C309" s="275"/>
      <c r="D309" s="275"/>
      <c r="E309" s="275"/>
      <c r="F309" s="275"/>
      <c r="G309" s="275"/>
      <c r="H309" s="275"/>
      <c r="I309" s="275"/>
      <c r="J309" s="275"/>
      <c r="K309" s="275"/>
      <c r="L309" s="275"/>
      <c r="M309" s="275"/>
      <c r="N309" s="275"/>
      <c r="O309" s="275"/>
      <c r="P309" s="275"/>
      <c r="Q309" s="275"/>
      <c r="R309" s="275"/>
      <c r="S309" s="275"/>
      <c r="T309" s="275"/>
      <c r="U309" s="275"/>
      <c r="V309" s="275"/>
      <c r="W309" s="275"/>
      <c r="X309" s="275"/>
      <c r="Y309" s="275"/>
      <c r="Z309" s="275"/>
      <c r="AA309" s="275"/>
      <c r="AB309" s="275"/>
      <c r="AC309" s="275"/>
      <c r="AD309" s="275"/>
      <c r="AE309" s="275"/>
      <c r="AF309" s="275"/>
      <c r="AG309" s="275"/>
      <c r="AH309" s="275"/>
      <c r="AI309" s="298"/>
    </row>
    <row r="310" spans="1:35" hidden="1">
      <c r="A310" s="275"/>
      <c r="B310" s="275"/>
      <c r="C310" s="275"/>
      <c r="D310" s="275"/>
      <c r="E310" s="275"/>
      <c r="F310" s="275"/>
      <c r="G310" s="275"/>
      <c r="H310" s="275"/>
      <c r="I310" s="275"/>
      <c r="J310" s="275"/>
      <c r="K310" s="275"/>
      <c r="L310" s="275"/>
      <c r="M310" s="275"/>
      <c r="N310" s="275"/>
      <c r="O310" s="275"/>
      <c r="P310" s="275"/>
      <c r="Q310" s="275"/>
      <c r="R310" s="275"/>
      <c r="S310" s="275"/>
      <c r="T310" s="275"/>
      <c r="U310" s="275"/>
      <c r="V310" s="275"/>
      <c r="W310" s="275"/>
      <c r="X310" s="275"/>
      <c r="Y310" s="275"/>
      <c r="Z310" s="275"/>
      <c r="AA310" s="275"/>
      <c r="AB310" s="275"/>
      <c r="AC310" s="275"/>
      <c r="AD310" s="275"/>
      <c r="AE310" s="275"/>
      <c r="AF310" s="275"/>
      <c r="AG310" s="275"/>
      <c r="AH310" s="275"/>
      <c r="AI310" s="298"/>
    </row>
    <row r="311" spans="1:35" hidden="1">
      <c r="A311" s="275"/>
      <c r="B311" s="275"/>
      <c r="C311" s="275"/>
      <c r="D311" s="275"/>
      <c r="E311" s="275"/>
      <c r="F311" s="275"/>
      <c r="G311" s="275"/>
      <c r="H311" s="275"/>
      <c r="I311" s="275"/>
      <c r="J311" s="275"/>
      <c r="K311" s="275"/>
      <c r="L311" s="275"/>
      <c r="M311" s="275"/>
      <c r="N311" s="275"/>
      <c r="O311" s="275"/>
      <c r="P311" s="275"/>
      <c r="Q311" s="275"/>
      <c r="R311" s="275"/>
      <c r="S311" s="275"/>
      <c r="T311" s="275"/>
      <c r="U311" s="275"/>
      <c r="V311" s="275"/>
      <c r="W311" s="275"/>
      <c r="X311" s="275"/>
      <c r="Y311" s="275"/>
      <c r="Z311" s="275"/>
      <c r="AA311" s="275"/>
      <c r="AB311" s="275"/>
      <c r="AC311" s="275"/>
      <c r="AD311" s="275"/>
      <c r="AE311" s="275"/>
      <c r="AF311" s="275"/>
      <c r="AG311" s="275"/>
      <c r="AH311" s="275"/>
      <c r="AI311" s="298"/>
    </row>
    <row r="312" spans="1:35" hidden="1">
      <c r="A312" s="275"/>
      <c r="B312" s="275"/>
      <c r="C312" s="275"/>
      <c r="D312" s="275"/>
      <c r="E312" s="275"/>
      <c r="F312" s="275"/>
      <c r="G312" s="275"/>
      <c r="H312" s="275"/>
      <c r="I312" s="275"/>
      <c r="J312" s="275"/>
      <c r="K312" s="275"/>
      <c r="L312" s="275"/>
      <c r="M312" s="275"/>
      <c r="N312" s="275"/>
      <c r="O312" s="275"/>
      <c r="P312" s="275"/>
      <c r="Q312" s="275"/>
      <c r="R312" s="275"/>
      <c r="S312" s="275"/>
      <c r="T312" s="275"/>
      <c r="U312" s="275"/>
      <c r="V312" s="275"/>
      <c r="W312" s="275"/>
      <c r="X312" s="275"/>
      <c r="Y312" s="275"/>
      <c r="Z312" s="275"/>
      <c r="AA312" s="275"/>
      <c r="AB312" s="275"/>
      <c r="AC312" s="275"/>
      <c r="AD312" s="275"/>
      <c r="AE312" s="275"/>
      <c r="AF312" s="275"/>
      <c r="AG312" s="275"/>
      <c r="AH312" s="275"/>
      <c r="AI312" s="298"/>
    </row>
    <row r="313" spans="1:35" hidden="1">
      <c r="A313" s="275"/>
      <c r="B313" s="275"/>
      <c r="C313" s="275"/>
      <c r="D313" s="275"/>
      <c r="E313" s="275"/>
      <c r="F313" s="275"/>
      <c r="G313" s="275"/>
      <c r="H313" s="275"/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U313" s="275"/>
      <c r="V313" s="275"/>
      <c r="W313" s="275"/>
      <c r="X313" s="275"/>
      <c r="Y313" s="275"/>
      <c r="Z313" s="275"/>
      <c r="AA313" s="275"/>
      <c r="AB313" s="275"/>
      <c r="AC313" s="275"/>
      <c r="AD313" s="275"/>
      <c r="AE313" s="275"/>
      <c r="AF313" s="275"/>
      <c r="AG313" s="275"/>
      <c r="AH313" s="275"/>
      <c r="AI313" s="298"/>
    </row>
    <row r="314" spans="1:35" hidden="1">
      <c r="A314" s="275"/>
      <c r="B314" s="275"/>
      <c r="C314" s="275"/>
      <c r="D314" s="275"/>
      <c r="E314" s="275"/>
      <c r="F314" s="275"/>
      <c r="G314" s="275"/>
      <c r="H314" s="275"/>
      <c r="I314" s="275"/>
      <c r="J314" s="275"/>
      <c r="K314" s="275"/>
      <c r="L314" s="275"/>
      <c r="M314" s="275"/>
      <c r="N314" s="275"/>
      <c r="O314" s="275"/>
      <c r="P314" s="275"/>
      <c r="Q314" s="275"/>
      <c r="R314" s="275"/>
      <c r="S314" s="275"/>
      <c r="T314" s="275"/>
      <c r="U314" s="275"/>
      <c r="V314" s="275"/>
      <c r="W314" s="275"/>
      <c r="X314" s="275"/>
      <c r="Y314" s="275"/>
      <c r="Z314" s="275"/>
      <c r="AA314" s="275"/>
      <c r="AB314" s="275"/>
      <c r="AC314" s="275"/>
      <c r="AD314" s="275"/>
      <c r="AE314" s="275"/>
      <c r="AF314" s="275"/>
      <c r="AG314" s="275"/>
      <c r="AH314" s="275"/>
      <c r="AI314" s="298"/>
    </row>
    <row r="315" spans="1:35" hidden="1">
      <c r="A315" s="275"/>
      <c r="B315" s="275"/>
      <c r="C315" s="275"/>
      <c r="D315" s="275"/>
      <c r="E315" s="275"/>
      <c r="F315" s="275"/>
      <c r="G315" s="275"/>
      <c r="H315" s="275"/>
      <c r="I315" s="275"/>
      <c r="J315" s="275"/>
      <c r="K315" s="275"/>
      <c r="L315" s="275"/>
      <c r="M315" s="275"/>
      <c r="N315" s="275"/>
      <c r="O315" s="275"/>
      <c r="P315" s="275"/>
      <c r="Q315" s="275"/>
      <c r="R315" s="275"/>
      <c r="S315" s="275"/>
      <c r="T315" s="275"/>
      <c r="U315" s="275"/>
      <c r="V315" s="275"/>
      <c r="W315" s="275"/>
      <c r="X315" s="275"/>
      <c r="Y315" s="275"/>
      <c r="Z315" s="275"/>
      <c r="AA315" s="275"/>
      <c r="AB315" s="275"/>
      <c r="AC315" s="275"/>
      <c r="AD315" s="275"/>
      <c r="AE315" s="275"/>
      <c r="AF315" s="275"/>
      <c r="AG315" s="275"/>
      <c r="AH315" s="275"/>
      <c r="AI315" s="298"/>
    </row>
    <row r="316" spans="1:35" hidden="1">
      <c r="A316" s="275"/>
      <c r="B316" s="275"/>
      <c r="C316" s="275"/>
      <c r="D316" s="275"/>
      <c r="E316" s="275"/>
      <c r="F316" s="275"/>
      <c r="G316" s="275"/>
      <c r="H316" s="275"/>
      <c r="I316" s="275"/>
      <c r="J316" s="275"/>
      <c r="K316" s="275"/>
      <c r="L316" s="275"/>
      <c r="M316" s="275"/>
      <c r="N316" s="275"/>
      <c r="O316" s="275"/>
      <c r="P316" s="275"/>
      <c r="Q316" s="275"/>
      <c r="R316" s="275"/>
      <c r="S316" s="275"/>
      <c r="T316" s="275"/>
      <c r="U316" s="275"/>
      <c r="V316" s="275"/>
      <c r="W316" s="275"/>
      <c r="X316" s="275"/>
      <c r="Y316" s="275"/>
      <c r="Z316" s="275"/>
      <c r="AA316" s="275"/>
      <c r="AB316" s="275"/>
      <c r="AC316" s="275"/>
      <c r="AD316" s="275"/>
      <c r="AE316" s="275"/>
      <c r="AF316" s="275"/>
      <c r="AG316" s="275"/>
      <c r="AH316" s="275"/>
      <c r="AI316" s="298"/>
    </row>
    <row r="317" spans="1:35">
      <c r="A317" s="298"/>
      <c r="B317" s="298"/>
      <c r="C317" s="298"/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298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  <c r="AE317" s="298"/>
      <c r="AF317" s="298"/>
      <c r="AG317" s="298"/>
      <c r="AH317" s="298"/>
      <c r="AI317" s="298"/>
    </row>
    <row r="318" spans="1:35">
      <c r="A318" s="665" t="s">
        <v>1290</v>
      </c>
      <c r="B318" s="665"/>
      <c r="C318" s="665"/>
      <c r="D318" s="665"/>
      <c r="E318" s="665"/>
      <c r="F318" s="665"/>
      <c r="G318" s="665"/>
      <c r="H318" s="665"/>
      <c r="I318" s="665"/>
      <c r="J318" s="665"/>
      <c r="K318" s="665"/>
      <c r="L318" s="665"/>
      <c r="M318" s="665"/>
      <c r="N318" s="665"/>
      <c r="O318" s="665"/>
      <c r="P318" s="665"/>
      <c r="Q318" s="665"/>
      <c r="R318" s="665"/>
      <c r="S318" s="665"/>
      <c r="T318" s="665"/>
      <c r="U318" s="665"/>
      <c r="V318" s="665"/>
      <c r="W318" s="665"/>
      <c r="X318" s="665"/>
      <c r="Y318" s="665"/>
      <c r="Z318" s="665"/>
      <c r="AA318" s="665"/>
      <c r="AB318" s="665"/>
      <c r="AC318" s="665"/>
      <c r="AD318" s="665"/>
      <c r="AE318" s="665"/>
      <c r="AF318" s="665"/>
      <c r="AG318" s="665"/>
      <c r="AH318" s="665"/>
    </row>
    <row r="319" spans="1:35">
      <c r="A319" s="271"/>
      <c r="B319" s="271"/>
      <c r="C319" s="271"/>
      <c r="D319" s="271"/>
      <c r="E319" s="271"/>
      <c r="F319" s="271"/>
      <c r="G319" s="271"/>
      <c r="H319" s="271"/>
      <c r="I319" s="271"/>
      <c r="J319" s="271"/>
      <c r="K319" s="271"/>
      <c r="L319" s="271"/>
      <c r="M319" s="271"/>
      <c r="N319" s="271"/>
      <c r="O319" s="271"/>
      <c r="P319" s="271"/>
      <c r="Q319" s="271"/>
      <c r="R319" s="271"/>
      <c r="S319" s="271"/>
      <c r="T319" s="271"/>
      <c r="U319" s="271"/>
      <c r="V319" s="271"/>
      <c r="W319" s="271"/>
      <c r="X319" s="271"/>
      <c r="Y319" s="271"/>
      <c r="Z319" s="271"/>
      <c r="AA319" s="271"/>
      <c r="AB319" s="271"/>
      <c r="AC319" s="271"/>
      <c r="AD319" s="271"/>
      <c r="AE319" s="271"/>
      <c r="AF319" s="271"/>
      <c r="AG319" s="271"/>
      <c r="AH319" s="271"/>
    </row>
    <row r="320" spans="1:35">
      <c r="A320" s="652" t="s">
        <v>1089</v>
      </c>
      <c r="B320" s="652"/>
      <c r="C320" s="652"/>
      <c r="D320" s="652"/>
      <c r="E320" s="652"/>
      <c r="F320" s="652"/>
      <c r="G320" s="652"/>
      <c r="H320" s="652"/>
      <c r="I320" s="652"/>
      <c r="J320" s="652"/>
      <c r="K320" s="652" t="s">
        <v>1291</v>
      </c>
      <c r="L320" s="652"/>
      <c r="M320" s="652"/>
      <c r="N320" s="652"/>
      <c r="O320" s="652"/>
      <c r="P320" s="652"/>
      <c r="Q320" s="652"/>
      <c r="R320" s="652"/>
      <c r="S320" s="652" t="s">
        <v>1292</v>
      </c>
      <c r="T320" s="652"/>
      <c r="U320" s="652"/>
      <c r="V320" s="652"/>
      <c r="W320" s="652"/>
      <c r="X320" s="652"/>
      <c r="Y320" s="652"/>
      <c r="Z320" s="652"/>
      <c r="AA320" s="652" t="s">
        <v>1288</v>
      </c>
      <c r="AB320" s="652"/>
      <c r="AC320" s="652"/>
      <c r="AD320" s="652"/>
      <c r="AE320" s="652"/>
      <c r="AF320" s="652"/>
      <c r="AG320" s="652"/>
      <c r="AH320" s="652"/>
    </row>
    <row r="321" spans="1:36">
      <c r="A321" s="718" t="s">
        <v>1293</v>
      </c>
      <c r="B321" s="718"/>
      <c r="C321" s="718"/>
      <c r="D321" s="718"/>
      <c r="E321" s="718"/>
      <c r="F321" s="718"/>
      <c r="G321" s="718"/>
      <c r="H321" s="718"/>
      <c r="I321" s="718"/>
      <c r="J321" s="718"/>
      <c r="K321" s="718"/>
      <c r="L321" s="718"/>
      <c r="M321" s="718"/>
      <c r="N321" s="718"/>
      <c r="O321" s="718"/>
      <c r="P321" s="718"/>
      <c r="Q321" s="718"/>
      <c r="R321" s="718"/>
      <c r="S321" s="718"/>
      <c r="T321" s="718"/>
      <c r="U321" s="718"/>
      <c r="V321" s="718"/>
      <c r="W321" s="718"/>
      <c r="X321" s="718"/>
      <c r="Y321" s="718"/>
      <c r="Z321" s="718"/>
      <c r="AA321" s="718"/>
      <c r="AB321" s="718"/>
      <c r="AC321" s="718"/>
      <c r="AD321" s="718"/>
      <c r="AE321" s="718"/>
      <c r="AF321" s="718"/>
      <c r="AG321" s="718"/>
      <c r="AH321" s="718"/>
    </row>
    <row r="322" spans="1:36">
      <c r="A322" s="735" t="s">
        <v>1284</v>
      </c>
      <c r="B322" s="735"/>
      <c r="C322" s="735"/>
      <c r="D322" s="735"/>
      <c r="E322" s="735"/>
      <c r="F322" s="735"/>
      <c r="G322" s="735"/>
      <c r="H322" s="735"/>
      <c r="I322" s="735"/>
      <c r="J322" s="735"/>
      <c r="K322" s="642"/>
      <c r="L322" s="642"/>
      <c r="M322" s="642"/>
      <c r="N322" s="642"/>
      <c r="O322" s="642"/>
      <c r="P322" s="642"/>
      <c r="Q322" s="642"/>
      <c r="R322" s="642"/>
      <c r="S322" s="642"/>
      <c r="T322" s="642"/>
      <c r="U322" s="642"/>
      <c r="V322" s="642"/>
      <c r="W322" s="642"/>
      <c r="X322" s="642"/>
      <c r="Y322" s="642"/>
      <c r="Z322" s="642"/>
      <c r="AA322" s="642">
        <f>K322+S322</f>
        <v>0</v>
      </c>
      <c r="AB322" s="642"/>
      <c r="AC322" s="642"/>
      <c r="AD322" s="642"/>
      <c r="AE322" s="642"/>
      <c r="AF322" s="642"/>
      <c r="AG322" s="642"/>
      <c r="AH322" s="642"/>
    </row>
    <row r="323" spans="1:36">
      <c r="A323" s="735"/>
      <c r="B323" s="735"/>
      <c r="C323" s="735"/>
      <c r="D323" s="735"/>
      <c r="E323" s="735"/>
      <c r="F323" s="735"/>
      <c r="G323" s="735"/>
      <c r="H323" s="735"/>
      <c r="I323" s="735"/>
      <c r="J323" s="735"/>
      <c r="K323" s="642"/>
      <c r="L323" s="642"/>
      <c r="M323" s="642"/>
      <c r="N323" s="642"/>
      <c r="O323" s="642"/>
      <c r="P323" s="642"/>
      <c r="Q323" s="642"/>
      <c r="R323" s="642"/>
      <c r="S323" s="642"/>
      <c r="T323" s="642"/>
      <c r="U323" s="642"/>
      <c r="V323" s="642"/>
      <c r="W323" s="642"/>
      <c r="X323" s="642"/>
      <c r="Y323" s="642"/>
      <c r="Z323" s="642"/>
      <c r="AA323" s="642"/>
      <c r="AB323" s="642"/>
      <c r="AC323" s="642"/>
      <c r="AD323" s="642"/>
      <c r="AE323" s="642"/>
      <c r="AF323" s="642"/>
      <c r="AG323" s="642"/>
      <c r="AH323" s="642"/>
      <c r="AI323" s="296" t="str">
        <f>IF(ROUND(AA322-A!D86,0)=0,"","CHYBA")</f>
        <v/>
      </c>
      <c r="AJ323" s="296" t="s">
        <v>1220</v>
      </c>
    </row>
    <row r="324" spans="1:36">
      <c r="A324" s="735" t="s">
        <v>1722</v>
      </c>
      <c r="B324" s="735"/>
      <c r="C324" s="735"/>
      <c r="D324" s="735"/>
      <c r="E324" s="735"/>
      <c r="F324" s="735"/>
      <c r="G324" s="735"/>
      <c r="H324" s="735"/>
      <c r="I324" s="735"/>
      <c r="J324" s="735"/>
      <c r="K324" s="642"/>
      <c r="L324" s="642"/>
      <c r="M324" s="642"/>
      <c r="N324" s="642"/>
      <c r="O324" s="642"/>
      <c r="P324" s="642"/>
      <c r="Q324" s="642"/>
      <c r="R324" s="642"/>
      <c r="S324" s="642"/>
      <c r="T324" s="642"/>
      <c r="U324" s="642"/>
      <c r="V324" s="642"/>
      <c r="W324" s="642"/>
      <c r="X324" s="642"/>
      <c r="Y324" s="642"/>
      <c r="Z324" s="642"/>
      <c r="AA324" s="642">
        <f>K324+S324</f>
        <v>0</v>
      </c>
      <c r="AB324" s="642"/>
      <c r="AC324" s="642"/>
      <c r="AD324" s="642"/>
      <c r="AE324" s="642"/>
      <c r="AF324" s="642"/>
      <c r="AG324" s="642"/>
      <c r="AH324" s="642"/>
    </row>
    <row r="325" spans="1:36">
      <c r="A325" s="735"/>
      <c r="B325" s="735"/>
      <c r="C325" s="735"/>
      <c r="D325" s="735"/>
      <c r="E325" s="735"/>
      <c r="F325" s="735"/>
      <c r="G325" s="735"/>
      <c r="H325" s="735"/>
      <c r="I325" s="735"/>
      <c r="J325" s="735"/>
      <c r="K325" s="642"/>
      <c r="L325" s="642"/>
      <c r="M325" s="642"/>
      <c r="N325" s="642"/>
      <c r="O325" s="642"/>
      <c r="P325" s="642"/>
      <c r="Q325" s="642"/>
      <c r="R325" s="642"/>
      <c r="S325" s="642"/>
      <c r="T325" s="642"/>
      <c r="U325" s="642"/>
      <c r="V325" s="642"/>
      <c r="W325" s="642"/>
      <c r="X325" s="642"/>
      <c r="Y325" s="642"/>
      <c r="Z325" s="642"/>
      <c r="AA325" s="642"/>
      <c r="AB325" s="642"/>
      <c r="AC325" s="642"/>
      <c r="AD325" s="642"/>
      <c r="AE325" s="642"/>
      <c r="AF325" s="642"/>
      <c r="AG325" s="642"/>
      <c r="AH325" s="642"/>
      <c r="AI325" s="296" t="str">
        <f>IF(ROUND(AA324-A!D90,0)=0,"","CHYBA")</f>
        <v/>
      </c>
      <c r="AJ325" s="296" t="s">
        <v>1220</v>
      </c>
    </row>
    <row r="326" spans="1:36">
      <c r="A326" s="735" t="s">
        <v>1285</v>
      </c>
      <c r="B326" s="735"/>
      <c r="C326" s="735"/>
      <c r="D326" s="735"/>
      <c r="E326" s="735"/>
      <c r="F326" s="735"/>
      <c r="G326" s="735"/>
      <c r="H326" s="735"/>
      <c r="I326" s="735"/>
      <c r="J326" s="735"/>
      <c r="K326" s="642"/>
      <c r="L326" s="642"/>
      <c r="M326" s="642"/>
      <c r="N326" s="642"/>
      <c r="O326" s="642"/>
      <c r="P326" s="642"/>
      <c r="Q326" s="642"/>
      <c r="R326" s="642"/>
      <c r="S326" s="642"/>
      <c r="T326" s="642"/>
      <c r="U326" s="642"/>
      <c r="V326" s="642"/>
      <c r="W326" s="642"/>
      <c r="X326" s="642"/>
      <c r="Y326" s="642"/>
      <c r="Z326" s="642"/>
      <c r="AA326" s="642">
        <f>K326+S326</f>
        <v>0</v>
      </c>
      <c r="AB326" s="642"/>
      <c r="AC326" s="642"/>
      <c r="AD326" s="642"/>
      <c r="AE326" s="642"/>
      <c r="AF326" s="642"/>
      <c r="AG326" s="642"/>
      <c r="AH326" s="642"/>
    </row>
    <row r="327" spans="1:36">
      <c r="A327" s="735"/>
      <c r="B327" s="735"/>
      <c r="C327" s="735"/>
      <c r="D327" s="735"/>
      <c r="E327" s="735"/>
      <c r="F327" s="735"/>
      <c r="G327" s="735"/>
      <c r="H327" s="735"/>
      <c r="I327" s="735"/>
      <c r="J327" s="735"/>
      <c r="K327" s="642"/>
      <c r="L327" s="642"/>
      <c r="M327" s="642"/>
      <c r="N327" s="642"/>
      <c r="O327" s="642"/>
      <c r="P327" s="642"/>
      <c r="Q327" s="642"/>
      <c r="R327" s="642"/>
      <c r="S327" s="642"/>
      <c r="T327" s="642"/>
      <c r="U327" s="642"/>
      <c r="V327" s="642"/>
      <c r="W327" s="642"/>
      <c r="X327" s="642"/>
      <c r="Y327" s="642"/>
      <c r="Z327" s="642"/>
      <c r="AA327" s="642"/>
      <c r="AB327" s="642"/>
      <c r="AC327" s="642"/>
      <c r="AD327" s="642"/>
      <c r="AE327" s="642"/>
      <c r="AF327" s="642"/>
      <c r="AG327" s="642"/>
      <c r="AH327" s="642"/>
      <c r="AI327" s="296" t="str">
        <f>IF(ROUND(AA326-A!D92,0)=0,"","CHYBA")</f>
        <v/>
      </c>
      <c r="AJ327" s="296" t="s">
        <v>1220</v>
      </c>
    </row>
    <row r="328" spans="1:36">
      <c r="A328" s="735" t="s">
        <v>1286</v>
      </c>
      <c r="B328" s="735"/>
      <c r="C328" s="735"/>
      <c r="D328" s="735"/>
      <c r="E328" s="735"/>
      <c r="F328" s="735"/>
      <c r="G328" s="735"/>
      <c r="H328" s="735"/>
      <c r="I328" s="735"/>
      <c r="J328" s="735"/>
      <c r="K328" s="642"/>
      <c r="L328" s="642"/>
      <c r="M328" s="642"/>
      <c r="N328" s="642"/>
      <c r="O328" s="642"/>
      <c r="P328" s="642"/>
      <c r="Q328" s="642"/>
      <c r="R328" s="642"/>
      <c r="S328" s="642"/>
      <c r="T328" s="642"/>
      <c r="U328" s="642"/>
      <c r="V328" s="642"/>
      <c r="W328" s="642"/>
      <c r="X328" s="642"/>
      <c r="Y328" s="642"/>
      <c r="Z328" s="642"/>
      <c r="AA328" s="642">
        <f>K328+S328</f>
        <v>0</v>
      </c>
      <c r="AB328" s="642"/>
      <c r="AC328" s="642"/>
      <c r="AD328" s="642"/>
      <c r="AE328" s="642"/>
      <c r="AF328" s="642"/>
      <c r="AG328" s="642"/>
      <c r="AH328" s="642"/>
    </row>
    <row r="329" spans="1:36">
      <c r="A329" s="735"/>
      <c r="B329" s="735"/>
      <c r="C329" s="735"/>
      <c r="D329" s="735"/>
      <c r="E329" s="735"/>
      <c r="F329" s="735"/>
      <c r="G329" s="735"/>
      <c r="H329" s="735"/>
      <c r="I329" s="735"/>
      <c r="J329" s="735"/>
      <c r="K329" s="642"/>
      <c r="L329" s="642"/>
      <c r="M329" s="642"/>
      <c r="N329" s="642"/>
      <c r="O329" s="642"/>
      <c r="P329" s="642"/>
      <c r="Q329" s="642"/>
      <c r="R329" s="642"/>
      <c r="S329" s="642"/>
      <c r="T329" s="642"/>
      <c r="U329" s="642"/>
      <c r="V329" s="642"/>
      <c r="W329" s="642"/>
      <c r="X329" s="642"/>
      <c r="Y329" s="642"/>
      <c r="Z329" s="642"/>
      <c r="AA329" s="642"/>
      <c r="AB329" s="642"/>
      <c r="AC329" s="642"/>
      <c r="AD329" s="642"/>
      <c r="AE329" s="642"/>
      <c r="AF329" s="642"/>
      <c r="AG329" s="642"/>
      <c r="AH329" s="642"/>
      <c r="AI329" s="296" t="str">
        <f>IF(ROUND(AA328-A!D97,0)=0,"","CHYBA")</f>
        <v/>
      </c>
      <c r="AJ329" s="296" t="s">
        <v>1220</v>
      </c>
    </row>
    <row r="330" spans="1:36">
      <c r="A330" s="735" t="s">
        <v>1287</v>
      </c>
      <c r="B330" s="735"/>
      <c r="C330" s="735"/>
      <c r="D330" s="735"/>
      <c r="E330" s="735"/>
      <c r="F330" s="735"/>
      <c r="G330" s="735"/>
      <c r="H330" s="735"/>
      <c r="I330" s="735"/>
      <c r="J330" s="735"/>
      <c r="K330" s="642"/>
      <c r="L330" s="642"/>
      <c r="M330" s="642"/>
      <c r="N330" s="642"/>
      <c r="O330" s="642"/>
      <c r="P330" s="642"/>
      <c r="Q330" s="642"/>
      <c r="R330" s="642"/>
      <c r="S330" s="642"/>
      <c r="T330" s="642"/>
      <c r="U330" s="642"/>
      <c r="V330" s="642"/>
      <c r="W330" s="642"/>
      <c r="X330" s="642"/>
      <c r="Y330" s="642"/>
      <c r="Z330" s="642"/>
      <c r="AA330" s="642">
        <f>K330+S330</f>
        <v>0</v>
      </c>
      <c r="AB330" s="642"/>
      <c r="AC330" s="642"/>
      <c r="AD330" s="642"/>
      <c r="AE330" s="642"/>
      <c r="AF330" s="642"/>
      <c r="AG330" s="642"/>
      <c r="AH330" s="642"/>
    </row>
    <row r="331" spans="1:36">
      <c r="A331" s="735"/>
      <c r="B331" s="735"/>
      <c r="C331" s="735"/>
      <c r="D331" s="735"/>
      <c r="E331" s="735"/>
      <c r="F331" s="735"/>
      <c r="G331" s="735"/>
      <c r="H331" s="735"/>
      <c r="I331" s="735"/>
      <c r="J331" s="735"/>
      <c r="K331" s="642"/>
      <c r="L331" s="642"/>
      <c r="M331" s="642"/>
      <c r="N331" s="642"/>
      <c r="O331" s="642"/>
      <c r="P331" s="642"/>
      <c r="Q331" s="642"/>
      <c r="R331" s="642"/>
      <c r="S331" s="642"/>
      <c r="T331" s="642"/>
      <c r="U331" s="642"/>
      <c r="V331" s="642"/>
      <c r="W331" s="642"/>
      <c r="X331" s="642"/>
      <c r="Y331" s="642"/>
      <c r="Z331" s="642"/>
      <c r="AA331" s="642"/>
      <c r="AB331" s="642"/>
      <c r="AC331" s="642"/>
      <c r="AD331" s="642"/>
      <c r="AE331" s="642"/>
      <c r="AF331" s="642"/>
      <c r="AG331" s="642"/>
      <c r="AH331" s="642"/>
      <c r="AI331" s="296" t="str">
        <f>IF(ROUND(AA330-A!D99,0)=0,"","CHYBA")</f>
        <v/>
      </c>
      <c r="AJ331" s="296" t="s">
        <v>1220</v>
      </c>
    </row>
    <row r="332" spans="1:36">
      <c r="A332" s="718" t="s">
        <v>1294</v>
      </c>
      <c r="B332" s="718"/>
      <c r="C332" s="718"/>
      <c r="D332" s="718"/>
      <c r="E332" s="718"/>
      <c r="F332" s="718"/>
      <c r="G332" s="718"/>
      <c r="H332" s="718"/>
      <c r="I332" s="718"/>
      <c r="J332" s="718"/>
      <c r="K332" s="635">
        <f>SUM(K322:R331)</f>
        <v>0</v>
      </c>
      <c r="L332" s="635"/>
      <c r="M332" s="635"/>
      <c r="N332" s="635"/>
      <c r="O332" s="635"/>
      <c r="P332" s="635"/>
      <c r="Q332" s="635"/>
      <c r="R332" s="635"/>
      <c r="S332" s="635">
        <f>SUM(S322:Z331)</f>
        <v>0</v>
      </c>
      <c r="T332" s="635"/>
      <c r="U332" s="635"/>
      <c r="V332" s="635"/>
      <c r="W332" s="635"/>
      <c r="X332" s="635"/>
      <c r="Y332" s="635"/>
      <c r="Z332" s="635"/>
      <c r="AA332" s="635">
        <f>SUM(AA322:AH331)</f>
        <v>0</v>
      </c>
      <c r="AB332" s="635"/>
      <c r="AC332" s="635"/>
      <c r="AD332" s="635"/>
      <c r="AE332" s="635"/>
      <c r="AF332" s="635"/>
      <c r="AG332" s="635"/>
      <c r="AH332" s="635"/>
    </row>
    <row r="333" spans="1:36">
      <c r="A333" s="718"/>
      <c r="B333" s="718"/>
      <c r="C333" s="718"/>
      <c r="D333" s="718"/>
      <c r="E333" s="718"/>
      <c r="F333" s="718"/>
      <c r="G333" s="718"/>
      <c r="H333" s="718"/>
      <c r="I333" s="718"/>
      <c r="J333" s="718"/>
      <c r="K333" s="635"/>
      <c r="L333" s="635"/>
      <c r="M333" s="635"/>
      <c r="N333" s="635"/>
      <c r="O333" s="635"/>
      <c r="P333" s="635"/>
      <c r="Q333" s="635"/>
      <c r="R333" s="635"/>
      <c r="S333" s="635"/>
      <c r="T333" s="635"/>
      <c r="U333" s="635"/>
      <c r="V333" s="635"/>
      <c r="W333" s="635"/>
      <c r="X333" s="635"/>
      <c r="Y333" s="635"/>
      <c r="Z333" s="635"/>
      <c r="AA333" s="635"/>
      <c r="AB333" s="635"/>
      <c r="AC333" s="635"/>
      <c r="AD333" s="635"/>
      <c r="AE333" s="635"/>
      <c r="AF333" s="635"/>
      <c r="AG333" s="635"/>
      <c r="AH333" s="635"/>
      <c r="AI333" s="296" t="str">
        <f>IF(ROUND(AA332-A!D84,0)=0,"","CHYBA")</f>
        <v/>
      </c>
      <c r="AJ333" s="296" t="s">
        <v>1220</v>
      </c>
    </row>
    <row r="334" spans="1:36">
      <c r="A334" s="766" t="s">
        <v>1295</v>
      </c>
      <c r="B334" s="767"/>
      <c r="C334" s="767"/>
      <c r="D334" s="767"/>
      <c r="E334" s="767"/>
      <c r="F334" s="767"/>
      <c r="G334" s="767"/>
      <c r="H334" s="767"/>
      <c r="I334" s="767"/>
      <c r="J334" s="767"/>
      <c r="K334" s="767"/>
      <c r="L334" s="767"/>
      <c r="M334" s="767"/>
      <c r="N334" s="767"/>
      <c r="O334" s="767"/>
      <c r="P334" s="767"/>
      <c r="Q334" s="767"/>
      <c r="R334" s="767"/>
      <c r="S334" s="767"/>
      <c r="T334" s="767"/>
      <c r="U334" s="767"/>
      <c r="V334" s="767"/>
      <c r="W334" s="767"/>
      <c r="X334" s="767"/>
      <c r="Y334" s="767"/>
      <c r="Z334" s="767"/>
      <c r="AA334" s="767"/>
      <c r="AB334" s="767"/>
      <c r="AC334" s="767"/>
      <c r="AD334" s="767"/>
      <c r="AE334" s="767"/>
      <c r="AF334" s="767"/>
      <c r="AG334" s="767"/>
      <c r="AH334" s="768"/>
    </row>
    <row r="335" spans="1:36">
      <c r="A335" s="764" t="s">
        <v>1284</v>
      </c>
      <c r="B335" s="764"/>
      <c r="C335" s="764"/>
      <c r="D335" s="764"/>
      <c r="E335" s="764"/>
      <c r="F335" s="764"/>
      <c r="G335" s="764"/>
      <c r="H335" s="764"/>
      <c r="I335" s="764"/>
      <c r="J335" s="764"/>
      <c r="K335" s="642">
        <v>775139</v>
      </c>
      <c r="L335" s="642"/>
      <c r="M335" s="642"/>
      <c r="N335" s="642"/>
      <c r="O335" s="642"/>
      <c r="P335" s="642"/>
      <c r="Q335" s="642"/>
      <c r="R335" s="642"/>
      <c r="S335" s="642">
        <v>549066</v>
      </c>
      <c r="T335" s="642"/>
      <c r="U335" s="642"/>
      <c r="V335" s="642"/>
      <c r="W335" s="642"/>
      <c r="X335" s="642"/>
      <c r="Y335" s="642"/>
      <c r="Z335" s="642"/>
      <c r="AA335" s="642">
        <f>K335+S335</f>
        <v>1324205</v>
      </c>
      <c r="AB335" s="642"/>
      <c r="AC335" s="642"/>
      <c r="AD335" s="642"/>
      <c r="AE335" s="642"/>
      <c r="AF335" s="642"/>
      <c r="AG335" s="642"/>
      <c r="AH335" s="642"/>
    </row>
    <row r="336" spans="1:36">
      <c r="A336" s="764"/>
      <c r="B336" s="764"/>
      <c r="C336" s="764"/>
      <c r="D336" s="764"/>
      <c r="E336" s="764"/>
      <c r="F336" s="764"/>
      <c r="G336" s="764"/>
      <c r="H336" s="764"/>
      <c r="I336" s="764"/>
      <c r="J336" s="764"/>
      <c r="K336" s="642"/>
      <c r="L336" s="642"/>
      <c r="M336" s="642"/>
      <c r="N336" s="642"/>
      <c r="O336" s="642"/>
      <c r="P336" s="642"/>
      <c r="Q336" s="642"/>
      <c r="R336" s="642"/>
      <c r="S336" s="642"/>
      <c r="T336" s="642"/>
      <c r="U336" s="642"/>
      <c r="V336" s="642"/>
      <c r="W336" s="642"/>
      <c r="X336" s="642"/>
      <c r="Y336" s="642"/>
      <c r="Z336" s="642"/>
      <c r="AA336" s="642"/>
      <c r="AB336" s="642"/>
      <c r="AC336" s="642"/>
      <c r="AD336" s="642"/>
      <c r="AE336" s="642"/>
      <c r="AF336" s="642"/>
      <c r="AG336" s="642"/>
      <c r="AH336" s="642"/>
      <c r="AI336" s="296" t="str">
        <f>IF(ROUND(AA335-A!D105,0)=0,"","CHYBA")</f>
        <v/>
      </c>
      <c r="AJ336" s="296" t="s">
        <v>1220</v>
      </c>
    </row>
    <row r="337" spans="1:37">
      <c r="A337" s="764" t="s">
        <v>1722</v>
      </c>
      <c r="B337" s="764"/>
      <c r="C337" s="764"/>
      <c r="D337" s="764"/>
      <c r="E337" s="764"/>
      <c r="F337" s="764"/>
      <c r="G337" s="764"/>
      <c r="H337" s="764"/>
      <c r="I337" s="764"/>
      <c r="J337" s="764"/>
      <c r="K337" s="642">
        <v>0</v>
      </c>
      <c r="L337" s="642"/>
      <c r="M337" s="642"/>
      <c r="N337" s="642"/>
      <c r="O337" s="642"/>
      <c r="P337" s="642"/>
      <c r="Q337" s="642"/>
      <c r="R337" s="642"/>
      <c r="S337" s="642">
        <v>0</v>
      </c>
      <c r="T337" s="642"/>
      <c r="U337" s="642"/>
      <c r="V337" s="642"/>
      <c r="W337" s="642"/>
      <c r="X337" s="642"/>
      <c r="Y337" s="642"/>
      <c r="Z337" s="642"/>
      <c r="AA337" s="642">
        <f>K337+S337</f>
        <v>0</v>
      </c>
      <c r="AB337" s="642"/>
      <c r="AC337" s="642"/>
      <c r="AD337" s="642"/>
      <c r="AE337" s="642"/>
      <c r="AF337" s="642"/>
      <c r="AG337" s="642"/>
      <c r="AH337" s="642"/>
    </row>
    <row r="338" spans="1:37">
      <c r="A338" s="764"/>
      <c r="B338" s="764"/>
      <c r="C338" s="764"/>
      <c r="D338" s="764"/>
      <c r="E338" s="764"/>
      <c r="F338" s="764"/>
      <c r="G338" s="764"/>
      <c r="H338" s="764"/>
      <c r="I338" s="764"/>
      <c r="J338" s="764"/>
      <c r="K338" s="642"/>
      <c r="L338" s="642"/>
      <c r="M338" s="642"/>
      <c r="N338" s="642"/>
      <c r="O338" s="642"/>
      <c r="P338" s="642"/>
      <c r="Q338" s="642"/>
      <c r="R338" s="642"/>
      <c r="S338" s="642"/>
      <c r="T338" s="642"/>
      <c r="U338" s="642"/>
      <c r="V338" s="642"/>
      <c r="W338" s="642"/>
      <c r="X338" s="642"/>
      <c r="Y338" s="642"/>
      <c r="Z338" s="642"/>
      <c r="AA338" s="642"/>
      <c r="AB338" s="642"/>
      <c r="AC338" s="642"/>
      <c r="AD338" s="642"/>
      <c r="AE338" s="642"/>
      <c r="AF338" s="642"/>
      <c r="AG338" s="642"/>
      <c r="AH338" s="642"/>
      <c r="AI338" s="296" t="str">
        <f>IF(ROUND(AA337-A!D109,0)=0,"","CHYBA")</f>
        <v/>
      </c>
      <c r="AJ338" s="296" t="s">
        <v>1220</v>
      </c>
    </row>
    <row r="339" spans="1:37">
      <c r="A339" s="764" t="s">
        <v>1285</v>
      </c>
      <c r="B339" s="764"/>
      <c r="C339" s="764"/>
      <c r="D339" s="764"/>
      <c r="E339" s="764"/>
      <c r="F339" s="764"/>
      <c r="G339" s="764"/>
      <c r="H339" s="764"/>
      <c r="I339" s="764"/>
      <c r="J339" s="764"/>
      <c r="K339" s="642">
        <v>0</v>
      </c>
      <c r="L339" s="642"/>
      <c r="M339" s="642"/>
      <c r="N339" s="642"/>
      <c r="O339" s="642"/>
      <c r="P339" s="642"/>
      <c r="Q339" s="642"/>
      <c r="R339" s="642"/>
      <c r="S339" s="642">
        <v>0</v>
      </c>
      <c r="T339" s="642"/>
      <c r="U339" s="642"/>
      <c r="V339" s="642"/>
      <c r="W339" s="642"/>
      <c r="X339" s="642"/>
      <c r="Y339" s="642"/>
      <c r="Z339" s="642"/>
      <c r="AA339" s="642">
        <f>K339+S339</f>
        <v>0</v>
      </c>
      <c r="AB339" s="642"/>
      <c r="AC339" s="642"/>
      <c r="AD339" s="642"/>
      <c r="AE339" s="642"/>
      <c r="AF339" s="642"/>
      <c r="AG339" s="642"/>
      <c r="AH339" s="642"/>
    </row>
    <row r="340" spans="1:37">
      <c r="A340" s="764"/>
      <c r="B340" s="764"/>
      <c r="C340" s="764"/>
      <c r="D340" s="764"/>
      <c r="E340" s="764"/>
      <c r="F340" s="764"/>
      <c r="G340" s="764"/>
      <c r="H340" s="764"/>
      <c r="I340" s="764"/>
      <c r="J340" s="764"/>
      <c r="K340" s="642"/>
      <c r="L340" s="642"/>
      <c r="M340" s="642"/>
      <c r="N340" s="642"/>
      <c r="O340" s="642"/>
      <c r="P340" s="642"/>
      <c r="Q340" s="642"/>
      <c r="R340" s="642"/>
      <c r="S340" s="642"/>
      <c r="T340" s="642"/>
      <c r="U340" s="642"/>
      <c r="V340" s="642"/>
      <c r="W340" s="642"/>
      <c r="X340" s="642"/>
      <c r="Y340" s="642"/>
      <c r="Z340" s="642"/>
      <c r="AA340" s="642"/>
      <c r="AB340" s="642"/>
      <c r="AC340" s="642"/>
      <c r="AD340" s="642"/>
      <c r="AE340" s="642"/>
      <c r="AF340" s="642"/>
      <c r="AG340" s="642"/>
      <c r="AH340" s="642"/>
      <c r="AI340" s="296" t="str">
        <f>IF(ROUND(AA339-A!D111,0)=0,"","CHYBA")</f>
        <v/>
      </c>
      <c r="AJ340" s="296" t="s">
        <v>1220</v>
      </c>
    </row>
    <row r="341" spans="1:37">
      <c r="A341" s="764" t="s">
        <v>1286</v>
      </c>
      <c r="B341" s="764"/>
      <c r="C341" s="764"/>
      <c r="D341" s="764"/>
      <c r="E341" s="764"/>
      <c r="F341" s="764"/>
      <c r="G341" s="764"/>
      <c r="H341" s="764"/>
      <c r="I341" s="764"/>
      <c r="J341" s="764"/>
      <c r="K341" s="642"/>
      <c r="L341" s="642"/>
      <c r="M341" s="642"/>
      <c r="N341" s="642"/>
      <c r="O341" s="642"/>
      <c r="P341" s="642"/>
      <c r="Q341" s="642"/>
      <c r="R341" s="642"/>
      <c r="S341" s="642"/>
      <c r="T341" s="642"/>
      <c r="U341" s="642"/>
      <c r="V341" s="642"/>
      <c r="W341" s="642"/>
      <c r="X341" s="642"/>
      <c r="Y341" s="642"/>
      <c r="Z341" s="642"/>
      <c r="AA341" s="642">
        <f>K341+S341</f>
        <v>0</v>
      </c>
      <c r="AB341" s="642"/>
      <c r="AC341" s="642"/>
      <c r="AD341" s="642"/>
      <c r="AE341" s="642"/>
      <c r="AF341" s="642"/>
      <c r="AG341" s="642"/>
      <c r="AH341" s="642"/>
    </row>
    <row r="342" spans="1:37">
      <c r="A342" s="764"/>
      <c r="B342" s="764"/>
      <c r="C342" s="764"/>
      <c r="D342" s="764"/>
      <c r="E342" s="764"/>
      <c r="F342" s="764"/>
      <c r="G342" s="764"/>
      <c r="H342" s="764"/>
      <c r="I342" s="764"/>
      <c r="J342" s="764"/>
      <c r="K342" s="642"/>
      <c r="L342" s="642"/>
      <c r="M342" s="642"/>
      <c r="N342" s="642"/>
      <c r="O342" s="642"/>
      <c r="P342" s="642"/>
      <c r="Q342" s="642"/>
      <c r="R342" s="642"/>
      <c r="S342" s="642"/>
      <c r="T342" s="642"/>
      <c r="U342" s="642"/>
      <c r="V342" s="642"/>
      <c r="W342" s="642"/>
      <c r="X342" s="642"/>
      <c r="Y342" s="642"/>
      <c r="Z342" s="642"/>
      <c r="AA342" s="642"/>
      <c r="AB342" s="642"/>
      <c r="AC342" s="642"/>
      <c r="AD342" s="642"/>
      <c r="AE342" s="642"/>
      <c r="AF342" s="642"/>
      <c r="AG342" s="642"/>
      <c r="AH342" s="642"/>
      <c r="AI342" s="296" t="str">
        <f>IF(ROUND(AA341-A!D113,0)=0,"","CHYBA")</f>
        <v/>
      </c>
      <c r="AJ342" s="296" t="s">
        <v>1220</v>
      </c>
    </row>
    <row r="343" spans="1:37">
      <c r="A343" s="764" t="s">
        <v>1296</v>
      </c>
      <c r="B343" s="764"/>
      <c r="C343" s="764"/>
      <c r="D343" s="764"/>
      <c r="E343" s="764"/>
      <c r="F343" s="764"/>
      <c r="G343" s="764"/>
      <c r="H343" s="764"/>
      <c r="I343" s="764"/>
      <c r="J343" s="764"/>
      <c r="K343" s="642"/>
      <c r="L343" s="642"/>
      <c r="M343" s="642"/>
      <c r="N343" s="642"/>
      <c r="O343" s="642"/>
      <c r="P343" s="642"/>
      <c r="Q343" s="642"/>
      <c r="R343" s="642"/>
      <c r="S343" s="642"/>
      <c r="T343" s="642"/>
      <c r="U343" s="642"/>
      <c r="V343" s="642"/>
      <c r="W343" s="642"/>
      <c r="X343" s="642"/>
      <c r="Y343" s="642"/>
      <c r="Z343" s="642"/>
      <c r="AA343" s="642">
        <f>K343+S343</f>
        <v>0</v>
      </c>
      <c r="AB343" s="642"/>
      <c r="AC343" s="642"/>
      <c r="AD343" s="642"/>
      <c r="AE343" s="642"/>
      <c r="AF343" s="642"/>
      <c r="AG343" s="642"/>
      <c r="AH343" s="642"/>
    </row>
    <row r="344" spans="1:37">
      <c r="A344" s="764"/>
      <c r="B344" s="764"/>
      <c r="C344" s="764"/>
      <c r="D344" s="764"/>
      <c r="E344" s="764"/>
      <c r="F344" s="764"/>
      <c r="G344" s="764"/>
      <c r="H344" s="764"/>
      <c r="I344" s="764"/>
      <c r="J344" s="764"/>
      <c r="K344" s="642"/>
      <c r="L344" s="642"/>
      <c r="M344" s="642"/>
      <c r="N344" s="642"/>
      <c r="O344" s="642"/>
      <c r="P344" s="642"/>
      <c r="Q344" s="642"/>
      <c r="R344" s="642"/>
      <c r="S344" s="642"/>
      <c r="T344" s="642"/>
      <c r="U344" s="642"/>
      <c r="V344" s="642"/>
      <c r="W344" s="642"/>
      <c r="X344" s="642"/>
      <c r="Y344" s="642"/>
      <c r="Z344" s="642"/>
      <c r="AA344" s="642"/>
      <c r="AB344" s="642"/>
      <c r="AC344" s="642"/>
      <c r="AD344" s="642"/>
      <c r="AE344" s="642"/>
      <c r="AF344" s="642"/>
      <c r="AG344" s="642"/>
      <c r="AH344" s="642"/>
      <c r="AI344" s="296" t="str">
        <f>IF(ROUND(AA343-A!D115,0)=0,"","CHYBA")</f>
        <v/>
      </c>
      <c r="AJ344" s="296" t="s">
        <v>1220</v>
      </c>
    </row>
    <row r="345" spans="1:37">
      <c r="A345" s="764" t="s">
        <v>1297</v>
      </c>
      <c r="B345" s="764"/>
      <c r="C345" s="764"/>
      <c r="D345" s="764"/>
      <c r="E345" s="764"/>
      <c r="F345" s="764"/>
      <c r="G345" s="764"/>
      <c r="H345" s="764"/>
      <c r="I345" s="764"/>
      <c r="J345" s="764"/>
      <c r="K345" s="642">
        <v>187446</v>
      </c>
      <c r="L345" s="642"/>
      <c r="M345" s="642"/>
      <c r="N345" s="642"/>
      <c r="O345" s="642"/>
      <c r="P345" s="642"/>
      <c r="Q345" s="642"/>
      <c r="R345" s="642"/>
      <c r="S345" s="642"/>
      <c r="T345" s="642"/>
      <c r="U345" s="642"/>
      <c r="V345" s="642"/>
      <c r="W345" s="642"/>
      <c r="X345" s="642"/>
      <c r="Y345" s="642"/>
      <c r="Z345" s="642"/>
      <c r="AA345" s="642">
        <f>K345+S345</f>
        <v>187446</v>
      </c>
      <c r="AB345" s="642"/>
      <c r="AC345" s="642"/>
      <c r="AD345" s="642"/>
      <c r="AE345" s="642"/>
      <c r="AF345" s="642"/>
      <c r="AG345" s="642"/>
      <c r="AH345" s="642"/>
      <c r="AK345" s="345"/>
    </row>
    <row r="346" spans="1:37">
      <c r="A346" s="764"/>
      <c r="B346" s="764"/>
      <c r="C346" s="764"/>
      <c r="D346" s="764"/>
      <c r="E346" s="764"/>
      <c r="F346" s="764"/>
      <c r="G346" s="764"/>
      <c r="H346" s="764"/>
      <c r="I346" s="764"/>
      <c r="J346" s="764"/>
      <c r="K346" s="642"/>
      <c r="L346" s="642"/>
      <c r="M346" s="642"/>
      <c r="N346" s="642"/>
      <c r="O346" s="642"/>
      <c r="P346" s="642"/>
      <c r="Q346" s="642"/>
      <c r="R346" s="642"/>
      <c r="S346" s="642"/>
      <c r="T346" s="642"/>
      <c r="U346" s="642"/>
      <c r="V346" s="642"/>
      <c r="W346" s="642"/>
      <c r="X346" s="642"/>
      <c r="Y346" s="642"/>
      <c r="Z346" s="642"/>
      <c r="AA346" s="642"/>
      <c r="AB346" s="642"/>
      <c r="AC346" s="642"/>
      <c r="AD346" s="642"/>
      <c r="AE346" s="642"/>
      <c r="AF346" s="642"/>
      <c r="AG346" s="642"/>
      <c r="AH346" s="642"/>
      <c r="AI346" s="296" t="str">
        <f>IF(ROUND(AA345-A!D117,0)=0,"","CHYBA")</f>
        <v/>
      </c>
      <c r="AJ346" s="296" t="s">
        <v>1220</v>
      </c>
    </row>
    <row r="347" spans="1:37">
      <c r="A347" s="764" t="s">
        <v>1287</v>
      </c>
      <c r="B347" s="764"/>
      <c r="C347" s="764"/>
      <c r="D347" s="764"/>
      <c r="E347" s="764"/>
      <c r="F347" s="764"/>
      <c r="G347" s="764"/>
      <c r="H347" s="764"/>
      <c r="I347" s="764"/>
      <c r="J347" s="764"/>
      <c r="K347" s="642"/>
      <c r="L347" s="642"/>
      <c r="M347" s="642"/>
      <c r="N347" s="642"/>
      <c r="O347" s="642"/>
      <c r="P347" s="642"/>
      <c r="Q347" s="642"/>
      <c r="R347" s="642"/>
      <c r="S347" s="642"/>
      <c r="T347" s="642"/>
      <c r="U347" s="642"/>
      <c r="V347" s="642"/>
      <c r="W347" s="642"/>
      <c r="X347" s="642"/>
      <c r="Y347" s="642"/>
      <c r="Z347" s="642"/>
      <c r="AA347" s="642">
        <f>K347+S347</f>
        <v>0</v>
      </c>
      <c r="AB347" s="642"/>
      <c r="AC347" s="642"/>
      <c r="AD347" s="642"/>
      <c r="AE347" s="642"/>
      <c r="AF347" s="642"/>
      <c r="AG347" s="642"/>
      <c r="AH347" s="642"/>
    </row>
    <row r="348" spans="1:37">
      <c r="A348" s="764"/>
      <c r="B348" s="764"/>
      <c r="C348" s="764"/>
      <c r="D348" s="764"/>
      <c r="E348" s="764"/>
      <c r="F348" s="764"/>
      <c r="G348" s="764"/>
      <c r="H348" s="764"/>
      <c r="I348" s="764"/>
      <c r="J348" s="764"/>
      <c r="K348" s="642"/>
      <c r="L348" s="642"/>
      <c r="M348" s="642"/>
      <c r="N348" s="642"/>
      <c r="O348" s="642"/>
      <c r="P348" s="642"/>
      <c r="Q348" s="642"/>
      <c r="R348" s="642"/>
      <c r="S348" s="642"/>
      <c r="T348" s="642"/>
      <c r="U348" s="642"/>
      <c r="V348" s="642"/>
      <c r="W348" s="642"/>
      <c r="X348" s="642"/>
      <c r="Y348" s="642"/>
      <c r="Z348" s="642"/>
      <c r="AA348" s="642"/>
      <c r="AB348" s="642"/>
      <c r="AC348" s="642"/>
      <c r="AD348" s="642"/>
      <c r="AE348" s="642"/>
      <c r="AF348" s="642"/>
      <c r="AG348" s="642"/>
      <c r="AH348" s="642"/>
      <c r="AI348" s="296" t="str">
        <f>IF(ROUND(AA347-A!D119,0)=0,"","CHYBA")</f>
        <v/>
      </c>
      <c r="AJ348" s="296" t="s">
        <v>1220</v>
      </c>
    </row>
    <row r="349" spans="1:37">
      <c r="A349" s="765" t="s">
        <v>1298</v>
      </c>
      <c r="B349" s="765"/>
      <c r="C349" s="765"/>
      <c r="D349" s="765"/>
      <c r="E349" s="765"/>
      <c r="F349" s="765"/>
      <c r="G349" s="765"/>
      <c r="H349" s="765"/>
      <c r="I349" s="765"/>
      <c r="J349" s="765"/>
      <c r="K349" s="635">
        <f>SUM(K335:R348)</f>
        <v>962585</v>
      </c>
      <c r="L349" s="635"/>
      <c r="M349" s="635"/>
      <c r="N349" s="635"/>
      <c r="O349" s="635"/>
      <c r="P349" s="635"/>
      <c r="Q349" s="635"/>
      <c r="R349" s="635"/>
      <c r="S349" s="635">
        <f>SUM(S335:Z348)</f>
        <v>549066</v>
      </c>
      <c r="T349" s="635"/>
      <c r="U349" s="635"/>
      <c r="V349" s="635"/>
      <c r="W349" s="635"/>
      <c r="X349" s="635"/>
      <c r="Y349" s="635"/>
      <c r="Z349" s="635"/>
      <c r="AA349" s="635">
        <f>SUM(AA335:AH348)</f>
        <v>1511651</v>
      </c>
      <c r="AB349" s="635"/>
      <c r="AC349" s="635"/>
      <c r="AD349" s="635"/>
      <c r="AE349" s="635"/>
      <c r="AF349" s="635"/>
      <c r="AG349" s="635"/>
      <c r="AH349" s="635"/>
    </row>
    <row r="350" spans="1:37">
      <c r="A350" s="765"/>
      <c r="B350" s="765"/>
      <c r="C350" s="765"/>
      <c r="D350" s="765"/>
      <c r="E350" s="765"/>
      <c r="F350" s="765"/>
      <c r="G350" s="765"/>
      <c r="H350" s="765"/>
      <c r="I350" s="765"/>
      <c r="J350" s="765"/>
      <c r="K350" s="635"/>
      <c r="L350" s="635"/>
      <c r="M350" s="635"/>
      <c r="N350" s="635"/>
      <c r="O350" s="635"/>
      <c r="P350" s="635"/>
      <c r="Q350" s="635"/>
      <c r="R350" s="635"/>
      <c r="S350" s="635"/>
      <c r="T350" s="635"/>
      <c r="U350" s="635"/>
      <c r="V350" s="635"/>
      <c r="W350" s="635"/>
      <c r="X350" s="635"/>
      <c r="Y350" s="635"/>
      <c r="Z350" s="635"/>
      <c r="AA350" s="635"/>
      <c r="AB350" s="635"/>
      <c r="AC350" s="635"/>
      <c r="AD350" s="635"/>
      <c r="AE350" s="635"/>
      <c r="AF350" s="635"/>
      <c r="AG350" s="635"/>
      <c r="AH350" s="635"/>
      <c r="AI350" s="296" t="str">
        <f>IF(ROUND(AA349-A!D103,0)=0,"","CHYBA")</f>
        <v/>
      </c>
      <c r="AJ350" s="296" t="s">
        <v>1220</v>
      </c>
    </row>
    <row r="351" spans="1:37">
      <c r="A351" s="280"/>
      <c r="B351" s="280"/>
      <c r="C351" s="280"/>
      <c r="D351" s="280"/>
      <c r="E351" s="280"/>
      <c r="F351" s="280"/>
      <c r="G351" s="280"/>
      <c r="H351" s="280"/>
      <c r="I351" s="280"/>
      <c r="J351" s="280"/>
      <c r="K351" s="281"/>
      <c r="L351" s="281"/>
      <c r="M351" s="281"/>
      <c r="N351" s="281"/>
      <c r="O351" s="281"/>
      <c r="P351" s="281"/>
      <c r="Q351" s="281"/>
      <c r="R351" s="281"/>
      <c r="S351" s="281"/>
      <c r="T351" s="281"/>
      <c r="U351" s="281"/>
      <c r="V351" s="281"/>
      <c r="W351" s="281"/>
      <c r="X351" s="281"/>
      <c r="Y351" s="281"/>
      <c r="Z351" s="281"/>
      <c r="AA351" s="281"/>
      <c r="AB351" s="281"/>
      <c r="AC351" s="281"/>
      <c r="AD351" s="281"/>
      <c r="AE351" s="281"/>
      <c r="AF351" s="281"/>
      <c r="AG351" s="281"/>
      <c r="AH351" s="281"/>
    </row>
    <row r="352" spans="1:37">
      <c r="A352" s="271"/>
      <c r="B352" s="271"/>
      <c r="C352" s="271"/>
      <c r="D352" s="271"/>
      <c r="E352" s="271"/>
      <c r="F352" s="271"/>
      <c r="G352" s="271"/>
      <c r="H352" s="271"/>
      <c r="I352" s="271"/>
      <c r="J352" s="271"/>
      <c r="K352" s="271"/>
      <c r="L352" s="271"/>
      <c r="M352" s="271"/>
      <c r="N352" s="271"/>
      <c r="O352" s="271"/>
      <c r="P352" s="271"/>
      <c r="Q352" s="271"/>
      <c r="R352" s="271"/>
      <c r="S352" s="271"/>
      <c r="T352" s="271"/>
      <c r="U352" s="271"/>
      <c r="V352" s="271"/>
      <c r="W352" s="271"/>
      <c r="X352" s="271"/>
      <c r="Y352" s="271"/>
      <c r="Z352" s="271"/>
      <c r="AA352" s="271"/>
      <c r="AB352" s="271"/>
      <c r="AC352" s="271"/>
      <c r="AD352" s="271"/>
      <c r="AE352" s="271"/>
      <c r="AF352" s="271"/>
      <c r="AG352" s="271"/>
      <c r="AH352" s="271"/>
    </row>
    <row r="353" spans="1:36">
      <c r="A353" s="652" t="s">
        <v>1299</v>
      </c>
      <c r="B353" s="652"/>
      <c r="C353" s="652"/>
      <c r="D353" s="652"/>
      <c r="E353" s="652"/>
      <c r="F353" s="652"/>
      <c r="G353" s="652"/>
      <c r="H353" s="652"/>
      <c r="I353" s="652"/>
      <c r="J353" s="652"/>
      <c r="K353" s="652"/>
      <c r="L353" s="652"/>
      <c r="M353" s="652"/>
      <c r="N353" s="652"/>
      <c r="O353" s="652" t="s">
        <v>547</v>
      </c>
      <c r="P353" s="652"/>
      <c r="Q353" s="652"/>
      <c r="R353" s="652"/>
      <c r="S353" s="652"/>
      <c r="T353" s="652"/>
      <c r="U353" s="652"/>
      <c r="V353" s="652"/>
      <c r="W353" s="652"/>
      <c r="X353" s="652"/>
      <c r="Y353" s="652" t="s">
        <v>742</v>
      </c>
      <c r="Z353" s="652"/>
      <c r="AA353" s="652"/>
      <c r="AB353" s="652"/>
      <c r="AC353" s="652"/>
      <c r="AD353" s="652"/>
      <c r="AE353" s="652"/>
      <c r="AF353" s="652"/>
      <c r="AG353" s="652"/>
      <c r="AH353" s="652"/>
    </row>
    <row r="354" spans="1:36">
      <c r="A354" s="652"/>
      <c r="B354" s="652"/>
      <c r="C354" s="652"/>
      <c r="D354" s="652"/>
      <c r="E354" s="652"/>
      <c r="F354" s="652"/>
      <c r="G354" s="652"/>
      <c r="H354" s="652"/>
      <c r="I354" s="652"/>
      <c r="J354" s="652"/>
      <c r="K354" s="652"/>
      <c r="L354" s="652"/>
      <c r="M354" s="652"/>
      <c r="N354" s="652"/>
      <c r="O354" s="652"/>
      <c r="P354" s="652"/>
      <c r="Q354" s="652"/>
      <c r="R354" s="652"/>
      <c r="S354" s="652"/>
      <c r="T354" s="652"/>
      <c r="U354" s="652"/>
      <c r="V354" s="652"/>
      <c r="W354" s="652"/>
      <c r="X354" s="652"/>
      <c r="Y354" s="652"/>
      <c r="Z354" s="652"/>
      <c r="AA354" s="652"/>
      <c r="AB354" s="652"/>
      <c r="AC354" s="652"/>
      <c r="AD354" s="652"/>
      <c r="AE354" s="652"/>
      <c r="AF354" s="652"/>
      <c r="AG354" s="652"/>
      <c r="AH354" s="652"/>
    </row>
    <row r="355" spans="1:36">
      <c r="A355" s="666" t="s">
        <v>1300</v>
      </c>
      <c r="B355" s="667"/>
      <c r="C355" s="667"/>
      <c r="D355" s="667"/>
      <c r="E355" s="667"/>
      <c r="F355" s="667"/>
      <c r="G355" s="667"/>
      <c r="H355" s="667"/>
      <c r="I355" s="667"/>
      <c r="J355" s="667"/>
      <c r="K355" s="667"/>
      <c r="L355" s="667"/>
      <c r="M355" s="667"/>
      <c r="N355" s="668"/>
      <c r="O355" s="642">
        <f>S335</f>
        <v>549066</v>
      </c>
      <c r="P355" s="642"/>
      <c r="Q355" s="642"/>
      <c r="R355" s="642"/>
      <c r="S355" s="642"/>
      <c r="T355" s="642"/>
      <c r="U355" s="642"/>
      <c r="V355" s="642"/>
      <c r="W355" s="642"/>
      <c r="X355" s="642"/>
      <c r="Y355" s="752">
        <v>921393</v>
      </c>
      <c r="Z355" s="753"/>
      <c r="AA355" s="753"/>
      <c r="AB355" s="753"/>
      <c r="AC355" s="753"/>
      <c r="AD355" s="753"/>
      <c r="AE355" s="753"/>
      <c r="AF355" s="753"/>
      <c r="AG355" s="753"/>
      <c r="AH355" s="754"/>
    </row>
    <row r="356" spans="1:36">
      <c r="A356" s="669"/>
      <c r="B356" s="670"/>
      <c r="C356" s="670"/>
      <c r="D356" s="670"/>
      <c r="E356" s="670"/>
      <c r="F356" s="670"/>
      <c r="G356" s="670"/>
      <c r="H356" s="670"/>
      <c r="I356" s="670"/>
      <c r="J356" s="670"/>
      <c r="K356" s="670"/>
      <c r="L356" s="670"/>
      <c r="M356" s="670"/>
      <c r="N356" s="671"/>
      <c r="O356" s="642"/>
      <c r="P356" s="642"/>
      <c r="Q356" s="642"/>
      <c r="R356" s="642"/>
      <c r="S356" s="642"/>
      <c r="T356" s="642"/>
      <c r="U356" s="642"/>
      <c r="V356" s="642"/>
      <c r="W356" s="642"/>
      <c r="X356" s="642"/>
      <c r="Y356" s="755"/>
      <c r="Z356" s="756"/>
      <c r="AA356" s="756"/>
      <c r="AB356" s="756"/>
      <c r="AC356" s="756"/>
      <c r="AD356" s="756"/>
      <c r="AE356" s="756"/>
      <c r="AF356" s="756"/>
      <c r="AG356" s="756"/>
      <c r="AH356" s="757"/>
    </row>
    <row r="357" spans="1:36">
      <c r="A357" s="666" t="s">
        <v>1301</v>
      </c>
      <c r="B357" s="667"/>
      <c r="C357" s="667"/>
      <c r="D357" s="667"/>
      <c r="E357" s="667"/>
      <c r="F357" s="667"/>
      <c r="G357" s="667"/>
      <c r="H357" s="667"/>
      <c r="I357" s="667"/>
      <c r="J357" s="667"/>
      <c r="K357" s="667"/>
      <c r="L357" s="667"/>
      <c r="M357" s="667"/>
      <c r="N357" s="668"/>
      <c r="O357" s="642">
        <f>K335+K345</f>
        <v>962585</v>
      </c>
      <c r="P357" s="642"/>
      <c r="Q357" s="642"/>
      <c r="R357" s="642"/>
      <c r="S357" s="642"/>
      <c r="T357" s="642"/>
      <c r="U357" s="642"/>
      <c r="V357" s="642"/>
      <c r="W357" s="642"/>
      <c r="X357" s="642"/>
      <c r="Y357" s="752">
        <v>1277313</v>
      </c>
      <c r="Z357" s="753"/>
      <c r="AA357" s="753"/>
      <c r="AB357" s="753"/>
      <c r="AC357" s="753"/>
      <c r="AD357" s="753"/>
      <c r="AE357" s="753"/>
      <c r="AF357" s="753"/>
      <c r="AG357" s="753"/>
      <c r="AH357" s="754"/>
    </row>
    <row r="358" spans="1:36">
      <c r="A358" s="669"/>
      <c r="B358" s="670"/>
      <c r="C358" s="670"/>
      <c r="D358" s="670"/>
      <c r="E358" s="670"/>
      <c r="F358" s="670"/>
      <c r="G358" s="670"/>
      <c r="H358" s="670"/>
      <c r="I358" s="670"/>
      <c r="J358" s="670"/>
      <c r="K358" s="670"/>
      <c r="L358" s="670"/>
      <c r="M358" s="670"/>
      <c r="N358" s="671"/>
      <c r="O358" s="642"/>
      <c r="P358" s="642"/>
      <c r="Q358" s="642"/>
      <c r="R358" s="642"/>
      <c r="S358" s="642"/>
      <c r="T358" s="642"/>
      <c r="U358" s="642"/>
      <c r="V358" s="642"/>
      <c r="W358" s="642"/>
      <c r="X358" s="642"/>
      <c r="Y358" s="755"/>
      <c r="Z358" s="756"/>
      <c r="AA358" s="756"/>
      <c r="AB358" s="756"/>
      <c r="AC358" s="756"/>
      <c r="AD358" s="756"/>
      <c r="AE358" s="756"/>
      <c r="AF358" s="756"/>
      <c r="AG358" s="756"/>
      <c r="AH358" s="757"/>
    </row>
    <row r="359" spans="1:36">
      <c r="A359" s="653" t="s">
        <v>1298</v>
      </c>
      <c r="B359" s="654"/>
      <c r="C359" s="654"/>
      <c r="D359" s="654"/>
      <c r="E359" s="654"/>
      <c r="F359" s="654"/>
      <c r="G359" s="654"/>
      <c r="H359" s="654"/>
      <c r="I359" s="654"/>
      <c r="J359" s="654"/>
      <c r="K359" s="654"/>
      <c r="L359" s="654"/>
      <c r="M359" s="654"/>
      <c r="N359" s="655"/>
      <c r="O359" s="635">
        <f>SUM(O355:X358)</f>
        <v>1511651</v>
      </c>
      <c r="P359" s="635"/>
      <c r="Q359" s="635"/>
      <c r="R359" s="635"/>
      <c r="S359" s="635"/>
      <c r="T359" s="635"/>
      <c r="U359" s="635"/>
      <c r="V359" s="635"/>
      <c r="W359" s="635"/>
      <c r="X359" s="635"/>
      <c r="Y359" s="758">
        <f>SUM(Y355:AH358)</f>
        <v>2198706</v>
      </c>
      <c r="Z359" s="759"/>
      <c r="AA359" s="759"/>
      <c r="AB359" s="759"/>
      <c r="AC359" s="759"/>
      <c r="AD359" s="759"/>
      <c r="AE359" s="759"/>
      <c r="AF359" s="759"/>
      <c r="AG359" s="759"/>
      <c r="AH359" s="760"/>
    </row>
    <row r="360" spans="1:36">
      <c r="A360" s="656"/>
      <c r="B360" s="657"/>
      <c r="C360" s="657"/>
      <c r="D360" s="657"/>
      <c r="E360" s="657"/>
      <c r="F360" s="657"/>
      <c r="G360" s="657"/>
      <c r="H360" s="657"/>
      <c r="I360" s="657"/>
      <c r="J360" s="657"/>
      <c r="K360" s="657"/>
      <c r="L360" s="657"/>
      <c r="M360" s="657"/>
      <c r="N360" s="658"/>
      <c r="O360" s="635"/>
      <c r="P360" s="635"/>
      <c r="Q360" s="635"/>
      <c r="R360" s="635"/>
      <c r="S360" s="635"/>
      <c r="T360" s="635"/>
      <c r="U360" s="635"/>
      <c r="V360" s="635"/>
      <c r="W360" s="635"/>
      <c r="X360" s="635"/>
      <c r="Y360" s="761"/>
      <c r="Z360" s="762"/>
      <c r="AA360" s="762"/>
      <c r="AB360" s="762"/>
      <c r="AC360" s="762"/>
      <c r="AD360" s="762"/>
      <c r="AE360" s="762"/>
      <c r="AF360" s="762"/>
      <c r="AG360" s="762"/>
      <c r="AH360" s="763"/>
      <c r="AI360" s="296" t="str">
        <f>IF(ROUND(O359-A!D103,0)=0,"","CHYBA")</f>
        <v/>
      </c>
      <c r="AJ360" s="296" t="s">
        <v>1220</v>
      </c>
    </row>
    <row r="361" spans="1:36">
      <c r="A361" s="666" t="s">
        <v>1302</v>
      </c>
      <c r="B361" s="667"/>
      <c r="C361" s="667"/>
      <c r="D361" s="667"/>
      <c r="E361" s="667"/>
      <c r="F361" s="667"/>
      <c r="G361" s="667"/>
      <c r="H361" s="667"/>
      <c r="I361" s="667"/>
      <c r="J361" s="667"/>
      <c r="K361" s="667"/>
      <c r="L361" s="667"/>
      <c r="M361" s="667"/>
      <c r="N361" s="668"/>
      <c r="O361" s="674"/>
      <c r="P361" s="674"/>
      <c r="Q361" s="674"/>
      <c r="R361" s="674"/>
      <c r="S361" s="674"/>
      <c r="T361" s="674"/>
      <c r="U361" s="674"/>
      <c r="V361" s="674"/>
      <c r="W361" s="674"/>
      <c r="X361" s="674"/>
      <c r="Y361" s="674"/>
      <c r="Z361" s="674"/>
      <c r="AA361" s="674"/>
      <c r="AB361" s="674"/>
      <c r="AC361" s="674"/>
      <c r="AD361" s="674"/>
      <c r="AE361" s="674"/>
      <c r="AF361" s="674"/>
      <c r="AG361" s="674"/>
      <c r="AH361" s="674"/>
    </row>
    <row r="362" spans="1:36">
      <c r="A362" s="669"/>
      <c r="B362" s="670"/>
      <c r="C362" s="670"/>
      <c r="D362" s="670"/>
      <c r="E362" s="670"/>
      <c r="F362" s="670"/>
      <c r="G362" s="670"/>
      <c r="H362" s="670"/>
      <c r="I362" s="670"/>
      <c r="J362" s="670"/>
      <c r="K362" s="670"/>
      <c r="L362" s="670"/>
      <c r="M362" s="670"/>
      <c r="N362" s="671"/>
      <c r="O362" s="674"/>
      <c r="P362" s="674"/>
      <c r="Q362" s="674"/>
      <c r="R362" s="674"/>
      <c r="S362" s="674"/>
      <c r="T362" s="674"/>
      <c r="U362" s="674"/>
      <c r="V362" s="674"/>
      <c r="W362" s="674"/>
      <c r="X362" s="674"/>
      <c r="Y362" s="674"/>
      <c r="Z362" s="674"/>
      <c r="AA362" s="674"/>
      <c r="AB362" s="674"/>
      <c r="AC362" s="674"/>
      <c r="AD362" s="674"/>
      <c r="AE362" s="674"/>
      <c r="AF362" s="674"/>
      <c r="AG362" s="674"/>
      <c r="AH362" s="674"/>
    </row>
    <row r="363" spans="1:36">
      <c r="A363" s="666" t="s">
        <v>1303</v>
      </c>
      <c r="B363" s="667"/>
      <c r="C363" s="667"/>
      <c r="D363" s="667"/>
      <c r="E363" s="667"/>
      <c r="F363" s="667"/>
      <c r="G363" s="667"/>
      <c r="H363" s="667"/>
      <c r="I363" s="667"/>
      <c r="J363" s="667"/>
      <c r="K363" s="667"/>
      <c r="L363" s="667"/>
      <c r="M363" s="667"/>
      <c r="N363" s="668"/>
      <c r="O363" s="674"/>
      <c r="P363" s="674"/>
      <c r="Q363" s="674"/>
      <c r="R363" s="674"/>
      <c r="S363" s="674"/>
      <c r="T363" s="674"/>
      <c r="U363" s="674"/>
      <c r="V363" s="674"/>
      <c r="W363" s="674"/>
      <c r="X363" s="674"/>
      <c r="Y363" s="674"/>
      <c r="Z363" s="674"/>
      <c r="AA363" s="674"/>
      <c r="AB363" s="674"/>
      <c r="AC363" s="674"/>
      <c r="AD363" s="674"/>
      <c r="AE363" s="674"/>
      <c r="AF363" s="674"/>
      <c r="AG363" s="674"/>
      <c r="AH363" s="674"/>
    </row>
    <row r="364" spans="1:36">
      <c r="A364" s="669"/>
      <c r="B364" s="670"/>
      <c r="C364" s="670"/>
      <c r="D364" s="670"/>
      <c r="E364" s="670"/>
      <c r="F364" s="670"/>
      <c r="G364" s="670"/>
      <c r="H364" s="670"/>
      <c r="I364" s="670"/>
      <c r="J364" s="670"/>
      <c r="K364" s="670"/>
      <c r="L364" s="670"/>
      <c r="M364" s="670"/>
      <c r="N364" s="671"/>
      <c r="O364" s="674"/>
      <c r="P364" s="674"/>
      <c r="Q364" s="674"/>
      <c r="R364" s="674"/>
      <c r="S364" s="674"/>
      <c r="T364" s="674"/>
      <c r="U364" s="674"/>
      <c r="V364" s="674"/>
      <c r="W364" s="674"/>
      <c r="X364" s="674"/>
      <c r="Y364" s="674"/>
      <c r="Z364" s="674"/>
      <c r="AA364" s="674"/>
      <c r="AB364" s="674"/>
      <c r="AC364" s="674"/>
      <c r="AD364" s="674"/>
      <c r="AE364" s="674"/>
      <c r="AF364" s="674"/>
      <c r="AG364" s="674"/>
      <c r="AH364" s="674"/>
    </row>
    <row r="365" spans="1:36">
      <c r="A365" s="653" t="s">
        <v>1294</v>
      </c>
      <c r="B365" s="654"/>
      <c r="C365" s="654"/>
      <c r="D365" s="654"/>
      <c r="E365" s="654"/>
      <c r="F365" s="654"/>
      <c r="G365" s="654"/>
      <c r="H365" s="654"/>
      <c r="I365" s="654"/>
      <c r="J365" s="654"/>
      <c r="K365" s="654"/>
      <c r="L365" s="654"/>
      <c r="M365" s="654"/>
      <c r="N365" s="655"/>
      <c r="O365" s="659">
        <f>SUM(O361:X364)</f>
        <v>0</v>
      </c>
      <c r="P365" s="659"/>
      <c r="Q365" s="659"/>
      <c r="R365" s="659"/>
      <c r="S365" s="659"/>
      <c r="T365" s="659"/>
      <c r="U365" s="659"/>
      <c r="V365" s="659"/>
      <c r="W365" s="659"/>
      <c r="X365" s="659"/>
      <c r="Y365" s="659">
        <f>SUM(Y361:AH364)</f>
        <v>0</v>
      </c>
      <c r="Z365" s="659"/>
      <c r="AA365" s="659"/>
      <c r="AB365" s="659"/>
      <c r="AC365" s="659"/>
      <c r="AD365" s="659"/>
      <c r="AE365" s="659"/>
      <c r="AF365" s="659"/>
      <c r="AG365" s="659"/>
      <c r="AH365" s="659"/>
    </row>
    <row r="366" spans="1:36">
      <c r="A366" s="656"/>
      <c r="B366" s="657"/>
      <c r="C366" s="657"/>
      <c r="D366" s="657"/>
      <c r="E366" s="657"/>
      <c r="F366" s="657"/>
      <c r="G366" s="657"/>
      <c r="H366" s="657"/>
      <c r="I366" s="657"/>
      <c r="J366" s="657"/>
      <c r="K366" s="657"/>
      <c r="L366" s="657"/>
      <c r="M366" s="657"/>
      <c r="N366" s="658"/>
      <c r="O366" s="659"/>
      <c r="P366" s="659"/>
      <c r="Q366" s="659"/>
      <c r="R366" s="659"/>
      <c r="S366" s="659"/>
      <c r="T366" s="659"/>
      <c r="U366" s="659"/>
      <c r="V366" s="659"/>
      <c r="W366" s="659"/>
      <c r="X366" s="659"/>
      <c r="Y366" s="659"/>
      <c r="Z366" s="659"/>
      <c r="AA366" s="659"/>
      <c r="AB366" s="659"/>
      <c r="AC366" s="659"/>
      <c r="AD366" s="659"/>
      <c r="AE366" s="659"/>
      <c r="AF366" s="659"/>
      <c r="AG366" s="659"/>
      <c r="AH366" s="659"/>
      <c r="AI366" s="296" t="str">
        <f>IF(ROUND(O365-A!D84,0)=0,"","CHYBA")</f>
        <v/>
      </c>
      <c r="AJ366" s="296" t="s">
        <v>1220</v>
      </c>
    </row>
    <row r="367" spans="1:36">
      <c r="A367" s="271"/>
      <c r="B367" s="271"/>
      <c r="C367" s="271"/>
      <c r="D367" s="271"/>
      <c r="E367" s="271"/>
      <c r="F367" s="271"/>
      <c r="G367" s="271"/>
      <c r="H367" s="271"/>
      <c r="I367" s="271"/>
      <c r="J367" s="271"/>
      <c r="K367" s="271"/>
      <c r="L367" s="271"/>
      <c r="M367" s="271"/>
      <c r="N367" s="271"/>
      <c r="O367" s="271"/>
      <c r="P367" s="271"/>
      <c r="Q367" s="271"/>
      <c r="R367" s="271"/>
      <c r="S367" s="271"/>
      <c r="T367" s="271"/>
      <c r="U367" s="271"/>
      <c r="V367" s="271"/>
      <c r="W367" s="271"/>
      <c r="X367" s="271"/>
      <c r="Y367" s="271"/>
      <c r="Z367" s="271"/>
      <c r="AA367" s="271"/>
      <c r="AB367" s="271"/>
      <c r="AC367" s="271"/>
      <c r="AD367" s="271"/>
      <c r="AE367" s="271"/>
      <c r="AF367" s="271"/>
      <c r="AG367" s="271"/>
      <c r="AH367" s="271"/>
    </row>
    <row r="368" spans="1:36">
      <c r="A368" s="664" t="s">
        <v>1723</v>
      </c>
      <c r="B368" s="736"/>
      <c r="C368" s="736"/>
      <c r="D368" s="736"/>
      <c r="E368" s="736"/>
      <c r="F368" s="736"/>
      <c r="G368" s="736"/>
      <c r="H368" s="736"/>
      <c r="I368" s="736"/>
      <c r="J368" s="736"/>
      <c r="K368" s="736"/>
      <c r="L368" s="736"/>
      <c r="M368" s="736"/>
      <c r="N368" s="736"/>
      <c r="O368" s="736"/>
      <c r="P368" s="736"/>
      <c r="Q368" s="736"/>
      <c r="R368" s="736"/>
      <c r="S368" s="736"/>
      <c r="T368" s="736"/>
      <c r="U368" s="736"/>
      <c r="V368" s="736"/>
      <c r="W368" s="736"/>
      <c r="X368" s="736"/>
      <c r="Y368" s="736"/>
      <c r="Z368" s="736"/>
      <c r="AA368" s="736"/>
      <c r="AB368" s="736"/>
      <c r="AC368" s="736"/>
      <c r="AD368" s="736"/>
      <c r="AE368" s="736"/>
      <c r="AF368" s="736"/>
      <c r="AG368" s="736"/>
      <c r="AH368" s="736"/>
    </row>
    <row r="369" spans="1:37">
      <c r="A369" s="346"/>
      <c r="B369" s="346"/>
      <c r="C369" s="346"/>
      <c r="D369" s="346"/>
      <c r="E369" s="346"/>
      <c r="F369" s="346"/>
      <c r="G369" s="346"/>
      <c r="H369" s="346"/>
      <c r="I369" s="346"/>
      <c r="J369" s="346"/>
      <c r="K369" s="346"/>
      <c r="L369" s="346"/>
      <c r="M369" s="346"/>
      <c r="N369" s="346"/>
      <c r="O369" s="346"/>
      <c r="P369" s="346"/>
      <c r="Q369" s="346"/>
      <c r="R369" s="346"/>
      <c r="S369" s="346"/>
      <c r="T369" s="346"/>
      <c r="U369" s="346"/>
      <c r="V369" s="346"/>
      <c r="W369" s="346"/>
      <c r="X369" s="346"/>
      <c r="Y369" s="346"/>
      <c r="Z369" s="346"/>
      <c r="AA369" s="346"/>
      <c r="AB369" s="346"/>
      <c r="AC369" s="346"/>
      <c r="AD369" s="346"/>
      <c r="AE369" s="346"/>
      <c r="AF369" s="346"/>
      <c r="AG369" s="346"/>
      <c r="AH369" s="346"/>
    </row>
    <row r="370" spans="1:37">
      <c r="A370" s="652" t="s">
        <v>1724</v>
      </c>
      <c r="B370" s="652"/>
      <c r="C370" s="652"/>
      <c r="D370" s="652"/>
      <c r="E370" s="652"/>
      <c r="F370" s="652"/>
      <c r="G370" s="652"/>
      <c r="H370" s="652"/>
      <c r="I370" s="652"/>
      <c r="J370" s="652"/>
      <c r="K370" s="652"/>
      <c r="L370" s="652"/>
      <c r="M370" s="652"/>
      <c r="N370" s="652"/>
      <c r="O370" s="652" t="s">
        <v>547</v>
      </c>
      <c r="P370" s="652"/>
      <c r="Q370" s="652"/>
      <c r="R370" s="652"/>
      <c r="S370" s="652"/>
      <c r="T370" s="652"/>
      <c r="U370" s="652"/>
      <c r="V370" s="652"/>
      <c r="W370" s="652"/>
      <c r="X370" s="652"/>
      <c r="Y370" s="652"/>
      <c r="Z370" s="652"/>
      <c r="AA370" s="652"/>
      <c r="AB370" s="652"/>
      <c r="AC370" s="652"/>
      <c r="AD370" s="652"/>
      <c r="AE370" s="652"/>
      <c r="AF370" s="652"/>
      <c r="AG370" s="652"/>
      <c r="AH370" s="652"/>
    </row>
    <row r="371" spans="1:37">
      <c r="A371" s="652"/>
      <c r="B371" s="652"/>
      <c r="C371" s="652"/>
      <c r="D371" s="652"/>
      <c r="E371" s="652"/>
      <c r="F371" s="652"/>
      <c r="G371" s="652"/>
      <c r="H371" s="652"/>
      <c r="I371" s="652"/>
      <c r="J371" s="652"/>
      <c r="K371" s="652"/>
      <c r="L371" s="652"/>
      <c r="M371" s="652"/>
      <c r="N371" s="652"/>
      <c r="O371" s="737" t="s">
        <v>1725</v>
      </c>
      <c r="P371" s="737"/>
      <c r="Q371" s="737"/>
      <c r="R371" s="737"/>
      <c r="S371" s="737"/>
      <c r="T371" s="737"/>
      <c r="U371" s="737"/>
      <c r="V371" s="737"/>
      <c r="W371" s="737"/>
      <c r="X371" s="737"/>
      <c r="Y371" s="652" t="s">
        <v>1726</v>
      </c>
      <c r="Z371" s="652"/>
      <c r="AA371" s="652"/>
      <c r="AB371" s="652"/>
      <c r="AC371" s="652"/>
      <c r="AD371" s="652"/>
      <c r="AE371" s="652"/>
      <c r="AF371" s="652"/>
      <c r="AG371" s="652"/>
      <c r="AH371" s="652"/>
    </row>
    <row r="372" spans="1:37">
      <c r="A372" s="735" t="s">
        <v>1727</v>
      </c>
      <c r="B372" s="735"/>
      <c r="C372" s="735"/>
      <c r="D372" s="735"/>
      <c r="E372" s="735"/>
      <c r="F372" s="735"/>
      <c r="G372" s="735"/>
      <c r="H372" s="735"/>
      <c r="I372" s="735"/>
      <c r="J372" s="735"/>
      <c r="K372" s="735"/>
      <c r="L372" s="735"/>
      <c r="M372" s="735"/>
      <c r="N372" s="735"/>
      <c r="O372" s="738">
        <v>0</v>
      </c>
      <c r="P372" s="739"/>
      <c r="Q372" s="739"/>
      <c r="R372" s="739"/>
      <c r="S372" s="739"/>
      <c r="T372" s="739"/>
      <c r="U372" s="739"/>
      <c r="V372" s="739"/>
      <c r="W372" s="739"/>
      <c r="X372" s="740"/>
      <c r="Y372" s="744">
        <v>0</v>
      </c>
      <c r="Z372" s="744"/>
      <c r="AA372" s="744"/>
      <c r="AB372" s="744"/>
      <c r="AC372" s="744"/>
      <c r="AD372" s="744"/>
      <c r="AE372" s="744"/>
      <c r="AF372" s="744"/>
      <c r="AG372" s="744"/>
      <c r="AH372" s="744"/>
    </row>
    <row r="373" spans="1:37">
      <c r="A373" s="735"/>
      <c r="B373" s="735"/>
      <c r="C373" s="735"/>
      <c r="D373" s="735"/>
      <c r="E373" s="735"/>
      <c r="F373" s="735"/>
      <c r="G373" s="735"/>
      <c r="H373" s="735"/>
      <c r="I373" s="735"/>
      <c r="J373" s="735"/>
      <c r="K373" s="735"/>
      <c r="L373" s="735"/>
      <c r="M373" s="735"/>
      <c r="N373" s="735"/>
      <c r="O373" s="741"/>
      <c r="P373" s="742"/>
      <c r="Q373" s="742"/>
      <c r="R373" s="742"/>
      <c r="S373" s="742"/>
      <c r="T373" s="742"/>
      <c r="U373" s="742"/>
      <c r="V373" s="742"/>
      <c r="W373" s="742"/>
      <c r="X373" s="743"/>
      <c r="Y373" s="744"/>
      <c r="Z373" s="744"/>
      <c r="AA373" s="744"/>
      <c r="AB373" s="744"/>
      <c r="AC373" s="744"/>
      <c r="AD373" s="744"/>
      <c r="AE373" s="744"/>
      <c r="AF373" s="744"/>
      <c r="AG373" s="744"/>
      <c r="AH373" s="744"/>
    </row>
    <row r="374" spans="1:37">
      <c r="A374" s="735" t="s">
        <v>1728</v>
      </c>
      <c r="B374" s="735"/>
      <c r="C374" s="735"/>
      <c r="D374" s="735"/>
      <c r="E374" s="735"/>
      <c r="F374" s="735"/>
      <c r="G374" s="735"/>
      <c r="H374" s="735"/>
      <c r="I374" s="735"/>
      <c r="J374" s="735"/>
      <c r="K374" s="735"/>
      <c r="L374" s="735"/>
      <c r="M374" s="735"/>
      <c r="N374" s="735"/>
      <c r="O374" s="745" t="s">
        <v>412</v>
      </c>
      <c r="P374" s="745"/>
      <c r="Q374" s="745"/>
      <c r="R374" s="745"/>
      <c r="S374" s="745"/>
      <c r="T374" s="745"/>
      <c r="U374" s="745"/>
      <c r="V374" s="745"/>
      <c r="W374" s="745"/>
      <c r="X374" s="745"/>
      <c r="Y374" s="746">
        <v>0</v>
      </c>
      <c r="Z374" s="747"/>
      <c r="AA374" s="747"/>
      <c r="AB374" s="747"/>
      <c r="AC374" s="747"/>
      <c r="AD374" s="747"/>
      <c r="AE374" s="747"/>
      <c r="AF374" s="747"/>
      <c r="AG374" s="747"/>
      <c r="AH374" s="748"/>
    </row>
    <row r="375" spans="1:37">
      <c r="A375" s="735"/>
      <c r="B375" s="735"/>
      <c r="C375" s="735"/>
      <c r="D375" s="735"/>
      <c r="E375" s="735"/>
      <c r="F375" s="735"/>
      <c r="G375" s="735"/>
      <c r="H375" s="735"/>
      <c r="I375" s="735"/>
      <c r="J375" s="735"/>
      <c r="K375" s="735"/>
      <c r="L375" s="735"/>
      <c r="M375" s="735"/>
      <c r="N375" s="735"/>
      <c r="O375" s="745"/>
      <c r="P375" s="745"/>
      <c r="Q375" s="745"/>
      <c r="R375" s="745"/>
      <c r="S375" s="745"/>
      <c r="T375" s="745"/>
      <c r="U375" s="745"/>
      <c r="V375" s="745"/>
      <c r="W375" s="745"/>
      <c r="X375" s="745"/>
      <c r="Y375" s="749"/>
      <c r="Z375" s="750"/>
      <c r="AA375" s="750"/>
      <c r="AB375" s="750"/>
      <c r="AC375" s="750"/>
      <c r="AD375" s="750"/>
      <c r="AE375" s="750"/>
      <c r="AF375" s="750"/>
      <c r="AG375" s="750"/>
      <c r="AH375" s="751"/>
    </row>
    <row r="376" spans="1:37">
      <c r="A376" s="343"/>
      <c r="B376" s="343"/>
      <c r="C376" s="343"/>
      <c r="D376" s="343"/>
      <c r="E376" s="343"/>
      <c r="F376" s="343"/>
      <c r="G376" s="343"/>
      <c r="H376" s="343"/>
      <c r="I376" s="343"/>
      <c r="J376" s="343"/>
      <c r="K376" s="343"/>
      <c r="L376" s="343"/>
      <c r="M376" s="343"/>
      <c r="N376" s="343"/>
      <c r="O376" s="344"/>
      <c r="P376" s="344"/>
      <c r="Q376" s="344"/>
      <c r="R376" s="344"/>
      <c r="S376" s="344"/>
      <c r="T376" s="344"/>
      <c r="U376" s="344"/>
      <c r="V376" s="344"/>
      <c r="W376" s="344"/>
      <c r="X376" s="344"/>
      <c r="Y376" s="347"/>
      <c r="Z376" s="347"/>
      <c r="AA376" s="347"/>
      <c r="AB376" s="347"/>
      <c r="AC376" s="347"/>
      <c r="AD376" s="347"/>
      <c r="AE376" s="347"/>
      <c r="AF376" s="347"/>
      <c r="AG376" s="347"/>
      <c r="AH376" s="347"/>
    </row>
    <row r="377" spans="1:37">
      <c r="A377" s="343"/>
      <c r="B377" s="343"/>
      <c r="C377" s="343"/>
      <c r="D377" s="343"/>
      <c r="E377" s="343"/>
      <c r="F377" s="343"/>
      <c r="G377" s="343"/>
      <c r="H377" s="343"/>
      <c r="I377" s="343"/>
      <c r="J377" s="343"/>
      <c r="K377" s="343"/>
      <c r="L377" s="343"/>
      <c r="M377" s="343"/>
      <c r="N377" s="343"/>
      <c r="O377" s="344"/>
      <c r="P377" s="344"/>
      <c r="Q377" s="344"/>
      <c r="R377" s="344"/>
      <c r="S377" s="344"/>
      <c r="T377" s="344"/>
      <c r="U377" s="344"/>
      <c r="V377" s="344"/>
      <c r="W377" s="344"/>
      <c r="X377" s="344"/>
      <c r="Y377" s="347"/>
      <c r="Z377" s="347"/>
      <c r="AA377" s="347"/>
      <c r="AB377" s="347"/>
      <c r="AC377" s="347"/>
      <c r="AD377" s="347"/>
      <c r="AE377" s="347"/>
      <c r="AF377" s="347"/>
      <c r="AG377" s="347"/>
      <c r="AH377" s="347"/>
    </row>
    <row r="378" spans="1:37" ht="15" customHeight="1">
      <c r="A378" s="268" t="s">
        <v>1304</v>
      </c>
      <c r="B378" s="298"/>
      <c r="D378" s="282" t="s">
        <v>1305</v>
      </c>
      <c r="E378" s="290"/>
      <c r="F378" s="290"/>
      <c r="G378" s="290"/>
      <c r="H378" s="290"/>
      <c r="I378" s="290"/>
      <c r="J378" s="290"/>
      <c r="K378" s="290"/>
      <c r="L378" s="290"/>
      <c r="M378" s="290"/>
      <c r="N378" s="290"/>
      <c r="O378" s="290"/>
      <c r="P378" s="290"/>
      <c r="Q378" s="290"/>
      <c r="R378" s="290"/>
      <c r="S378" s="290"/>
      <c r="T378" s="290"/>
      <c r="U378" s="290"/>
      <c r="V378" s="290"/>
      <c r="W378" s="290"/>
      <c r="X378" s="290"/>
      <c r="Y378" s="290"/>
      <c r="Z378" s="290"/>
      <c r="AA378" s="290"/>
      <c r="AB378" s="290"/>
      <c r="AC378" s="290"/>
      <c r="AD378" s="290"/>
      <c r="AE378" s="290"/>
      <c r="AF378" s="290"/>
      <c r="AG378" s="290"/>
      <c r="AH378" s="290"/>
      <c r="AI378" s="290"/>
      <c r="AJ378" s="290"/>
      <c r="AK378" s="290"/>
    </row>
    <row r="379" spans="1:37">
      <c r="A379" s="271"/>
      <c r="B379" s="271"/>
      <c r="C379" s="271"/>
      <c r="D379" s="271"/>
      <c r="E379" s="271"/>
      <c r="F379" s="271"/>
      <c r="G379" s="271"/>
      <c r="H379" s="271"/>
      <c r="I379" s="271"/>
      <c r="J379" s="271"/>
      <c r="K379" s="271"/>
      <c r="L379" s="271"/>
      <c r="M379" s="271"/>
      <c r="N379" s="271"/>
      <c r="O379" s="271"/>
      <c r="P379" s="271"/>
      <c r="Q379" s="271"/>
      <c r="R379" s="271"/>
      <c r="S379" s="271"/>
      <c r="T379" s="271"/>
      <c r="U379" s="271"/>
      <c r="V379" s="271"/>
      <c r="W379" s="271"/>
      <c r="X379" s="271"/>
      <c r="Y379" s="271"/>
      <c r="Z379" s="271"/>
      <c r="AA379" s="271"/>
      <c r="AB379" s="271"/>
      <c r="AC379" s="271"/>
      <c r="AD379" s="271"/>
      <c r="AE379" s="271"/>
      <c r="AF379" s="271"/>
      <c r="AG379" s="271"/>
      <c r="AH379" s="271"/>
    </row>
    <row r="380" spans="1:37">
      <c r="A380" s="664" t="s">
        <v>1306</v>
      </c>
      <c r="B380" s="665"/>
      <c r="C380" s="665"/>
      <c r="D380" s="665"/>
      <c r="E380" s="665"/>
      <c r="F380" s="665"/>
      <c r="G380" s="665"/>
      <c r="H380" s="665"/>
      <c r="I380" s="665"/>
      <c r="J380" s="665"/>
      <c r="K380" s="665"/>
      <c r="L380" s="665"/>
      <c r="M380" s="665"/>
      <c r="N380" s="665"/>
      <c r="O380" s="665"/>
      <c r="P380" s="665"/>
      <c r="Q380" s="665"/>
      <c r="R380" s="665"/>
      <c r="S380" s="665"/>
      <c r="T380" s="665"/>
      <c r="U380" s="665"/>
      <c r="V380" s="665"/>
      <c r="W380" s="665"/>
      <c r="X380" s="665"/>
      <c r="Y380" s="665"/>
      <c r="Z380" s="665"/>
      <c r="AA380" s="665"/>
      <c r="AB380" s="665"/>
      <c r="AC380" s="665"/>
      <c r="AD380" s="665"/>
      <c r="AE380" s="665"/>
      <c r="AF380" s="665"/>
      <c r="AG380" s="665"/>
      <c r="AH380" s="665"/>
    </row>
    <row r="381" spans="1:37">
      <c r="A381" s="289"/>
      <c r="B381" s="290"/>
      <c r="C381" s="290"/>
      <c r="D381" s="290"/>
      <c r="E381" s="290"/>
      <c r="F381" s="290"/>
      <c r="G381" s="290"/>
      <c r="H381" s="290"/>
      <c r="I381" s="290"/>
      <c r="J381" s="290"/>
      <c r="K381" s="290"/>
      <c r="L381" s="290"/>
      <c r="M381" s="290"/>
      <c r="N381" s="290"/>
      <c r="O381" s="290"/>
      <c r="P381" s="290"/>
      <c r="Q381" s="290"/>
      <c r="R381" s="290"/>
      <c r="S381" s="290"/>
      <c r="T381" s="290"/>
      <c r="U381" s="290"/>
      <c r="V381" s="290"/>
      <c r="W381" s="290"/>
      <c r="X381" s="290"/>
      <c r="Y381" s="290"/>
      <c r="Z381" s="290"/>
      <c r="AA381" s="290"/>
      <c r="AB381" s="290"/>
      <c r="AC381" s="290"/>
      <c r="AD381" s="290"/>
      <c r="AE381" s="290"/>
      <c r="AF381" s="290"/>
      <c r="AG381" s="290"/>
      <c r="AH381" s="290"/>
    </row>
    <row r="382" spans="1:37">
      <c r="A382" s="271" t="s">
        <v>1307</v>
      </c>
      <c r="B382" s="271"/>
      <c r="C382" s="271"/>
      <c r="D382" s="271"/>
      <c r="E382" s="271"/>
      <c r="F382" s="271"/>
      <c r="G382" s="271"/>
      <c r="H382" s="271"/>
      <c r="I382" s="271"/>
      <c r="J382" s="271"/>
      <c r="K382" s="271"/>
      <c r="L382" s="271"/>
      <c r="M382" s="271"/>
      <c r="N382" s="271"/>
      <c r="O382" s="271"/>
      <c r="P382" s="271"/>
      <c r="Q382" s="271"/>
      <c r="R382" s="271"/>
      <c r="S382" s="271"/>
      <c r="T382" s="271"/>
      <c r="U382" s="271"/>
      <c r="V382" s="271"/>
      <c r="W382" s="271"/>
      <c r="X382" s="271"/>
      <c r="Y382" s="271"/>
      <c r="Z382" s="271"/>
      <c r="AA382" s="271"/>
      <c r="AB382" s="271"/>
      <c r="AC382" s="271"/>
      <c r="AD382" s="271"/>
      <c r="AE382" s="271"/>
      <c r="AF382" s="271"/>
      <c r="AG382" s="271"/>
      <c r="AH382" s="271"/>
    </row>
    <row r="383" spans="1:37">
      <c r="A383" s="652" t="s">
        <v>1089</v>
      </c>
      <c r="B383" s="652"/>
      <c r="C383" s="652"/>
      <c r="D383" s="652"/>
      <c r="E383" s="652"/>
      <c r="F383" s="652"/>
      <c r="G383" s="652"/>
      <c r="H383" s="652"/>
      <c r="I383" s="652"/>
      <c r="J383" s="652"/>
      <c r="K383" s="652"/>
      <c r="L383" s="652"/>
      <c r="M383" s="652"/>
      <c r="N383" s="652"/>
      <c r="O383" s="652" t="s">
        <v>547</v>
      </c>
      <c r="P383" s="652"/>
      <c r="Q383" s="652"/>
      <c r="R383" s="652"/>
      <c r="S383" s="652"/>
      <c r="T383" s="652"/>
      <c r="U383" s="652"/>
      <c r="V383" s="652"/>
      <c r="W383" s="652"/>
      <c r="X383" s="652"/>
      <c r="Y383" s="652" t="s">
        <v>742</v>
      </c>
      <c r="Z383" s="652"/>
      <c r="AA383" s="652"/>
      <c r="AB383" s="652"/>
      <c r="AC383" s="652"/>
      <c r="AD383" s="652"/>
      <c r="AE383" s="652"/>
      <c r="AF383" s="652"/>
      <c r="AG383" s="652"/>
      <c r="AH383" s="652"/>
    </row>
    <row r="384" spans="1:37">
      <c r="A384" s="652"/>
      <c r="B384" s="652"/>
      <c r="C384" s="652"/>
      <c r="D384" s="652"/>
      <c r="E384" s="652"/>
      <c r="F384" s="652"/>
      <c r="G384" s="652"/>
      <c r="H384" s="652"/>
      <c r="I384" s="652"/>
      <c r="J384" s="652"/>
      <c r="K384" s="652"/>
      <c r="L384" s="652"/>
      <c r="M384" s="652"/>
      <c r="N384" s="652"/>
      <c r="O384" s="652"/>
      <c r="P384" s="652"/>
      <c r="Q384" s="652"/>
      <c r="R384" s="652"/>
      <c r="S384" s="652"/>
      <c r="T384" s="652"/>
      <c r="U384" s="652"/>
      <c r="V384" s="652"/>
      <c r="W384" s="652"/>
      <c r="X384" s="652"/>
      <c r="Y384" s="652"/>
      <c r="Z384" s="652"/>
      <c r="AA384" s="652"/>
      <c r="AB384" s="652"/>
      <c r="AC384" s="652"/>
      <c r="AD384" s="652"/>
      <c r="AE384" s="652"/>
      <c r="AF384" s="652"/>
      <c r="AG384" s="652"/>
      <c r="AH384" s="652"/>
    </row>
    <row r="385" spans="1:36">
      <c r="A385" s="735" t="s">
        <v>1308</v>
      </c>
      <c r="B385" s="735"/>
      <c r="C385" s="735"/>
      <c r="D385" s="735"/>
      <c r="E385" s="735"/>
      <c r="F385" s="735"/>
      <c r="G385" s="735"/>
      <c r="H385" s="735"/>
      <c r="I385" s="735"/>
      <c r="J385" s="735"/>
      <c r="K385" s="735"/>
      <c r="L385" s="735"/>
      <c r="M385" s="735"/>
      <c r="N385" s="735"/>
      <c r="O385" s="642">
        <f>2968.89+2427</f>
        <v>5395.8899999999994</v>
      </c>
      <c r="P385" s="642"/>
      <c r="Q385" s="642"/>
      <c r="R385" s="642"/>
      <c r="S385" s="642"/>
      <c r="T385" s="642"/>
      <c r="U385" s="642"/>
      <c r="V385" s="642"/>
      <c r="W385" s="642"/>
      <c r="X385" s="642"/>
      <c r="Y385" s="642">
        <v>5932</v>
      </c>
      <c r="Z385" s="642"/>
      <c r="AA385" s="642"/>
      <c r="AB385" s="642"/>
      <c r="AC385" s="642"/>
      <c r="AD385" s="642"/>
      <c r="AE385" s="642"/>
      <c r="AF385" s="642"/>
      <c r="AG385" s="642"/>
      <c r="AH385" s="642"/>
      <c r="AI385" s="296" t="str">
        <f>IF(ROUND(Y385-A!G124,0)=0,"","CHYBA")</f>
        <v/>
      </c>
      <c r="AJ385" s="296" t="s">
        <v>1220</v>
      </c>
    </row>
    <row r="386" spans="1:36">
      <c r="A386" s="735"/>
      <c r="B386" s="735"/>
      <c r="C386" s="735"/>
      <c r="D386" s="735"/>
      <c r="E386" s="735"/>
      <c r="F386" s="735"/>
      <c r="G386" s="735"/>
      <c r="H386" s="735"/>
      <c r="I386" s="735"/>
      <c r="J386" s="735"/>
      <c r="K386" s="735"/>
      <c r="L386" s="735"/>
      <c r="M386" s="735"/>
      <c r="N386" s="735"/>
      <c r="O386" s="642"/>
      <c r="P386" s="642"/>
      <c r="Q386" s="642"/>
      <c r="R386" s="642"/>
      <c r="S386" s="642"/>
      <c r="T386" s="642"/>
      <c r="U386" s="642"/>
      <c r="V386" s="642"/>
      <c r="W386" s="642"/>
      <c r="X386" s="642"/>
      <c r="Y386" s="642"/>
      <c r="Z386" s="642"/>
      <c r="AA386" s="642"/>
      <c r="AB386" s="642"/>
      <c r="AC386" s="642"/>
      <c r="AD386" s="642"/>
      <c r="AE386" s="642"/>
      <c r="AF386" s="642"/>
      <c r="AG386" s="642"/>
      <c r="AH386" s="642"/>
      <c r="AI386" s="296" t="str">
        <f>IF(ROUND(O385-A!F123,0)=0,"","CHYBA")</f>
        <v/>
      </c>
      <c r="AJ386" s="296" t="s">
        <v>1220</v>
      </c>
    </row>
    <row r="387" spans="1:36">
      <c r="A387" s="735" t="s">
        <v>1729</v>
      </c>
      <c r="B387" s="735"/>
      <c r="C387" s="735"/>
      <c r="D387" s="735"/>
      <c r="E387" s="735"/>
      <c r="F387" s="735"/>
      <c r="G387" s="735"/>
      <c r="H387" s="735"/>
      <c r="I387" s="735"/>
      <c r="J387" s="735"/>
      <c r="K387" s="735"/>
      <c r="L387" s="735"/>
      <c r="M387" s="735"/>
      <c r="N387" s="735"/>
      <c r="O387" s="642">
        <v>143449</v>
      </c>
      <c r="P387" s="642"/>
      <c r="Q387" s="642"/>
      <c r="R387" s="642"/>
      <c r="S387" s="642"/>
      <c r="T387" s="642"/>
      <c r="U387" s="642"/>
      <c r="V387" s="642"/>
      <c r="W387" s="642"/>
      <c r="X387" s="642"/>
      <c r="Y387" s="642">
        <v>109884</v>
      </c>
      <c r="Z387" s="642"/>
      <c r="AA387" s="642"/>
      <c r="AB387" s="642"/>
      <c r="AC387" s="642"/>
      <c r="AD387" s="642"/>
      <c r="AE387" s="642"/>
      <c r="AF387" s="642"/>
      <c r="AG387" s="642"/>
      <c r="AH387" s="642"/>
      <c r="AI387" s="296" t="str">
        <f>IF(ROUND(Y387-A!G129,0)=0,"","CHYBA")</f>
        <v/>
      </c>
      <c r="AJ387" s="296" t="s">
        <v>1220</v>
      </c>
    </row>
    <row r="388" spans="1:36">
      <c r="A388" s="735"/>
      <c r="B388" s="735"/>
      <c r="C388" s="735"/>
      <c r="D388" s="735"/>
      <c r="E388" s="735"/>
      <c r="F388" s="735"/>
      <c r="G388" s="735"/>
      <c r="H388" s="735"/>
      <c r="I388" s="735"/>
      <c r="J388" s="735"/>
      <c r="K388" s="735"/>
      <c r="L388" s="735"/>
      <c r="M388" s="735"/>
      <c r="N388" s="735"/>
      <c r="O388" s="642"/>
      <c r="P388" s="642"/>
      <c r="Q388" s="642"/>
      <c r="R388" s="642"/>
      <c r="S388" s="642"/>
      <c r="T388" s="642"/>
      <c r="U388" s="642"/>
      <c r="V388" s="642"/>
      <c r="W388" s="642"/>
      <c r="X388" s="642"/>
      <c r="Y388" s="642"/>
      <c r="Z388" s="642"/>
      <c r="AA388" s="642"/>
      <c r="AB388" s="642"/>
      <c r="AC388" s="642"/>
      <c r="AD388" s="642"/>
      <c r="AE388" s="642"/>
      <c r="AF388" s="642"/>
      <c r="AG388" s="642"/>
      <c r="AH388" s="642"/>
      <c r="AI388" s="296" t="str">
        <f>IF(ROUND(O387-A!F128,0)=0,"","CHYBA")</f>
        <v/>
      </c>
      <c r="AJ388" s="296" t="s">
        <v>1220</v>
      </c>
    </row>
    <row r="389" spans="1:36">
      <c r="A389" s="735" t="s">
        <v>1730</v>
      </c>
      <c r="B389" s="735"/>
      <c r="C389" s="735"/>
      <c r="D389" s="735"/>
      <c r="E389" s="735"/>
      <c r="F389" s="735"/>
      <c r="G389" s="735"/>
      <c r="H389" s="735"/>
      <c r="I389" s="735"/>
      <c r="J389" s="735"/>
      <c r="K389" s="735"/>
      <c r="L389" s="735"/>
      <c r="M389" s="735"/>
      <c r="N389" s="735"/>
      <c r="O389" s="642"/>
      <c r="P389" s="642"/>
      <c r="Q389" s="642"/>
      <c r="R389" s="642"/>
      <c r="S389" s="642"/>
      <c r="T389" s="642"/>
      <c r="U389" s="642"/>
      <c r="V389" s="642"/>
      <c r="W389" s="642"/>
      <c r="X389" s="642"/>
      <c r="Y389" s="642"/>
      <c r="Z389" s="642"/>
      <c r="AA389" s="642"/>
      <c r="AB389" s="642"/>
      <c r="AC389" s="642"/>
      <c r="AD389" s="642"/>
      <c r="AE389" s="642"/>
      <c r="AF389" s="642"/>
      <c r="AG389" s="642"/>
      <c r="AH389" s="642"/>
      <c r="AI389" s="296" t="str">
        <f>IF(ROUND(Y389-A!G131,0)=0,"","CHYBA")</f>
        <v/>
      </c>
      <c r="AJ389" s="296" t="s">
        <v>1220</v>
      </c>
    </row>
    <row r="390" spans="1:36">
      <c r="A390" s="735"/>
      <c r="B390" s="735"/>
      <c r="C390" s="735"/>
      <c r="D390" s="735"/>
      <c r="E390" s="735"/>
      <c r="F390" s="735"/>
      <c r="G390" s="735"/>
      <c r="H390" s="735"/>
      <c r="I390" s="735"/>
      <c r="J390" s="735"/>
      <c r="K390" s="735"/>
      <c r="L390" s="735"/>
      <c r="M390" s="735"/>
      <c r="N390" s="735"/>
      <c r="O390" s="642"/>
      <c r="P390" s="642"/>
      <c r="Q390" s="642"/>
      <c r="R390" s="642"/>
      <c r="S390" s="642"/>
      <c r="T390" s="642"/>
      <c r="U390" s="642"/>
      <c r="V390" s="642"/>
      <c r="W390" s="642"/>
      <c r="X390" s="642"/>
      <c r="Y390" s="642"/>
      <c r="Z390" s="642"/>
      <c r="AA390" s="642"/>
      <c r="AB390" s="642"/>
      <c r="AC390" s="642"/>
      <c r="AD390" s="642"/>
      <c r="AE390" s="642"/>
      <c r="AF390" s="642"/>
      <c r="AG390" s="642"/>
      <c r="AH390" s="642"/>
      <c r="AI390" s="296" t="str">
        <f>IF(ROUND(O389-A!F130,0)=0,"","CHYBA")</f>
        <v/>
      </c>
      <c r="AJ390" s="296" t="s">
        <v>1220</v>
      </c>
    </row>
    <row r="391" spans="1:36">
      <c r="A391" s="735" t="s">
        <v>1309</v>
      </c>
      <c r="B391" s="735"/>
      <c r="C391" s="735"/>
      <c r="D391" s="735"/>
      <c r="E391" s="735"/>
      <c r="F391" s="735"/>
      <c r="G391" s="735"/>
      <c r="H391" s="735"/>
      <c r="I391" s="735"/>
      <c r="J391" s="735"/>
      <c r="K391" s="735"/>
      <c r="L391" s="735"/>
      <c r="M391" s="735"/>
      <c r="N391" s="735"/>
      <c r="O391" s="642"/>
      <c r="P391" s="642"/>
      <c r="Q391" s="642"/>
      <c r="R391" s="642"/>
      <c r="S391" s="642"/>
      <c r="T391" s="642"/>
      <c r="U391" s="642"/>
      <c r="V391" s="642"/>
      <c r="W391" s="642"/>
      <c r="X391" s="642"/>
      <c r="Y391" s="642"/>
      <c r="Z391" s="642"/>
      <c r="AA391" s="642"/>
      <c r="AB391" s="642"/>
      <c r="AC391" s="642"/>
      <c r="AD391" s="642"/>
      <c r="AE391" s="642"/>
      <c r="AF391" s="642"/>
      <c r="AG391" s="642"/>
      <c r="AH391" s="642"/>
    </row>
    <row r="392" spans="1:36">
      <c r="A392" s="735"/>
      <c r="B392" s="735"/>
      <c r="C392" s="735"/>
      <c r="D392" s="735"/>
      <c r="E392" s="735"/>
      <c r="F392" s="735"/>
      <c r="G392" s="735"/>
      <c r="H392" s="735"/>
      <c r="I392" s="735"/>
      <c r="J392" s="735"/>
      <c r="K392" s="735"/>
      <c r="L392" s="735"/>
      <c r="M392" s="735"/>
      <c r="N392" s="735"/>
      <c r="O392" s="642"/>
      <c r="P392" s="642"/>
      <c r="Q392" s="642"/>
      <c r="R392" s="642"/>
      <c r="S392" s="642"/>
      <c r="T392" s="642"/>
      <c r="U392" s="642"/>
      <c r="V392" s="642"/>
      <c r="W392" s="642"/>
      <c r="X392" s="642"/>
      <c r="Y392" s="642"/>
      <c r="Z392" s="642"/>
      <c r="AA392" s="642"/>
      <c r="AB392" s="642"/>
      <c r="AC392" s="642"/>
      <c r="AD392" s="642"/>
      <c r="AE392" s="642"/>
      <c r="AF392" s="642"/>
      <c r="AG392" s="642"/>
      <c r="AH392" s="642"/>
    </row>
    <row r="393" spans="1:36">
      <c r="A393" s="718" t="s">
        <v>1103</v>
      </c>
      <c r="B393" s="718"/>
      <c r="C393" s="718"/>
      <c r="D393" s="718"/>
      <c r="E393" s="718"/>
      <c r="F393" s="718"/>
      <c r="G393" s="718"/>
      <c r="H393" s="718"/>
      <c r="I393" s="718"/>
      <c r="J393" s="718"/>
      <c r="K393" s="718"/>
      <c r="L393" s="718"/>
      <c r="M393" s="718"/>
      <c r="N393" s="718"/>
      <c r="O393" s="635">
        <f>SUM(O385:X392)</f>
        <v>148844.89000000001</v>
      </c>
      <c r="P393" s="635"/>
      <c r="Q393" s="635"/>
      <c r="R393" s="635"/>
      <c r="S393" s="635"/>
      <c r="T393" s="635"/>
      <c r="U393" s="635"/>
      <c r="V393" s="635"/>
      <c r="W393" s="635"/>
      <c r="X393" s="635"/>
      <c r="Y393" s="635">
        <f>SUM(Y385:AH392)</f>
        <v>115816</v>
      </c>
      <c r="Z393" s="635"/>
      <c r="AA393" s="635"/>
      <c r="AB393" s="635"/>
      <c r="AC393" s="635"/>
      <c r="AD393" s="635"/>
      <c r="AE393" s="635"/>
      <c r="AF393" s="635"/>
      <c r="AG393" s="635"/>
      <c r="AH393" s="635"/>
      <c r="AI393" s="296" t="str">
        <f>IF(ROUND(Y393-A!G122,0)=0,"","CHYBA")</f>
        <v/>
      </c>
      <c r="AJ393" s="296" t="s">
        <v>1220</v>
      </c>
    </row>
    <row r="394" spans="1:36">
      <c r="A394" s="718"/>
      <c r="B394" s="718"/>
      <c r="C394" s="718"/>
      <c r="D394" s="718"/>
      <c r="E394" s="718"/>
      <c r="F394" s="718"/>
      <c r="G394" s="718"/>
      <c r="H394" s="718"/>
      <c r="I394" s="718"/>
      <c r="J394" s="718"/>
      <c r="K394" s="718"/>
      <c r="L394" s="718"/>
      <c r="M394" s="718"/>
      <c r="N394" s="718"/>
      <c r="O394" s="635"/>
      <c r="P394" s="635"/>
      <c r="Q394" s="635"/>
      <c r="R394" s="635"/>
      <c r="S394" s="635"/>
      <c r="T394" s="635"/>
      <c r="U394" s="635"/>
      <c r="V394" s="635"/>
      <c r="W394" s="635"/>
      <c r="X394" s="635"/>
      <c r="Y394" s="635"/>
      <c r="Z394" s="635"/>
      <c r="AA394" s="635"/>
      <c r="AB394" s="635"/>
      <c r="AC394" s="635"/>
      <c r="AD394" s="635"/>
      <c r="AE394" s="635"/>
      <c r="AF394" s="635"/>
      <c r="AG394" s="635"/>
      <c r="AH394" s="635"/>
      <c r="AI394" s="296" t="str">
        <f>IF(ROUND(O393-A!F121,0)=0,"","CHYBA")</f>
        <v/>
      </c>
      <c r="AJ394" s="296" t="s">
        <v>1220</v>
      </c>
    </row>
    <row r="395" spans="1:36">
      <c r="A395" s="271"/>
      <c r="B395" s="271"/>
      <c r="C395" s="271"/>
      <c r="D395" s="271"/>
      <c r="E395" s="271"/>
      <c r="F395" s="271"/>
      <c r="G395" s="271"/>
      <c r="H395" s="271"/>
      <c r="I395" s="271"/>
      <c r="J395" s="271"/>
      <c r="K395" s="271"/>
      <c r="L395" s="271"/>
      <c r="M395" s="271"/>
      <c r="N395" s="271"/>
      <c r="O395" s="271"/>
      <c r="P395" s="271"/>
      <c r="Q395" s="271"/>
      <c r="R395" s="271"/>
      <c r="S395" s="271"/>
      <c r="T395" s="271"/>
      <c r="U395" s="271"/>
      <c r="V395" s="271"/>
      <c r="W395" s="271"/>
      <c r="X395" s="271"/>
      <c r="Y395" s="271"/>
      <c r="Z395" s="271"/>
      <c r="AA395" s="271"/>
      <c r="AB395" s="271"/>
      <c r="AC395" s="271"/>
      <c r="AD395" s="271"/>
      <c r="AE395" s="271"/>
      <c r="AF395" s="271"/>
      <c r="AG395" s="271"/>
      <c r="AH395" s="271"/>
    </row>
    <row r="396" spans="1:36" ht="66" customHeight="1">
      <c r="A396" s="731" t="s">
        <v>1699</v>
      </c>
      <c r="B396" s="732"/>
      <c r="C396" s="732"/>
      <c r="D396" s="732"/>
      <c r="E396" s="732"/>
      <c r="F396" s="732"/>
      <c r="G396" s="732"/>
      <c r="H396" s="732"/>
      <c r="I396" s="732"/>
      <c r="J396" s="732"/>
      <c r="K396" s="732"/>
      <c r="L396" s="732"/>
      <c r="M396" s="732"/>
      <c r="N396" s="732"/>
      <c r="O396" s="732"/>
      <c r="P396" s="732"/>
      <c r="Q396" s="732"/>
      <c r="R396" s="732"/>
      <c r="S396" s="732"/>
      <c r="T396" s="732"/>
      <c r="U396" s="732"/>
      <c r="V396" s="732"/>
      <c r="W396" s="732"/>
      <c r="X396" s="732"/>
      <c r="Y396" s="732"/>
      <c r="Z396" s="732"/>
      <c r="AA396" s="732"/>
      <c r="AB396" s="732"/>
      <c r="AC396" s="732"/>
      <c r="AD396" s="732"/>
      <c r="AE396" s="732"/>
      <c r="AF396" s="732"/>
      <c r="AG396" s="732"/>
      <c r="AH396" s="732"/>
    </row>
    <row r="397" spans="1:36" ht="45.75" customHeight="1">
      <c r="A397" s="731" t="s">
        <v>1654</v>
      </c>
      <c r="B397" s="732"/>
      <c r="C397" s="732"/>
      <c r="D397" s="732"/>
      <c r="E397" s="732"/>
      <c r="F397" s="732"/>
      <c r="G397" s="732"/>
      <c r="H397" s="732"/>
      <c r="I397" s="732"/>
      <c r="J397" s="732"/>
      <c r="K397" s="732"/>
      <c r="L397" s="732"/>
      <c r="M397" s="732"/>
      <c r="N397" s="732"/>
      <c r="O397" s="732"/>
      <c r="P397" s="732"/>
      <c r="Q397" s="732"/>
      <c r="R397" s="732"/>
      <c r="S397" s="732"/>
      <c r="T397" s="732"/>
      <c r="U397" s="732"/>
      <c r="V397" s="732"/>
      <c r="W397" s="732"/>
      <c r="X397" s="732"/>
      <c r="Y397" s="732"/>
      <c r="Z397" s="732"/>
      <c r="AA397" s="732"/>
      <c r="AB397" s="732"/>
      <c r="AC397" s="732"/>
      <c r="AD397" s="732"/>
      <c r="AE397" s="732"/>
      <c r="AF397" s="732"/>
      <c r="AG397" s="732"/>
      <c r="AH397" s="732"/>
    </row>
    <row r="398" spans="1:36">
      <c r="A398" s="271"/>
      <c r="B398" s="271"/>
      <c r="C398" s="271"/>
      <c r="D398" s="271"/>
      <c r="E398" s="271"/>
      <c r="F398" s="271"/>
      <c r="G398" s="271"/>
      <c r="H398" s="271"/>
      <c r="I398" s="271"/>
      <c r="J398" s="271"/>
      <c r="K398" s="271"/>
      <c r="L398" s="271"/>
      <c r="M398" s="271"/>
      <c r="N398" s="271"/>
      <c r="O398" s="271"/>
      <c r="P398" s="271"/>
      <c r="Q398" s="271"/>
      <c r="R398" s="271"/>
      <c r="S398" s="271"/>
      <c r="T398" s="271"/>
      <c r="U398" s="271"/>
      <c r="V398" s="271"/>
      <c r="W398" s="271"/>
      <c r="X398" s="271"/>
      <c r="Y398" s="271"/>
      <c r="Z398" s="271"/>
      <c r="AA398" s="271"/>
      <c r="AB398" s="271"/>
      <c r="AC398" s="271"/>
      <c r="AD398" s="271"/>
      <c r="AE398" s="271"/>
      <c r="AF398" s="271"/>
      <c r="AG398" s="271"/>
      <c r="AH398" s="271"/>
    </row>
    <row r="399" spans="1:36">
      <c r="A399" s="271"/>
      <c r="B399" s="271"/>
      <c r="C399" s="271"/>
      <c r="D399" s="271"/>
      <c r="E399" s="271"/>
      <c r="F399" s="271"/>
      <c r="G399" s="271"/>
      <c r="H399" s="271"/>
      <c r="I399" s="271"/>
      <c r="J399" s="271"/>
      <c r="K399" s="271"/>
      <c r="L399" s="271"/>
      <c r="M399" s="271"/>
      <c r="N399" s="271"/>
      <c r="O399" s="271"/>
      <c r="P399" s="271"/>
      <c r="Q399" s="271"/>
      <c r="R399" s="271"/>
      <c r="S399" s="271"/>
      <c r="T399" s="271"/>
      <c r="U399" s="271"/>
      <c r="V399" s="271"/>
      <c r="W399" s="271"/>
      <c r="X399" s="271"/>
      <c r="Y399" s="271"/>
      <c r="Z399" s="271"/>
      <c r="AA399" s="271"/>
      <c r="AB399" s="271"/>
      <c r="AC399" s="271"/>
      <c r="AD399" s="271"/>
      <c r="AE399" s="271"/>
      <c r="AF399" s="271"/>
      <c r="AG399" s="271"/>
      <c r="AH399" s="271"/>
    </row>
    <row r="400" spans="1:36" s="298" customFormat="1" ht="15" customHeight="1">
      <c r="A400" s="311" t="s">
        <v>1310</v>
      </c>
      <c r="B400" s="270"/>
      <c r="C400" s="270"/>
      <c r="D400" s="733" t="s">
        <v>1311</v>
      </c>
      <c r="E400" s="734"/>
      <c r="F400" s="734"/>
      <c r="G400" s="734"/>
      <c r="H400" s="734"/>
      <c r="I400" s="734"/>
      <c r="J400" s="734"/>
      <c r="K400" s="734"/>
      <c r="L400" s="734"/>
      <c r="M400" s="734"/>
      <c r="N400" s="734"/>
      <c r="O400" s="734"/>
      <c r="P400" s="734"/>
      <c r="Q400" s="734"/>
      <c r="R400" s="734"/>
      <c r="S400" s="734"/>
      <c r="T400" s="734"/>
      <c r="U400" s="734"/>
      <c r="V400" s="270"/>
      <c r="W400" s="270"/>
      <c r="X400" s="270"/>
      <c r="Y400" s="270"/>
      <c r="Z400" s="270"/>
      <c r="AA400" s="270"/>
      <c r="AB400" s="270"/>
      <c r="AC400" s="270"/>
      <c r="AD400" s="270"/>
      <c r="AE400" s="270"/>
      <c r="AF400" s="270"/>
      <c r="AG400" s="270"/>
      <c r="AH400" s="270"/>
    </row>
    <row r="401" spans="1:36">
      <c r="A401" s="271"/>
      <c r="B401" s="271"/>
      <c r="C401" s="271"/>
      <c r="D401" s="271"/>
      <c r="E401" s="271"/>
      <c r="F401" s="271"/>
      <c r="G401" s="271"/>
      <c r="H401" s="271"/>
      <c r="I401" s="271"/>
      <c r="J401" s="271"/>
      <c r="K401" s="271"/>
      <c r="L401" s="271"/>
      <c r="M401" s="271"/>
      <c r="N401" s="271"/>
      <c r="O401" s="271"/>
      <c r="P401" s="271"/>
      <c r="Q401" s="271"/>
      <c r="R401" s="271"/>
      <c r="S401" s="271"/>
      <c r="T401" s="271"/>
      <c r="U401" s="271"/>
      <c r="V401" s="271"/>
      <c r="W401" s="271"/>
      <c r="X401" s="271"/>
      <c r="Y401" s="271"/>
      <c r="Z401" s="271"/>
      <c r="AA401" s="271"/>
      <c r="AB401" s="271"/>
      <c r="AC401" s="271"/>
      <c r="AD401" s="271"/>
      <c r="AE401" s="271"/>
      <c r="AF401" s="271"/>
      <c r="AG401" s="271"/>
      <c r="AH401" s="271"/>
    </row>
    <row r="402" spans="1:36">
      <c r="A402" s="664" t="s">
        <v>1312</v>
      </c>
      <c r="B402" s="665"/>
      <c r="C402" s="665"/>
      <c r="D402" s="665"/>
      <c r="E402" s="665"/>
      <c r="F402" s="665"/>
      <c r="G402" s="665"/>
      <c r="H402" s="665"/>
      <c r="I402" s="665"/>
      <c r="J402" s="665"/>
      <c r="K402" s="665"/>
      <c r="L402" s="665"/>
      <c r="M402" s="665"/>
      <c r="N402" s="665"/>
      <c r="O402" s="665"/>
      <c r="P402" s="665"/>
      <c r="Q402" s="665"/>
      <c r="R402" s="665"/>
      <c r="S402" s="665"/>
      <c r="T402" s="665"/>
      <c r="U402" s="665"/>
      <c r="V402" s="665"/>
      <c r="W402" s="665"/>
      <c r="X402" s="665"/>
      <c r="Y402" s="665"/>
      <c r="Z402" s="665"/>
      <c r="AA402" s="665"/>
      <c r="AB402" s="665"/>
      <c r="AC402" s="665"/>
      <c r="AD402" s="665"/>
      <c r="AE402" s="665"/>
      <c r="AF402" s="665"/>
      <c r="AG402" s="665"/>
      <c r="AH402" s="665"/>
    </row>
    <row r="403" spans="1:36">
      <c r="A403" s="271"/>
      <c r="B403" s="271"/>
      <c r="C403" s="271"/>
      <c r="D403" s="271"/>
      <c r="E403" s="271"/>
      <c r="F403" s="271"/>
      <c r="G403" s="271"/>
      <c r="H403" s="271"/>
      <c r="I403" s="271"/>
      <c r="J403" s="271"/>
      <c r="K403" s="271"/>
      <c r="L403" s="271"/>
      <c r="M403" s="271"/>
      <c r="N403" s="271"/>
      <c r="O403" s="271"/>
      <c r="P403" s="271"/>
      <c r="Q403" s="271"/>
      <c r="R403" s="271"/>
      <c r="S403" s="271"/>
      <c r="T403" s="271"/>
      <c r="U403" s="271"/>
      <c r="V403" s="271"/>
      <c r="W403" s="271"/>
      <c r="X403" s="271"/>
      <c r="Y403" s="271"/>
      <c r="Z403" s="271"/>
      <c r="AA403" s="271"/>
      <c r="AB403" s="271"/>
      <c r="AC403" s="271"/>
      <c r="AD403" s="271"/>
      <c r="AE403" s="271"/>
      <c r="AF403" s="271"/>
      <c r="AG403" s="271"/>
      <c r="AH403" s="271"/>
    </row>
    <row r="404" spans="1:36">
      <c r="A404" s="652" t="s">
        <v>1313</v>
      </c>
      <c r="B404" s="652"/>
      <c r="C404" s="652"/>
      <c r="D404" s="652"/>
      <c r="E404" s="652"/>
      <c r="F404" s="652"/>
      <c r="G404" s="652"/>
      <c r="H404" s="652"/>
      <c r="I404" s="652"/>
      <c r="J404" s="652"/>
      <c r="K404" s="652"/>
      <c r="L404" s="652"/>
      <c r="M404" s="652"/>
      <c r="N404" s="652"/>
      <c r="O404" s="652" t="s">
        <v>547</v>
      </c>
      <c r="P404" s="652"/>
      <c r="Q404" s="652"/>
      <c r="R404" s="652"/>
      <c r="S404" s="652"/>
      <c r="T404" s="652"/>
      <c r="U404" s="652"/>
      <c r="V404" s="652"/>
      <c r="W404" s="652"/>
      <c r="X404" s="652"/>
      <c r="Y404" s="652" t="s">
        <v>742</v>
      </c>
      <c r="Z404" s="652"/>
      <c r="AA404" s="652"/>
      <c r="AB404" s="652"/>
      <c r="AC404" s="652"/>
      <c r="AD404" s="652"/>
      <c r="AE404" s="652"/>
      <c r="AF404" s="652"/>
      <c r="AG404" s="652"/>
      <c r="AH404" s="652"/>
    </row>
    <row r="405" spans="1:36">
      <c r="A405" s="652"/>
      <c r="B405" s="652"/>
      <c r="C405" s="652"/>
      <c r="D405" s="652"/>
      <c r="E405" s="652"/>
      <c r="F405" s="652"/>
      <c r="G405" s="652"/>
      <c r="H405" s="652"/>
      <c r="I405" s="652"/>
      <c r="J405" s="652"/>
      <c r="K405" s="652"/>
      <c r="L405" s="652"/>
      <c r="M405" s="652"/>
      <c r="N405" s="652"/>
      <c r="O405" s="652"/>
      <c r="P405" s="652"/>
      <c r="Q405" s="652"/>
      <c r="R405" s="652"/>
      <c r="S405" s="652"/>
      <c r="T405" s="652"/>
      <c r="U405" s="652"/>
      <c r="V405" s="652"/>
      <c r="W405" s="652"/>
      <c r="X405" s="652"/>
      <c r="Y405" s="652"/>
      <c r="Z405" s="652"/>
      <c r="AA405" s="652"/>
      <c r="AB405" s="652"/>
      <c r="AC405" s="652"/>
      <c r="AD405" s="652"/>
      <c r="AE405" s="652"/>
      <c r="AF405" s="652"/>
      <c r="AG405" s="652"/>
      <c r="AH405" s="652"/>
    </row>
    <row r="406" spans="1:36">
      <c r="A406" s="718" t="s">
        <v>1314</v>
      </c>
      <c r="B406" s="718"/>
      <c r="C406" s="718"/>
      <c r="D406" s="718"/>
      <c r="E406" s="718"/>
      <c r="F406" s="718"/>
      <c r="G406" s="718"/>
      <c r="H406" s="718"/>
      <c r="I406" s="718"/>
      <c r="J406" s="718"/>
      <c r="K406" s="718"/>
      <c r="L406" s="718"/>
      <c r="M406" s="718"/>
      <c r="N406" s="718"/>
      <c r="O406" s="659">
        <f>SUM(O408:X413)</f>
        <v>0</v>
      </c>
      <c r="P406" s="659"/>
      <c r="Q406" s="659"/>
      <c r="R406" s="659"/>
      <c r="S406" s="659"/>
      <c r="T406" s="659"/>
      <c r="U406" s="659"/>
      <c r="V406" s="659"/>
      <c r="W406" s="659"/>
      <c r="X406" s="659"/>
      <c r="Y406" s="725">
        <f>SUM(Y408:AH413)</f>
        <v>0</v>
      </c>
      <c r="Z406" s="726"/>
      <c r="AA406" s="726"/>
      <c r="AB406" s="726"/>
      <c r="AC406" s="726"/>
      <c r="AD406" s="726"/>
      <c r="AE406" s="726"/>
      <c r="AF406" s="726"/>
      <c r="AG406" s="726"/>
      <c r="AH406" s="727"/>
      <c r="AI406" s="296" t="str">
        <f>IF(ROUND(Y406-A!G139,0)=0,"","CHYBA")</f>
        <v/>
      </c>
      <c r="AJ406" s="296" t="s">
        <v>1220</v>
      </c>
    </row>
    <row r="407" spans="1:36">
      <c r="A407" s="718"/>
      <c r="B407" s="718"/>
      <c r="C407" s="718"/>
      <c r="D407" s="718"/>
      <c r="E407" s="718"/>
      <c r="F407" s="718"/>
      <c r="G407" s="718"/>
      <c r="H407" s="718"/>
      <c r="I407" s="718"/>
      <c r="J407" s="718"/>
      <c r="K407" s="718"/>
      <c r="L407" s="718"/>
      <c r="M407" s="718"/>
      <c r="N407" s="718"/>
      <c r="O407" s="659"/>
      <c r="P407" s="659"/>
      <c r="Q407" s="659"/>
      <c r="R407" s="659"/>
      <c r="S407" s="659"/>
      <c r="T407" s="659"/>
      <c r="U407" s="659"/>
      <c r="V407" s="659"/>
      <c r="W407" s="659"/>
      <c r="X407" s="659"/>
      <c r="Y407" s="728"/>
      <c r="Z407" s="729"/>
      <c r="AA407" s="729"/>
      <c r="AB407" s="729"/>
      <c r="AC407" s="729"/>
      <c r="AD407" s="729"/>
      <c r="AE407" s="729"/>
      <c r="AF407" s="729"/>
      <c r="AG407" s="729"/>
      <c r="AH407" s="730"/>
      <c r="AI407" s="296" t="str">
        <f>IF(ROUND(O406-A!F138,0)=0,"","CHYBA")</f>
        <v/>
      </c>
      <c r="AJ407" s="296" t="s">
        <v>1220</v>
      </c>
    </row>
    <row r="408" spans="1:36" ht="14.25" customHeight="1">
      <c r="A408" s="714"/>
      <c r="B408" s="714"/>
      <c r="C408" s="714"/>
      <c r="D408" s="714"/>
      <c r="E408" s="714"/>
      <c r="F408" s="714"/>
      <c r="G408" s="714"/>
      <c r="H408" s="714"/>
      <c r="I408" s="714"/>
      <c r="J408" s="714"/>
      <c r="K408" s="714"/>
      <c r="L408" s="714"/>
      <c r="M408" s="714"/>
      <c r="N408" s="714"/>
      <c r="O408" s="674"/>
      <c r="P408" s="674"/>
      <c r="Q408" s="674"/>
      <c r="R408" s="674"/>
      <c r="S408" s="674"/>
      <c r="T408" s="674"/>
      <c r="U408" s="674"/>
      <c r="V408" s="674"/>
      <c r="W408" s="674"/>
      <c r="X408" s="674"/>
      <c r="Y408" s="674"/>
      <c r="Z408" s="674"/>
      <c r="AA408" s="674"/>
      <c r="AB408" s="674"/>
      <c r="AC408" s="674"/>
      <c r="AD408" s="674"/>
      <c r="AE408" s="674"/>
      <c r="AF408" s="674"/>
      <c r="AG408" s="674"/>
      <c r="AH408" s="674"/>
    </row>
    <row r="409" spans="1:36">
      <c r="A409" s="714"/>
      <c r="B409" s="714"/>
      <c r="C409" s="714"/>
      <c r="D409" s="714"/>
      <c r="E409" s="714"/>
      <c r="F409" s="714"/>
      <c r="G409" s="714"/>
      <c r="H409" s="714"/>
      <c r="I409" s="714"/>
      <c r="J409" s="714"/>
      <c r="K409" s="714"/>
      <c r="L409" s="714"/>
      <c r="M409" s="714"/>
      <c r="N409" s="714"/>
      <c r="O409" s="674"/>
      <c r="P409" s="674"/>
      <c r="Q409" s="674"/>
      <c r="R409" s="674"/>
      <c r="S409" s="674"/>
      <c r="T409" s="674"/>
      <c r="U409" s="674"/>
      <c r="V409" s="674"/>
      <c r="W409" s="674"/>
      <c r="X409" s="674"/>
      <c r="Y409" s="674"/>
      <c r="Z409" s="674"/>
      <c r="AA409" s="674"/>
      <c r="AB409" s="674"/>
      <c r="AC409" s="674"/>
      <c r="AD409" s="674"/>
      <c r="AE409" s="674"/>
      <c r="AF409" s="674"/>
      <c r="AG409" s="674"/>
      <c r="AH409" s="674"/>
    </row>
    <row r="410" spans="1:36">
      <c r="A410" s="714"/>
      <c r="B410" s="714"/>
      <c r="C410" s="714"/>
      <c r="D410" s="714"/>
      <c r="E410" s="714"/>
      <c r="F410" s="714"/>
      <c r="G410" s="714"/>
      <c r="H410" s="714"/>
      <c r="I410" s="714"/>
      <c r="J410" s="714"/>
      <c r="K410" s="714"/>
      <c r="L410" s="714"/>
      <c r="M410" s="714"/>
      <c r="N410" s="714"/>
      <c r="O410" s="674"/>
      <c r="P410" s="674"/>
      <c r="Q410" s="674"/>
      <c r="R410" s="674"/>
      <c r="S410" s="674"/>
      <c r="T410" s="674"/>
      <c r="U410" s="674"/>
      <c r="V410" s="674"/>
      <c r="W410" s="674"/>
      <c r="X410" s="674"/>
      <c r="Y410" s="674"/>
      <c r="Z410" s="674"/>
      <c r="AA410" s="674"/>
      <c r="AB410" s="674"/>
      <c r="AC410" s="674"/>
      <c r="AD410" s="674"/>
      <c r="AE410" s="674"/>
      <c r="AF410" s="674"/>
      <c r="AG410" s="674"/>
      <c r="AH410" s="674"/>
    </row>
    <row r="411" spans="1:36">
      <c r="A411" s="714"/>
      <c r="B411" s="714"/>
      <c r="C411" s="714"/>
      <c r="D411" s="714"/>
      <c r="E411" s="714"/>
      <c r="F411" s="714"/>
      <c r="G411" s="714"/>
      <c r="H411" s="714"/>
      <c r="I411" s="714"/>
      <c r="J411" s="714"/>
      <c r="K411" s="714"/>
      <c r="L411" s="714"/>
      <c r="M411" s="714"/>
      <c r="N411" s="714"/>
      <c r="O411" s="674"/>
      <c r="P411" s="674"/>
      <c r="Q411" s="674"/>
      <c r="R411" s="674"/>
      <c r="S411" s="674"/>
      <c r="T411" s="674"/>
      <c r="U411" s="674"/>
      <c r="V411" s="674"/>
      <c r="W411" s="674"/>
      <c r="X411" s="674"/>
      <c r="Y411" s="674"/>
      <c r="Z411" s="674"/>
      <c r="AA411" s="674"/>
      <c r="AB411" s="674"/>
      <c r="AC411" s="674"/>
      <c r="AD411" s="674"/>
      <c r="AE411" s="674"/>
      <c r="AF411" s="674"/>
      <c r="AG411" s="674"/>
      <c r="AH411" s="674"/>
    </row>
    <row r="412" spans="1:36" hidden="1">
      <c r="A412" s="719"/>
      <c r="B412" s="720"/>
      <c r="C412" s="720"/>
      <c r="D412" s="720"/>
      <c r="E412" s="720"/>
      <c r="F412" s="720"/>
      <c r="G412" s="720"/>
      <c r="H412" s="720"/>
      <c r="I412" s="720"/>
      <c r="J412" s="720"/>
      <c r="K412" s="720"/>
      <c r="L412" s="720"/>
      <c r="M412" s="720"/>
      <c r="N412" s="721"/>
      <c r="O412" s="722"/>
      <c r="P412" s="723"/>
      <c r="Q412" s="723"/>
      <c r="R412" s="723"/>
      <c r="S412" s="723"/>
      <c r="T412" s="723"/>
      <c r="U412" s="723"/>
      <c r="V412" s="723"/>
      <c r="W412" s="723"/>
      <c r="X412" s="724"/>
      <c r="Y412" s="722"/>
      <c r="Z412" s="723"/>
      <c r="AA412" s="723"/>
      <c r="AB412" s="723"/>
      <c r="AC412" s="723"/>
      <c r="AD412" s="723"/>
      <c r="AE412" s="723"/>
      <c r="AF412" s="723"/>
      <c r="AG412" s="723"/>
      <c r="AH412" s="724"/>
    </row>
    <row r="413" spans="1:36" hidden="1">
      <c r="A413" s="719"/>
      <c r="B413" s="720"/>
      <c r="C413" s="720"/>
      <c r="D413" s="720"/>
      <c r="E413" s="720"/>
      <c r="F413" s="720"/>
      <c r="G413" s="720"/>
      <c r="H413" s="720"/>
      <c r="I413" s="720"/>
      <c r="J413" s="720"/>
      <c r="K413" s="720"/>
      <c r="L413" s="720"/>
      <c r="M413" s="720"/>
      <c r="N413" s="721"/>
      <c r="O413" s="722"/>
      <c r="P413" s="723"/>
      <c r="Q413" s="723"/>
      <c r="R413" s="723"/>
      <c r="S413" s="723"/>
      <c r="T413" s="723"/>
      <c r="U413" s="723"/>
      <c r="V413" s="723"/>
      <c r="W413" s="723"/>
      <c r="X413" s="724"/>
      <c r="Y413" s="722"/>
      <c r="Z413" s="723"/>
      <c r="AA413" s="723"/>
      <c r="AB413" s="723"/>
      <c r="AC413" s="723"/>
      <c r="AD413" s="723"/>
      <c r="AE413" s="723"/>
      <c r="AF413" s="723"/>
      <c r="AG413" s="723"/>
      <c r="AH413" s="724"/>
    </row>
    <row r="414" spans="1:36">
      <c r="A414" s="718" t="s">
        <v>1315</v>
      </c>
      <c r="B414" s="718"/>
      <c r="C414" s="718"/>
      <c r="D414" s="718"/>
      <c r="E414" s="718"/>
      <c r="F414" s="718"/>
      <c r="G414" s="718"/>
      <c r="H414" s="718"/>
      <c r="I414" s="718"/>
      <c r="J414" s="718"/>
      <c r="K414" s="718"/>
      <c r="L414" s="718"/>
      <c r="M414" s="718"/>
      <c r="N414" s="718"/>
      <c r="O414" s="635">
        <f>SUM(O416:X422)</f>
        <v>9257.17</v>
      </c>
      <c r="P414" s="635"/>
      <c r="Q414" s="635"/>
      <c r="R414" s="635"/>
      <c r="S414" s="635"/>
      <c r="T414" s="635"/>
      <c r="U414" s="635"/>
      <c r="V414" s="635"/>
      <c r="W414" s="635"/>
      <c r="X414" s="635"/>
      <c r="Y414" s="635">
        <f>SUM(Y416:AH422)</f>
        <v>8264</v>
      </c>
      <c r="Z414" s="635"/>
      <c r="AA414" s="635"/>
      <c r="AB414" s="635"/>
      <c r="AC414" s="635"/>
      <c r="AD414" s="635"/>
      <c r="AE414" s="635"/>
      <c r="AF414" s="635"/>
      <c r="AG414" s="635"/>
      <c r="AH414" s="635"/>
      <c r="AI414" s="296" t="str">
        <f>IF(ROUND(Y414-A!G141,0)=0,"","CHYBA")</f>
        <v/>
      </c>
      <c r="AJ414" s="296" t="s">
        <v>1220</v>
      </c>
    </row>
    <row r="415" spans="1:36">
      <c r="A415" s="718"/>
      <c r="B415" s="718"/>
      <c r="C415" s="718"/>
      <c r="D415" s="718"/>
      <c r="E415" s="718"/>
      <c r="F415" s="718"/>
      <c r="G415" s="718"/>
      <c r="H415" s="718"/>
      <c r="I415" s="718"/>
      <c r="J415" s="718"/>
      <c r="K415" s="718"/>
      <c r="L415" s="718"/>
      <c r="M415" s="718"/>
      <c r="N415" s="718"/>
      <c r="O415" s="635"/>
      <c r="P415" s="635"/>
      <c r="Q415" s="635"/>
      <c r="R415" s="635"/>
      <c r="S415" s="635"/>
      <c r="T415" s="635"/>
      <c r="U415" s="635"/>
      <c r="V415" s="635"/>
      <c r="W415" s="635"/>
      <c r="X415" s="635"/>
      <c r="Y415" s="635"/>
      <c r="Z415" s="635"/>
      <c r="AA415" s="635"/>
      <c r="AB415" s="635"/>
      <c r="AC415" s="635"/>
      <c r="AD415" s="635"/>
      <c r="AE415" s="635"/>
      <c r="AF415" s="635"/>
      <c r="AG415" s="635"/>
      <c r="AH415" s="635"/>
      <c r="AI415" s="296" t="str">
        <f>IF(ROUND(O414-A!F140,0)=0,"","CHYBA")</f>
        <v/>
      </c>
      <c r="AJ415" s="296" t="s">
        <v>1220</v>
      </c>
    </row>
    <row r="416" spans="1:36">
      <c r="A416" s="717" t="s">
        <v>1655</v>
      </c>
      <c r="B416" s="717"/>
      <c r="C416" s="717"/>
      <c r="D416" s="717"/>
      <c r="E416" s="717"/>
      <c r="F416" s="717"/>
      <c r="G416" s="717"/>
      <c r="H416" s="717"/>
      <c r="I416" s="717"/>
      <c r="J416" s="717"/>
      <c r="K416" s="717"/>
      <c r="L416" s="717"/>
      <c r="M416" s="717"/>
      <c r="N416" s="717"/>
      <c r="O416" s="642">
        <v>4835.26</v>
      </c>
      <c r="P416" s="642"/>
      <c r="Q416" s="642"/>
      <c r="R416" s="642"/>
      <c r="S416" s="642"/>
      <c r="T416" s="642"/>
      <c r="U416" s="642"/>
      <c r="V416" s="642"/>
      <c r="W416" s="642"/>
      <c r="X416" s="642"/>
      <c r="Y416" s="642">
        <f>2389+2986</f>
        <v>5375</v>
      </c>
      <c r="Z416" s="642"/>
      <c r="AA416" s="642"/>
      <c r="AB416" s="642"/>
      <c r="AC416" s="642"/>
      <c r="AD416" s="642"/>
      <c r="AE416" s="642"/>
      <c r="AF416" s="642"/>
      <c r="AG416" s="642"/>
      <c r="AH416" s="642"/>
    </row>
    <row r="417" spans="1:34">
      <c r="A417" s="717"/>
      <c r="B417" s="717"/>
      <c r="C417" s="717"/>
      <c r="D417" s="717"/>
      <c r="E417" s="717"/>
      <c r="F417" s="717"/>
      <c r="G417" s="717"/>
      <c r="H417" s="717"/>
      <c r="I417" s="717"/>
      <c r="J417" s="717"/>
      <c r="K417" s="717"/>
      <c r="L417" s="717"/>
      <c r="M417" s="717"/>
      <c r="N417" s="717"/>
      <c r="O417" s="642"/>
      <c r="P417" s="642"/>
      <c r="Q417" s="642"/>
      <c r="R417" s="642"/>
      <c r="S417" s="642"/>
      <c r="T417" s="642"/>
      <c r="U417" s="642"/>
      <c r="V417" s="642"/>
      <c r="W417" s="642"/>
      <c r="X417" s="642"/>
      <c r="Y417" s="642"/>
      <c r="Z417" s="642"/>
      <c r="AA417" s="642"/>
      <c r="AB417" s="642"/>
      <c r="AC417" s="642"/>
      <c r="AD417" s="642"/>
      <c r="AE417" s="642"/>
      <c r="AF417" s="642"/>
      <c r="AG417" s="642"/>
      <c r="AH417" s="642"/>
    </row>
    <row r="418" spans="1:34">
      <c r="A418" s="717" t="s">
        <v>1731</v>
      </c>
      <c r="B418" s="717"/>
      <c r="C418" s="717"/>
      <c r="D418" s="717"/>
      <c r="E418" s="717"/>
      <c r="F418" s="717"/>
      <c r="G418" s="717"/>
      <c r="H418" s="717"/>
      <c r="I418" s="717"/>
      <c r="J418" s="717"/>
      <c r="K418" s="717"/>
      <c r="L418" s="717"/>
      <c r="M418" s="717"/>
      <c r="N418" s="717"/>
      <c r="O418" s="642">
        <v>3412.18</v>
      </c>
      <c r="P418" s="642"/>
      <c r="Q418" s="642"/>
      <c r="R418" s="642"/>
      <c r="S418" s="642"/>
      <c r="T418" s="642"/>
      <c r="U418" s="642"/>
      <c r="V418" s="642"/>
      <c r="W418" s="642"/>
      <c r="X418" s="642"/>
      <c r="Y418" s="642">
        <v>1868</v>
      </c>
      <c r="Z418" s="642"/>
      <c r="AA418" s="642"/>
      <c r="AB418" s="642"/>
      <c r="AC418" s="642"/>
      <c r="AD418" s="642"/>
      <c r="AE418" s="642"/>
      <c r="AF418" s="642"/>
      <c r="AG418" s="642"/>
      <c r="AH418" s="642"/>
    </row>
    <row r="419" spans="1:34">
      <c r="A419" s="717"/>
      <c r="B419" s="717"/>
      <c r="C419" s="717"/>
      <c r="D419" s="717"/>
      <c r="E419" s="717"/>
      <c r="F419" s="717"/>
      <c r="G419" s="717"/>
      <c r="H419" s="717"/>
      <c r="I419" s="717"/>
      <c r="J419" s="717"/>
      <c r="K419" s="717"/>
      <c r="L419" s="717"/>
      <c r="M419" s="717"/>
      <c r="N419" s="717"/>
      <c r="O419" s="642"/>
      <c r="P419" s="642"/>
      <c r="Q419" s="642"/>
      <c r="R419" s="642"/>
      <c r="S419" s="642"/>
      <c r="T419" s="642"/>
      <c r="U419" s="642"/>
      <c r="V419" s="642"/>
      <c r="W419" s="642"/>
      <c r="X419" s="642"/>
      <c r="Y419" s="642"/>
      <c r="Z419" s="642"/>
      <c r="AA419" s="642"/>
      <c r="AB419" s="642"/>
      <c r="AC419" s="642"/>
      <c r="AD419" s="642"/>
      <c r="AE419" s="642"/>
      <c r="AF419" s="642"/>
      <c r="AG419" s="642"/>
      <c r="AH419" s="642"/>
    </row>
    <row r="420" spans="1:34">
      <c r="A420" s="717" t="s">
        <v>1656</v>
      </c>
      <c r="B420" s="717"/>
      <c r="C420" s="717"/>
      <c r="D420" s="717"/>
      <c r="E420" s="717"/>
      <c r="F420" s="717"/>
      <c r="G420" s="717"/>
      <c r="H420" s="717"/>
      <c r="I420" s="717"/>
      <c r="J420" s="717"/>
      <c r="K420" s="717"/>
      <c r="L420" s="717"/>
      <c r="M420" s="717"/>
      <c r="N420" s="717"/>
      <c r="O420" s="642">
        <v>1009.73</v>
      </c>
      <c r="P420" s="642"/>
      <c r="Q420" s="642"/>
      <c r="R420" s="642"/>
      <c r="S420" s="642"/>
      <c r="T420" s="642"/>
      <c r="U420" s="642"/>
      <c r="V420" s="642"/>
      <c r="W420" s="642"/>
      <c r="X420" s="642"/>
      <c r="Y420" s="642">
        <v>1021</v>
      </c>
      <c r="Z420" s="642"/>
      <c r="AA420" s="642"/>
      <c r="AB420" s="642"/>
      <c r="AC420" s="642"/>
      <c r="AD420" s="642"/>
      <c r="AE420" s="642"/>
      <c r="AF420" s="642"/>
      <c r="AG420" s="642"/>
      <c r="AH420" s="642"/>
    </row>
    <row r="421" spans="1:34">
      <c r="A421" s="717"/>
      <c r="B421" s="717"/>
      <c r="C421" s="717"/>
      <c r="D421" s="717"/>
      <c r="E421" s="717"/>
      <c r="F421" s="717"/>
      <c r="G421" s="717"/>
      <c r="H421" s="717"/>
      <c r="I421" s="717"/>
      <c r="J421" s="717"/>
      <c r="K421" s="717"/>
      <c r="L421" s="717"/>
      <c r="M421" s="717"/>
      <c r="N421" s="717"/>
      <c r="O421" s="642"/>
      <c r="P421" s="642"/>
      <c r="Q421" s="642"/>
      <c r="R421" s="642"/>
      <c r="S421" s="642"/>
      <c r="T421" s="642"/>
      <c r="U421" s="642"/>
      <c r="V421" s="642"/>
      <c r="W421" s="642"/>
      <c r="X421" s="642"/>
      <c r="Y421" s="642"/>
      <c r="Z421" s="642"/>
      <c r="AA421" s="642"/>
      <c r="AB421" s="642"/>
      <c r="AC421" s="642"/>
      <c r="AD421" s="642"/>
      <c r="AE421" s="642"/>
      <c r="AF421" s="642"/>
      <c r="AG421" s="642"/>
      <c r="AH421" s="642"/>
    </row>
    <row r="422" spans="1:34">
      <c r="A422" s="714"/>
      <c r="B422" s="714"/>
      <c r="C422" s="714"/>
      <c r="D422" s="714"/>
      <c r="E422" s="714"/>
      <c r="F422" s="714"/>
      <c r="G422" s="714"/>
      <c r="H422" s="714"/>
      <c r="I422" s="714"/>
      <c r="J422" s="714"/>
      <c r="K422" s="714"/>
      <c r="L422" s="714"/>
      <c r="M422" s="714"/>
      <c r="N422" s="714"/>
      <c r="O422" s="715"/>
      <c r="P422" s="715"/>
      <c r="Q422" s="715"/>
      <c r="R422" s="715"/>
      <c r="S422" s="715"/>
      <c r="T422" s="715"/>
      <c r="U422" s="715"/>
      <c r="V422" s="715"/>
      <c r="W422" s="715"/>
      <c r="X422" s="715"/>
      <c r="Y422" s="715"/>
      <c r="Z422" s="715"/>
      <c r="AA422" s="715"/>
      <c r="AB422" s="715"/>
      <c r="AC422" s="715"/>
      <c r="AD422" s="715"/>
      <c r="AE422" s="715"/>
      <c r="AF422" s="715"/>
      <c r="AG422" s="715"/>
      <c r="AH422" s="715"/>
    </row>
    <row r="426" spans="1:34">
      <c r="A426" s="268" t="s">
        <v>1317</v>
      </c>
      <c r="B426" s="268"/>
      <c r="C426" s="270"/>
      <c r="D426" s="716" t="s">
        <v>1318</v>
      </c>
      <c r="E426" s="716"/>
      <c r="F426" s="716"/>
      <c r="G426" s="716"/>
      <c r="H426" s="716"/>
      <c r="I426" s="716"/>
      <c r="J426" s="716"/>
      <c r="K426" s="716"/>
      <c r="L426" s="716"/>
      <c r="M426" s="716"/>
      <c r="N426" s="716"/>
      <c r="O426" s="716"/>
      <c r="P426" s="716"/>
      <c r="Q426" s="716"/>
      <c r="R426" s="716"/>
      <c r="S426" s="716"/>
      <c r="T426" s="716"/>
      <c r="U426" s="716"/>
      <c r="V426" s="716"/>
      <c r="W426" s="716"/>
      <c r="X426" s="716"/>
      <c r="Y426" s="716"/>
      <c r="Z426" s="716"/>
      <c r="AA426" s="716"/>
      <c r="AB426" s="716"/>
      <c r="AC426" s="716"/>
      <c r="AD426" s="716"/>
      <c r="AE426" s="716"/>
      <c r="AF426" s="716"/>
      <c r="AG426" s="716"/>
      <c r="AH426" s="716"/>
    </row>
    <row r="427" spans="1:34">
      <c r="A427" s="271"/>
      <c r="B427" s="271"/>
      <c r="C427" s="271"/>
      <c r="D427" s="716"/>
      <c r="E427" s="716"/>
      <c r="F427" s="716"/>
      <c r="G427" s="716"/>
      <c r="H427" s="716"/>
      <c r="I427" s="716"/>
      <c r="J427" s="716"/>
      <c r="K427" s="716"/>
      <c r="L427" s="716"/>
      <c r="M427" s="716"/>
      <c r="N427" s="716"/>
      <c r="O427" s="716"/>
      <c r="P427" s="716"/>
      <c r="Q427" s="716"/>
      <c r="R427" s="716"/>
      <c r="S427" s="716"/>
      <c r="T427" s="716"/>
      <c r="U427" s="716"/>
      <c r="V427" s="716"/>
      <c r="W427" s="716"/>
      <c r="X427" s="716"/>
      <c r="Y427" s="716"/>
      <c r="Z427" s="716"/>
      <c r="AA427" s="716"/>
      <c r="AB427" s="716"/>
      <c r="AC427" s="716"/>
      <c r="AD427" s="716"/>
      <c r="AE427" s="716"/>
      <c r="AF427" s="716"/>
      <c r="AG427" s="716"/>
      <c r="AH427" s="716"/>
    </row>
    <row r="428" spans="1:34">
      <c r="A428" s="271"/>
      <c r="B428" s="271"/>
      <c r="C428" s="271"/>
      <c r="D428" s="271"/>
      <c r="E428" s="271"/>
      <c r="F428" s="271"/>
      <c r="G428" s="271"/>
      <c r="H428" s="271"/>
      <c r="I428" s="271"/>
      <c r="J428" s="271"/>
      <c r="K428" s="271"/>
      <c r="L428" s="271"/>
      <c r="M428" s="271"/>
      <c r="N428" s="271"/>
      <c r="O428" s="271"/>
      <c r="P428" s="271"/>
      <c r="Q428" s="271"/>
      <c r="R428" s="271"/>
      <c r="S428" s="271"/>
      <c r="T428" s="271"/>
      <c r="U428" s="271"/>
      <c r="V428" s="271"/>
      <c r="W428" s="271"/>
      <c r="X428" s="271"/>
      <c r="Y428" s="271"/>
      <c r="Z428" s="271"/>
      <c r="AA428" s="271"/>
      <c r="AB428" s="271"/>
      <c r="AC428" s="271"/>
      <c r="AD428" s="271"/>
      <c r="AE428" s="271"/>
      <c r="AF428" s="271"/>
      <c r="AG428" s="271"/>
      <c r="AH428" s="271"/>
    </row>
    <row r="429" spans="1:34" hidden="1">
      <c r="A429" s="665" t="s">
        <v>1319</v>
      </c>
      <c r="B429" s="665"/>
      <c r="C429" s="665"/>
      <c r="D429" s="665"/>
      <c r="E429" s="665"/>
      <c r="F429" s="665"/>
      <c r="G429" s="665"/>
      <c r="H429" s="665"/>
      <c r="I429" s="665"/>
      <c r="J429" s="665"/>
      <c r="K429" s="665"/>
      <c r="L429" s="665"/>
      <c r="M429" s="665"/>
      <c r="N429" s="665"/>
      <c r="O429" s="665"/>
      <c r="P429" s="665"/>
      <c r="Q429" s="665"/>
      <c r="R429" s="665"/>
      <c r="S429" s="665"/>
      <c r="T429" s="665"/>
      <c r="U429" s="665"/>
      <c r="V429" s="665"/>
      <c r="W429" s="665"/>
      <c r="X429" s="665"/>
      <c r="Y429" s="665"/>
      <c r="Z429" s="665"/>
      <c r="AA429" s="665"/>
      <c r="AB429" s="665"/>
      <c r="AC429" s="665"/>
      <c r="AD429" s="665"/>
      <c r="AE429" s="665"/>
      <c r="AF429" s="665"/>
      <c r="AG429" s="665"/>
      <c r="AH429" s="665"/>
    </row>
    <row r="430" spans="1:34">
      <c r="A430" s="271" t="s">
        <v>1320</v>
      </c>
      <c r="B430" s="271"/>
      <c r="C430" s="271"/>
      <c r="D430" s="271"/>
      <c r="E430" s="271"/>
      <c r="F430" s="271"/>
      <c r="G430" s="271"/>
      <c r="H430" s="271"/>
      <c r="I430" s="271"/>
      <c r="J430" s="271"/>
      <c r="K430" s="271"/>
      <c r="L430" s="271"/>
      <c r="M430" s="271"/>
      <c r="N430" s="271"/>
      <c r="O430" s="271"/>
      <c r="P430" s="271"/>
      <c r="Q430" s="271"/>
      <c r="R430" s="271"/>
      <c r="S430" s="271"/>
      <c r="T430" s="271"/>
      <c r="U430" s="271"/>
      <c r="V430" s="271"/>
      <c r="W430" s="271"/>
      <c r="X430" s="271"/>
      <c r="Y430" s="271"/>
      <c r="Z430" s="271"/>
      <c r="AA430" s="271"/>
      <c r="AB430" s="271"/>
      <c r="AC430" s="271"/>
      <c r="AD430" s="271"/>
      <c r="AE430" s="271"/>
      <c r="AF430" s="271"/>
      <c r="AG430" s="271"/>
      <c r="AH430" s="271"/>
    </row>
    <row r="431" spans="1:34">
      <c r="A431" s="271"/>
      <c r="B431" s="271"/>
      <c r="C431" s="271"/>
      <c r="D431" s="271"/>
      <c r="E431" s="271"/>
      <c r="F431" s="271"/>
      <c r="G431" s="271"/>
      <c r="H431" s="271"/>
      <c r="I431" s="271"/>
      <c r="J431" s="271"/>
      <c r="K431" s="271"/>
      <c r="L431" s="271"/>
      <c r="M431" s="271"/>
      <c r="N431" s="271"/>
      <c r="O431" s="271"/>
      <c r="P431" s="271"/>
      <c r="Q431" s="271"/>
      <c r="R431" s="271"/>
      <c r="S431" s="271"/>
      <c r="T431" s="271"/>
      <c r="U431" s="271"/>
      <c r="V431" s="271"/>
      <c r="W431" s="271"/>
      <c r="X431" s="271"/>
      <c r="Y431" s="271"/>
      <c r="Z431" s="271"/>
      <c r="AA431" s="271"/>
      <c r="AB431" s="271"/>
      <c r="AC431" s="271"/>
      <c r="AD431" s="271"/>
      <c r="AE431" s="271"/>
      <c r="AF431" s="271"/>
      <c r="AG431" s="271"/>
      <c r="AH431" s="271"/>
    </row>
    <row r="432" spans="1:34" hidden="1">
      <c r="A432" s="271"/>
      <c r="B432" s="271"/>
      <c r="C432" s="271"/>
      <c r="D432" s="271"/>
      <c r="E432" s="271"/>
      <c r="F432" s="271"/>
      <c r="G432" s="271"/>
      <c r="H432" s="271"/>
      <c r="I432" s="271"/>
      <c r="J432" s="271"/>
      <c r="K432" s="271"/>
      <c r="L432" s="271"/>
      <c r="M432" s="271"/>
      <c r="N432" s="271"/>
      <c r="O432" s="271"/>
      <c r="P432" s="271"/>
      <c r="Q432" s="271"/>
      <c r="R432" s="271"/>
      <c r="S432" s="271"/>
      <c r="T432" s="271"/>
      <c r="U432" s="271"/>
      <c r="V432" s="271"/>
      <c r="W432" s="271"/>
      <c r="X432" s="271"/>
      <c r="Y432" s="271"/>
      <c r="Z432" s="271"/>
      <c r="AA432" s="271"/>
      <c r="AB432" s="271"/>
      <c r="AC432" s="271"/>
      <c r="AD432" s="271"/>
      <c r="AE432" s="271"/>
      <c r="AF432" s="271"/>
      <c r="AG432" s="271"/>
      <c r="AH432" s="271"/>
    </row>
    <row r="433" spans="1:34" hidden="1">
      <c r="A433" s="271"/>
      <c r="B433" s="271"/>
      <c r="C433" s="271"/>
      <c r="D433" s="271"/>
      <c r="E433" s="271"/>
      <c r="F433" s="271"/>
      <c r="G433" s="271"/>
      <c r="H433" s="271"/>
      <c r="I433" s="271"/>
      <c r="J433" s="271"/>
      <c r="K433" s="271"/>
      <c r="L433" s="271"/>
      <c r="M433" s="271"/>
      <c r="N433" s="271"/>
      <c r="O433" s="271"/>
      <c r="P433" s="271"/>
      <c r="Q433" s="271"/>
      <c r="R433" s="271"/>
      <c r="S433" s="271"/>
      <c r="T433" s="271"/>
      <c r="U433" s="271"/>
      <c r="V433" s="271"/>
      <c r="W433" s="271"/>
      <c r="X433" s="271"/>
      <c r="Y433" s="271"/>
      <c r="Z433" s="271"/>
      <c r="AA433" s="271"/>
      <c r="AB433" s="271"/>
      <c r="AC433" s="271"/>
      <c r="AD433" s="271"/>
      <c r="AE433" s="271"/>
      <c r="AF433" s="271"/>
      <c r="AG433" s="271"/>
      <c r="AH433" s="271"/>
    </row>
    <row r="434" spans="1:34" hidden="1">
      <c r="A434" s="271"/>
      <c r="B434" s="271"/>
      <c r="C434" s="271"/>
      <c r="D434" s="271"/>
      <c r="E434" s="271"/>
      <c r="F434" s="271"/>
      <c r="G434" s="271"/>
      <c r="H434" s="271"/>
      <c r="I434" s="271"/>
      <c r="J434" s="271"/>
      <c r="K434" s="271"/>
      <c r="L434" s="271"/>
      <c r="M434" s="271"/>
      <c r="N434" s="271"/>
      <c r="O434" s="271"/>
      <c r="P434" s="271"/>
      <c r="Q434" s="271"/>
      <c r="R434" s="271"/>
      <c r="S434" s="271"/>
      <c r="T434" s="271"/>
      <c r="U434" s="271"/>
      <c r="V434" s="271"/>
      <c r="W434" s="271"/>
      <c r="X434" s="271"/>
      <c r="Y434" s="271"/>
      <c r="Z434" s="271"/>
      <c r="AA434" s="271"/>
      <c r="AB434" s="271"/>
      <c r="AC434" s="271"/>
      <c r="AD434" s="271"/>
      <c r="AE434" s="271"/>
      <c r="AF434" s="271"/>
      <c r="AG434" s="271"/>
      <c r="AH434" s="271"/>
    </row>
    <row r="435" spans="1:34">
      <c r="A435" s="271"/>
      <c r="B435" s="271"/>
      <c r="C435" s="271"/>
      <c r="D435" s="271"/>
      <c r="E435" s="271"/>
      <c r="F435" s="271"/>
      <c r="G435" s="271"/>
      <c r="H435" s="271"/>
      <c r="I435" s="271"/>
      <c r="J435" s="271"/>
      <c r="K435" s="271"/>
      <c r="L435" s="271"/>
      <c r="M435" s="271"/>
      <c r="N435" s="271"/>
      <c r="O435" s="271"/>
      <c r="P435" s="271"/>
      <c r="Q435" s="271"/>
      <c r="R435" s="271"/>
      <c r="S435" s="271"/>
      <c r="T435" s="271"/>
      <c r="U435" s="271"/>
      <c r="V435" s="271"/>
      <c r="W435" s="271"/>
      <c r="X435" s="271"/>
      <c r="Y435" s="271"/>
      <c r="Z435" s="271"/>
      <c r="AA435" s="271"/>
      <c r="AB435" s="271"/>
      <c r="AC435" s="271"/>
      <c r="AD435" s="271"/>
      <c r="AE435" s="271"/>
      <c r="AF435" s="271"/>
      <c r="AG435" s="271"/>
      <c r="AH435" s="271"/>
    </row>
    <row r="437" spans="1:34" ht="15.75">
      <c r="A437" s="294"/>
      <c r="B437" s="294"/>
      <c r="C437" s="294"/>
      <c r="D437" s="294" t="s">
        <v>1321</v>
      </c>
      <c r="E437" s="294"/>
      <c r="F437" s="294"/>
      <c r="G437" s="294"/>
      <c r="H437" s="294"/>
      <c r="I437" s="294"/>
      <c r="J437" s="294"/>
      <c r="K437" s="294"/>
      <c r="L437" s="294"/>
      <c r="M437" s="294"/>
      <c r="N437" s="294"/>
      <c r="O437" s="294"/>
      <c r="P437" s="294"/>
      <c r="Q437" s="294"/>
      <c r="R437" s="294"/>
      <c r="S437" s="294"/>
      <c r="T437" s="294"/>
      <c r="U437" s="294"/>
      <c r="V437" s="294"/>
      <c r="W437" s="294"/>
      <c r="X437" s="294"/>
      <c r="Y437" s="294"/>
      <c r="Z437" s="294"/>
      <c r="AA437" s="294"/>
      <c r="AB437" s="294"/>
      <c r="AC437" s="294"/>
      <c r="AD437" s="294"/>
      <c r="AE437" s="294"/>
      <c r="AF437" s="294"/>
      <c r="AG437" s="294"/>
      <c r="AH437" s="294"/>
    </row>
    <row r="438" spans="1:34">
      <c r="A438" s="295"/>
      <c r="B438" s="295"/>
      <c r="C438" s="295"/>
      <c r="D438" s="295"/>
      <c r="E438" s="295"/>
      <c r="F438" s="295"/>
      <c r="G438" s="295"/>
      <c r="H438" s="295"/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5"/>
      <c r="V438" s="295"/>
      <c r="W438" s="295"/>
      <c r="X438" s="295"/>
      <c r="Y438" s="295"/>
      <c r="Z438" s="295"/>
      <c r="AA438" s="295"/>
      <c r="AB438" s="295"/>
      <c r="AC438" s="295"/>
      <c r="AD438" s="295"/>
      <c r="AE438" s="295"/>
      <c r="AF438" s="295"/>
      <c r="AG438" s="295"/>
      <c r="AH438" s="295"/>
    </row>
    <row r="439" spans="1:34">
      <c r="A439" s="312" t="s">
        <v>1322</v>
      </c>
      <c r="B439" s="312"/>
      <c r="C439" s="312"/>
      <c r="D439" s="312" t="s">
        <v>1323</v>
      </c>
      <c r="E439" s="312"/>
      <c r="F439" s="312"/>
      <c r="G439" s="312"/>
      <c r="H439" s="312"/>
      <c r="I439" s="312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5"/>
      <c r="V439" s="295"/>
      <c r="W439" s="295"/>
      <c r="X439" s="295"/>
      <c r="Y439" s="295"/>
      <c r="Z439" s="295"/>
      <c r="AA439" s="295"/>
      <c r="AB439" s="295"/>
      <c r="AC439" s="295"/>
      <c r="AD439" s="295"/>
      <c r="AE439" s="295"/>
      <c r="AF439" s="295"/>
      <c r="AG439" s="295"/>
      <c r="AH439" s="295"/>
    </row>
    <row r="440" spans="1:34">
      <c r="A440" s="295"/>
      <c r="B440" s="295"/>
      <c r="C440" s="295"/>
      <c r="D440" s="295"/>
      <c r="E440" s="295"/>
      <c r="F440" s="295"/>
      <c r="G440" s="295"/>
      <c r="H440" s="295"/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5"/>
      <c r="V440" s="295"/>
      <c r="W440" s="295"/>
      <c r="X440" s="295"/>
      <c r="Y440" s="295"/>
      <c r="Z440" s="295"/>
      <c r="AA440" s="295"/>
      <c r="AB440" s="295"/>
      <c r="AC440" s="295"/>
      <c r="AD440" s="295"/>
      <c r="AE440" s="295"/>
      <c r="AF440" s="295"/>
      <c r="AG440" s="295"/>
      <c r="AH440" s="295"/>
    </row>
    <row r="441" spans="1:34">
      <c r="A441" s="412" t="s">
        <v>1324</v>
      </c>
      <c r="B441" s="412"/>
      <c r="C441" s="412"/>
      <c r="D441" s="412"/>
      <c r="E441" s="412"/>
      <c r="F441" s="412"/>
      <c r="G441" s="412"/>
      <c r="H441" s="412"/>
      <c r="I441" s="412"/>
      <c r="J441" s="412"/>
      <c r="K441" s="412"/>
      <c r="L441" s="412"/>
      <c r="M441" s="412"/>
      <c r="N441" s="412"/>
      <c r="O441" s="412"/>
      <c r="P441" s="412"/>
      <c r="Q441" s="412"/>
      <c r="R441" s="412"/>
      <c r="S441" s="412"/>
      <c r="T441" s="412"/>
      <c r="U441" s="412"/>
      <c r="V441" s="412"/>
      <c r="W441" s="412"/>
      <c r="X441" s="412"/>
      <c r="Y441" s="412"/>
      <c r="Z441" s="412"/>
      <c r="AA441" s="412"/>
      <c r="AB441" s="412"/>
      <c r="AC441" s="412"/>
      <c r="AD441" s="412"/>
      <c r="AE441" s="412"/>
      <c r="AF441" s="412"/>
      <c r="AG441" s="412"/>
      <c r="AH441" s="412"/>
    </row>
    <row r="442" spans="1:34">
      <c r="A442" s="412"/>
      <c r="B442" s="412"/>
      <c r="C442" s="412"/>
      <c r="D442" s="412"/>
      <c r="E442" s="412"/>
      <c r="F442" s="412"/>
      <c r="G442" s="412"/>
      <c r="H442" s="412"/>
      <c r="I442" s="412"/>
      <c r="J442" s="412"/>
      <c r="K442" s="412"/>
      <c r="L442" s="412"/>
      <c r="M442" s="412"/>
      <c r="N442" s="412"/>
      <c r="O442" s="412"/>
      <c r="P442" s="412"/>
      <c r="Q442" s="412"/>
      <c r="R442" s="412"/>
      <c r="S442" s="412"/>
      <c r="T442" s="412"/>
      <c r="U442" s="412"/>
      <c r="V442" s="412"/>
      <c r="W442" s="412"/>
      <c r="X442" s="412"/>
      <c r="Y442" s="412"/>
      <c r="Z442" s="412"/>
      <c r="AA442" s="412"/>
      <c r="AB442" s="412"/>
      <c r="AC442" s="412"/>
      <c r="AD442" s="412"/>
      <c r="AE442" s="412"/>
      <c r="AF442" s="412"/>
      <c r="AG442" s="412"/>
      <c r="AH442" s="412"/>
    </row>
    <row r="443" spans="1:34">
      <c r="A443" s="295"/>
      <c r="B443" s="295"/>
      <c r="C443" s="295"/>
      <c r="D443" s="295"/>
      <c r="E443" s="295"/>
      <c r="F443" s="295"/>
      <c r="G443" s="295"/>
      <c r="H443" s="295"/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5"/>
      <c r="V443" s="295"/>
      <c r="W443" s="295"/>
      <c r="X443" s="295"/>
      <c r="Y443" s="295"/>
      <c r="Z443" s="295"/>
      <c r="AA443" s="295"/>
      <c r="AB443" s="295"/>
      <c r="AC443" s="295"/>
      <c r="AD443" s="295"/>
      <c r="AE443" s="295"/>
      <c r="AF443" s="295"/>
      <c r="AG443" s="295"/>
      <c r="AH443" s="295"/>
    </row>
    <row r="444" spans="1:34">
      <c r="A444" s="295"/>
      <c r="B444" s="295"/>
      <c r="C444" s="295"/>
      <c r="D444" s="295"/>
      <c r="E444" s="295"/>
      <c r="F444" s="295"/>
      <c r="G444" s="295"/>
      <c r="H444" s="295"/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5"/>
      <c r="V444" s="295"/>
      <c r="W444" s="295"/>
      <c r="X444" s="295"/>
      <c r="Y444" s="295"/>
      <c r="Z444" s="295"/>
      <c r="AA444" s="295"/>
      <c r="AB444" s="295"/>
      <c r="AC444" s="295"/>
      <c r="AD444" s="295"/>
      <c r="AE444" s="295"/>
      <c r="AF444" s="295"/>
      <c r="AG444" s="295"/>
      <c r="AH444" s="295"/>
    </row>
    <row r="445" spans="1:34">
      <c r="A445" s="295" t="s">
        <v>1325</v>
      </c>
      <c r="B445" s="295"/>
      <c r="C445" s="295"/>
      <c r="D445" s="295"/>
      <c r="E445" s="295"/>
      <c r="F445" s="295"/>
      <c r="G445" s="295"/>
      <c r="H445" s="295"/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5"/>
      <c r="V445" s="295"/>
      <c r="W445" s="295"/>
      <c r="X445" s="295"/>
      <c r="Y445" s="295"/>
      <c r="Z445" s="295"/>
      <c r="AA445" s="295"/>
      <c r="AB445" s="295"/>
      <c r="AC445" s="295"/>
      <c r="AD445" s="295"/>
      <c r="AE445" s="295"/>
      <c r="AF445" s="295"/>
      <c r="AG445" s="295"/>
      <c r="AH445" s="295"/>
    </row>
    <row r="446" spans="1:34">
      <c r="A446" s="295"/>
      <c r="B446" s="295"/>
      <c r="C446" s="295"/>
      <c r="D446" s="295"/>
      <c r="E446" s="295"/>
      <c r="F446" s="295"/>
      <c r="G446" s="295"/>
      <c r="H446" s="295"/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5"/>
      <c r="V446" s="295"/>
      <c r="W446" s="295"/>
      <c r="X446" s="295"/>
      <c r="Y446" s="295"/>
      <c r="Z446" s="295"/>
      <c r="AA446" s="295"/>
      <c r="AB446" s="295"/>
      <c r="AC446" s="295"/>
      <c r="AD446" s="295"/>
      <c r="AE446" s="295"/>
      <c r="AF446" s="295"/>
      <c r="AG446" s="295"/>
      <c r="AH446" s="295"/>
    </row>
    <row r="447" spans="1:34">
      <c r="A447" s="711" t="s">
        <v>1089</v>
      </c>
      <c r="B447" s="712"/>
      <c r="C447" s="712"/>
      <c r="D447" s="712"/>
      <c r="E447" s="712"/>
      <c r="F447" s="712"/>
      <c r="G447" s="712"/>
      <c r="H447" s="712"/>
      <c r="I447" s="712"/>
      <c r="J447" s="712"/>
      <c r="K447" s="712"/>
      <c r="L447" s="712"/>
      <c r="M447" s="712"/>
      <c r="N447" s="712"/>
      <c r="O447" s="712"/>
      <c r="P447" s="712"/>
      <c r="Q447" s="713"/>
      <c r="R447" s="711" t="s">
        <v>742</v>
      </c>
      <c r="S447" s="712"/>
      <c r="T447" s="712"/>
      <c r="U447" s="712"/>
      <c r="V447" s="712"/>
      <c r="W447" s="712"/>
      <c r="X447" s="712"/>
      <c r="Y447" s="712"/>
      <c r="Z447" s="712"/>
      <c r="AA447" s="712"/>
      <c r="AB447" s="712"/>
      <c r="AC447" s="712"/>
      <c r="AD447" s="712"/>
      <c r="AE447" s="712"/>
      <c r="AF447" s="712"/>
      <c r="AG447" s="712"/>
      <c r="AH447" s="713"/>
    </row>
    <row r="448" spans="1:34">
      <c r="A448" s="498" t="s">
        <v>1326</v>
      </c>
      <c r="B448" s="499"/>
      <c r="C448" s="499"/>
      <c r="D448" s="499"/>
      <c r="E448" s="499"/>
      <c r="F448" s="499"/>
      <c r="G448" s="499"/>
      <c r="H448" s="499"/>
      <c r="I448" s="499"/>
      <c r="J448" s="499"/>
      <c r="K448" s="499"/>
      <c r="L448" s="499"/>
      <c r="M448" s="499"/>
      <c r="N448" s="499"/>
      <c r="O448" s="499"/>
      <c r="P448" s="499"/>
      <c r="Q448" s="500"/>
      <c r="R448" s="676">
        <v>189172</v>
      </c>
      <c r="S448" s="677"/>
      <c r="T448" s="677"/>
      <c r="U448" s="677"/>
      <c r="V448" s="677"/>
      <c r="W448" s="677"/>
      <c r="X448" s="677"/>
      <c r="Y448" s="677"/>
      <c r="Z448" s="677"/>
      <c r="AA448" s="677"/>
      <c r="AB448" s="677"/>
      <c r="AC448" s="677"/>
      <c r="AD448" s="677"/>
      <c r="AE448" s="677"/>
      <c r="AF448" s="677"/>
      <c r="AG448" s="677"/>
      <c r="AH448" s="678"/>
    </row>
    <row r="449" spans="1:34">
      <c r="A449" s="495" t="s">
        <v>1327</v>
      </c>
      <c r="B449" s="496"/>
      <c r="C449" s="496"/>
      <c r="D449" s="496"/>
      <c r="E449" s="496"/>
      <c r="F449" s="496"/>
      <c r="G449" s="496"/>
      <c r="H449" s="496"/>
      <c r="I449" s="496"/>
      <c r="J449" s="496"/>
      <c r="K449" s="496"/>
      <c r="L449" s="496"/>
      <c r="M449" s="496"/>
      <c r="N449" s="496"/>
      <c r="O449" s="496"/>
      <c r="P449" s="496"/>
      <c r="Q449" s="497"/>
      <c r="R449" s="428" t="s">
        <v>1328</v>
      </c>
      <c r="S449" s="429"/>
      <c r="T449" s="429"/>
      <c r="U449" s="429"/>
      <c r="V449" s="429"/>
      <c r="W449" s="429"/>
      <c r="X449" s="429"/>
      <c r="Y449" s="429"/>
      <c r="Z449" s="429"/>
      <c r="AA449" s="429"/>
      <c r="AB449" s="429"/>
      <c r="AC449" s="429"/>
      <c r="AD449" s="429"/>
      <c r="AE449" s="429"/>
      <c r="AF449" s="429"/>
      <c r="AG449" s="429"/>
      <c r="AH449" s="430"/>
    </row>
    <row r="450" spans="1:34">
      <c r="A450" s="498" t="s">
        <v>1329</v>
      </c>
      <c r="B450" s="499"/>
      <c r="C450" s="499"/>
      <c r="D450" s="499"/>
      <c r="E450" s="499"/>
      <c r="F450" s="499"/>
      <c r="G450" s="499"/>
      <c r="H450" s="499"/>
      <c r="I450" s="499"/>
      <c r="J450" s="499"/>
      <c r="K450" s="499"/>
      <c r="L450" s="499"/>
      <c r="M450" s="499"/>
      <c r="N450" s="499"/>
      <c r="O450" s="499"/>
      <c r="P450" s="499"/>
      <c r="Q450" s="500"/>
      <c r="R450" s="708"/>
      <c r="S450" s="709"/>
      <c r="T450" s="709"/>
      <c r="U450" s="709"/>
      <c r="V450" s="709"/>
      <c r="W450" s="709"/>
      <c r="X450" s="709"/>
      <c r="Y450" s="709"/>
      <c r="Z450" s="709"/>
      <c r="AA450" s="709"/>
      <c r="AB450" s="709"/>
      <c r="AC450" s="709"/>
      <c r="AD450" s="709"/>
      <c r="AE450" s="709"/>
      <c r="AF450" s="709"/>
      <c r="AG450" s="709"/>
      <c r="AH450" s="710"/>
    </row>
    <row r="451" spans="1:34">
      <c r="A451" s="498" t="s">
        <v>1330</v>
      </c>
      <c r="B451" s="499"/>
      <c r="C451" s="499"/>
      <c r="D451" s="499"/>
      <c r="E451" s="499"/>
      <c r="F451" s="499"/>
      <c r="G451" s="499"/>
      <c r="H451" s="499"/>
      <c r="I451" s="499"/>
      <c r="J451" s="499"/>
      <c r="K451" s="499"/>
      <c r="L451" s="499"/>
      <c r="M451" s="499"/>
      <c r="N451" s="499"/>
      <c r="O451" s="499"/>
      <c r="P451" s="499"/>
      <c r="Q451" s="500"/>
      <c r="R451" s="423"/>
      <c r="S451" s="424"/>
      <c r="T451" s="424"/>
      <c r="U451" s="424"/>
      <c r="V451" s="424"/>
      <c r="W451" s="424"/>
      <c r="X451" s="424"/>
      <c r="Y451" s="424"/>
      <c r="Z451" s="424"/>
      <c r="AA451" s="424"/>
      <c r="AB451" s="424"/>
      <c r="AC451" s="424"/>
      <c r="AD451" s="424"/>
      <c r="AE451" s="424"/>
      <c r="AF451" s="424"/>
      <c r="AG451" s="424"/>
      <c r="AH451" s="425"/>
    </row>
    <row r="452" spans="1:34">
      <c r="A452" s="498" t="s">
        <v>1331</v>
      </c>
      <c r="B452" s="499"/>
      <c r="C452" s="499"/>
      <c r="D452" s="499"/>
      <c r="E452" s="499"/>
      <c r="F452" s="499"/>
      <c r="G452" s="499"/>
      <c r="H452" s="499"/>
      <c r="I452" s="499"/>
      <c r="J452" s="499"/>
      <c r="K452" s="499"/>
      <c r="L452" s="499"/>
      <c r="M452" s="499"/>
      <c r="N452" s="499"/>
      <c r="O452" s="499"/>
      <c r="P452" s="499"/>
      <c r="Q452" s="500"/>
      <c r="R452" s="423"/>
      <c r="S452" s="424"/>
      <c r="T452" s="424"/>
      <c r="U452" s="424"/>
      <c r="V452" s="424"/>
      <c r="W452" s="424"/>
      <c r="X452" s="424"/>
      <c r="Y452" s="424"/>
      <c r="Z452" s="424"/>
      <c r="AA452" s="424"/>
      <c r="AB452" s="424"/>
      <c r="AC452" s="424"/>
      <c r="AD452" s="424"/>
      <c r="AE452" s="424"/>
      <c r="AF452" s="424"/>
      <c r="AG452" s="424"/>
      <c r="AH452" s="425"/>
    </row>
    <row r="453" spans="1:34">
      <c r="A453" s="498" t="s">
        <v>1332</v>
      </c>
      <c r="B453" s="499"/>
      <c r="C453" s="499"/>
      <c r="D453" s="499"/>
      <c r="E453" s="499"/>
      <c r="F453" s="499"/>
      <c r="G453" s="499"/>
      <c r="H453" s="499"/>
      <c r="I453" s="499"/>
      <c r="J453" s="499"/>
      <c r="K453" s="499"/>
      <c r="L453" s="499"/>
      <c r="M453" s="499"/>
      <c r="N453" s="499"/>
      <c r="O453" s="499"/>
      <c r="P453" s="499"/>
      <c r="Q453" s="500"/>
      <c r="R453" s="423"/>
      <c r="S453" s="424"/>
      <c r="T453" s="424"/>
      <c r="U453" s="424"/>
      <c r="V453" s="424"/>
      <c r="W453" s="424"/>
      <c r="X453" s="424"/>
      <c r="Y453" s="424"/>
      <c r="Z453" s="424"/>
      <c r="AA453" s="424"/>
      <c r="AB453" s="424"/>
      <c r="AC453" s="424"/>
      <c r="AD453" s="424"/>
      <c r="AE453" s="424"/>
      <c r="AF453" s="424"/>
      <c r="AG453" s="424"/>
      <c r="AH453" s="425"/>
    </row>
    <row r="454" spans="1:34">
      <c r="A454" s="498" t="s">
        <v>1333</v>
      </c>
      <c r="B454" s="499"/>
      <c r="C454" s="499"/>
      <c r="D454" s="499"/>
      <c r="E454" s="499"/>
      <c r="F454" s="499"/>
      <c r="G454" s="499"/>
      <c r="H454" s="499"/>
      <c r="I454" s="499"/>
      <c r="J454" s="499"/>
      <c r="K454" s="499"/>
      <c r="L454" s="499"/>
      <c r="M454" s="499"/>
      <c r="N454" s="499"/>
      <c r="O454" s="499"/>
      <c r="P454" s="499"/>
      <c r="Q454" s="500"/>
      <c r="R454" s="423"/>
      <c r="S454" s="424"/>
      <c r="T454" s="424"/>
      <c r="U454" s="424"/>
      <c r="V454" s="424"/>
      <c r="W454" s="424"/>
      <c r="X454" s="424"/>
      <c r="Y454" s="424"/>
      <c r="Z454" s="424"/>
      <c r="AA454" s="424"/>
      <c r="AB454" s="424"/>
      <c r="AC454" s="424"/>
      <c r="AD454" s="424"/>
      <c r="AE454" s="424"/>
      <c r="AF454" s="424"/>
      <c r="AG454" s="424"/>
      <c r="AH454" s="425"/>
    </row>
    <row r="455" spans="1:34">
      <c r="A455" s="498" t="s">
        <v>1334</v>
      </c>
      <c r="B455" s="499"/>
      <c r="C455" s="499"/>
      <c r="D455" s="499"/>
      <c r="E455" s="499"/>
      <c r="F455" s="499"/>
      <c r="G455" s="499"/>
      <c r="H455" s="499"/>
      <c r="I455" s="499"/>
      <c r="J455" s="499"/>
      <c r="K455" s="499"/>
      <c r="L455" s="499"/>
      <c r="M455" s="499"/>
      <c r="N455" s="499"/>
      <c r="O455" s="499"/>
      <c r="P455" s="499"/>
      <c r="Q455" s="500"/>
      <c r="R455" s="423">
        <v>189172</v>
      </c>
      <c r="S455" s="424"/>
      <c r="T455" s="424"/>
      <c r="U455" s="424"/>
      <c r="V455" s="424"/>
      <c r="W455" s="424"/>
      <c r="X455" s="424"/>
      <c r="Y455" s="424"/>
      <c r="Z455" s="424"/>
      <c r="AA455" s="424"/>
      <c r="AB455" s="424"/>
      <c r="AC455" s="424"/>
      <c r="AD455" s="424"/>
      <c r="AE455" s="424"/>
      <c r="AF455" s="424"/>
      <c r="AG455" s="424"/>
      <c r="AH455" s="425"/>
    </row>
    <row r="456" spans="1:34">
      <c r="A456" s="498" t="s">
        <v>1335</v>
      </c>
      <c r="B456" s="499"/>
      <c r="C456" s="499"/>
      <c r="D456" s="499"/>
      <c r="E456" s="499"/>
      <c r="F456" s="499"/>
      <c r="G456" s="499"/>
      <c r="H456" s="499"/>
      <c r="I456" s="499"/>
      <c r="J456" s="499"/>
      <c r="K456" s="499"/>
      <c r="L456" s="499"/>
      <c r="M456" s="499"/>
      <c r="N456" s="499"/>
      <c r="O456" s="499"/>
      <c r="P456" s="499"/>
      <c r="Q456" s="500"/>
      <c r="R456" s="423"/>
      <c r="S456" s="424"/>
      <c r="T456" s="424"/>
      <c r="U456" s="424"/>
      <c r="V456" s="424"/>
      <c r="W456" s="424"/>
      <c r="X456" s="424"/>
      <c r="Y456" s="424"/>
      <c r="Z456" s="424"/>
      <c r="AA456" s="424"/>
      <c r="AB456" s="424"/>
      <c r="AC456" s="424"/>
      <c r="AD456" s="424"/>
      <c r="AE456" s="424"/>
      <c r="AF456" s="424"/>
      <c r="AG456" s="424"/>
      <c r="AH456" s="425"/>
    </row>
    <row r="457" spans="1:34">
      <c r="A457" s="498" t="s">
        <v>1336</v>
      </c>
      <c r="B457" s="499"/>
      <c r="C457" s="499"/>
      <c r="D457" s="499"/>
      <c r="E457" s="499"/>
      <c r="F457" s="499"/>
      <c r="G457" s="499"/>
      <c r="H457" s="499"/>
      <c r="I457" s="499"/>
      <c r="J457" s="499"/>
      <c r="K457" s="499"/>
      <c r="L457" s="499"/>
      <c r="M457" s="499"/>
      <c r="N457" s="499"/>
      <c r="O457" s="499"/>
      <c r="P457" s="499"/>
      <c r="Q457" s="500"/>
      <c r="R457" s="423"/>
      <c r="S457" s="424"/>
      <c r="T457" s="424"/>
      <c r="U457" s="424"/>
      <c r="V457" s="424"/>
      <c r="W457" s="424"/>
      <c r="X457" s="424"/>
      <c r="Y457" s="424"/>
      <c r="Z457" s="424"/>
      <c r="AA457" s="424"/>
      <c r="AB457" s="424"/>
      <c r="AC457" s="424"/>
      <c r="AD457" s="424"/>
      <c r="AE457" s="424"/>
      <c r="AF457" s="424"/>
      <c r="AG457" s="424"/>
      <c r="AH457" s="425"/>
    </row>
    <row r="458" spans="1:34">
      <c r="A458" s="498" t="s">
        <v>1103</v>
      </c>
      <c r="B458" s="499"/>
      <c r="C458" s="499"/>
      <c r="D458" s="499"/>
      <c r="E458" s="499"/>
      <c r="F458" s="499"/>
      <c r="G458" s="499"/>
      <c r="H458" s="499"/>
      <c r="I458" s="499"/>
      <c r="J458" s="499"/>
      <c r="K458" s="499"/>
      <c r="L458" s="499"/>
      <c r="M458" s="499"/>
      <c r="N458" s="499"/>
      <c r="O458" s="499"/>
      <c r="P458" s="499"/>
      <c r="Q458" s="500"/>
      <c r="R458" s="423">
        <f>R450+R451+R452+R453+R454+R455+R456+R457</f>
        <v>189172</v>
      </c>
      <c r="S458" s="424"/>
      <c r="T458" s="424"/>
      <c r="U458" s="424"/>
      <c r="V458" s="424"/>
      <c r="W458" s="424"/>
      <c r="X458" s="424"/>
      <c r="Y458" s="424"/>
      <c r="Z458" s="424"/>
      <c r="AA458" s="424"/>
      <c r="AB458" s="424"/>
      <c r="AC458" s="424"/>
      <c r="AD458" s="424"/>
      <c r="AE458" s="424"/>
      <c r="AF458" s="424"/>
      <c r="AG458" s="424"/>
      <c r="AH458" s="425"/>
    </row>
    <row r="459" spans="1:34">
      <c r="A459" s="313"/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4"/>
      <c r="S459" s="314"/>
      <c r="T459" s="314"/>
      <c r="U459" s="314"/>
      <c r="V459" s="314"/>
      <c r="W459" s="314"/>
      <c r="X459" s="314"/>
      <c r="Y459" s="314"/>
      <c r="Z459" s="314"/>
      <c r="AA459" s="314"/>
      <c r="AB459" s="314"/>
      <c r="AC459" s="314"/>
      <c r="AD459" s="314"/>
      <c r="AE459" s="314"/>
      <c r="AF459" s="314"/>
      <c r="AG459" s="314"/>
      <c r="AH459" s="314"/>
    </row>
    <row r="460" spans="1:34">
      <c r="A460" s="295"/>
      <c r="B460" s="295"/>
      <c r="C460" s="295"/>
      <c r="D460" s="295"/>
      <c r="E460" s="295"/>
      <c r="F460" s="295"/>
      <c r="G460" s="295"/>
      <c r="H460" s="295"/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5"/>
      <c r="V460" s="295"/>
      <c r="W460" s="295"/>
      <c r="X460" s="295"/>
      <c r="Y460" s="295"/>
      <c r="Z460" s="295"/>
      <c r="AA460" s="295"/>
      <c r="AB460" s="295"/>
      <c r="AC460" s="295"/>
      <c r="AD460" s="295"/>
      <c r="AE460" s="295"/>
      <c r="AF460" s="295"/>
      <c r="AG460" s="295"/>
      <c r="AH460" s="295"/>
    </row>
    <row r="461" spans="1:34">
      <c r="A461" s="295"/>
      <c r="B461" s="295"/>
      <c r="C461" s="295"/>
      <c r="D461" s="295"/>
      <c r="E461" s="295"/>
      <c r="F461" s="295"/>
      <c r="G461" s="295"/>
      <c r="H461" s="295"/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5"/>
      <c r="V461" s="295"/>
      <c r="W461" s="295"/>
      <c r="X461" s="295"/>
      <c r="Y461" s="295"/>
      <c r="Z461" s="295"/>
      <c r="AA461" s="295"/>
      <c r="AB461" s="295"/>
      <c r="AC461" s="295"/>
      <c r="AD461" s="295"/>
      <c r="AE461" s="295"/>
      <c r="AF461" s="295"/>
      <c r="AG461" s="295"/>
      <c r="AH461" s="295"/>
    </row>
    <row r="465" spans="1:36">
      <c r="A465" s="295" t="s">
        <v>1337</v>
      </c>
      <c r="B465" s="295"/>
      <c r="C465" s="295"/>
      <c r="D465" s="295"/>
      <c r="E465" s="295"/>
      <c r="F465" s="295"/>
      <c r="G465" s="295"/>
      <c r="H465" s="295"/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5"/>
      <c r="V465" s="295"/>
      <c r="W465" s="295"/>
      <c r="X465" s="295"/>
      <c r="Y465" s="295"/>
      <c r="Z465" s="295"/>
      <c r="AA465" s="295"/>
      <c r="AB465" s="295"/>
      <c r="AC465" s="295"/>
      <c r="AD465" s="295"/>
      <c r="AE465" s="295"/>
      <c r="AF465" s="295"/>
      <c r="AG465" s="295"/>
      <c r="AH465" s="295"/>
    </row>
    <row r="466" spans="1:36">
      <c r="A466" s="295"/>
      <c r="B466" s="295"/>
      <c r="C466" s="295"/>
      <c r="D466" s="295"/>
      <c r="E466" s="295"/>
      <c r="F466" s="295"/>
      <c r="G466" s="295"/>
      <c r="H466" s="295"/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5"/>
      <c r="V466" s="295"/>
      <c r="W466" s="295"/>
      <c r="X466" s="295"/>
      <c r="Y466" s="295"/>
      <c r="Z466" s="295"/>
      <c r="AA466" s="295"/>
      <c r="AB466" s="295"/>
      <c r="AC466" s="295"/>
      <c r="AD466" s="295"/>
      <c r="AE466" s="295"/>
      <c r="AF466" s="295"/>
      <c r="AG466" s="295"/>
      <c r="AH466" s="295"/>
    </row>
    <row r="467" spans="1:36">
      <c r="A467" s="295" t="s">
        <v>1338</v>
      </c>
      <c r="B467" s="295"/>
      <c r="C467" s="295"/>
      <c r="D467" s="295"/>
      <c r="E467" s="295"/>
      <c r="F467" s="295"/>
      <c r="G467" s="295"/>
      <c r="H467" s="295"/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5"/>
      <c r="V467" s="295"/>
      <c r="W467" s="295"/>
      <c r="X467" s="295"/>
      <c r="Y467" s="295"/>
      <c r="Z467" s="295"/>
      <c r="AA467" s="295"/>
      <c r="AB467" s="295"/>
      <c r="AC467" s="295"/>
      <c r="AD467" s="295"/>
      <c r="AE467" s="295"/>
      <c r="AF467" s="295"/>
      <c r="AG467" s="295"/>
      <c r="AH467" s="295"/>
    </row>
    <row r="468" spans="1:36">
      <c r="A468" s="295"/>
      <c r="B468" s="295"/>
      <c r="C468" s="295"/>
      <c r="D468" s="295"/>
      <c r="E468" s="295"/>
      <c r="F468" s="295"/>
      <c r="G468" s="295"/>
      <c r="H468" s="295"/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5"/>
      <c r="V468" s="295"/>
      <c r="W468" s="295"/>
      <c r="X468" s="295"/>
      <c r="Y468" s="295"/>
      <c r="Z468" s="295"/>
      <c r="AA468" s="295"/>
      <c r="AB468" s="295"/>
      <c r="AC468" s="295"/>
      <c r="AD468" s="295"/>
      <c r="AE468" s="295"/>
      <c r="AF468" s="295"/>
      <c r="AG468" s="295"/>
      <c r="AH468" s="295"/>
    </row>
    <row r="469" spans="1:36">
      <c r="A469" s="695" t="s">
        <v>1339</v>
      </c>
      <c r="B469" s="696"/>
      <c r="C469" s="696"/>
      <c r="D469" s="696"/>
      <c r="E469" s="696"/>
      <c r="F469" s="696"/>
      <c r="G469" s="696"/>
      <c r="H469" s="696"/>
      <c r="I469" s="697"/>
      <c r="J469" s="507" t="s">
        <v>547</v>
      </c>
      <c r="K469" s="508"/>
      <c r="L469" s="508"/>
      <c r="M469" s="508"/>
      <c r="N469" s="508"/>
      <c r="O469" s="508"/>
      <c r="P469" s="508"/>
      <c r="Q469" s="508"/>
      <c r="R469" s="508"/>
      <c r="S469" s="508"/>
      <c r="T469" s="508"/>
      <c r="U469" s="508"/>
      <c r="V469" s="508"/>
      <c r="W469" s="508"/>
      <c r="X469" s="508"/>
      <c r="Y469" s="508"/>
      <c r="Z469" s="508"/>
      <c r="AA469" s="508"/>
      <c r="AB469" s="508"/>
      <c r="AC469" s="508"/>
      <c r="AD469" s="508"/>
      <c r="AE469" s="508"/>
      <c r="AF469" s="508"/>
      <c r="AG469" s="508"/>
      <c r="AH469" s="509"/>
    </row>
    <row r="470" spans="1:36">
      <c r="A470" s="698"/>
      <c r="B470" s="699"/>
      <c r="C470" s="699"/>
      <c r="D470" s="699"/>
      <c r="E470" s="699"/>
      <c r="F470" s="699"/>
      <c r="G470" s="699"/>
      <c r="H470" s="699"/>
      <c r="I470" s="700"/>
      <c r="J470" s="704" t="s">
        <v>1212</v>
      </c>
      <c r="K470" s="705"/>
      <c r="L470" s="705"/>
      <c r="M470" s="705"/>
      <c r="N470" s="706"/>
      <c r="O470" s="704" t="s">
        <v>1213</v>
      </c>
      <c r="P470" s="705"/>
      <c r="Q470" s="705"/>
      <c r="R470" s="705"/>
      <c r="S470" s="706"/>
      <c r="T470" s="704" t="s">
        <v>1214</v>
      </c>
      <c r="U470" s="705"/>
      <c r="V470" s="705"/>
      <c r="W470" s="705"/>
      <c r="X470" s="706"/>
      <c r="Y470" s="704" t="s">
        <v>1215</v>
      </c>
      <c r="Z470" s="705"/>
      <c r="AA470" s="705"/>
      <c r="AB470" s="705"/>
      <c r="AC470" s="706"/>
      <c r="AD470" s="704" t="s">
        <v>1216</v>
      </c>
      <c r="AE470" s="705"/>
      <c r="AF470" s="705"/>
      <c r="AG470" s="705"/>
      <c r="AH470" s="706"/>
    </row>
    <row r="471" spans="1:36" ht="27.75" customHeight="1">
      <c r="A471" s="701"/>
      <c r="B471" s="702"/>
      <c r="C471" s="702"/>
      <c r="D471" s="702"/>
      <c r="E471" s="702"/>
      <c r="F471" s="702"/>
      <c r="G471" s="702"/>
      <c r="H471" s="702"/>
      <c r="I471" s="703"/>
      <c r="J471" s="707"/>
      <c r="K471" s="603"/>
      <c r="L471" s="603"/>
      <c r="M471" s="603"/>
      <c r="N471" s="604"/>
      <c r="O471" s="707"/>
      <c r="P471" s="603"/>
      <c r="Q471" s="603"/>
      <c r="R471" s="603"/>
      <c r="S471" s="604"/>
      <c r="T471" s="707"/>
      <c r="U471" s="603"/>
      <c r="V471" s="603"/>
      <c r="W471" s="603"/>
      <c r="X471" s="604"/>
      <c r="Y471" s="707"/>
      <c r="Z471" s="603"/>
      <c r="AA471" s="603"/>
      <c r="AB471" s="603"/>
      <c r="AC471" s="604"/>
      <c r="AD471" s="707"/>
      <c r="AE471" s="603"/>
      <c r="AF471" s="603"/>
      <c r="AG471" s="603"/>
      <c r="AH471" s="604"/>
    </row>
    <row r="472" spans="1:36">
      <c r="A472" s="507" t="s">
        <v>478</v>
      </c>
      <c r="B472" s="508"/>
      <c r="C472" s="508"/>
      <c r="D472" s="508"/>
      <c r="E472" s="508"/>
      <c r="F472" s="508"/>
      <c r="G472" s="508"/>
      <c r="H472" s="508"/>
      <c r="I472" s="509"/>
      <c r="J472" s="420" t="s">
        <v>479</v>
      </c>
      <c r="K472" s="421"/>
      <c r="L472" s="421"/>
      <c r="M472" s="421"/>
      <c r="N472" s="422"/>
      <c r="O472" s="420" t="s">
        <v>480</v>
      </c>
      <c r="P472" s="421"/>
      <c r="Q472" s="421"/>
      <c r="R472" s="421"/>
      <c r="S472" s="422"/>
      <c r="T472" s="420" t="s">
        <v>1208</v>
      </c>
      <c r="U472" s="421"/>
      <c r="V472" s="421"/>
      <c r="W472" s="421"/>
      <c r="X472" s="422"/>
      <c r="Y472" s="420" t="s">
        <v>1077</v>
      </c>
      <c r="Z472" s="421"/>
      <c r="AA472" s="421"/>
      <c r="AB472" s="421"/>
      <c r="AC472" s="422"/>
      <c r="AD472" s="420" t="s">
        <v>1209</v>
      </c>
      <c r="AE472" s="421"/>
      <c r="AF472" s="421"/>
      <c r="AG472" s="421"/>
      <c r="AH472" s="422"/>
      <c r="AI472" s="296" t="str">
        <f>IF(ROUND(J473-P!E5,0)=0,"","CHYBA")</f>
        <v/>
      </c>
      <c r="AJ472" s="296" t="s">
        <v>1220</v>
      </c>
    </row>
    <row r="473" spans="1:36">
      <c r="A473" s="470" t="s">
        <v>1340</v>
      </c>
      <c r="B473" s="471"/>
      <c r="C473" s="471"/>
      <c r="D473" s="471"/>
      <c r="E473" s="471"/>
      <c r="F473" s="471"/>
      <c r="G473" s="471"/>
      <c r="H473" s="471"/>
      <c r="I473" s="472"/>
      <c r="J473" s="423">
        <v>1772556</v>
      </c>
      <c r="K473" s="424"/>
      <c r="L473" s="424"/>
      <c r="M473" s="424"/>
      <c r="N473" s="425"/>
      <c r="O473" s="423"/>
      <c r="P473" s="424"/>
      <c r="Q473" s="424"/>
      <c r="R473" s="424"/>
      <c r="S473" s="425"/>
      <c r="T473" s="423"/>
      <c r="U473" s="424"/>
      <c r="V473" s="424"/>
      <c r="W473" s="424"/>
      <c r="X473" s="425"/>
      <c r="Y473" s="423"/>
      <c r="Z473" s="424"/>
      <c r="AA473" s="424"/>
      <c r="AB473" s="424"/>
      <c r="AC473" s="425"/>
      <c r="AD473" s="423">
        <f>J473+O473-T473+Y473</f>
        <v>1772556</v>
      </c>
      <c r="AE473" s="424"/>
      <c r="AF473" s="424"/>
      <c r="AG473" s="424"/>
      <c r="AH473" s="425"/>
      <c r="AI473" s="296" t="str">
        <f>IF(ROUND(AD473-P!D5,0)=0,"","CHYBA")</f>
        <v/>
      </c>
      <c r="AJ473" s="296" t="s">
        <v>1220</v>
      </c>
    </row>
    <row r="474" spans="1:36" ht="23.25" customHeight="1">
      <c r="A474" s="470" t="s">
        <v>1341</v>
      </c>
      <c r="B474" s="471"/>
      <c r="C474" s="471"/>
      <c r="D474" s="471"/>
      <c r="E474" s="471"/>
      <c r="F474" s="471"/>
      <c r="G474" s="471"/>
      <c r="H474" s="471"/>
      <c r="I474" s="472"/>
      <c r="J474" s="423"/>
      <c r="K474" s="424"/>
      <c r="L474" s="424"/>
      <c r="M474" s="424"/>
      <c r="N474" s="425"/>
      <c r="O474" s="423"/>
      <c r="P474" s="424"/>
      <c r="Q474" s="424"/>
      <c r="R474" s="424"/>
      <c r="S474" s="425"/>
      <c r="T474" s="423"/>
      <c r="U474" s="424"/>
      <c r="V474" s="424"/>
      <c r="W474" s="424"/>
      <c r="X474" s="425"/>
      <c r="Y474" s="423"/>
      <c r="Z474" s="424"/>
      <c r="AA474" s="424"/>
      <c r="AB474" s="424"/>
      <c r="AC474" s="425"/>
      <c r="AD474" s="423">
        <f>J474+O474-T474+Y474</f>
        <v>0</v>
      </c>
      <c r="AE474" s="424"/>
      <c r="AF474" s="424"/>
      <c r="AG474" s="424"/>
      <c r="AH474" s="425"/>
    </row>
    <row r="475" spans="1:36" ht="18.75" customHeight="1">
      <c r="A475" s="470" t="s">
        <v>1342</v>
      </c>
      <c r="B475" s="471"/>
      <c r="C475" s="471"/>
      <c r="D475" s="471"/>
      <c r="E475" s="471"/>
      <c r="F475" s="471"/>
      <c r="G475" s="471"/>
      <c r="H475" s="471"/>
      <c r="I475" s="472"/>
      <c r="J475" s="423"/>
      <c r="K475" s="424"/>
      <c r="L475" s="424"/>
      <c r="M475" s="424"/>
      <c r="N475" s="425"/>
      <c r="O475" s="423"/>
      <c r="P475" s="424"/>
      <c r="Q475" s="424"/>
      <c r="R475" s="424"/>
      <c r="S475" s="425"/>
      <c r="T475" s="423"/>
      <c r="U475" s="424"/>
      <c r="V475" s="424"/>
      <c r="W475" s="424"/>
      <c r="X475" s="425"/>
      <c r="Y475" s="423"/>
      <c r="Z475" s="424"/>
      <c r="AA475" s="424"/>
      <c r="AB475" s="424"/>
      <c r="AC475" s="425"/>
      <c r="AD475" s="423">
        <f t="shared" ref="AD475:AD491" si="138">J475+O475-T475+Y475</f>
        <v>0</v>
      </c>
      <c r="AE475" s="424"/>
      <c r="AF475" s="424"/>
      <c r="AG475" s="424"/>
      <c r="AH475" s="425"/>
    </row>
    <row r="476" spans="1:36" ht="24" customHeight="1">
      <c r="A476" s="470" t="s">
        <v>1343</v>
      </c>
      <c r="B476" s="471"/>
      <c r="C476" s="471"/>
      <c r="D476" s="471"/>
      <c r="E476" s="471"/>
      <c r="F476" s="471"/>
      <c r="G476" s="471"/>
      <c r="H476" s="471"/>
      <c r="I476" s="472"/>
      <c r="J476" s="423"/>
      <c r="K476" s="424"/>
      <c r="L476" s="424"/>
      <c r="M476" s="424"/>
      <c r="N476" s="425"/>
      <c r="O476" s="423"/>
      <c r="P476" s="424"/>
      <c r="Q476" s="424"/>
      <c r="R476" s="424"/>
      <c r="S476" s="425"/>
      <c r="T476" s="423"/>
      <c r="U476" s="424"/>
      <c r="V476" s="424"/>
      <c r="W476" s="424"/>
      <c r="X476" s="425"/>
      <c r="Y476" s="423"/>
      <c r="Z476" s="424"/>
      <c r="AA476" s="424"/>
      <c r="AB476" s="424"/>
      <c r="AC476" s="425"/>
      <c r="AD476" s="423">
        <f>J476+O476-T476+Y476</f>
        <v>0</v>
      </c>
      <c r="AE476" s="424"/>
      <c r="AF476" s="424"/>
      <c r="AG476" s="424"/>
      <c r="AH476" s="425"/>
    </row>
    <row r="477" spans="1:36">
      <c r="A477" s="470" t="s">
        <v>1344</v>
      </c>
      <c r="B477" s="471"/>
      <c r="C477" s="471"/>
      <c r="D477" s="471"/>
      <c r="E477" s="471"/>
      <c r="F477" s="471"/>
      <c r="G477" s="471"/>
      <c r="H477" s="471"/>
      <c r="I477" s="472"/>
      <c r="J477" s="423"/>
      <c r="K477" s="424"/>
      <c r="L477" s="424"/>
      <c r="M477" s="424"/>
      <c r="N477" s="425"/>
      <c r="O477" s="423"/>
      <c r="P477" s="424"/>
      <c r="Q477" s="424"/>
      <c r="R477" s="424"/>
      <c r="S477" s="425"/>
      <c r="T477" s="423"/>
      <c r="U477" s="424"/>
      <c r="V477" s="424"/>
      <c r="W477" s="424"/>
      <c r="X477" s="425"/>
      <c r="Y477" s="423"/>
      <c r="Z477" s="424"/>
      <c r="AA477" s="424"/>
      <c r="AB477" s="424"/>
      <c r="AC477" s="425"/>
      <c r="AD477" s="423">
        <f t="shared" si="138"/>
        <v>0</v>
      </c>
      <c r="AE477" s="424"/>
      <c r="AF477" s="424"/>
      <c r="AG477" s="424"/>
      <c r="AH477" s="425"/>
    </row>
    <row r="478" spans="1:36">
      <c r="A478" s="470" t="s">
        <v>1345</v>
      </c>
      <c r="B478" s="471"/>
      <c r="C478" s="471"/>
      <c r="D478" s="471"/>
      <c r="E478" s="471"/>
      <c r="F478" s="471"/>
      <c r="G478" s="471"/>
      <c r="H478" s="471"/>
      <c r="I478" s="472"/>
      <c r="J478" s="423"/>
      <c r="K478" s="424"/>
      <c r="L478" s="424"/>
      <c r="M478" s="424"/>
      <c r="N478" s="425"/>
      <c r="O478" s="423"/>
      <c r="P478" s="424"/>
      <c r="Q478" s="424"/>
      <c r="R478" s="424"/>
      <c r="S478" s="425"/>
      <c r="T478" s="423"/>
      <c r="U478" s="424"/>
      <c r="V478" s="424"/>
      <c r="W478" s="424"/>
      <c r="X478" s="425"/>
      <c r="Y478" s="423"/>
      <c r="Z478" s="424"/>
      <c r="AA478" s="424"/>
      <c r="AB478" s="424"/>
      <c r="AC478" s="425"/>
      <c r="AD478" s="423">
        <f t="shared" si="138"/>
        <v>0</v>
      </c>
      <c r="AE478" s="424"/>
      <c r="AF478" s="424"/>
      <c r="AG478" s="424"/>
      <c r="AH478" s="425"/>
      <c r="AI478" s="296" t="str">
        <f>IF(ROUND(J479-P!E12,0)=0,"","CHYBA")</f>
        <v/>
      </c>
      <c r="AJ478" s="296" t="s">
        <v>1220</v>
      </c>
    </row>
    <row r="479" spans="1:36" ht="39" customHeight="1">
      <c r="A479" s="470" t="s">
        <v>1346</v>
      </c>
      <c r="B479" s="471"/>
      <c r="C479" s="471"/>
      <c r="D479" s="471"/>
      <c r="E479" s="471"/>
      <c r="F479" s="471"/>
      <c r="G479" s="471"/>
      <c r="H479" s="471"/>
      <c r="I479" s="472"/>
      <c r="J479" s="423"/>
      <c r="K479" s="424"/>
      <c r="L479" s="424"/>
      <c r="M479" s="424"/>
      <c r="N479" s="425"/>
      <c r="O479" s="423"/>
      <c r="P479" s="424"/>
      <c r="Q479" s="424"/>
      <c r="R479" s="424"/>
      <c r="S479" s="425"/>
      <c r="T479" s="423"/>
      <c r="U479" s="424"/>
      <c r="V479" s="424"/>
      <c r="W479" s="424"/>
      <c r="X479" s="425"/>
      <c r="Y479" s="423"/>
      <c r="Z479" s="424"/>
      <c r="AA479" s="424"/>
      <c r="AB479" s="424"/>
      <c r="AC479" s="425"/>
      <c r="AD479" s="423">
        <f t="shared" si="138"/>
        <v>0</v>
      </c>
      <c r="AE479" s="424"/>
      <c r="AF479" s="424"/>
      <c r="AG479" s="424"/>
      <c r="AH479" s="425"/>
      <c r="AI479" s="296" t="str">
        <f>IF(ROUND(AD479-P!D12,0)=0,"","CHYBA")</f>
        <v/>
      </c>
      <c r="AJ479" s="296" t="s">
        <v>1220</v>
      </c>
    </row>
    <row r="480" spans="1:36" ht="30" customHeight="1">
      <c r="A480" s="470" t="s">
        <v>1347</v>
      </c>
      <c r="B480" s="471"/>
      <c r="C480" s="471"/>
      <c r="D480" s="471"/>
      <c r="E480" s="471"/>
      <c r="F480" s="471"/>
      <c r="G480" s="471"/>
      <c r="H480" s="471"/>
      <c r="I480" s="472"/>
      <c r="J480" s="423"/>
      <c r="K480" s="424"/>
      <c r="L480" s="424"/>
      <c r="M480" s="424"/>
      <c r="N480" s="425"/>
      <c r="O480" s="423"/>
      <c r="P480" s="424"/>
      <c r="Q480" s="424"/>
      <c r="R480" s="424"/>
      <c r="S480" s="425"/>
      <c r="T480" s="423"/>
      <c r="U480" s="424"/>
      <c r="V480" s="424"/>
      <c r="W480" s="424"/>
      <c r="X480" s="425"/>
      <c r="Y480" s="423"/>
      <c r="Z480" s="424"/>
      <c r="AA480" s="424"/>
      <c r="AB480" s="424"/>
      <c r="AC480" s="425"/>
      <c r="AD480" s="423">
        <f t="shared" si="138"/>
        <v>0</v>
      </c>
      <c r="AE480" s="424"/>
      <c r="AF480" s="424"/>
      <c r="AG480" s="424"/>
      <c r="AH480" s="425"/>
    </row>
    <row r="481" spans="1:36" ht="28.5" customHeight="1">
      <c r="A481" s="470" t="s">
        <v>1348</v>
      </c>
      <c r="B481" s="471"/>
      <c r="C481" s="471"/>
      <c r="D481" s="471"/>
      <c r="E481" s="471"/>
      <c r="F481" s="471"/>
      <c r="G481" s="471"/>
      <c r="H481" s="471"/>
      <c r="I481" s="472"/>
      <c r="J481" s="423"/>
      <c r="K481" s="424"/>
      <c r="L481" s="424"/>
      <c r="M481" s="424"/>
      <c r="N481" s="425"/>
      <c r="O481" s="423"/>
      <c r="P481" s="424"/>
      <c r="Q481" s="424"/>
      <c r="R481" s="424"/>
      <c r="S481" s="425"/>
      <c r="T481" s="423"/>
      <c r="U481" s="424"/>
      <c r="V481" s="424"/>
      <c r="W481" s="424"/>
      <c r="X481" s="425"/>
      <c r="Y481" s="423"/>
      <c r="Z481" s="424"/>
      <c r="AA481" s="424"/>
      <c r="AB481" s="424"/>
      <c r="AC481" s="425"/>
      <c r="AD481" s="423">
        <f t="shared" si="138"/>
        <v>0</v>
      </c>
      <c r="AE481" s="424"/>
      <c r="AF481" s="424"/>
      <c r="AG481" s="424"/>
      <c r="AH481" s="425"/>
    </row>
    <row r="482" spans="1:36" ht="24" customHeight="1">
      <c r="A482" s="470" t="s">
        <v>1349</v>
      </c>
      <c r="B482" s="471"/>
      <c r="C482" s="471"/>
      <c r="D482" s="471"/>
      <c r="E482" s="471"/>
      <c r="F482" s="471"/>
      <c r="G482" s="471"/>
      <c r="H482" s="471"/>
      <c r="I482" s="472"/>
      <c r="J482" s="423"/>
      <c r="K482" s="424"/>
      <c r="L482" s="424"/>
      <c r="M482" s="424"/>
      <c r="N482" s="425"/>
      <c r="O482" s="423"/>
      <c r="P482" s="424"/>
      <c r="Q482" s="424"/>
      <c r="R482" s="424"/>
      <c r="S482" s="425"/>
      <c r="T482" s="423"/>
      <c r="U482" s="424"/>
      <c r="V482" s="424"/>
      <c r="W482" s="424"/>
      <c r="X482" s="425"/>
      <c r="Y482" s="423"/>
      <c r="Z482" s="424"/>
      <c r="AA482" s="424"/>
      <c r="AB482" s="424"/>
      <c r="AC482" s="425"/>
      <c r="AD482" s="423">
        <f t="shared" si="138"/>
        <v>0</v>
      </c>
      <c r="AE482" s="424"/>
      <c r="AF482" s="424"/>
      <c r="AG482" s="424"/>
      <c r="AH482" s="425"/>
    </row>
    <row r="483" spans="1:36">
      <c r="A483" s="470" t="s">
        <v>1350</v>
      </c>
      <c r="B483" s="471"/>
      <c r="C483" s="471"/>
      <c r="D483" s="471"/>
      <c r="E483" s="471"/>
      <c r="F483" s="471"/>
      <c r="G483" s="471"/>
      <c r="H483" s="471"/>
      <c r="I483" s="472"/>
      <c r="J483" s="423"/>
      <c r="K483" s="424"/>
      <c r="L483" s="424"/>
      <c r="M483" s="424"/>
      <c r="N483" s="425"/>
      <c r="O483" s="423"/>
      <c r="P483" s="424"/>
      <c r="Q483" s="424"/>
      <c r="R483" s="424"/>
      <c r="S483" s="425"/>
      <c r="T483" s="423"/>
      <c r="U483" s="424"/>
      <c r="V483" s="424"/>
      <c r="W483" s="424"/>
      <c r="X483" s="425"/>
      <c r="Y483" s="423"/>
      <c r="Z483" s="424"/>
      <c r="AA483" s="424"/>
      <c r="AB483" s="424"/>
      <c r="AC483" s="425"/>
      <c r="AD483" s="423">
        <f t="shared" si="138"/>
        <v>0</v>
      </c>
      <c r="AE483" s="424"/>
      <c r="AF483" s="424"/>
      <c r="AG483" s="424"/>
      <c r="AH483" s="425"/>
    </row>
    <row r="484" spans="1:36">
      <c r="A484" s="470" t="s">
        <v>1351</v>
      </c>
      <c r="B484" s="471"/>
      <c r="C484" s="471"/>
      <c r="D484" s="471"/>
      <c r="E484" s="471"/>
      <c r="F484" s="471"/>
      <c r="G484" s="471"/>
      <c r="H484" s="471"/>
      <c r="I484" s="472"/>
      <c r="J484" s="423"/>
      <c r="K484" s="424"/>
      <c r="L484" s="424"/>
      <c r="M484" s="424"/>
      <c r="N484" s="425"/>
      <c r="O484" s="423"/>
      <c r="P484" s="424"/>
      <c r="Q484" s="424"/>
      <c r="R484" s="424"/>
      <c r="S484" s="425"/>
      <c r="T484" s="423"/>
      <c r="U484" s="424"/>
      <c r="V484" s="424"/>
      <c r="W484" s="424"/>
      <c r="X484" s="425"/>
      <c r="Y484" s="423"/>
      <c r="Z484" s="424"/>
      <c r="AA484" s="424"/>
      <c r="AB484" s="424"/>
      <c r="AC484" s="425"/>
      <c r="AD484" s="423">
        <f t="shared" si="138"/>
        <v>0</v>
      </c>
      <c r="AE484" s="424"/>
      <c r="AF484" s="424"/>
      <c r="AG484" s="424"/>
      <c r="AH484" s="425"/>
    </row>
    <row r="485" spans="1:36">
      <c r="A485" s="470" t="s">
        <v>1352</v>
      </c>
      <c r="B485" s="471"/>
      <c r="C485" s="471"/>
      <c r="D485" s="471"/>
      <c r="E485" s="471"/>
      <c r="F485" s="471"/>
      <c r="G485" s="471"/>
      <c r="H485" s="471"/>
      <c r="I485" s="472"/>
      <c r="J485" s="423">
        <v>744275</v>
      </c>
      <c r="K485" s="424"/>
      <c r="L485" s="424"/>
      <c r="M485" s="424"/>
      <c r="N485" s="425"/>
      <c r="O485" s="423"/>
      <c r="P485" s="424"/>
      <c r="Q485" s="424"/>
      <c r="R485" s="424"/>
      <c r="S485" s="425"/>
      <c r="T485" s="423"/>
      <c r="U485" s="424"/>
      <c r="V485" s="424"/>
      <c r="W485" s="424"/>
      <c r="X485" s="425"/>
      <c r="Y485" s="423"/>
      <c r="Z485" s="424"/>
      <c r="AA485" s="424"/>
      <c r="AB485" s="424"/>
      <c r="AC485" s="425"/>
      <c r="AD485" s="423">
        <f t="shared" si="138"/>
        <v>744275</v>
      </c>
      <c r="AE485" s="424"/>
      <c r="AF485" s="424"/>
      <c r="AG485" s="424"/>
      <c r="AH485" s="425"/>
    </row>
    <row r="486" spans="1:36">
      <c r="A486" s="470" t="s">
        <v>1353</v>
      </c>
      <c r="B486" s="471"/>
      <c r="C486" s="471"/>
      <c r="D486" s="471"/>
      <c r="E486" s="471"/>
      <c r="F486" s="471"/>
      <c r="G486" s="471"/>
      <c r="H486" s="471"/>
      <c r="I486" s="472"/>
      <c r="J486" s="423">
        <v>3019937</v>
      </c>
      <c r="K486" s="424"/>
      <c r="L486" s="424"/>
      <c r="M486" s="424"/>
      <c r="N486" s="425"/>
      <c r="O486" s="423"/>
      <c r="P486" s="424"/>
      <c r="Q486" s="424"/>
      <c r="R486" s="424"/>
      <c r="S486" s="425"/>
      <c r="T486" s="423"/>
      <c r="U486" s="424"/>
      <c r="V486" s="424"/>
      <c r="W486" s="424"/>
      <c r="X486" s="425"/>
      <c r="Y486" s="423">
        <v>189172</v>
      </c>
      <c r="Z486" s="424"/>
      <c r="AA486" s="424"/>
      <c r="AB486" s="424"/>
      <c r="AC486" s="425"/>
      <c r="AD486" s="423">
        <f t="shared" ref="AD486" si="139">J486+O486-T486+Y486</f>
        <v>3209109</v>
      </c>
      <c r="AE486" s="424"/>
      <c r="AF486" s="424"/>
      <c r="AG486" s="424"/>
      <c r="AH486" s="425"/>
    </row>
    <row r="487" spans="1:36">
      <c r="A487" s="470" t="s">
        <v>1354</v>
      </c>
      <c r="B487" s="471"/>
      <c r="C487" s="471"/>
      <c r="D487" s="471"/>
      <c r="E487" s="471"/>
      <c r="F487" s="471"/>
      <c r="G487" s="471"/>
      <c r="H487" s="471"/>
      <c r="I487" s="472"/>
      <c r="J487" s="423">
        <v>-794312</v>
      </c>
      <c r="K487" s="424"/>
      <c r="L487" s="424"/>
      <c r="M487" s="424"/>
      <c r="N487" s="425"/>
      <c r="O487" s="423"/>
      <c r="P487" s="424"/>
      <c r="Q487" s="424"/>
      <c r="R487" s="424"/>
      <c r="S487" s="425"/>
      <c r="T487" s="423"/>
      <c r="U487" s="424"/>
      <c r="V487" s="424"/>
      <c r="W487" s="424"/>
      <c r="X487" s="425"/>
      <c r="Y487" s="423"/>
      <c r="Z487" s="424"/>
      <c r="AA487" s="424"/>
      <c r="AB487" s="424"/>
      <c r="AC487" s="425"/>
      <c r="AD487" s="423">
        <f t="shared" ref="AD487" si="140">J487+O487-T487+Y487</f>
        <v>-794312</v>
      </c>
      <c r="AE487" s="424"/>
      <c r="AF487" s="424"/>
      <c r="AG487" s="424"/>
      <c r="AH487" s="425"/>
    </row>
    <row r="488" spans="1:36" ht="24.75" customHeight="1">
      <c r="A488" s="470" t="s">
        <v>1355</v>
      </c>
      <c r="B488" s="471"/>
      <c r="C488" s="471"/>
      <c r="D488" s="471"/>
      <c r="E488" s="471"/>
      <c r="F488" s="471"/>
      <c r="G488" s="471"/>
      <c r="H488" s="471"/>
      <c r="I488" s="472"/>
      <c r="J488" s="423">
        <v>189172</v>
      </c>
      <c r="K488" s="424"/>
      <c r="L488" s="424"/>
      <c r="M488" s="424"/>
      <c r="N488" s="425"/>
      <c r="O488" s="423">
        <v>7587</v>
      </c>
      <c r="P488" s="424"/>
      <c r="Q488" s="424"/>
      <c r="R488" s="424"/>
      <c r="S488" s="425"/>
      <c r="T488" s="423"/>
      <c r="U488" s="424"/>
      <c r="V488" s="424"/>
      <c r="W488" s="424"/>
      <c r="X488" s="425"/>
      <c r="Y488" s="423">
        <v>-189172</v>
      </c>
      <c r="Z488" s="424"/>
      <c r="AA488" s="424"/>
      <c r="AB488" s="424"/>
      <c r="AC488" s="425"/>
      <c r="AD488" s="423">
        <f t="shared" si="138"/>
        <v>7587</v>
      </c>
      <c r="AE488" s="424"/>
      <c r="AF488" s="424"/>
      <c r="AG488" s="424"/>
      <c r="AH488" s="425"/>
    </row>
    <row r="489" spans="1:36" hidden="1">
      <c r="A489" s="470" t="s">
        <v>1356</v>
      </c>
      <c r="B489" s="471"/>
      <c r="C489" s="471"/>
      <c r="D489" s="471"/>
      <c r="E489" s="471"/>
      <c r="F489" s="471"/>
      <c r="G489" s="471"/>
      <c r="H489" s="471"/>
      <c r="I489" s="472"/>
      <c r="J489" s="423"/>
      <c r="K489" s="424"/>
      <c r="L489" s="424"/>
      <c r="M489" s="424"/>
      <c r="N489" s="425"/>
      <c r="O489" s="423"/>
      <c r="P489" s="424"/>
      <c r="Q489" s="424"/>
      <c r="R489" s="424"/>
      <c r="S489" s="425"/>
      <c r="T489" s="423"/>
      <c r="U489" s="424"/>
      <c r="V489" s="424"/>
      <c r="W489" s="424"/>
      <c r="X489" s="425"/>
      <c r="Y489" s="423"/>
      <c r="Z489" s="424"/>
      <c r="AA489" s="424"/>
      <c r="AB489" s="424"/>
      <c r="AC489" s="425"/>
      <c r="AD489" s="423">
        <f t="shared" si="138"/>
        <v>0</v>
      </c>
      <c r="AE489" s="424"/>
      <c r="AF489" s="424"/>
      <c r="AG489" s="424"/>
      <c r="AH489" s="425"/>
    </row>
    <row r="490" spans="1:36" ht="16.5" customHeight="1">
      <c r="A490" s="470" t="s">
        <v>1357</v>
      </c>
      <c r="B490" s="471"/>
      <c r="C490" s="471"/>
      <c r="D490" s="471"/>
      <c r="E490" s="471"/>
      <c r="F490" s="471"/>
      <c r="G490" s="471"/>
      <c r="H490" s="471"/>
      <c r="I490" s="472"/>
      <c r="J490" s="423"/>
      <c r="K490" s="424"/>
      <c r="L490" s="424"/>
      <c r="M490" s="424"/>
      <c r="N490" s="425"/>
      <c r="O490" s="423"/>
      <c r="P490" s="424"/>
      <c r="Q490" s="424"/>
      <c r="R490" s="424"/>
      <c r="S490" s="425"/>
      <c r="T490" s="423"/>
      <c r="U490" s="424"/>
      <c r="V490" s="424"/>
      <c r="W490" s="424"/>
      <c r="X490" s="425"/>
      <c r="Y490" s="423"/>
      <c r="Z490" s="424"/>
      <c r="AA490" s="424"/>
      <c r="AB490" s="424"/>
      <c r="AC490" s="425"/>
      <c r="AD490" s="423">
        <f t="shared" si="138"/>
        <v>0</v>
      </c>
      <c r="AE490" s="424"/>
      <c r="AF490" s="424"/>
      <c r="AG490" s="424"/>
      <c r="AH490" s="425"/>
    </row>
    <row r="491" spans="1:36" ht="29.25" customHeight="1">
      <c r="A491" s="470" t="s">
        <v>1358</v>
      </c>
      <c r="B491" s="471"/>
      <c r="C491" s="471"/>
      <c r="D491" s="471"/>
      <c r="E491" s="471"/>
      <c r="F491" s="471"/>
      <c r="G491" s="471"/>
      <c r="H491" s="471"/>
      <c r="I491" s="472"/>
      <c r="J491" s="423"/>
      <c r="K491" s="424"/>
      <c r="L491" s="424"/>
      <c r="M491" s="424"/>
      <c r="N491" s="425"/>
      <c r="O491" s="423"/>
      <c r="P491" s="424"/>
      <c r="Q491" s="424"/>
      <c r="R491" s="424"/>
      <c r="S491" s="425"/>
      <c r="T491" s="423"/>
      <c r="U491" s="424"/>
      <c r="V491" s="424"/>
      <c r="W491" s="424"/>
      <c r="X491" s="425"/>
      <c r="Y491" s="423"/>
      <c r="Z491" s="424"/>
      <c r="AA491" s="424"/>
      <c r="AB491" s="424"/>
      <c r="AC491" s="425"/>
      <c r="AD491" s="423">
        <f t="shared" si="138"/>
        <v>0</v>
      </c>
      <c r="AE491" s="424"/>
      <c r="AF491" s="424"/>
      <c r="AG491" s="424"/>
      <c r="AH491" s="425"/>
    </row>
    <row r="492" spans="1:36">
      <c r="A492" s="470" t="s">
        <v>1103</v>
      </c>
      <c r="B492" s="471"/>
      <c r="C492" s="471"/>
      <c r="D492" s="471"/>
      <c r="E492" s="471"/>
      <c r="F492" s="471"/>
      <c r="G492" s="471"/>
      <c r="H492" s="471"/>
      <c r="I492" s="472"/>
      <c r="J492" s="423">
        <f>SUM(J473:N491)</f>
        <v>4931628</v>
      </c>
      <c r="K492" s="424"/>
      <c r="L492" s="424"/>
      <c r="M492" s="424"/>
      <c r="N492" s="425"/>
      <c r="O492" s="423"/>
      <c r="P492" s="424"/>
      <c r="Q492" s="424"/>
      <c r="R492" s="424"/>
      <c r="S492" s="425"/>
      <c r="T492" s="423">
        <f t="shared" ref="T492" si="141">SUM(T473:X491)</f>
        <v>0</v>
      </c>
      <c r="U492" s="424"/>
      <c r="V492" s="424"/>
      <c r="W492" s="424"/>
      <c r="X492" s="425"/>
      <c r="Y492" s="423"/>
      <c r="Z492" s="424"/>
      <c r="AA492" s="424"/>
      <c r="AB492" s="424"/>
      <c r="AC492" s="425"/>
      <c r="AD492" s="423">
        <f>SUM(AD473:AH491)</f>
        <v>4939215</v>
      </c>
      <c r="AE492" s="424"/>
      <c r="AF492" s="424"/>
      <c r="AG492" s="424"/>
      <c r="AH492" s="425"/>
      <c r="AI492" s="296" t="str">
        <f>IF(ROUND(J492-P!E3,0)=0,"","CHYBA")</f>
        <v/>
      </c>
      <c r="AJ492" s="296" t="s">
        <v>1220</v>
      </c>
    </row>
    <row r="493" spans="1:36">
      <c r="A493" s="295"/>
      <c r="B493" s="295"/>
      <c r="C493" s="295"/>
      <c r="D493" s="295"/>
      <c r="E493" s="295"/>
      <c r="F493" s="295"/>
      <c r="G493" s="295"/>
      <c r="H493" s="295"/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5"/>
      <c r="V493" s="295"/>
      <c r="W493" s="295"/>
      <c r="X493" s="295"/>
      <c r="Y493" s="295"/>
      <c r="Z493" s="295"/>
      <c r="AA493" s="295"/>
      <c r="AB493" s="295"/>
      <c r="AC493" s="295"/>
      <c r="AD493" s="295"/>
      <c r="AE493" s="295"/>
      <c r="AF493" s="295"/>
      <c r="AG493" s="295"/>
      <c r="AH493" s="295"/>
      <c r="AI493" s="296" t="str">
        <f>IF(ROUND(AD492-P!D3,0)=0,"","CHYBA")</f>
        <v/>
      </c>
      <c r="AJ493" s="296" t="s">
        <v>1220</v>
      </c>
    </row>
    <row r="494" spans="1:36">
      <c r="A494" s="295"/>
      <c r="B494" s="295"/>
      <c r="C494" s="295"/>
      <c r="D494" s="295"/>
      <c r="E494" s="295"/>
      <c r="F494" s="295"/>
      <c r="G494" s="295"/>
      <c r="H494" s="295"/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5"/>
      <c r="V494" s="295"/>
      <c r="W494" s="295"/>
      <c r="X494" s="295"/>
      <c r="Y494" s="295"/>
      <c r="Z494" s="295"/>
      <c r="AA494" s="295"/>
      <c r="AB494" s="295"/>
      <c r="AC494" s="295"/>
      <c r="AD494" s="295"/>
      <c r="AE494" s="295"/>
      <c r="AF494" s="295"/>
      <c r="AG494" s="295"/>
      <c r="AH494" s="295"/>
    </row>
    <row r="495" spans="1:36">
      <c r="A495" s="295"/>
      <c r="B495" s="295"/>
      <c r="C495" s="295"/>
      <c r="D495" s="295"/>
      <c r="E495" s="295"/>
      <c r="F495" s="295"/>
      <c r="G495" s="295"/>
      <c r="H495" s="295"/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5"/>
      <c r="V495" s="295"/>
      <c r="W495" s="295"/>
      <c r="X495" s="295"/>
      <c r="Y495" s="295"/>
      <c r="Z495" s="295"/>
      <c r="AA495" s="295"/>
      <c r="AB495" s="295"/>
      <c r="AC495" s="295"/>
      <c r="AD495" s="295"/>
      <c r="AE495" s="295"/>
      <c r="AF495" s="295"/>
      <c r="AG495" s="295"/>
      <c r="AH495" s="295"/>
    </row>
    <row r="496" spans="1:36">
      <c r="A496" s="295"/>
      <c r="B496" s="295"/>
      <c r="C496" s="295"/>
      <c r="D496" s="295"/>
      <c r="E496" s="295"/>
      <c r="F496" s="295"/>
      <c r="G496" s="295"/>
      <c r="H496" s="295"/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5"/>
      <c r="V496" s="295"/>
      <c r="W496" s="295"/>
      <c r="X496" s="295"/>
      <c r="Y496" s="295"/>
      <c r="Z496" s="295"/>
      <c r="AA496" s="295"/>
      <c r="AB496" s="295"/>
      <c r="AC496" s="295"/>
      <c r="AD496" s="295"/>
      <c r="AE496" s="295"/>
      <c r="AF496" s="295"/>
      <c r="AG496" s="295"/>
      <c r="AH496" s="295"/>
    </row>
    <row r="497" spans="1:34">
      <c r="A497" s="295"/>
      <c r="B497" s="295"/>
      <c r="C497" s="295"/>
      <c r="D497" s="295"/>
      <c r="E497" s="295"/>
      <c r="F497" s="295"/>
      <c r="G497" s="295"/>
      <c r="H497" s="295"/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5"/>
      <c r="V497" s="295"/>
      <c r="W497" s="295"/>
      <c r="X497" s="295"/>
      <c r="Y497" s="295"/>
      <c r="Z497" s="295"/>
      <c r="AA497" s="295"/>
      <c r="AB497" s="295"/>
      <c r="AC497" s="295"/>
      <c r="AD497" s="295"/>
      <c r="AE497" s="295"/>
      <c r="AF497" s="295"/>
      <c r="AG497" s="295"/>
      <c r="AH497" s="295"/>
    </row>
    <row r="498" spans="1:34">
      <c r="A498" s="412" t="s">
        <v>1359</v>
      </c>
      <c r="B498" s="412"/>
      <c r="C498" s="412"/>
      <c r="D498" s="412"/>
      <c r="E498" s="412"/>
      <c r="F498" s="412"/>
      <c r="G498" s="412"/>
      <c r="H498" s="412"/>
      <c r="I498" s="412"/>
      <c r="J498" s="412"/>
      <c r="K498" s="412"/>
      <c r="L498" s="412"/>
      <c r="M498" s="412"/>
      <c r="N498" s="412"/>
      <c r="O498" s="412"/>
      <c r="P498" s="412"/>
      <c r="Q498" s="412"/>
      <c r="R498" s="412"/>
      <c r="S498" s="412"/>
      <c r="T498" s="412"/>
      <c r="U498" s="412"/>
      <c r="V498" s="412"/>
      <c r="W498" s="412"/>
      <c r="X498" s="412"/>
      <c r="Y498" s="412"/>
      <c r="Z498" s="412"/>
      <c r="AA498" s="412"/>
      <c r="AB498" s="412"/>
      <c r="AC498" s="412"/>
      <c r="AD498" s="412"/>
      <c r="AE498" s="412"/>
      <c r="AF498" s="412"/>
      <c r="AG498" s="412"/>
      <c r="AH498" s="412"/>
    </row>
    <row r="499" spans="1:34">
      <c r="A499" s="412"/>
      <c r="B499" s="412"/>
      <c r="C499" s="412"/>
      <c r="D499" s="412"/>
      <c r="E499" s="412"/>
      <c r="F499" s="412"/>
      <c r="G499" s="412"/>
      <c r="H499" s="412"/>
      <c r="I499" s="412"/>
      <c r="J499" s="412"/>
      <c r="K499" s="412"/>
      <c r="L499" s="412"/>
      <c r="M499" s="412"/>
      <c r="N499" s="412"/>
      <c r="O499" s="412"/>
      <c r="P499" s="412"/>
      <c r="Q499" s="412"/>
      <c r="R499" s="412"/>
      <c r="S499" s="412"/>
      <c r="T499" s="412"/>
      <c r="U499" s="412"/>
      <c r="V499" s="412"/>
      <c r="W499" s="412"/>
      <c r="X499" s="412"/>
      <c r="Y499" s="412"/>
      <c r="Z499" s="412"/>
      <c r="AA499" s="412"/>
      <c r="AB499" s="412"/>
      <c r="AC499" s="412"/>
      <c r="AD499" s="412"/>
      <c r="AE499" s="412"/>
      <c r="AF499" s="412"/>
      <c r="AG499" s="412"/>
      <c r="AH499" s="412"/>
    </row>
    <row r="500" spans="1:34">
      <c r="A500" s="295"/>
      <c r="B500" s="295"/>
      <c r="C500" s="295"/>
      <c r="D500" s="295"/>
      <c r="E500" s="295"/>
      <c r="F500" s="295"/>
      <c r="G500" s="295"/>
      <c r="H500" s="295"/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5"/>
      <c r="V500" s="295"/>
      <c r="W500" s="295"/>
      <c r="X500" s="295"/>
      <c r="Y500" s="295"/>
      <c r="Z500" s="295"/>
      <c r="AA500" s="295"/>
      <c r="AB500" s="295"/>
      <c r="AC500" s="295"/>
      <c r="AD500" s="295"/>
      <c r="AE500" s="295"/>
      <c r="AF500" s="295"/>
      <c r="AG500" s="295"/>
      <c r="AH500" s="295"/>
    </row>
    <row r="501" spans="1:34">
      <c r="A501" s="695" t="s">
        <v>1339</v>
      </c>
      <c r="B501" s="696"/>
      <c r="C501" s="696"/>
      <c r="D501" s="696"/>
      <c r="E501" s="696"/>
      <c r="F501" s="696"/>
      <c r="G501" s="696"/>
      <c r="H501" s="696"/>
      <c r="I501" s="697"/>
      <c r="J501" s="507" t="s">
        <v>1360</v>
      </c>
      <c r="K501" s="508"/>
      <c r="L501" s="508"/>
      <c r="M501" s="508"/>
      <c r="N501" s="508"/>
      <c r="O501" s="508"/>
      <c r="P501" s="508"/>
      <c r="Q501" s="508"/>
      <c r="R501" s="508"/>
      <c r="S501" s="508"/>
      <c r="T501" s="508"/>
      <c r="U501" s="508"/>
      <c r="V501" s="508"/>
      <c r="W501" s="508"/>
      <c r="X501" s="508"/>
      <c r="Y501" s="508"/>
      <c r="Z501" s="508"/>
      <c r="AA501" s="508"/>
      <c r="AB501" s="508"/>
      <c r="AC501" s="508"/>
      <c r="AD501" s="508"/>
      <c r="AE501" s="508"/>
      <c r="AF501" s="508"/>
      <c r="AG501" s="508"/>
      <c r="AH501" s="509"/>
    </row>
    <row r="502" spans="1:34">
      <c r="A502" s="698"/>
      <c r="B502" s="699"/>
      <c r="C502" s="699"/>
      <c r="D502" s="699"/>
      <c r="E502" s="699"/>
      <c r="F502" s="699"/>
      <c r="G502" s="699"/>
      <c r="H502" s="699"/>
      <c r="I502" s="700"/>
      <c r="J502" s="704" t="s">
        <v>1212</v>
      </c>
      <c r="K502" s="705"/>
      <c r="L502" s="705"/>
      <c r="M502" s="705"/>
      <c r="N502" s="706"/>
      <c r="O502" s="704" t="s">
        <v>1213</v>
      </c>
      <c r="P502" s="705"/>
      <c r="Q502" s="705"/>
      <c r="R502" s="705"/>
      <c r="S502" s="706"/>
      <c r="T502" s="704" t="s">
        <v>1214</v>
      </c>
      <c r="U502" s="705"/>
      <c r="V502" s="705"/>
      <c r="W502" s="705"/>
      <c r="X502" s="706"/>
      <c r="Y502" s="704" t="s">
        <v>1215</v>
      </c>
      <c r="Z502" s="705"/>
      <c r="AA502" s="705"/>
      <c r="AB502" s="705"/>
      <c r="AC502" s="706"/>
      <c r="AD502" s="704" t="s">
        <v>1216</v>
      </c>
      <c r="AE502" s="705"/>
      <c r="AF502" s="705"/>
      <c r="AG502" s="705"/>
      <c r="AH502" s="706"/>
    </row>
    <row r="503" spans="1:34">
      <c r="A503" s="701"/>
      <c r="B503" s="702"/>
      <c r="C503" s="702"/>
      <c r="D503" s="702"/>
      <c r="E503" s="702"/>
      <c r="F503" s="702"/>
      <c r="G503" s="702"/>
      <c r="H503" s="702"/>
      <c r="I503" s="703"/>
      <c r="J503" s="707"/>
      <c r="K503" s="603"/>
      <c r="L503" s="603"/>
      <c r="M503" s="603"/>
      <c r="N503" s="604"/>
      <c r="O503" s="707"/>
      <c r="P503" s="603"/>
      <c r="Q503" s="603"/>
      <c r="R503" s="603"/>
      <c r="S503" s="604"/>
      <c r="T503" s="707"/>
      <c r="U503" s="603"/>
      <c r="V503" s="603"/>
      <c r="W503" s="603"/>
      <c r="X503" s="604"/>
      <c r="Y503" s="707"/>
      <c r="Z503" s="603"/>
      <c r="AA503" s="603"/>
      <c r="AB503" s="603"/>
      <c r="AC503" s="604"/>
      <c r="AD503" s="707"/>
      <c r="AE503" s="603"/>
      <c r="AF503" s="603"/>
      <c r="AG503" s="603"/>
      <c r="AH503" s="604"/>
    </row>
    <row r="504" spans="1:34">
      <c r="A504" s="507" t="s">
        <v>478</v>
      </c>
      <c r="B504" s="508"/>
      <c r="C504" s="508"/>
      <c r="D504" s="508"/>
      <c r="E504" s="508"/>
      <c r="F504" s="508"/>
      <c r="G504" s="508"/>
      <c r="H504" s="508"/>
      <c r="I504" s="509"/>
      <c r="J504" s="420" t="s">
        <v>479</v>
      </c>
      <c r="K504" s="421"/>
      <c r="L504" s="421"/>
      <c r="M504" s="421"/>
      <c r="N504" s="422"/>
      <c r="O504" s="420" t="s">
        <v>480</v>
      </c>
      <c r="P504" s="421"/>
      <c r="Q504" s="421"/>
      <c r="R504" s="421"/>
      <c r="S504" s="422"/>
      <c r="T504" s="420" t="s">
        <v>1208</v>
      </c>
      <c r="U504" s="421"/>
      <c r="V504" s="421"/>
      <c r="W504" s="421"/>
      <c r="X504" s="422"/>
      <c r="Y504" s="420" t="s">
        <v>1077</v>
      </c>
      <c r="Z504" s="421"/>
      <c r="AA504" s="421"/>
      <c r="AB504" s="421"/>
      <c r="AC504" s="422"/>
      <c r="AD504" s="420" t="s">
        <v>1209</v>
      </c>
      <c r="AE504" s="421"/>
      <c r="AF504" s="421"/>
      <c r="AG504" s="421"/>
      <c r="AH504" s="422"/>
    </row>
    <row r="505" spans="1:34">
      <c r="A505" s="470" t="s">
        <v>1340</v>
      </c>
      <c r="B505" s="471"/>
      <c r="C505" s="471"/>
      <c r="D505" s="471"/>
      <c r="E505" s="471"/>
      <c r="F505" s="471"/>
      <c r="G505" s="471"/>
      <c r="H505" s="471"/>
      <c r="I505" s="472"/>
      <c r="J505" s="689">
        <v>1772556</v>
      </c>
      <c r="K505" s="690"/>
      <c r="L505" s="690"/>
      <c r="M505" s="690"/>
      <c r="N505" s="691"/>
      <c r="O505" s="689"/>
      <c r="P505" s="690"/>
      <c r="Q505" s="690"/>
      <c r="R505" s="690"/>
      <c r="S505" s="691"/>
      <c r="T505" s="689"/>
      <c r="U505" s="690"/>
      <c r="V505" s="690"/>
      <c r="W505" s="690"/>
      <c r="X505" s="691"/>
      <c r="Y505" s="689"/>
      <c r="Z505" s="690"/>
      <c r="AA505" s="690"/>
      <c r="AB505" s="690"/>
      <c r="AC505" s="691"/>
      <c r="AD505" s="423">
        <f>J505+O505-T505+Y505</f>
        <v>1772556</v>
      </c>
      <c r="AE505" s="424"/>
      <c r="AF505" s="424"/>
      <c r="AG505" s="424"/>
      <c r="AH505" s="425"/>
    </row>
    <row r="506" spans="1:34" ht="31.5" customHeight="1">
      <c r="A506" s="470" t="s">
        <v>1341</v>
      </c>
      <c r="B506" s="471"/>
      <c r="C506" s="471"/>
      <c r="D506" s="471"/>
      <c r="E506" s="471"/>
      <c r="F506" s="471"/>
      <c r="G506" s="471"/>
      <c r="H506" s="471"/>
      <c r="I506" s="472"/>
      <c r="J506" s="689"/>
      <c r="K506" s="690"/>
      <c r="L506" s="690"/>
      <c r="M506" s="690"/>
      <c r="N506" s="691"/>
      <c r="O506" s="689"/>
      <c r="P506" s="690"/>
      <c r="Q506" s="690"/>
      <c r="R506" s="690"/>
      <c r="S506" s="691"/>
      <c r="T506" s="689"/>
      <c r="U506" s="690"/>
      <c r="V506" s="690"/>
      <c r="W506" s="690"/>
      <c r="X506" s="691"/>
      <c r="Y506" s="689"/>
      <c r="Z506" s="690"/>
      <c r="AA506" s="690"/>
      <c r="AB506" s="690"/>
      <c r="AC506" s="691"/>
      <c r="AD506" s="423">
        <f>J506+O506-T506+Y506</f>
        <v>0</v>
      </c>
      <c r="AE506" s="424"/>
      <c r="AF506" s="424"/>
      <c r="AG506" s="424"/>
      <c r="AH506" s="425"/>
    </row>
    <row r="507" spans="1:34">
      <c r="A507" s="470" t="s">
        <v>1342</v>
      </c>
      <c r="B507" s="471"/>
      <c r="C507" s="471"/>
      <c r="D507" s="471"/>
      <c r="E507" s="471"/>
      <c r="F507" s="471"/>
      <c r="G507" s="471"/>
      <c r="H507" s="471"/>
      <c r="I507" s="472"/>
      <c r="J507" s="689"/>
      <c r="K507" s="690"/>
      <c r="L507" s="690"/>
      <c r="M507" s="690"/>
      <c r="N507" s="691"/>
      <c r="O507" s="689"/>
      <c r="P507" s="690"/>
      <c r="Q507" s="690"/>
      <c r="R507" s="690"/>
      <c r="S507" s="691"/>
      <c r="T507" s="689"/>
      <c r="U507" s="690"/>
      <c r="V507" s="690"/>
      <c r="W507" s="690"/>
      <c r="X507" s="691"/>
      <c r="Y507" s="689"/>
      <c r="Z507" s="690"/>
      <c r="AA507" s="690"/>
      <c r="AB507" s="690"/>
      <c r="AC507" s="691"/>
      <c r="AD507" s="423">
        <f t="shared" ref="AD507" si="142">J507+O507-T507+Y507</f>
        <v>0</v>
      </c>
      <c r="AE507" s="424"/>
      <c r="AF507" s="424"/>
      <c r="AG507" s="424"/>
      <c r="AH507" s="425"/>
    </row>
    <row r="508" spans="1:34" ht="24.75" customHeight="1">
      <c r="A508" s="470" t="s">
        <v>1343</v>
      </c>
      <c r="B508" s="471"/>
      <c r="C508" s="471"/>
      <c r="D508" s="471"/>
      <c r="E508" s="471"/>
      <c r="F508" s="471"/>
      <c r="G508" s="471"/>
      <c r="H508" s="471"/>
      <c r="I508" s="472"/>
      <c r="J508" s="689"/>
      <c r="K508" s="690"/>
      <c r="L508" s="690"/>
      <c r="M508" s="690"/>
      <c r="N508" s="691"/>
      <c r="O508" s="689"/>
      <c r="P508" s="690"/>
      <c r="Q508" s="690"/>
      <c r="R508" s="690"/>
      <c r="S508" s="691"/>
      <c r="T508" s="689"/>
      <c r="U508" s="690"/>
      <c r="V508" s="690"/>
      <c r="W508" s="690"/>
      <c r="X508" s="691"/>
      <c r="Y508" s="689"/>
      <c r="Z508" s="690"/>
      <c r="AA508" s="690"/>
      <c r="AB508" s="690"/>
      <c r="AC508" s="691"/>
      <c r="AD508" s="423">
        <f>J508+O508-T508+Y508</f>
        <v>0</v>
      </c>
      <c r="AE508" s="424"/>
      <c r="AF508" s="424"/>
      <c r="AG508" s="424"/>
      <c r="AH508" s="425"/>
    </row>
    <row r="509" spans="1:34">
      <c r="A509" s="470" t="s">
        <v>1344</v>
      </c>
      <c r="B509" s="471"/>
      <c r="C509" s="471"/>
      <c r="D509" s="471"/>
      <c r="E509" s="471"/>
      <c r="F509" s="471"/>
      <c r="G509" s="471"/>
      <c r="H509" s="471"/>
      <c r="I509" s="472"/>
      <c r="J509" s="689"/>
      <c r="K509" s="690"/>
      <c r="L509" s="690"/>
      <c r="M509" s="690"/>
      <c r="N509" s="691"/>
      <c r="O509" s="689"/>
      <c r="P509" s="690"/>
      <c r="Q509" s="690"/>
      <c r="R509" s="690"/>
      <c r="S509" s="691"/>
      <c r="T509" s="689"/>
      <c r="U509" s="690"/>
      <c r="V509" s="690"/>
      <c r="W509" s="690"/>
      <c r="X509" s="691"/>
      <c r="Y509" s="689"/>
      <c r="Z509" s="690"/>
      <c r="AA509" s="690"/>
      <c r="AB509" s="690"/>
      <c r="AC509" s="691"/>
      <c r="AD509" s="423">
        <f t="shared" ref="AD509:AD523" si="143">J509+O509-T509+Y509</f>
        <v>0</v>
      </c>
      <c r="AE509" s="424"/>
      <c r="AF509" s="424"/>
      <c r="AG509" s="424"/>
      <c r="AH509" s="425"/>
    </row>
    <row r="510" spans="1:34">
      <c r="A510" s="470" t="s">
        <v>1345</v>
      </c>
      <c r="B510" s="471"/>
      <c r="C510" s="471"/>
      <c r="D510" s="471"/>
      <c r="E510" s="471"/>
      <c r="F510" s="471"/>
      <c r="G510" s="471"/>
      <c r="H510" s="471"/>
      <c r="I510" s="472"/>
      <c r="J510" s="689"/>
      <c r="K510" s="690"/>
      <c r="L510" s="690"/>
      <c r="M510" s="690"/>
      <c r="N510" s="691"/>
      <c r="O510" s="689"/>
      <c r="P510" s="690"/>
      <c r="Q510" s="690"/>
      <c r="R510" s="690"/>
      <c r="S510" s="691"/>
      <c r="T510" s="689"/>
      <c r="U510" s="690"/>
      <c r="V510" s="690"/>
      <c r="W510" s="690"/>
      <c r="X510" s="691"/>
      <c r="Y510" s="689"/>
      <c r="Z510" s="690"/>
      <c r="AA510" s="690"/>
      <c r="AB510" s="690"/>
      <c r="AC510" s="691"/>
      <c r="AD510" s="423">
        <f t="shared" si="143"/>
        <v>0</v>
      </c>
      <c r="AE510" s="424"/>
      <c r="AF510" s="424"/>
      <c r="AG510" s="424"/>
      <c r="AH510" s="425"/>
    </row>
    <row r="511" spans="1:34" ht="36.75" customHeight="1">
      <c r="A511" s="470" t="s">
        <v>1346</v>
      </c>
      <c r="B511" s="471"/>
      <c r="C511" s="471"/>
      <c r="D511" s="471"/>
      <c r="E511" s="471"/>
      <c r="F511" s="471"/>
      <c r="G511" s="471"/>
      <c r="H511" s="471"/>
      <c r="I511" s="472"/>
      <c r="J511" s="689"/>
      <c r="K511" s="690"/>
      <c r="L511" s="690"/>
      <c r="M511" s="690"/>
      <c r="N511" s="691"/>
      <c r="O511" s="689"/>
      <c r="P511" s="690"/>
      <c r="Q511" s="690"/>
      <c r="R511" s="690"/>
      <c r="S511" s="691"/>
      <c r="T511" s="689"/>
      <c r="U511" s="690"/>
      <c r="V511" s="690"/>
      <c r="W511" s="690"/>
      <c r="X511" s="691"/>
      <c r="Y511" s="689"/>
      <c r="Z511" s="690"/>
      <c r="AA511" s="690"/>
      <c r="AB511" s="690"/>
      <c r="AC511" s="691"/>
      <c r="AD511" s="423">
        <f t="shared" si="143"/>
        <v>0</v>
      </c>
      <c r="AE511" s="424"/>
      <c r="AF511" s="424"/>
      <c r="AG511" s="424"/>
      <c r="AH511" s="425"/>
    </row>
    <row r="512" spans="1:34" ht="27" customHeight="1">
      <c r="A512" s="470" t="s">
        <v>1347</v>
      </c>
      <c r="B512" s="471"/>
      <c r="C512" s="471"/>
      <c r="D512" s="471"/>
      <c r="E512" s="471"/>
      <c r="F512" s="471"/>
      <c r="G512" s="471"/>
      <c r="H512" s="471"/>
      <c r="I512" s="472"/>
      <c r="J512" s="692"/>
      <c r="K512" s="693"/>
      <c r="L512" s="693"/>
      <c r="M512" s="693"/>
      <c r="N512" s="694"/>
      <c r="O512" s="692"/>
      <c r="P512" s="693"/>
      <c r="Q512" s="693"/>
      <c r="R512" s="693"/>
      <c r="S512" s="694"/>
      <c r="T512" s="692"/>
      <c r="U512" s="693"/>
      <c r="V512" s="693"/>
      <c r="W512" s="693"/>
      <c r="X512" s="694"/>
      <c r="Y512" s="692"/>
      <c r="Z512" s="693"/>
      <c r="AA512" s="693"/>
      <c r="AB512" s="693"/>
      <c r="AC512" s="694"/>
      <c r="AD512" s="504">
        <f t="shared" si="143"/>
        <v>0</v>
      </c>
      <c r="AE512" s="505"/>
      <c r="AF512" s="505"/>
      <c r="AG512" s="505"/>
      <c r="AH512" s="506"/>
    </row>
    <row r="513" spans="1:36" ht="26.25" customHeight="1">
      <c r="A513" s="470" t="s">
        <v>1348</v>
      </c>
      <c r="B513" s="471"/>
      <c r="C513" s="471"/>
      <c r="D513" s="471"/>
      <c r="E513" s="471"/>
      <c r="F513" s="471"/>
      <c r="G513" s="471"/>
      <c r="H513" s="471"/>
      <c r="I513" s="472"/>
      <c r="J513" s="692"/>
      <c r="K513" s="693"/>
      <c r="L513" s="693"/>
      <c r="M513" s="693"/>
      <c r="N513" s="694"/>
      <c r="O513" s="692"/>
      <c r="P513" s="693"/>
      <c r="Q513" s="693"/>
      <c r="R513" s="693"/>
      <c r="S513" s="694"/>
      <c r="T513" s="692"/>
      <c r="U513" s="693"/>
      <c r="V513" s="693"/>
      <c r="W513" s="693"/>
      <c r="X513" s="694"/>
      <c r="Y513" s="692"/>
      <c r="Z513" s="693"/>
      <c r="AA513" s="693"/>
      <c r="AB513" s="693"/>
      <c r="AC513" s="694"/>
      <c r="AD513" s="504">
        <f t="shared" si="143"/>
        <v>0</v>
      </c>
      <c r="AE513" s="505"/>
      <c r="AF513" s="505"/>
      <c r="AG513" s="505"/>
      <c r="AH513" s="506"/>
    </row>
    <row r="514" spans="1:36" ht="29.25" customHeight="1">
      <c r="A514" s="470" t="s">
        <v>1349</v>
      </c>
      <c r="B514" s="471"/>
      <c r="C514" s="471"/>
      <c r="D514" s="471"/>
      <c r="E514" s="471"/>
      <c r="F514" s="471"/>
      <c r="G514" s="471"/>
      <c r="H514" s="471"/>
      <c r="I514" s="472"/>
      <c r="J514" s="692"/>
      <c r="K514" s="693"/>
      <c r="L514" s="693"/>
      <c r="M514" s="693"/>
      <c r="N514" s="694"/>
      <c r="O514" s="692"/>
      <c r="P514" s="693"/>
      <c r="Q514" s="693"/>
      <c r="R514" s="693"/>
      <c r="S514" s="694"/>
      <c r="T514" s="692"/>
      <c r="U514" s="693"/>
      <c r="V514" s="693"/>
      <c r="W514" s="693"/>
      <c r="X514" s="694"/>
      <c r="Y514" s="692"/>
      <c r="Z514" s="693"/>
      <c r="AA514" s="693"/>
      <c r="AB514" s="693"/>
      <c r="AC514" s="694"/>
      <c r="AD514" s="504">
        <f t="shared" si="143"/>
        <v>0</v>
      </c>
      <c r="AE514" s="505"/>
      <c r="AF514" s="505"/>
      <c r="AG514" s="505"/>
      <c r="AH514" s="506"/>
    </row>
    <row r="515" spans="1:36">
      <c r="A515" s="470" t="s">
        <v>1350</v>
      </c>
      <c r="B515" s="471"/>
      <c r="C515" s="471"/>
      <c r="D515" s="471"/>
      <c r="E515" s="471"/>
      <c r="F515" s="471"/>
      <c r="G515" s="471"/>
      <c r="H515" s="471"/>
      <c r="I515" s="472"/>
      <c r="J515" s="692"/>
      <c r="K515" s="693"/>
      <c r="L515" s="693"/>
      <c r="M515" s="693"/>
      <c r="N515" s="694"/>
      <c r="O515" s="692"/>
      <c r="P515" s="693"/>
      <c r="Q515" s="693"/>
      <c r="R515" s="693"/>
      <c r="S515" s="694"/>
      <c r="T515" s="692"/>
      <c r="U515" s="693"/>
      <c r="V515" s="693"/>
      <c r="W515" s="693"/>
      <c r="X515" s="694"/>
      <c r="Y515" s="692"/>
      <c r="Z515" s="693"/>
      <c r="AA515" s="693"/>
      <c r="AB515" s="693"/>
      <c r="AC515" s="694"/>
      <c r="AD515" s="504">
        <f t="shared" si="143"/>
        <v>0</v>
      </c>
      <c r="AE515" s="505"/>
      <c r="AF515" s="505"/>
      <c r="AG515" s="505"/>
      <c r="AH515" s="506"/>
    </row>
    <row r="516" spans="1:36">
      <c r="A516" s="470" t="s">
        <v>1351</v>
      </c>
      <c r="B516" s="471"/>
      <c r="C516" s="471"/>
      <c r="D516" s="471"/>
      <c r="E516" s="471"/>
      <c r="F516" s="471"/>
      <c r="G516" s="471"/>
      <c r="H516" s="471"/>
      <c r="I516" s="472"/>
      <c r="J516" s="689"/>
      <c r="K516" s="690"/>
      <c r="L516" s="690"/>
      <c r="M516" s="690"/>
      <c r="N516" s="691"/>
      <c r="O516" s="689"/>
      <c r="P516" s="690"/>
      <c r="Q516" s="690"/>
      <c r="R516" s="690"/>
      <c r="S516" s="691"/>
      <c r="T516" s="689"/>
      <c r="U516" s="690"/>
      <c r="V516" s="690"/>
      <c r="W516" s="690"/>
      <c r="X516" s="691"/>
      <c r="Y516" s="689"/>
      <c r="Z516" s="690"/>
      <c r="AA516" s="690"/>
      <c r="AB516" s="690"/>
      <c r="AC516" s="691"/>
      <c r="AD516" s="423">
        <f t="shared" si="143"/>
        <v>0</v>
      </c>
      <c r="AE516" s="424"/>
      <c r="AF516" s="424"/>
      <c r="AG516" s="424"/>
      <c r="AH516" s="425"/>
    </row>
    <row r="517" spans="1:36">
      <c r="A517" s="470" t="s">
        <v>1352</v>
      </c>
      <c r="B517" s="471"/>
      <c r="C517" s="471"/>
      <c r="D517" s="471"/>
      <c r="E517" s="471"/>
      <c r="F517" s="471"/>
      <c r="G517" s="471"/>
      <c r="H517" s="471"/>
      <c r="I517" s="472"/>
      <c r="J517" s="689">
        <v>744275</v>
      </c>
      <c r="K517" s="690"/>
      <c r="L517" s="690"/>
      <c r="M517" s="690"/>
      <c r="N517" s="691"/>
      <c r="O517" s="689"/>
      <c r="P517" s="690"/>
      <c r="Q517" s="690"/>
      <c r="R517" s="690"/>
      <c r="S517" s="691"/>
      <c r="T517" s="689"/>
      <c r="U517" s="690"/>
      <c r="V517" s="690"/>
      <c r="W517" s="690"/>
      <c r="X517" s="691"/>
      <c r="Y517" s="689"/>
      <c r="Z517" s="690"/>
      <c r="AA517" s="690"/>
      <c r="AB517" s="690"/>
      <c r="AC517" s="691"/>
      <c r="AD517" s="423">
        <f t="shared" si="143"/>
        <v>744275</v>
      </c>
      <c r="AE517" s="424"/>
      <c r="AF517" s="424"/>
      <c r="AG517" s="424"/>
      <c r="AH517" s="425"/>
    </row>
    <row r="518" spans="1:36">
      <c r="A518" s="470" t="s">
        <v>1353</v>
      </c>
      <c r="B518" s="471"/>
      <c r="C518" s="471"/>
      <c r="D518" s="471"/>
      <c r="E518" s="471"/>
      <c r="F518" s="471"/>
      <c r="G518" s="471"/>
      <c r="H518" s="471"/>
      <c r="I518" s="472"/>
      <c r="J518" s="689">
        <v>2354417</v>
      </c>
      <c r="K518" s="690"/>
      <c r="L518" s="690"/>
      <c r="M518" s="690"/>
      <c r="N518" s="691"/>
      <c r="O518" s="689"/>
      <c r="P518" s="690"/>
      <c r="Q518" s="690"/>
      <c r="R518" s="690"/>
      <c r="S518" s="691"/>
      <c r="T518" s="689"/>
      <c r="U518" s="690"/>
      <c r="V518" s="690"/>
      <c r="W518" s="690"/>
      <c r="X518" s="691"/>
      <c r="Y518" s="689">
        <v>665521</v>
      </c>
      <c r="Z518" s="690"/>
      <c r="AA518" s="690"/>
      <c r="AB518" s="690"/>
      <c r="AC518" s="691"/>
      <c r="AD518" s="423">
        <f t="shared" si="143"/>
        <v>3019938</v>
      </c>
      <c r="AE518" s="424"/>
      <c r="AF518" s="424"/>
      <c r="AG518" s="424"/>
      <c r="AH518" s="425"/>
    </row>
    <row r="519" spans="1:36">
      <c r="A519" s="470" t="s">
        <v>1354</v>
      </c>
      <c r="B519" s="471"/>
      <c r="C519" s="471"/>
      <c r="D519" s="471"/>
      <c r="E519" s="471"/>
      <c r="F519" s="471"/>
      <c r="G519" s="471"/>
      <c r="H519" s="471"/>
      <c r="I519" s="472"/>
      <c r="J519" s="689">
        <v>-794312</v>
      </c>
      <c r="K519" s="690"/>
      <c r="L519" s="690"/>
      <c r="M519" s="690"/>
      <c r="N519" s="691"/>
      <c r="O519" s="689"/>
      <c r="P519" s="690"/>
      <c r="Q519" s="690"/>
      <c r="R519" s="690"/>
      <c r="S519" s="691"/>
      <c r="T519" s="689"/>
      <c r="U519" s="690"/>
      <c r="V519" s="690"/>
      <c r="W519" s="690"/>
      <c r="X519" s="691"/>
      <c r="Y519" s="689"/>
      <c r="Z519" s="690"/>
      <c r="AA519" s="690"/>
      <c r="AB519" s="690"/>
      <c r="AC519" s="691"/>
      <c r="AD519" s="423">
        <f t="shared" si="143"/>
        <v>-794312</v>
      </c>
      <c r="AE519" s="424"/>
      <c r="AF519" s="424"/>
      <c r="AG519" s="424"/>
      <c r="AH519" s="425"/>
    </row>
    <row r="520" spans="1:36" ht="27.75" customHeight="1">
      <c r="A520" s="470" t="s">
        <v>1355</v>
      </c>
      <c r="B520" s="471"/>
      <c r="C520" s="471"/>
      <c r="D520" s="471"/>
      <c r="E520" s="471"/>
      <c r="F520" s="471"/>
      <c r="G520" s="471"/>
      <c r="H520" s="471"/>
      <c r="I520" s="472"/>
      <c r="J520" s="689">
        <v>665521</v>
      </c>
      <c r="K520" s="690"/>
      <c r="L520" s="690"/>
      <c r="M520" s="690"/>
      <c r="N520" s="691"/>
      <c r="O520" s="689">
        <v>189172</v>
      </c>
      <c r="P520" s="690"/>
      <c r="Q520" s="690"/>
      <c r="R520" s="690"/>
      <c r="S520" s="691"/>
      <c r="T520" s="689"/>
      <c r="U520" s="690"/>
      <c r="V520" s="690"/>
      <c r="W520" s="690"/>
      <c r="X520" s="691"/>
      <c r="Y520" s="689">
        <v>-665522</v>
      </c>
      <c r="Z520" s="690"/>
      <c r="AA520" s="690"/>
      <c r="AB520" s="690"/>
      <c r="AC520" s="691"/>
      <c r="AD520" s="423">
        <f t="shared" si="143"/>
        <v>189171</v>
      </c>
      <c r="AE520" s="424"/>
      <c r="AF520" s="424"/>
      <c r="AG520" s="424"/>
      <c r="AH520" s="425"/>
    </row>
    <row r="521" spans="1:36" hidden="1">
      <c r="A521" s="470" t="s">
        <v>1356</v>
      </c>
      <c r="B521" s="471"/>
      <c r="C521" s="471"/>
      <c r="D521" s="471"/>
      <c r="E521" s="471"/>
      <c r="F521" s="471"/>
      <c r="G521" s="471"/>
      <c r="H521" s="471"/>
      <c r="I521" s="472"/>
      <c r="J521" s="689"/>
      <c r="K521" s="690"/>
      <c r="L521" s="690"/>
      <c r="M521" s="690"/>
      <c r="N521" s="691"/>
      <c r="O521" s="689"/>
      <c r="P521" s="690"/>
      <c r="Q521" s="690"/>
      <c r="R521" s="690"/>
      <c r="S521" s="691"/>
      <c r="T521" s="689"/>
      <c r="U521" s="690"/>
      <c r="V521" s="690"/>
      <c r="W521" s="690"/>
      <c r="X521" s="691"/>
      <c r="Y521" s="689"/>
      <c r="Z521" s="690"/>
      <c r="AA521" s="690"/>
      <c r="AB521" s="690"/>
      <c r="AC521" s="691"/>
      <c r="AD521" s="423">
        <f t="shared" si="143"/>
        <v>0</v>
      </c>
      <c r="AE521" s="424"/>
      <c r="AF521" s="424"/>
      <c r="AG521" s="424"/>
      <c r="AH521" s="425"/>
    </row>
    <row r="522" spans="1:36">
      <c r="A522" s="470" t="s">
        <v>1357</v>
      </c>
      <c r="B522" s="471"/>
      <c r="C522" s="471"/>
      <c r="D522" s="471"/>
      <c r="E522" s="471"/>
      <c r="F522" s="471"/>
      <c r="G522" s="471"/>
      <c r="H522" s="471"/>
      <c r="I522" s="472"/>
      <c r="J522" s="689"/>
      <c r="K522" s="690"/>
      <c r="L522" s="690"/>
      <c r="M522" s="690"/>
      <c r="N522" s="691"/>
      <c r="O522" s="689"/>
      <c r="P522" s="690"/>
      <c r="Q522" s="690"/>
      <c r="R522" s="690"/>
      <c r="S522" s="691"/>
      <c r="T522" s="689"/>
      <c r="U522" s="690"/>
      <c r="V522" s="690"/>
      <c r="W522" s="690"/>
      <c r="X522" s="691"/>
      <c r="Y522" s="689"/>
      <c r="Z522" s="690"/>
      <c r="AA522" s="690"/>
      <c r="AB522" s="690"/>
      <c r="AC522" s="691"/>
      <c r="AD522" s="423">
        <f t="shared" si="143"/>
        <v>0</v>
      </c>
      <c r="AE522" s="424"/>
      <c r="AF522" s="424"/>
      <c r="AG522" s="424"/>
      <c r="AH522" s="425"/>
    </row>
    <row r="523" spans="1:36" ht="27" customHeight="1">
      <c r="A523" s="470" t="s">
        <v>1358</v>
      </c>
      <c r="B523" s="471"/>
      <c r="C523" s="471"/>
      <c r="D523" s="471"/>
      <c r="E523" s="471"/>
      <c r="F523" s="471"/>
      <c r="G523" s="471"/>
      <c r="H523" s="471"/>
      <c r="I523" s="472"/>
      <c r="J523" s="689"/>
      <c r="K523" s="690"/>
      <c r="L523" s="690"/>
      <c r="M523" s="690"/>
      <c r="N523" s="691"/>
      <c r="O523" s="689"/>
      <c r="P523" s="690"/>
      <c r="Q523" s="690"/>
      <c r="R523" s="690"/>
      <c r="S523" s="691"/>
      <c r="T523" s="689"/>
      <c r="U523" s="690"/>
      <c r="V523" s="690"/>
      <c r="W523" s="690"/>
      <c r="X523" s="691"/>
      <c r="Y523" s="689"/>
      <c r="Z523" s="690"/>
      <c r="AA523" s="690"/>
      <c r="AB523" s="690"/>
      <c r="AC523" s="691"/>
      <c r="AD523" s="423">
        <f t="shared" si="143"/>
        <v>0</v>
      </c>
      <c r="AE523" s="424"/>
      <c r="AF523" s="424"/>
      <c r="AG523" s="424"/>
      <c r="AH523" s="425"/>
    </row>
    <row r="524" spans="1:36">
      <c r="A524" s="470" t="s">
        <v>1103</v>
      </c>
      <c r="B524" s="471"/>
      <c r="C524" s="471"/>
      <c r="D524" s="471"/>
      <c r="E524" s="471"/>
      <c r="F524" s="471"/>
      <c r="G524" s="471"/>
      <c r="H524" s="471"/>
      <c r="I524" s="472"/>
      <c r="J524" s="423">
        <f>SUM(J505:N523)</f>
        <v>4742457</v>
      </c>
      <c r="K524" s="424"/>
      <c r="L524" s="424"/>
      <c r="M524" s="424"/>
      <c r="N524" s="425"/>
      <c r="O524" s="423">
        <f t="shared" ref="O524" si="144">SUM(O505:S523)</f>
        <v>189172</v>
      </c>
      <c r="P524" s="424"/>
      <c r="Q524" s="424"/>
      <c r="R524" s="424"/>
      <c r="S524" s="425"/>
      <c r="T524" s="423">
        <f t="shared" ref="T524" si="145">SUM(T505:X523)</f>
        <v>0</v>
      </c>
      <c r="U524" s="424"/>
      <c r="V524" s="424"/>
      <c r="W524" s="424"/>
      <c r="X524" s="425"/>
      <c r="Y524" s="423">
        <f t="shared" ref="Y524" si="146">SUM(Y505:AC523)</f>
        <v>-1</v>
      </c>
      <c r="Z524" s="424"/>
      <c r="AA524" s="424"/>
      <c r="AB524" s="424"/>
      <c r="AC524" s="425"/>
      <c r="AD524" s="423">
        <f t="shared" ref="AD524" si="147">SUM(AD505:AH523)</f>
        <v>4931628</v>
      </c>
      <c r="AE524" s="424"/>
      <c r="AF524" s="424"/>
      <c r="AG524" s="424"/>
      <c r="AH524" s="425"/>
      <c r="AI524" s="296" t="str">
        <f>IF(ROUND(AD524-P!E3,0)=0,"","CHYBA")</f>
        <v/>
      </c>
      <c r="AJ524" s="296" t="s">
        <v>1220</v>
      </c>
    </row>
    <row r="525" spans="1:36">
      <c r="A525" s="295"/>
      <c r="B525" s="295"/>
      <c r="C525" s="295"/>
      <c r="D525" s="295"/>
      <c r="E525" s="295"/>
      <c r="F525" s="295"/>
      <c r="G525" s="295"/>
      <c r="H525" s="295"/>
      <c r="I525" s="295"/>
      <c r="J525" s="302"/>
      <c r="K525" s="302"/>
      <c r="L525" s="302"/>
      <c r="M525" s="302"/>
      <c r="N525" s="302"/>
      <c r="O525" s="302"/>
      <c r="P525" s="302"/>
      <c r="Q525" s="302"/>
      <c r="R525" s="302"/>
      <c r="S525" s="302"/>
      <c r="T525" s="302"/>
      <c r="U525" s="302"/>
      <c r="V525" s="302"/>
      <c r="W525" s="302"/>
      <c r="X525" s="302"/>
      <c r="Y525" s="302"/>
      <c r="Z525" s="302"/>
      <c r="AA525" s="302"/>
      <c r="AB525" s="302"/>
      <c r="AC525" s="302"/>
      <c r="AD525" s="302"/>
      <c r="AE525" s="302"/>
      <c r="AF525" s="302"/>
      <c r="AG525" s="302"/>
      <c r="AH525" s="302"/>
    </row>
    <row r="526" spans="1:36">
      <c r="A526" s="295"/>
      <c r="B526" s="295"/>
      <c r="C526" s="295"/>
      <c r="D526" s="295"/>
      <c r="E526" s="295"/>
      <c r="F526" s="295"/>
      <c r="G526" s="295"/>
      <c r="H526" s="295"/>
      <c r="I526" s="295"/>
      <c r="J526" s="295"/>
      <c r="K526" s="295"/>
      <c r="L526" s="295"/>
      <c r="M526" s="295"/>
      <c r="N526" s="295"/>
      <c r="O526" s="295"/>
      <c r="P526" s="295"/>
      <c r="Q526" s="295"/>
      <c r="R526" s="295"/>
      <c r="S526" s="295"/>
      <c r="T526" s="295"/>
      <c r="U526" s="295"/>
      <c r="V526" s="295"/>
      <c r="W526" s="295"/>
      <c r="X526" s="295"/>
      <c r="Y526" s="295"/>
      <c r="Z526" s="295"/>
      <c r="AA526" s="295"/>
      <c r="AB526" s="295"/>
      <c r="AC526" s="295"/>
      <c r="AD526" s="295"/>
      <c r="AE526" s="295"/>
      <c r="AF526" s="295"/>
      <c r="AG526" s="295"/>
      <c r="AH526" s="295"/>
    </row>
    <row r="527" spans="1:36">
      <c r="A527" s="295" t="s">
        <v>1361</v>
      </c>
      <c r="B527" s="295"/>
      <c r="C527" s="295"/>
      <c r="D527" s="295"/>
      <c r="E527" s="295"/>
      <c r="F527" s="295"/>
      <c r="G527" s="295"/>
      <c r="H527" s="295"/>
      <c r="I527" s="295"/>
      <c r="J527" s="295"/>
      <c r="K527" s="295"/>
      <c r="L527" s="295"/>
      <c r="M527" s="295"/>
      <c r="N527" s="295"/>
      <c r="O527" s="295"/>
      <c r="P527" s="295"/>
      <c r="Q527" s="295"/>
      <c r="R527" s="295"/>
      <c r="S527" s="295"/>
      <c r="T527" s="295"/>
      <c r="U527" s="295"/>
      <c r="V527" s="295"/>
      <c r="W527" s="295"/>
      <c r="X527" s="295"/>
      <c r="Y527" s="295"/>
      <c r="Z527" s="295"/>
      <c r="AA527" s="295"/>
      <c r="AB527" s="295"/>
      <c r="AC527" s="295"/>
      <c r="AD527" s="295"/>
      <c r="AE527" s="295"/>
      <c r="AF527" s="295"/>
      <c r="AG527" s="295"/>
      <c r="AH527" s="295"/>
    </row>
    <row r="528" spans="1:36">
      <c r="A528" s="295" t="s">
        <v>1362</v>
      </c>
      <c r="B528" s="295"/>
      <c r="C528" s="295"/>
      <c r="D528" s="295"/>
      <c r="E528" s="295"/>
      <c r="F528" s="295"/>
      <c r="G528" s="295"/>
      <c r="H528" s="295"/>
      <c r="I528" s="295"/>
      <c r="J528" s="295"/>
      <c r="K528" s="295"/>
      <c r="L528" s="295"/>
      <c r="M528" s="295"/>
      <c r="N528" s="295"/>
      <c r="O528" s="295"/>
      <c r="P528" s="295"/>
      <c r="Q528" s="295"/>
      <c r="R528" s="295"/>
      <c r="S528" s="295"/>
      <c r="T528" s="295"/>
      <c r="U528" s="295"/>
      <c r="V528" s="295"/>
      <c r="W528" s="295"/>
      <c r="X528" s="295"/>
      <c r="Y528" s="295"/>
      <c r="Z528" s="295"/>
      <c r="AA528" s="295"/>
      <c r="AB528" s="295"/>
      <c r="AC528" s="295"/>
      <c r="AD528" s="295"/>
      <c r="AE528" s="295"/>
      <c r="AF528" s="295"/>
      <c r="AG528" s="295"/>
      <c r="AH528" s="295"/>
    </row>
    <row r="529" spans="1:34">
      <c r="A529" s="295"/>
      <c r="B529" s="295"/>
      <c r="C529" s="295"/>
      <c r="D529" s="295"/>
      <c r="E529" s="295"/>
      <c r="F529" s="295"/>
      <c r="G529" s="295"/>
      <c r="H529" s="295"/>
      <c r="I529" s="295"/>
      <c r="J529" s="295"/>
      <c r="K529" s="295"/>
      <c r="L529" s="295"/>
      <c r="M529" s="295"/>
      <c r="N529" s="295"/>
      <c r="O529" s="295"/>
      <c r="P529" s="295"/>
      <c r="Q529" s="295"/>
      <c r="R529" s="295"/>
      <c r="S529" s="295"/>
      <c r="T529" s="295"/>
      <c r="U529" s="295"/>
      <c r="V529" s="295"/>
      <c r="W529" s="295"/>
      <c r="X529" s="295"/>
      <c r="Y529" s="295"/>
      <c r="Z529" s="295"/>
      <c r="AA529" s="295"/>
      <c r="AB529" s="295"/>
      <c r="AC529" s="295"/>
      <c r="AD529" s="295"/>
      <c r="AE529" s="295"/>
      <c r="AF529" s="295"/>
      <c r="AG529" s="295"/>
      <c r="AH529" s="295"/>
    </row>
    <row r="530" spans="1:34">
      <c r="A530" s="412" t="s">
        <v>1657</v>
      </c>
      <c r="B530" s="412"/>
      <c r="C530" s="412"/>
      <c r="D530" s="412"/>
      <c r="E530" s="412"/>
      <c r="F530" s="412"/>
      <c r="G530" s="412"/>
      <c r="H530" s="412"/>
      <c r="I530" s="412"/>
      <c r="J530" s="412"/>
      <c r="K530" s="412"/>
      <c r="L530" s="412"/>
      <c r="M530" s="412"/>
      <c r="N530" s="412"/>
      <c r="O530" s="412"/>
      <c r="P530" s="412"/>
      <c r="Q530" s="412"/>
      <c r="R530" s="412"/>
      <c r="S530" s="412"/>
      <c r="T530" s="412"/>
      <c r="U530" s="412"/>
      <c r="V530" s="412"/>
      <c r="W530" s="412"/>
      <c r="X530" s="412"/>
      <c r="Y530" s="412"/>
      <c r="Z530" s="412"/>
      <c r="AA530" s="412"/>
      <c r="AB530" s="412"/>
      <c r="AC530" s="412"/>
      <c r="AD530" s="412"/>
      <c r="AE530" s="412"/>
      <c r="AF530" s="412"/>
      <c r="AG530" s="412"/>
      <c r="AH530" s="412"/>
    </row>
    <row r="531" spans="1:34">
      <c r="A531" s="412"/>
      <c r="B531" s="412"/>
      <c r="C531" s="412"/>
      <c r="D531" s="412"/>
      <c r="E531" s="412"/>
      <c r="F531" s="412"/>
      <c r="G531" s="412"/>
      <c r="H531" s="412"/>
      <c r="I531" s="412"/>
      <c r="J531" s="412"/>
      <c r="K531" s="412"/>
      <c r="L531" s="412"/>
      <c r="M531" s="412"/>
      <c r="N531" s="412"/>
      <c r="O531" s="412"/>
      <c r="P531" s="412"/>
      <c r="Q531" s="412"/>
      <c r="R531" s="412"/>
      <c r="S531" s="412"/>
      <c r="T531" s="412"/>
      <c r="U531" s="412"/>
      <c r="V531" s="412"/>
      <c r="W531" s="412"/>
      <c r="X531" s="412"/>
      <c r="Y531" s="412"/>
      <c r="Z531" s="412"/>
      <c r="AA531" s="412"/>
      <c r="AB531" s="412"/>
      <c r="AC531" s="412"/>
      <c r="AD531" s="412"/>
      <c r="AE531" s="412"/>
      <c r="AF531" s="412"/>
      <c r="AG531" s="412"/>
      <c r="AH531" s="412"/>
    </row>
    <row r="532" spans="1:34" hidden="1">
      <c r="A532" s="688"/>
      <c r="B532" s="688"/>
      <c r="C532" s="688"/>
      <c r="D532" s="688"/>
      <c r="E532" s="688"/>
      <c r="F532" s="688"/>
      <c r="G532" s="688"/>
      <c r="H532" s="688"/>
      <c r="I532" s="688"/>
      <c r="J532" s="295"/>
      <c r="K532" s="295"/>
      <c r="L532" s="295"/>
      <c r="M532" s="295"/>
      <c r="N532" s="295"/>
      <c r="O532" s="295"/>
      <c r="P532" s="295"/>
      <c r="Q532" s="295"/>
      <c r="R532" s="295"/>
      <c r="S532" s="295"/>
      <c r="T532" s="295"/>
      <c r="U532" s="295"/>
      <c r="V532" s="295"/>
      <c r="W532" s="295"/>
      <c r="X532" s="295"/>
      <c r="Y532" s="295"/>
      <c r="Z532" s="295"/>
      <c r="AA532" s="295"/>
      <c r="AB532" s="295"/>
      <c r="AC532" s="295"/>
      <c r="AD532" s="295"/>
      <c r="AE532" s="295"/>
      <c r="AF532" s="295"/>
      <c r="AG532" s="295"/>
      <c r="AH532" s="295"/>
    </row>
    <row r="533" spans="1:34" hidden="1">
      <c r="A533" s="334"/>
      <c r="B533" s="334"/>
      <c r="C533" s="334"/>
      <c r="D533" s="334"/>
      <c r="E533" s="334"/>
      <c r="F533" s="334"/>
      <c r="G533" s="334"/>
      <c r="H533" s="334"/>
      <c r="I533" s="334"/>
      <c r="J533" s="295"/>
      <c r="K533" s="295"/>
      <c r="L533" s="295"/>
      <c r="M533" s="295"/>
      <c r="N533" s="295"/>
      <c r="O533" s="295"/>
      <c r="P533" s="295"/>
      <c r="Q533" s="295"/>
      <c r="R533" s="295"/>
      <c r="S533" s="295"/>
      <c r="T533" s="295"/>
      <c r="U533" s="295"/>
      <c r="V533" s="295"/>
      <c r="W533" s="295"/>
      <c r="X533" s="295"/>
      <c r="Y533" s="295"/>
      <c r="Z533" s="295"/>
      <c r="AA533" s="295"/>
      <c r="AB533" s="295"/>
      <c r="AC533" s="295"/>
      <c r="AD533" s="295"/>
      <c r="AE533" s="295"/>
      <c r="AF533" s="295"/>
      <c r="AG533" s="295"/>
      <c r="AH533" s="295"/>
    </row>
    <row r="534" spans="1:34" hidden="1">
      <c r="A534" s="334"/>
      <c r="B534" s="334"/>
      <c r="C534" s="334"/>
      <c r="D534" s="334"/>
      <c r="E534" s="334"/>
      <c r="F534" s="334"/>
      <c r="G534" s="334"/>
      <c r="H534" s="334"/>
      <c r="I534" s="334"/>
      <c r="J534" s="295"/>
      <c r="K534" s="295"/>
      <c r="L534" s="295"/>
      <c r="M534" s="295"/>
      <c r="N534" s="295"/>
      <c r="O534" s="295"/>
      <c r="P534" s="295"/>
      <c r="Q534" s="295"/>
      <c r="R534" s="295"/>
      <c r="S534" s="295"/>
      <c r="T534" s="295"/>
      <c r="U534" s="295"/>
      <c r="V534" s="295"/>
      <c r="W534" s="295"/>
      <c r="X534" s="295"/>
      <c r="Y534" s="295"/>
      <c r="Z534" s="295"/>
      <c r="AA534" s="295"/>
      <c r="AB534" s="295"/>
      <c r="AC534" s="295"/>
      <c r="AD534" s="295"/>
      <c r="AE534" s="295"/>
      <c r="AF534" s="295"/>
      <c r="AG534" s="295"/>
      <c r="AH534" s="295"/>
    </row>
    <row r="535" spans="1:34" hidden="1">
      <c r="A535" s="334"/>
      <c r="B535" s="334"/>
      <c r="C535" s="334"/>
      <c r="D535" s="334"/>
      <c r="E535" s="334"/>
      <c r="F535" s="334"/>
      <c r="G535" s="334"/>
      <c r="H535" s="334"/>
      <c r="I535" s="334"/>
      <c r="J535" s="295"/>
      <c r="K535" s="295"/>
      <c r="L535" s="295"/>
      <c r="M535" s="295"/>
      <c r="N535" s="295"/>
      <c r="O535" s="295"/>
      <c r="P535" s="295"/>
      <c r="Q535" s="295"/>
      <c r="R535" s="295"/>
      <c r="S535" s="295"/>
      <c r="T535" s="295"/>
      <c r="U535" s="295"/>
      <c r="V535" s="295"/>
      <c r="W535" s="295"/>
      <c r="X535" s="295"/>
      <c r="Y535" s="295"/>
      <c r="Z535" s="295"/>
      <c r="AA535" s="295"/>
      <c r="AB535" s="295"/>
      <c r="AC535" s="295"/>
      <c r="AD535" s="295"/>
      <c r="AE535" s="295"/>
      <c r="AF535" s="295"/>
      <c r="AG535" s="295"/>
      <c r="AH535" s="295"/>
    </row>
    <row r="536" spans="1:34" hidden="1">
      <c r="A536" s="334"/>
      <c r="B536" s="334"/>
      <c r="C536" s="334"/>
      <c r="D536" s="334"/>
      <c r="E536" s="334"/>
      <c r="F536" s="334"/>
      <c r="G536" s="334"/>
      <c r="H536" s="334"/>
      <c r="I536" s="334"/>
      <c r="J536" s="295"/>
      <c r="K536" s="295"/>
      <c r="L536" s="295"/>
      <c r="M536" s="295"/>
      <c r="N536" s="295"/>
      <c r="O536" s="295"/>
      <c r="P536" s="295"/>
      <c r="Q536" s="295"/>
      <c r="R536" s="295"/>
      <c r="S536" s="295"/>
      <c r="T536" s="295"/>
      <c r="U536" s="295"/>
      <c r="V536" s="295"/>
      <c r="W536" s="295"/>
      <c r="X536" s="295"/>
      <c r="Y536" s="295"/>
      <c r="Z536" s="295"/>
      <c r="AA536" s="295"/>
      <c r="AB536" s="295"/>
      <c r="AC536" s="295"/>
      <c r="AD536" s="295"/>
      <c r="AE536" s="295"/>
      <c r="AF536" s="295"/>
      <c r="AG536" s="295"/>
      <c r="AH536" s="295"/>
    </row>
    <row r="537" spans="1:34" hidden="1">
      <c r="A537" s="334"/>
      <c r="B537" s="334"/>
      <c r="C537" s="334"/>
      <c r="D537" s="334"/>
      <c r="E537" s="334"/>
      <c r="F537" s="334"/>
      <c r="G537" s="334"/>
      <c r="H537" s="334"/>
      <c r="I537" s="334"/>
      <c r="J537" s="295"/>
      <c r="K537" s="295"/>
      <c r="L537" s="295"/>
      <c r="M537" s="295"/>
      <c r="N537" s="295"/>
      <c r="O537" s="295"/>
      <c r="P537" s="295"/>
      <c r="Q537" s="295"/>
      <c r="R537" s="295"/>
      <c r="S537" s="295"/>
      <c r="T537" s="295"/>
      <c r="U537" s="295"/>
      <c r="V537" s="295"/>
      <c r="W537" s="295"/>
      <c r="X537" s="295"/>
      <c r="Y537" s="295"/>
      <c r="Z537" s="295"/>
      <c r="AA537" s="295"/>
      <c r="AB537" s="295"/>
      <c r="AC537" s="295"/>
      <c r="AD537" s="295"/>
      <c r="AE537" s="295"/>
      <c r="AF537" s="295"/>
      <c r="AG537" s="295"/>
      <c r="AH537" s="295"/>
    </row>
    <row r="538" spans="1:34" hidden="1">
      <c r="A538" s="334"/>
      <c r="B538" s="334"/>
      <c r="C538" s="334"/>
      <c r="D538" s="334"/>
      <c r="E538" s="334"/>
      <c r="F538" s="334"/>
      <c r="G538" s="334"/>
      <c r="H538" s="334"/>
      <c r="I538" s="334"/>
      <c r="J538" s="295"/>
      <c r="K538" s="295"/>
      <c r="L538" s="295"/>
      <c r="M538" s="295"/>
      <c r="N538" s="295"/>
      <c r="O538" s="295"/>
      <c r="P538" s="295"/>
      <c r="Q538" s="295"/>
      <c r="R538" s="295"/>
      <c r="S538" s="295"/>
      <c r="T538" s="295"/>
      <c r="U538" s="295"/>
      <c r="V538" s="295"/>
      <c r="W538" s="295"/>
      <c r="X538" s="295"/>
      <c r="Y538" s="295"/>
      <c r="Z538" s="295"/>
      <c r="AA538" s="295"/>
      <c r="AB538" s="295"/>
      <c r="AC538" s="295"/>
      <c r="AD538" s="295"/>
      <c r="AE538" s="295"/>
      <c r="AF538" s="295"/>
      <c r="AG538" s="295"/>
      <c r="AH538" s="295"/>
    </row>
    <row r="539" spans="1:34" ht="20.25" customHeight="1">
      <c r="A539" s="297" t="s">
        <v>1363</v>
      </c>
      <c r="B539" s="297"/>
      <c r="C539" s="297"/>
      <c r="D539" s="297" t="s">
        <v>1364</v>
      </c>
      <c r="E539" s="297"/>
      <c r="F539" s="297"/>
      <c r="G539" s="297"/>
      <c r="H539" s="295"/>
      <c r="I539" s="295"/>
      <c r="J539" s="295"/>
      <c r="K539" s="295"/>
      <c r="L539" s="295"/>
      <c r="M539" s="295"/>
      <c r="N539" s="295"/>
      <c r="O539" s="295"/>
      <c r="P539" s="295"/>
      <c r="Q539" s="295"/>
      <c r="R539" s="295"/>
      <c r="S539" s="295"/>
      <c r="T539" s="295"/>
      <c r="U539" s="295"/>
      <c r="V539" s="295"/>
      <c r="W539" s="295"/>
      <c r="X539" s="295"/>
      <c r="Y539" s="295"/>
      <c r="Z539" s="295"/>
      <c r="AA539" s="295"/>
      <c r="AB539" s="295"/>
      <c r="AC539" s="295"/>
      <c r="AD539" s="295"/>
      <c r="AE539" s="295"/>
      <c r="AF539" s="295"/>
      <c r="AG539" s="295"/>
      <c r="AH539" s="295"/>
    </row>
    <row r="540" spans="1:34" ht="20.25" customHeight="1">
      <c r="A540" s="295"/>
      <c r="B540" s="295"/>
      <c r="C540" s="295"/>
      <c r="D540" s="295"/>
      <c r="E540" s="295"/>
      <c r="F540" s="295"/>
      <c r="G540" s="295"/>
      <c r="H540" s="295"/>
      <c r="I540" s="295"/>
      <c r="J540" s="295"/>
      <c r="K540" s="295"/>
      <c r="L540" s="295"/>
      <c r="M540" s="295"/>
      <c r="N540" s="295"/>
      <c r="O540" s="295"/>
      <c r="P540" s="295"/>
      <c r="Q540" s="295"/>
      <c r="R540" s="295"/>
      <c r="S540" s="295"/>
      <c r="T540" s="295"/>
      <c r="U540" s="295"/>
      <c r="V540" s="295"/>
      <c r="W540" s="295"/>
      <c r="X540" s="295"/>
      <c r="Y540" s="295"/>
      <c r="Z540" s="295"/>
      <c r="AA540" s="295"/>
      <c r="AB540" s="295"/>
      <c r="AC540" s="295"/>
      <c r="AD540" s="295"/>
      <c r="AE540" s="295"/>
      <c r="AF540" s="295"/>
      <c r="AG540" s="295"/>
      <c r="AH540" s="295"/>
    </row>
    <row r="541" spans="1:34" ht="20.25" customHeight="1">
      <c r="A541" s="295" t="s">
        <v>1365</v>
      </c>
      <c r="B541" s="295"/>
      <c r="C541" s="295"/>
      <c r="D541" s="295"/>
      <c r="E541" s="295"/>
      <c r="F541" s="295"/>
      <c r="G541" s="295"/>
      <c r="H541" s="295"/>
      <c r="I541" s="295"/>
      <c r="J541" s="295"/>
      <c r="K541" s="295"/>
      <c r="L541" s="295"/>
      <c r="M541" s="295"/>
      <c r="N541" s="295"/>
      <c r="O541" s="295"/>
      <c r="P541" s="295"/>
      <c r="Q541" s="295"/>
      <c r="R541" s="295"/>
      <c r="S541" s="295"/>
      <c r="T541" s="295"/>
      <c r="U541" s="295"/>
      <c r="V541" s="295"/>
      <c r="W541" s="295"/>
      <c r="X541" s="295"/>
      <c r="Y541" s="295"/>
      <c r="Z541" s="295"/>
      <c r="AA541" s="295"/>
      <c r="AB541" s="295"/>
      <c r="AC541" s="295"/>
      <c r="AD541" s="295"/>
      <c r="AE541" s="295"/>
      <c r="AF541" s="295"/>
      <c r="AG541" s="295"/>
      <c r="AH541" s="295"/>
    </row>
    <row r="542" spans="1:34" ht="20.25" customHeight="1">
      <c r="A542" s="295"/>
      <c r="B542" s="295"/>
      <c r="C542" s="295"/>
      <c r="D542" s="295"/>
      <c r="E542" s="295"/>
      <c r="F542" s="295"/>
      <c r="G542" s="295"/>
      <c r="H542" s="295"/>
      <c r="I542" s="295"/>
      <c r="J542" s="295"/>
      <c r="K542" s="295"/>
      <c r="L542" s="295"/>
      <c r="M542" s="295"/>
      <c r="N542" s="295"/>
      <c r="O542" s="295"/>
      <c r="P542" s="295"/>
      <c r="Q542" s="295"/>
      <c r="R542" s="295"/>
      <c r="S542" s="295"/>
      <c r="T542" s="295"/>
      <c r="U542" s="295"/>
      <c r="V542" s="295"/>
      <c r="W542" s="295"/>
      <c r="X542" s="295"/>
      <c r="Y542" s="295"/>
      <c r="Z542" s="295"/>
      <c r="AA542" s="295"/>
      <c r="AB542" s="295"/>
      <c r="AC542" s="295"/>
      <c r="AD542" s="295"/>
      <c r="AE542" s="295"/>
      <c r="AF542" s="295"/>
      <c r="AG542" s="295"/>
      <c r="AH542" s="295"/>
    </row>
    <row r="543" spans="1:34" ht="20.25" customHeight="1">
      <c r="A543" s="679" t="s">
        <v>1089</v>
      </c>
      <c r="B543" s="680"/>
      <c r="C543" s="680"/>
      <c r="D543" s="680"/>
      <c r="E543" s="680"/>
      <c r="F543" s="680"/>
      <c r="G543" s="680"/>
      <c r="H543" s="680"/>
      <c r="I543" s="681"/>
      <c r="J543" s="507" t="s">
        <v>547</v>
      </c>
      <c r="K543" s="508"/>
      <c r="L543" s="508"/>
      <c r="M543" s="508"/>
      <c r="N543" s="508"/>
      <c r="O543" s="508"/>
      <c r="P543" s="508"/>
      <c r="Q543" s="508"/>
      <c r="R543" s="508"/>
      <c r="S543" s="508"/>
      <c r="T543" s="508"/>
      <c r="U543" s="508"/>
      <c r="V543" s="508"/>
      <c r="W543" s="508"/>
      <c r="X543" s="508"/>
      <c r="Y543" s="508"/>
      <c r="Z543" s="508"/>
      <c r="AA543" s="508"/>
      <c r="AB543" s="508"/>
      <c r="AC543" s="508"/>
      <c r="AD543" s="508"/>
      <c r="AE543" s="508"/>
      <c r="AF543" s="508"/>
      <c r="AG543" s="508"/>
      <c r="AH543" s="509"/>
    </row>
    <row r="544" spans="1:34" ht="20.25" customHeight="1">
      <c r="A544" s="682"/>
      <c r="B544" s="683"/>
      <c r="C544" s="683"/>
      <c r="D544" s="683"/>
      <c r="E544" s="683"/>
      <c r="F544" s="683"/>
      <c r="G544" s="683"/>
      <c r="H544" s="683"/>
      <c r="I544" s="684"/>
      <c r="J544" s="547" t="s">
        <v>1212</v>
      </c>
      <c r="K544" s="548"/>
      <c r="L544" s="548"/>
      <c r="M544" s="548"/>
      <c r="N544" s="549"/>
      <c r="O544" s="547" t="s">
        <v>1366</v>
      </c>
      <c r="P544" s="548"/>
      <c r="Q544" s="548"/>
      <c r="R544" s="548"/>
      <c r="S544" s="549"/>
      <c r="T544" s="547" t="s">
        <v>1367</v>
      </c>
      <c r="U544" s="548"/>
      <c r="V544" s="548"/>
      <c r="W544" s="548"/>
      <c r="X544" s="549"/>
      <c r="Y544" s="547" t="s">
        <v>1368</v>
      </c>
      <c r="Z544" s="548"/>
      <c r="AA544" s="548"/>
      <c r="AB544" s="548"/>
      <c r="AC544" s="549"/>
      <c r="AD544" s="547" t="s">
        <v>1216</v>
      </c>
      <c r="AE544" s="548"/>
      <c r="AF544" s="548"/>
      <c r="AG544" s="548"/>
      <c r="AH544" s="549"/>
    </row>
    <row r="545" spans="1:36" ht="20.25" customHeight="1">
      <c r="A545" s="685"/>
      <c r="B545" s="686"/>
      <c r="C545" s="686"/>
      <c r="D545" s="686"/>
      <c r="E545" s="686"/>
      <c r="F545" s="686"/>
      <c r="G545" s="686"/>
      <c r="H545" s="686"/>
      <c r="I545" s="687"/>
      <c r="J545" s="550"/>
      <c r="K545" s="551"/>
      <c r="L545" s="551"/>
      <c r="M545" s="551"/>
      <c r="N545" s="552"/>
      <c r="O545" s="550"/>
      <c r="P545" s="551"/>
      <c r="Q545" s="551"/>
      <c r="R545" s="551"/>
      <c r="S545" s="552"/>
      <c r="T545" s="550"/>
      <c r="U545" s="551"/>
      <c r="V545" s="551"/>
      <c r="W545" s="551"/>
      <c r="X545" s="552"/>
      <c r="Y545" s="550"/>
      <c r="Z545" s="551"/>
      <c r="AA545" s="551"/>
      <c r="AB545" s="551"/>
      <c r="AC545" s="552"/>
      <c r="AD545" s="550"/>
      <c r="AE545" s="551"/>
      <c r="AF545" s="551"/>
      <c r="AG545" s="551"/>
      <c r="AH545" s="552"/>
    </row>
    <row r="546" spans="1:36">
      <c r="A546" s="507" t="s">
        <v>478</v>
      </c>
      <c r="B546" s="508"/>
      <c r="C546" s="508"/>
      <c r="D546" s="508"/>
      <c r="E546" s="508"/>
      <c r="F546" s="508"/>
      <c r="G546" s="508"/>
      <c r="H546" s="508"/>
      <c r="I546" s="509"/>
      <c r="J546" s="507" t="s">
        <v>479</v>
      </c>
      <c r="K546" s="508"/>
      <c r="L546" s="508"/>
      <c r="M546" s="508"/>
      <c r="N546" s="509"/>
      <c r="O546" s="420" t="s">
        <v>480</v>
      </c>
      <c r="P546" s="421"/>
      <c r="Q546" s="421"/>
      <c r="R546" s="421"/>
      <c r="S546" s="422"/>
      <c r="T546" s="420" t="s">
        <v>1208</v>
      </c>
      <c r="U546" s="421"/>
      <c r="V546" s="421"/>
      <c r="W546" s="421"/>
      <c r="X546" s="422"/>
      <c r="Y546" s="420" t="s">
        <v>1077</v>
      </c>
      <c r="Z546" s="421"/>
      <c r="AA546" s="421"/>
      <c r="AB546" s="421"/>
      <c r="AC546" s="422"/>
      <c r="AD546" s="507" t="s">
        <v>1209</v>
      </c>
      <c r="AE546" s="508"/>
      <c r="AF546" s="508"/>
      <c r="AG546" s="508"/>
      <c r="AH546" s="509"/>
    </row>
    <row r="547" spans="1:36">
      <c r="A547" s="498" t="s">
        <v>1369</v>
      </c>
      <c r="B547" s="499"/>
      <c r="C547" s="499"/>
      <c r="D547" s="499"/>
      <c r="E547" s="499"/>
      <c r="F547" s="499"/>
      <c r="G547" s="499"/>
      <c r="H547" s="499"/>
      <c r="I547" s="500"/>
      <c r="J547" s="423">
        <f>SUM(J548:N552)</f>
        <v>9100</v>
      </c>
      <c r="K547" s="424"/>
      <c r="L547" s="424"/>
      <c r="M547" s="424"/>
      <c r="N547" s="425"/>
      <c r="O547" s="423">
        <f>SUM(O548:S552)</f>
        <v>4813</v>
      </c>
      <c r="P547" s="424"/>
      <c r="Q547" s="424"/>
      <c r="R547" s="424"/>
      <c r="S547" s="425"/>
      <c r="T547" s="423">
        <f t="shared" ref="T547" si="148">SUM(T548:X552)</f>
        <v>-2835</v>
      </c>
      <c r="U547" s="424"/>
      <c r="V547" s="424"/>
      <c r="W547" s="424"/>
      <c r="X547" s="425"/>
      <c r="Y547" s="423">
        <f>SUM(Y548:AC552)</f>
        <v>0</v>
      </c>
      <c r="Z547" s="424"/>
      <c r="AA547" s="424"/>
      <c r="AB547" s="424"/>
      <c r="AC547" s="425"/>
      <c r="AD547" s="423">
        <f>SUM(AD548:AH552)</f>
        <v>11078</v>
      </c>
      <c r="AE547" s="424"/>
      <c r="AF547" s="424"/>
      <c r="AG547" s="424"/>
      <c r="AH547" s="425"/>
      <c r="AI547" s="296" t="str">
        <f>IF(ROUND(J547-P!E26-P!E28,0)=0,"","CHYBA")</f>
        <v/>
      </c>
      <c r="AJ547" s="296" t="s">
        <v>1220</v>
      </c>
    </row>
    <row r="548" spans="1:36">
      <c r="A548" s="516" t="s">
        <v>1370</v>
      </c>
      <c r="B548" s="517"/>
      <c r="C548" s="517"/>
      <c r="D548" s="517"/>
      <c r="E548" s="517"/>
      <c r="F548" s="517"/>
      <c r="G548" s="517"/>
      <c r="H548" s="517"/>
      <c r="I548" s="518"/>
      <c r="J548" s="423">
        <v>9100</v>
      </c>
      <c r="K548" s="424"/>
      <c r="L548" s="424"/>
      <c r="M548" s="424"/>
      <c r="N548" s="425"/>
      <c r="O548" s="423">
        <v>4813</v>
      </c>
      <c r="P548" s="424"/>
      <c r="Q548" s="424"/>
      <c r="R548" s="424"/>
      <c r="S548" s="425"/>
      <c r="T548" s="423">
        <v>-2835</v>
      </c>
      <c r="U548" s="424"/>
      <c r="V548" s="424"/>
      <c r="W548" s="424"/>
      <c r="X548" s="425"/>
      <c r="Y548" s="423">
        <v>0</v>
      </c>
      <c r="Z548" s="424"/>
      <c r="AA548" s="424"/>
      <c r="AB548" s="424"/>
      <c r="AC548" s="425"/>
      <c r="AD548" s="423">
        <f>J548+O548+T548+Y548</f>
        <v>11078</v>
      </c>
      <c r="AE548" s="424"/>
      <c r="AF548" s="424"/>
      <c r="AG548" s="424"/>
      <c r="AH548" s="425"/>
      <c r="AI548" s="296" t="str">
        <f>IF(ROUND(AD547-P!D26-P!D28,0)=0,"","CHYBA")</f>
        <v/>
      </c>
      <c r="AJ548" s="296" t="s">
        <v>1220</v>
      </c>
    </row>
    <row r="549" spans="1:36">
      <c r="A549" s="498"/>
      <c r="B549" s="499"/>
      <c r="C549" s="499"/>
      <c r="D549" s="499"/>
      <c r="E549" s="499"/>
      <c r="F549" s="499"/>
      <c r="G549" s="499"/>
      <c r="H549" s="499"/>
      <c r="I549" s="500"/>
      <c r="J549" s="423">
        <v>0</v>
      </c>
      <c r="K549" s="424"/>
      <c r="L549" s="424"/>
      <c r="M549" s="424"/>
      <c r="N549" s="425"/>
      <c r="O549" s="423"/>
      <c r="P549" s="424"/>
      <c r="Q549" s="424"/>
      <c r="R549" s="424"/>
      <c r="S549" s="425"/>
      <c r="T549" s="423"/>
      <c r="U549" s="424"/>
      <c r="V549" s="424"/>
      <c r="W549" s="424"/>
      <c r="X549" s="425"/>
      <c r="Y549" s="423"/>
      <c r="Z549" s="424"/>
      <c r="AA549" s="424"/>
      <c r="AB549" s="424"/>
      <c r="AC549" s="425"/>
      <c r="AD549" s="423">
        <f t="shared" ref="AD549:AD552" si="149">J549+O549+T549+Y549</f>
        <v>0</v>
      </c>
      <c r="AE549" s="424"/>
      <c r="AF549" s="424"/>
      <c r="AG549" s="424"/>
      <c r="AH549" s="425"/>
    </row>
    <row r="550" spans="1:36">
      <c r="A550" s="498"/>
      <c r="B550" s="499"/>
      <c r="C550" s="499"/>
      <c r="D550" s="499"/>
      <c r="E550" s="499"/>
      <c r="F550" s="499"/>
      <c r="G550" s="499"/>
      <c r="H550" s="499"/>
      <c r="I550" s="500"/>
      <c r="J550" s="504">
        <v>0</v>
      </c>
      <c r="K550" s="505"/>
      <c r="L550" s="505"/>
      <c r="M550" s="505"/>
      <c r="N550" s="506"/>
      <c r="O550" s="423"/>
      <c r="P550" s="424"/>
      <c r="Q550" s="424"/>
      <c r="R550" s="424"/>
      <c r="S550" s="425"/>
      <c r="T550" s="423"/>
      <c r="U550" s="424"/>
      <c r="V550" s="424"/>
      <c r="W550" s="424"/>
      <c r="X550" s="425"/>
      <c r="Y550" s="423"/>
      <c r="Z550" s="424"/>
      <c r="AA550" s="424"/>
      <c r="AB550" s="424"/>
      <c r="AC550" s="425"/>
      <c r="AD550" s="504">
        <f t="shared" si="149"/>
        <v>0</v>
      </c>
      <c r="AE550" s="505"/>
      <c r="AF550" s="505"/>
      <c r="AG550" s="505"/>
      <c r="AH550" s="506"/>
    </row>
    <row r="551" spans="1:36">
      <c r="A551" s="498"/>
      <c r="B551" s="499"/>
      <c r="C551" s="499"/>
      <c r="D551" s="499"/>
      <c r="E551" s="499"/>
      <c r="F551" s="499"/>
      <c r="G551" s="499"/>
      <c r="H551" s="499"/>
      <c r="I551" s="500"/>
      <c r="J551" s="504">
        <v>0</v>
      </c>
      <c r="K551" s="505"/>
      <c r="L551" s="505"/>
      <c r="M551" s="505"/>
      <c r="N551" s="506"/>
      <c r="O551" s="423"/>
      <c r="P551" s="424"/>
      <c r="Q551" s="424"/>
      <c r="R551" s="424"/>
      <c r="S551" s="425"/>
      <c r="T551" s="423"/>
      <c r="U551" s="424"/>
      <c r="V551" s="424"/>
      <c r="W551" s="424"/>
      <c r="X551" s="425"/>
      <c r="Y551" s="423"/>
      <c r="Z551" s="424"/>
      <c r="AA551" s="424"/>
      <c r="AB551" s="424"/>
      <c r="AC551" s="425"/>
      <c r="AD551" s="504">
        <f t="shared" si="149"/>
        <v>0</v>
      </c>
      <c r="AE551" s="505"/>
      <c r="AF551" s="505"/>
      <c r="AG551" s="505"/>
      <c r="AH551" s="506"/>
    </row>
    <row r="552" spans="1:36">
      <c r="A552" s="498"/>
      <c r="B552" s="499"/>
      <c r="C552" s="499"/>
      <c r="D552" s="499"/>
      <c r="E552" s="499"/>
      <c r="F552" s="499"/>
      <c r="G552" s="499"/>
      <c r="H552" s="499"/>
      <c r="I552" s="500"/>
      <c r="J552" s="504">
        <v>0</v>
      </c>
      <c r="K552" s="505"/>
      <c r="L552" s="505"/>
      <c r="M552" s="505"/>
      <c r="N552" s="506"/>
      <c r="O552" s="423"/>
      <c r="P552" s="424"/>
      <c r="Q552" s="424"/>
      <c r="R552" s="424"/>
      <c r="S552" s="425"/>
      <c r="T552" s="423"/>
      <c r="U552" s="424"/>
      <c r="V552" s="424"/>
      <c r="W552" s="424"/>
      <c r="X552" s="425"/>
      <c r="Y552" s="423"/>
      <c r="Z552" s="424"/>
      <c r="AA552" s="424"/>
      <c r="AB552" s="424"/>
      <c r="AC552" s="425"/>
      <c r="AD552" s="504">
        <f t="shared" si="149"/>
        <v>0</v>
      </c>
      <c r="AE552" s="505"/>
      <c r="AF552" s="505"/>
      <c r="AG552" s="505"/>
      <c r="AH552" s="506"/>
    </row>
    <row r="553" spans="1:36">
      <c r="A553" s="498" t="s">
        <v>1371</v>
      </c>
      <c r="B553" s="499"/>
      <c r="C553" s="499"/>
      <c r="D553" s="499"/>
      <c r="E553" s="499"/>
      <c r="F553" s="499"/>
      <c r="G553" s="499"/>
      <c r="H553" s="499"/>
      <c r="I553" s="500"/>
      <c r="J553" s="423">
        <f t="shared" ref="J553" si="150">SUM(J554:N558)</f>
        <v>55313.36</v>
      </c>
      <c r="K553" s="424"/>
      <c r="L553" s="424"/>
      <c r="M553" s="424"/>
      <c r="N553" s="425"/>
      <c r="O553" s="423">
        <f t="shared" ref="O553" si="151">SUM(O554:S558)</f>
        <v>62327.08</v>
      </c>
      <c r="P553" s="424"/>
      <c r="Q553" s="424"/>
      <c r="R553" s="424"/>
      <c r="S553" s="425"/>
      <c r="T553" s="423">
        <f t="shared" ref="T553" si="152">SUM(T554:X558)</f>
        <v>-48796.36</v>
      </c>
      <c r="U553" s="424"/>
      <c r="V553" s="424"/>
      <c r="W553" s="424"/>
      <c r="X553" s="425"/>
      <c r="Y553" s="423">
        <f t="shared" ref="Y553" si="153">SUM(Y554:AC558)</f>
        <v>0</v>
      </c>
      <c r="Z553" s="424"/>
      <c r="AA553" s="424"/>
      <c r="AB553" s="424"/>
      <c r="AC553" s="425"/>
      <c r="AD553" s="423">
        <f t="shared" ref="AD553" si="154">SUM(AD554:AH558)</f>
        <v>68844.08</v>
      </c>
      <c r="AE553" s="424"/>
      <c r="AF553" s="424"/>
      <c r="AG553" s="424"/>
      <c r="AH553" s="425"/>
      <c r="AI553" s="296" t="str">
        <f>IF(ROUND(J553-P!E27-P!E29,0)=0,"","CHYBA")</f>
        <v/>
      </c>
      <c r="AJ553" s="296" t="s">
        <v>1220</v>
      </c>
    </row>
    <row r="554" spans="1:36">
      <c r="A554" s="516" t="s">
        <v>1370</v>
      </c>
      <c r="B554" s="517"/>
      <c r="C554" s="517"/>
      <c r="D554" s="517"/>
      <c r="E554" s="517"/>
      <c r="F554" s="517"/>
      <c r="G554" s="517"/>
      <c r="H554" s="517"/>
      <c r="I554" s="518"/>
      <c r="J554" s="423">
        <v>0</v>
      </c>
      <c r="K554" s="424"/>
      <c r="L554" s="424"/>
      <c r="M554" s="424"/>
      <c r="N554" s="425"/>
      <c r="O554" s="423">
        <v>3302</v>
      </c>
      <c r="P554" s="424"/>
      <c r="Q554" s="424"/>
      <c r="R554" s="424"/>
      <c r="S554" s="425"/>
      <c r="T554" s="423"/>
      <c r="U554" s="424"/>
      <c r="V554" s="424"/>
      <c r="W554" s="424"/>
      <c r="X554" s="425"/>
      <c r="Y554" s="423">
        <v>0</v>
      </c>
      <c r="Z554" s="424"/>
      <c r="AA554" s="424"/>
      <c r="AB554" s="424"/>
      <c r="AC554" s="425"/>
      <c r="AD554" s="423">
        <f t="shared" ref="AD554:AD558" si="155">J554+O554+T554+Y554</f>
        <v>3302</v>
      </c>
      <c r="AE554" s="424"/>
      <c r="AF554" s="424"/>
      <c r="AG554" s="424"/>
      <c r="AH554" s="425"/>
      <c r="AI554" s="296" t="str">
        <f>IF(ROUND(AD553-P!D27-P!D29,0)=0,"","CHYBA")</f>
        <v/>
      </c>
      <c r="AJ554" s="296" t="s">
        <v>1220</v>
      </c>
    </row>
    <row r="555" spans="1:36">
      <c r="A555" s="516" t="s">
        <v>1372</v>
      </c>
      <c r="B555" s="517"/>
      <c r="C555" s="517"/>
      <c r="D555" s="517"/>
      <c r="E555" s="517"/>
      <c r="F555" s="517"/>
      <c r="G555" s="517"/>
      <c r="H555" s="517"/>
      <c r="I555" s="518"/>
      <c r="J555" s="423">
        <v>16000</v>
      </c>
      <c r="K555" s="424"/>
      <c r="L555" s="424"/>
      <c r="M555" s="424"/>
      <c r="N555" s="425"/>
      <c r="O555" s="423">
        <v>16070</v>
      </c>
      <c r="P555" s="424"/>
      <c r="Q555" s="424"/>
      <c r="R555" s="424"/>
      <c r="S555" s="425"/>
      <c r="T555" s="423">
        <v>-16000</v>
      </c>
      <c r="U555" s="424"/>
      <c r="V555" s="424"/>
      <c r="W555" s="424"/>
      <c r="X555" s="425"/>
      <c r="Y555" s="423"/>
      <c r="Z555" s="424"/>
      <c r="AA555" s="424"/>
      <c r="AB555" s="424"/>
      <c r="AC555" s="425"/>
      <c r="AD555" s="423">
        <f t="shared" si="155"/>
        <v>16070</v>
      </c>
      <c r="AE555" s="424"/>
      <c r="AF555" s="424"/>
      <c r="AG555" s="424"/>
      <c r="AH555" s="425"/>
    </row>
    <row r="556" spans="1:36">
      <c r="A556" s="516" t="s">
        <v>1373</v>
      </c>
      <c r="B556" s="517"/>
      <c r="C556" s="517"/>
      <c r="D556" s="517"/>
      <c r="E556" s="517"/>
      <c r="F556" s="517"/>
      <c r="G556" s="517"/>
      <c r="H556" s="517"/>
      <c r="I556" s="518"/>
      <c r="J556" s="423">
        <v>3941.3600000000006</v>
      </c>
      <c r="K556" s="424"/>
      <c r="L556" s="424"/>
      <c r="M556" s="424"/>
      <c r="N556" s="425"/>
      <c r="O556" s="423">
        <f>3274.1+2445.15</f>
        <v>5719.25</v>
      </c>
      <c r="P556" s="424"/>
      <c r="Q556" s="424"/>
      <c r="R556" s="424"/>
      <c r="S556" s="425"/>
      <c r="T556" s="423">
        <f>-849.3-3092.06</f>
        <v>-3941.3599999999997</v>
      </c>
      <c r="U556" s="424"/>
      <c r="V556" s="424"/>
      <c r="W556" s="424"/>
      <c r="X556" s="425"/>
      <c r="Y556" s="423"/>
      <c r="Z556" s="424"/>
      <c r="AA556" s="424"/>
      <c r="AB556" s="424"/>
      <c r="AC556" s="425"/>
      <c r="AD556" s="423">
        <f t="shared" si="155"/>
        <v>5719.2500000000009</v>
      </c>
      <c r="AE556" s="424"/>
      <c r="AF556" s="424"/>
      <c r="AG556" s="424"/>
      <c r="AH556" s="425"/>
    </row>
    <row r="557" spans="1:36">
      <c r="A557" s="516" t="s">
        <v>1374</v>
      </c>
      <c r="B557" s="517"/>
      <c r="C557" s="517"/>
      <c r="D557" s="517"/>
      <c r="E557" s="517"/>
      <c r="F557" s="517"/>
      <c r="G557" s="517"/>
      <c r="H557" s="517"/>
      <c r="I557" s="518"/>
      <c r="J557" s="423">
        <v>10372</v>
      </c>
      <c r="K557" s="424"/>
      <c r="L557" s="424"/>
      <c r="M557" s="424"/>
      <c r="N557" s="425"/>
      <c r="O557" s="423">
        <f>9301.38+6946.45</f>
        <v>16247.829999999998</v>
      </c>
      <c r="P557" s="424"/>
      <c r="Q557" s="424"/>
      <c r="R557" s="424"/>
      <c r="S557" s="425"/>
      <c r="T557" s="423">
        <f>-8137-2235</f>
        <v>-10372</v>
      </c>
      <c r="U557" s="424"/>
      <c r="V557" s="424"/>
      <c r="W557" s="424"/>
      <c r="X557" s="425"/>
      <c r="Y557" s="423"/>
      <c r="Z557" s="424"/>
      <c r="AA557" s="424"/>
      <c r="AB557" s="424"/>
      <c r="AC557" s="425"/>
      <c r="AD557" s="423">
        <f t="shared" si="155"/>
        <v>16247.829999999998</v>
      </c>
      <c r="AE557" s="424"/>
      <c r="AF557" s="424"/>
      <c r="AG557" s="424"/>
      <c r="AH557" s="425"/>
    </row>
    <row r="558" spans="1:36">
      <c r="A558" s="516" t="s">
        <v>1375</v>
      </c>
      <c r="B558" s="517"/>
      <c r="C558" s="517"/>
      <c r="D558" s="517"/>
      <c r="E558" s="517"/>
      <c r="F558" s="517"/>
      <c r="G558" s="517"/>
      <c r="H558" s="517"/>
      <c r="I558" s="518"/>
      <c r="J558" s="423">
        <v>25000</v>
      </c>
      <c r="K558" s="424"/>
      <c r="L558" s="424"/>
      <c r="M558" s="424"/>
      <c r="N558" s="425"/>
      <c r="O558" s="423">
        <v>20988</v>
      </c>
      <c r="P558" s="424"/>
      <c r="Q558" s="424"/>
      <c r="R558" s="424"/>
      <c r="S558" s="425"/>
      <c r="T558" s="423">
        <v>-18483</v>
      </c>
      <c r="U558" s="424"/>
      <c r="V558" s="424"/>
      <c r="W558" s="424"/>
      <c r="X558" s="425"/>
      <c r="Y558" s="423"/>
      <c r="Z558" s="424"/>
      <c r="AA558" s="424"/>
      <c r="AB558" s="424"/>
      <c r="AC558" s="425"/>
      <c r="AD558" s="423">
        <f t="shared" si="155"/>
        <v>27505</v>
      </c>
      <c r="AE558" s="424"/>
      <c r="AF558" s="424"/>
      <c r="AG558" s="424"/>
      <c r="AH558" s="425"/>
    </row>
    <row r="559" spans="1:36">
      <c r="A559" s="295"/>
      <c r="B559" s="295"/>
      <c r="C559" s="295"/>
      <c r="D559" s="295"/>
      <c r="E559" s="295"/>
      <c r="F559" s="295"/>
      <c r="G559" s="295"/>
      <c r="H559" s="295"/>
      <c r="I559" s="295"/>
      <c r="J559" s="295"/>
      <c r="K559" s="295"/>
      <c r="L559" s="295"/>
      <c r="M559" s="295"/>
      <c r="N559" s="295"/>
      <c r="O559" s="302"/>
      <c r="P559" s="302"/>
      <c r="Q559" s="302"/>
      <c r="R559" s="302"/>
      <c r="S559" s="302"/>
      <c r="T559" s="302"/>
      <c r="U559" s="302"/>
      <c r="V559" s="302"/>
      <c r="W559" s="302"/>
      <c r="X559" s="302"/>
      <c r="Y559" s="302"/>
      <c r="Z559" s="302"/>
      <c r="AA559" s="302"/>
      <c r="AB559" s="302"/>
      <c r="AC559" s="302"/>
      <c r="AD559" s="295"/>
      <c r="AE559" s="295"/>
      <c r="AF559" s="295"/>
      <c r="AG559" s="295"/>
      <c r="AH559" s="295"/>
    </row>
    <row r="560" spans="1:36">
      <c r="A560" s="286"/>
      <c r="B560" s="286"/>
      <c r="C560" s="286"/>
      <c r="D560" s="286"/>
      <c r="E560" s="286"/>
      <c r="F560" s="286"/>
      <c r="G560" s="286"/>
      <c r="H560" s="286"/>
      <c r="I560" s="286"/>
      <c r="J560" s="286"/>
      <c r="K560" s="286"/>
      <c r="L560" s="286"/>
      <c r="M560" s="286"/>
      <c r="N560" s="286"/>
      <c r="O560" s="286"/>
      <c r="P560" s="286"/>
      <c r="Q560" s="286"/>
      <c r="R560" s="286"/>
      <c r="S560" s="286"/>
      <c r="T560" s="286"/>
      <c r="U560" s="286"/>
      <c r="V560" s="286"/>
      <c r="W560" s="286"/>
      <c r="X560" s="286"/>
      <c r="Y560" s="286"/>
      <c r="Z560" s="286"/>
      <c r="AA560" s="286"/>
      <c r="AB560" s="286"/>
      <c r="AC560" s="286"/>
      <c r="AD560" s="286"/>
      <c r="AE560" s="286"/>
      <c r="AF560" s="286"/>
      <c r="AG560" s="286"/>
      <c r="AH560" s="286"/>
    </row>
    <row r="561" spans="1:36">
      <c r="A561" s="412" t="s">
        <v>1376</v>
      </c>
      <c r="B561" s="412"/>
      <c r="C561" s="412"/>
      <c r="D561" s="412"/>
      <c r="E561" s="412"/>
      <c r="F561" s="412"/>
      <c r="G561" s="412"/>
      <c r="H561" s="412"/>
      <c r="I561" s="412"/>
      <c r="J561" s="412"/>
      <c r="K561" s="412"/>
      <c r="L561" s="412"/>
      <c r="M561" s="412"/>
      <c r="N561" s="412"/>
      <c r="O561" s="412"/>
      <c r="P561" s="412"/>
      <c r="Q561" s="412"/>
      <c r="R561" s="412"/>
      <c r="S561" s="412"/>
      <c r="T561" s="412"/>
      <c r="U561" s="412"/>
      <c r="V561" s="412"/>
      <c r="W561" s="412"/>
      <c r="X561" s="412"/>
      <c r="Y561" s="412"/>
      <c r="Z561" s="412"/>
      <c r="AA561" s="412"/>
      <c r="AB561" s="412"/>
      <c r="AC561" s="412"/>
      <c r="AD561" s="412"/>
      <c r="AE561" s="412"/>
      <c r="AF561" s="412"/>
      <c r="AG561" s="412"/>
      <c r="AH561" s="412"/>
    </row>
    <row r="562" spans="1:36">
      <c r="A562" s="412"/>
      <c r="B562" s="412"/>
      <c r="C562" s="412"/>
      <c r="D562" s="412"/>
      <c r="E562" s="412"/>
      <c r="F562" s="412"/>
      <c r="G562" s="412"/>
      <c r="H562" s="412"/>
      <c r="I562" s="412"/>
      <c r="J562" s="412"/>
      <c r="K562" s="412"/>
      <c r="L562" s="412"/>
      <c r="M562" s="412"/>
      <c r="N562" s="412"/>
      <c r="O562" s="412"/>
      <c r="P562" s="412"/>
      <c r="Q562" s="412"/>
      <c r="R562" s="412"/>
      <c r="S562" s="412"/>
      <c r="T562" s="412"/>
      <c r="U562" s="412"/>
      <c r="V562" s="412"/>
      <c r="W562" s="412"/>
      <c r="X562" s="412"/>
      <c r="Y562" s="412"/>
      <c r="Z562" s="412"/>
      <c r="AA562" s="412"/>
      <c r="AB562" s="412"/>
      <c r="AC562" s="412"/>
      <c r="AD562" s="412"/>
      <c r="AE562" s="412"/>
      <c r="AF562" s="412"/>
      <c r="AG562" s="412"/>
      <c r="AH562" s="412"/>
    </row>
    <row r="563" spans="1:36">
      <c r="A563" s="295"/>
      <c r="B563" s="295"/>
      <c r="C563" s="295"/>
      <c r="D563" s="295"/>
      <c r="E563" s="295"/>
      <c r="F563" s="295"/>
      <c r="G563" s="295"/>
      <c r="H563" s="295"/>
      <c r="I563" s="295"/>
      <c r="J563" s="295"/>
      <c r="K563" s="295"/>
      <c r="L563" s="295"/>
      <c r="M563" s="295"/>
      <c r="N563" s="295"/>
      <c r="O563" s="295"/>
      <c r="P563" s="295"/>
      <c r="Q563" s="295"/>
      <c r="R563" s="295"/>
      <c r="S563" s="295"/>
      <c r="T563" s="295"/>
      <c r="U563" s="295"/>
      <c r="V563" s="295"/>
      <c r="W563" s="295"/>
      <c r="X563" s="295"/>
      <c r="Y563" s="295"/>
      <c r="Z563" s="295"/>
      <c r="AA563" s="295"/>
      <c r="AB563" s="295"/>
      <c r="AC563" s="295"/>
      <c r="AD563" s="295"/>
      <c r="AE563" s="295"/>
      <c r="AF563" s="295"/>
      <c r="AG563" s="295"/>
      <c r="AH563" s="295"/>
    </row>
    <row r="564" spans="1:36">
      <c r="A564" s="412" t="s">
        <v>1377</v>
      </c>
      <c r="B564" s="412"/>
      <c r="C564" s="412"/>
      <c r="D564" s="412"/>
      <c r="E564" s="412"/>
      <c r="F564" s="412"/>
      <c r="G564" s="412"/>
      <c r="H564" s="412"/>
      <c r="I564" s="412"/>
      <c r="J564" s="412"/>
      <c r="K564" s="412"/>
      <c r="L564" s="412"/>
      <c r="M564" s="412"/>
      <c r="N564" s="412"/>
      <c r="O564" s="412"/>
      <c r="P564" s="412"/>
      <c r="Q564" s="412"/>
      <c r="R564" s="412"/>
      <c r="S564" s="412"/>
      <c r="T564" s="412"/>
      <c r="U564" s="412"/>
      <c r="V564" s="412"/>
      <c r="W564" s="412"/>
      <c r="X564" s="412"/>
      <c r="Y564" s="412"/>
      <c r="Z564" s="412"/>
      <c r="AA564" s="412"/>
      <c r="AB564" s="412"/>
      <c r="AC564" s="412"/>
      <c r="AD564" s="412"/>
      <c r="AE564" s="412"/>
      <c r="AF564" s="412"/>
      <c r="AG564" s="412"/>
      <c r="AH564" s="412"/>
    </row>
    <row r="565" spans="1:36">
      <c r="A565" s="412"/>
      <c r="B565" s="412"/>
      <c r="C565" s="412"/>
      <c r="D565" s="412"/>
      <c r="E565" s="412"/>
      <c r="F565" s="412"/>
      <c r="G565" s="412"/>
      <c r="H565" s="412"/>
      <c r="I565" s="412"/>
      <c r="J565" s="412"/>
      <c r="K565" s="412"/>
      <c r="L565" s="412"/>
      <c r="M565" s="412"/>
      <c r="N565" s="412"/>
      <c r="O565" s="412"/>
      <c r="P565" s="412"/>
      <c r="Q565" s="412"/>
      <c r="R565" s="412"/>
      <c r="S565" s="412"/>
      <c r="T565" s="412"/>
      <c r="U565" s="412"/>
      <c r="V565" s="412"/>
      <c r="W565" s="412"/>
      <c r="X565" s="412"/>
      <c r="Y565" s="412"/>
      <c r="Z565" s="412"/>
      <c r="AA565" s="412"/>
      <c r="AB565" s="412"/>
      <c r="AC565" s="412"/>
      <c r="AD565" s="412"/>
      <c r="AE565" s="412"/>
      <c r="AF565" s="412"/>
      <c r="AG565" s="412"/>
      <c r="AH565" s="412"/>
    </row>
    <row r="566" spans="1:36">
      <c r="A566" s="295"/>
      <c r="B566" s="295"/>
      <c r="C566" s="295"/>
      <c r="D566" s="295"/>
      <c r="E566" s="295"/>
      <c r="F566" s="295"/>
      <c r="G566" s="295"/>
      <c r="H566" s="295"/>
      <c r="I566" s="295"/>
      <c r="J566" s="295"/>
      <c r="K566" s="295"/>
      <c r="L566" s="295"/>
      <c r="M566" s="295"/>
      <c r="N566" s="295"/>
      <c r="O566" s="295"/>
      <c r="P566" s="295"/>
      <c r="Q566" s="295"/>
      <c r="R566" s="295"/>
      <c r="S566" s="295"/>
      <c r="T566" s="295"/>
      <c r="U566" s="295"/>
      <c r="V566" s="295"/>
      <c r="W566" s="295"/>
      <c r="X566" s="295"/>
      <c r="Y566" s="295"/>
      <c r="Z566" s="295"/>
      <c r="AA566" s="295"/>
      <c r="AB566" s="295"/>
      <c r="AC566" s="295"/>
      <c r="AD566" s="295"/>
      <c r="AE566" s="295"/>
      <c r="AF566" s="295"/>
      <c r="AG566" s="295"/>
      <c r="AH566" s="295"/>
    </row>
    <row r="567" spans="1:36">
      <c r="A567" s="679" t="s">
        <v>1089</v>
      </c>
      <c r="B567" s="680"/>
      <c r="C567" s="680"/>
      <c r="D567" s="680"/>
      <c r="E567" s="680"/>
      <c r="F567" s="680"/>
      <c r="G567" s="680"/>
      <c r="H567" s="680"/>
      <c r="I567" s="681"/>
      <c r="J567" s="507" t="s">
        <v>1236</v>
      </c>
      <c r="K567" s="508"/>
      <c r="L567" s="508"/>
      <c r="M567" s="508"/>
      <c r="N567" s="508"/>
      <c r="O567" s="508"/>
      <c r="P567" s="508"/>
      <c r="Q567" s="508"/>
      <c r="R567" s="508"/>
      <c r="S567" s="508"/>
      <c r="T567" s="508"/>
      <c r="U567" s="508"/>
      <c r="V567" s="508"/>
      <c r="W567" s="508"/>
      <c r="X567" s="508"/>
      <c r="Y567" s="508"/>
      <c r="Z567" s="508"/>
      <c r="AA567" s="508"/>
      <c r="AB567" s="508"/>
      <c r="AC567" s="508"/>
      <c r="AD567" s="508"/>
      <c r="AE567" s="508"/>
      <c r="AF567" s="508"/>
      <c r="AG567" s="508"/>
      <c r="AH567" s="509"/>
    </row>
    <row r="568" spans="1:36">
      <c r="A568" s="682"/>
      <c r="B568" s="683"/>
      <c r="C568" s="683"/>
      <c r="D568" s="683"/>
      <c r="E568" s="683"/>
      <c r="F568" s="683"/>
      <c r="G568" s="683"/>
      <c r="H568" s="683"/>
      <c r="I568" s="684"/>
      <c r="J568" s="547" t="s">
        <v>1212</v>
      </c>
      <c r="K568" s="548"/>
      <c r="L568" s="548"/>
      <c r="M568" s="548"/>
      <c r="N568" s="549"/>
      <c r="O568" s="547" t="s">
        <v>1366</v>
      </c>
      <c r="P568" s="548"/>
      <c r="Q568" s="548"/>
      <c r="R568" s="548"/>
      <c r="S568" s="549"/>
      <c r="T568" s="547" t="s">
        <v>1367</v>
      </c>
      <c r="U568" s="548"/>
      <c r="V568" s="548"/>
      <c r="W568" s="548"/>
      <c r="X568" s="549"/>
      <c r="Y568" s="547" t="s">
        <v>1368</v>
      </c>
      <c r="Z568" s="548"/>
      <c r="AA568" s="548"/>
      <c r="AB568" s="548"/>
      <c r="AC568" s="549"/>
      <c r="AD568" s="547" t="s">
        <v>1216</v>
      </c>
      <c r="AE568" s="548"/>
      <c r="AF568" s="548"/>
      <c r="AG568" s="548"/>
      <c r="AH568" s="549"/>
    </row>
    <row r="569" spans="1:36" ht="21" customHeight="1">
      <c r="A569" s="685"/>
      <c r="B569" s="686"/>
      <c r="C569" s="686"/>
      <c r="D569" s="686"/>
      <c r="E569" s="686"/>
      <c r="F569" s="686"/>
      <c r="G569" s="686"/>
      <c r="H569" s="686"/>
      <c r="I569" s="687"/>
      <c r="J569" s="550"/>
      <c r="K569" s="551"/>
      <c r="L569" s="551"/>
      <c r="M569" s="551"/>
      <c r="N569" s="552"/>
      <c r="O569" s="550"/>
      <c r="P569" s="551"/>
      <c r="Q569" s="551"/>
      <c r="R569" s="551"/>
      <c r="S569" s="552"/>
      <c r="T569" s="550"/>
      <c r="U569" s="551"/>
      <c r="V569" s="551"/>
      <c r="W569" s="551"/>
      <c r="X569" s="552"/>
      <c r="Y569" s="550"/>
      <c r="Z569" s="551"/>
      <c r="AA569" s="551"/>
      <c r="AB569" s="551"/>
      <c r="AC569" s="552"/>
      <c r="AD569" s="550"/>
      <c r="AE569" s="551"/>
      <c r="AF569" s="551"/>
      <c r="AG569" s="551"/>
      <c r="AH569" s="552"/>
    </row>
    <row r="570" spans="1:36">
      <c r="A570" s="507" t="s">
        <v>478</v>
      </c>
      <c r="B570" s="508"/>
      <c r="C570" s="508"/>
      <c r="D570" s="508"/>
      <c r="E570" s="508"/>
      <c r="F570" s="508"/>
      <c r="G570" s="508"/>
      <c r="H570" s="508"/>
      <c r="I570" s="509"/>
      <c r="J570" s="507" t="s">
        <v>479</v>
      </c>
      <c r="K570" s="508"/>
      <c r="L570" s="508"/>
      <c r="M570" s="508"/>
      <c r="N570" s="509"/>
      <c r="O570" s="507" t="s">
        <v>480</v>
      </c>
      <c r="P570" s="508"/>
      <c r="Q570" s="508"/>
      <c r="R570" s="508"/>
      <c r="S570" s="509"/>
      <c r="T570" s="507" t="s">
        <v>1208</v>
      </c>
      <c r="U570" s="508"/>
      <c r="V570" s="508"/>
      <c r="W570" s="508"/>
      <c r="X570" s="509"/>
      <c r="Y570" s="507" t="s">
        <v>1077</v>
      </c>
      <c r="Z570" s="508"/>
      <c r="AA570" s="508"/>
      <c r="AB570" s="508"/>
      <c r="AC570" s="509"/>
      <c r="AD570" s="507" t="s">
        <v>1209</v>
      </c>
      <c r="AE570" s="508"/>
      <c r="AF570" s="508"/>
      <c r="AG570" s="508"/>
      <c r="AH570" s="509"/>
    </row>
    <row r="571" spans="1:36">
      <c r="A571" s="498" t="s">
        <v>1369</v>
      </c>
      <c r="B571" s="499"/>
      <c r="C571" s="499"/>
      <c r="D571" s="499"/>
      <c r="E571" s="499"/>
      <c r="F571" s="499"/>
      <c r="G571" s="499"/>
      <c r="H571" s="499"/>
      <c r="I571" s="500"/>
      <c r="J571" s="423">
        <f>SUM(J572:N576)</f>
        <v>9300</v>
      </c>
      <c r="K571" s="424"/>
      <c r="L571" s="424"/>
      <c r="M571" s="424"/>
      <c r="N571" s="425"/>
      <c r="O571" s="423">
        <f>SUM(O572:S576)</f>
        <v>4236</v>
      </c>
      <c r="P571" s="424"/>
      <c r="Q571" s="424"/>
      <c r="R571" s="424"/>
      <c r="S571" s="425"/>
      <c r="T571" s="423">
        <f t="shared" ref="T571" si="156">SUM(T572:X576)</f>
        <v>-4436</v>
      </c>
      <c r="U571" s="424"/>
      <c r="V571" s="424"/>
      <c r="W571" s="424"/>
      <c r="X571" s="425"/>
      <c r="Y571" s="423">
        <f>SUM(Y572:AC576)</f>
        <v>0</v>
      </c>
      <c r="Z571" s="424"/>
      <c r="AA571" s="424"/>
      <c r="AB571" s="424"/>
      <c r="AC571" s="425"/>
      <c r="AD571" s="423">
        <f t="shared" ref="AD571" si="157">SUM(AD572:AH576)</f>
        <v>9100</v>
      </c>
      <c r="AE571" s="424"/>
      <c r="AF571" s="424"/>
      <c r="AG571" s="424"/>
      <c r="AH571" s="425"/>
      <c r="AI571" s="296" t="str">
        <f>IF(ROUND(AD571-P!E26-P!E28,0)=0,"","CHYBA")</f>
        <v/>
      </c>
      <c r="AJ571" s="296" t="s">
        <v>1220</v>
      </c>
    </row>
    <row r="572" spans="1:36">
      <c r="A572" s="516" t="s">
        <v>1370</v>
      </c>
      <c r="B572" s="517"/>
      <c r="C572" s="517"/>
      <c r="D572" s="517"/>
      <c r="E572" s="517"/>
      <c r="F572" s="517"/>
      <c r="G572" s="517"/>
      <c r="H572" s="517"/>
      <c r="I572" s="518"/>
      <c r="J572" s="423">
        <v>9300</v>
      </c>
      <c r="K572" s="424"/>
      <c r="L572" s="424"/>
      <c r="M572" s="424"/>
      <c r="N572" s="425"/>
      <c r="O572" s="423">
        <v>4236</v>
      </c>
      <c r="P572" s="424"/>
      <c r="Q572" s="424"/>
      <c r="R572" s="424"/>
      <c r="S572" s="425"/>
      <c r="T572" s="423">
        <v>-4436</v>
      </c>
      <c r="U572" s="424"/>
      <c r="V572" s="424"/>
      <c r="W572" s="424"/>
      <c r="X572" s="425"/>
      <c r="Y572" s="423"/>
      <c r="Z572" s="424"/>
      <c r="AA572" s="424"/>
      <c r="AB572" s="424"/>
      <c r="AC572" s="425"/>
      <c r="AD572" s="423">
        <f>J572+O572+T572+Y572</f>
        <v>9100</v>
      </c>
      <c r="AE572" s="424"/>
      <c r="AF572" s="424"/>
      <c r="AG572" s="424"/>
      <c r="AH572" s="425"/>
    </row>
    <row r="573" spans="1:36">
      <c r="A573" s="498"/>
      <c r="B573" s="499"/>
      <c r="C573" s="499"/>
      <c r="D573" s="499"/>
      <c r="E573" s="499"/>
      <c r="F573" s="499"/>
      <c r="G573" s="499"/>
      <c r="H573" s="499"/>
      <c r="I573" s="500"/>
      <c r="J573" s="423"/>
      <c r="K573" s="424"/>
      <c r="L573" s="424"/>
      <c r="M573" s="424"/>
      <c r="N573" s="425"/>
      <c r="O573" s="423"/>
      <c r="P573" s="424"/>
      <c r="Q573" s="424"/>
      <c r="R573" s="424"/>
      <c r="S573" s="425"/>
      <c r="T573" s="423"/>
      <c r="U573" s="424"/>
      <c r="V573" s="424"/>
      <c r="W573" s="424"/>
      <c r="X573" s="425"/>
      <c r="Y573" s="423"/>
      <c r="Z573" s="424"/>
      <c r="AA573" s="424"/>
      <c r="AB573" s="424"/>
      <c r="AC573" s="425"/>
      <c r="AD573" s="423">
        <f t="shared" ref="AD573:AD576" si="158">J573+O573+T573+Y573</f>
        <v>0</v>
      </c>
      <c r="AE573" s="424"/>
      <c r="AF573" s="424"/>
      <c r="AG573" s="424"/>
      <c r="AH573" s="425"/>
    </row>
    <row r="574" spans="1:36">
      <c r="A574" s="498"/>
      <c r="B574" s="499"/>
      <c r="C574" s="499"/>
      <c r="D574" s="499"/>
      <c r="E574" s="499"/>
      <c r="F574" s="499"/>
      <c r="G574" s="499"/>
      <c r="H574" s="499"/>
      <c r="I574" s="500"/>
      <c r="J574" s="423"/>
      <c r="K574" s="424"/>
      <c r="L574" s="424"/>
      <c r="M574" s="424"/>
      <c r="N574" s="425"/>
      <c r="O574" s="423"/>
      <c r="P574" s="424"/>
      <c r="Q574" s="424"/>
      <c r="R574" s="424"/>
      <c r="S574" s="425"/>
      <c r="T574" s="423"/>
      <c r="U574" s="424"/>
      <c r="V574" s="424"/>
      <c r="W574" s="424"/>
      <c r="X574" s="425"/>
      <c r="Y574" s="423"/>
      <c r="Z574" s="424"/>
      <c r="AA574" s="424"/>
      <c r="AB574" s="424"/>
      <c r="AC574" s="425"/>
      <c r="AD574" s="423">
        <f t="shared" si="158"/>
        <v>0</v>
      </c>
      <c r="AE574" s="424"/>
      <c r="AF574" s="424"/>
      <c r="AG574" s="424"/>
      <c r="AH574" s="425"/>
    </row>
    <row r="575" spans="1:36">
      <c r="A575" s="498"/>
      <c r="B575" s="499"/>
      <c r="C575" s="499"/>
      <c r="D575" s="499"/>
      <c r="E575" s="499"/>
      <c r="F575" s="499"/>
      <c r="G575" s="499"/>
      <c r="H575" s="499"/>
      <c r="I575" s="500"/>
      <c r="J575" s="423"/>
      <c r="K575" s="424"/>
      <c r="L575" s="424"/>
      <c r="M575" s="424"/>
      <c r="N575" s="425"/>
      <c r="O575" s="423"/>
      <c r="P575" s="424"/>
      <c r="Q575" s="424"/>
      <c r="R575" s="424"/>
      <c r="S575" s="425"/>
      <c r="T575" s="423"/>
      <c r="U575" s="424"/>
      <c r="V575" s="424"/>
      <c r="W575" s="424"/>
      <c r="X575" s="425"/>
      <c r="Y575" s="423"/>
      <c r="Z575" s="424"/>
      <c r="AA575" s="424"/>
      <c r="AB575" s="424"/>
      <c r="AC575" s="425"/>
      <c r="AD575" s="423">
        <f t="shared" si="158"/>
        <v>0</v>
      </c>
      <c r="AE575" s="424"/>
      <c r="AF575" s="424"/>
      <c r="AG575" s="424"/>
      <c r="AH575" s="425"/>
    </row>
    <row r="576" spans="1:36">
      <c r="A576" s="498"/>
      <c r="B576" s="499"/>
      <c r="C576" s="499"/>
      <c r="D576" s="499"/>
      <c r="E576" s="499"/>
      <c r="F576" s="499"/>
      <c r="G576" s="499"/>
      <c r="H576" s="499"/>
      <c r="I576" s="500"/>
      <c r="J576" s="423"/>
      <c r="K576" s="424"/>
      <c r="L576" s="424"/>
      <c r="M576" s="424"/>
      <c r="N576" s="425"/>
      <c r="O576" s="423"/>
      <c r="P576" s="424"/>
      <c r="Q576" s="424"/>
      <c r="R576" s="424"/>
      <c r="S576" s="425"/>
      <c r="T576" s="423"/>
      <c r="U576" s="424"/>
      <c r="V576" s="424"/>
      <c r="W576" s="424"/>
      <c r="X576" s="425"/>
      <c r="Y576" s="423"/>
      <c r="Z576" s="424"/>
      <c r="AA576" s="424"/>
      <c r="AB576" s="424"/>
      <c r="AC576" s="425"/>
      <c r="AD576" s="423">
        <f t="shared" si="158"/>
        <v>0</v>
      </c>
      <c r="AE576" s="424"/>
      <c r="AF576" s="424"/>
      <c r="AG576" s="424"/>
      <c r="AH576" s="425"/>
    </row>
    <row r="577" spans="1:36">
      <c r="A577" s="498" t="s">
        <v>1371</v>
      </c>
      <c r="B577" s="499"/>
      <c r="C577" s="499"/>
      <c r="D577" s="499"/>
      <c r="E577" s="499"/>
      <c r="F577" s="499"/>
      <c r="G577" s="499"/>
      <c r="H577" s="499"/>
      <c r="I577" s="500"/>
      <c r="J577" s="423">
        <f>SUM(J578:N582)</f>
        <v>160049</v>
      </c>
      <c r="K577" s="424"/>
      <c r="L577" s="424"/>
      <c r="M577" s="424"/>
      <c r="N577" s="425"/>
      <c r="O577" s="423">
        <f t="shared" ref="O577" si="159">SUM(O578:S582)</f>
        <v>55313.36</v>
      </c>
      <c r="P577" s="424"/>
      <c r="Q577" s="424"/>
      <c r="R577" s="424"/>
      <c r="S577" s="425"/>
      <c r="T577" s="423">
        <f t="shared" ref="T577" si="160">SUM(T578:X582)</f>
        <v>-149725</v>
      </c>
      <c r="U577" s="424"/>
      <c r="V577" s="424"/>
      <c r="W577" s="424"/>
      <c r="X577" s="425"/>
      <c r="Y577" s="423">
        <f t="shared" ref="Y577" si="161">SUM(Y578:AC582)</f>
        <v>-10324</v>
      </c>
      <c r="Z577" s="424"/>
      <c r="AA577" s="424"/>
      <c r="AB577" s="424"/>
      <c r="AC577" s="425"/>
      <c r="AD577" s="423">
        <f t="shared" ref="AD577" si="162">SUM(AD578:AH582)</f>
        <v>55313.36</v>
      </c>
      <c r="AE577" s="424"/>
      <c r="AF577" s="424"/>
      <c r="AG577" s="424"/>
      <c r="AH577" s="425"/>
      <c r="AI577" s="296" t="str">
        <f>IF(ROUND(AD577-P!E27-P!E29,0)=0,"","CHYBA")</f>
        <v/>
      </c>
      <c r="AJ577" s="296" t="s">
        <v>1220</v>
      </c>
    </row>
    <row r="578" spans="1:36">
      <c r="A578" s="516" t="s">
        <v>1378</v>
      </c>
      <c r="B578" s="517"/>
      <c r="C578" s="517"/>
      <c r="D578" s="517"/>
      <c r="E578" s="517"/>
      <c r="F578" s="517"/>
      <c r="G578" s="517"/>
      <c r="H578" s="517"/>
      <c r="I578" s="518"/>
      <c r="J578" s="423"/>
      <c r="K578" s="424"/>
      <c r="L578" s="424"/>
      <c r="M578" s="424"/>
      <c r="N578" s="425"/>
      <c r="O578" s="423"/>
      <c r="P578" s="424"/>
      <c r="Q578" s="424"/>
      <c r="R578" s="424"/>
      <c r="S578" s="425"/>
      <c r="T578" s="423"/>
      <c r="U578" s="424"/>
      <c r="V578" s="424"/>
      <c r="W578" s="424"/>
      <c r="X578" s="425"/>
      <c r="Y578" s="423"/>
      <c r="Z578" s="424"/>
      <c r="AA578" s="424"/>
      <c r="AB578" s="424"/>
      <c r="AC578" s="425"/>
      <c r="AD578" s="423">
        <f t="shared" ref="AD578:AD583" si="163">J578+O578+T578+Y578</f>
        <v>0</v>
      </c>
      <c r="AE578" s="424"/>
      <c r="AF578" s="424"/>
      <c r="AG578" s="424"/>
      <c r="AH578" s="425"/>
    </row>
    <row r="579" spans="1:36">
      <c r="A579" s="516" t="s">
        <v>1372</v>
      </c>
      <c r="B579" s="517"/>
      <c r="C579" s="517"/>
      <c r="D579" s="517"/>
      <c r="E579" s="517"/>
      <c r="F579" s="517"/>
      <c r="G579" s="517"/>
      <c r="H579" s="517"/>
      <c r="I579" s="518"/>
      <c r="J579" s="423">
        <v>16000</v>
      </c>
      <c r="K579" s="424"/>
      <c r="L579" s="424"/>
      <c r="M579" s="424"/>
      <c r="N579" s="425"/>
      <c r="O579" s="423">
        <v>16000</v>
      </c>
      <c r="P579" s="424"/>
      <c r="Q579" s="424"/>
      <c r="R579" s="424"/>
      <c r="S579" s="425"/>
      <c r="T579" s="423">
        <v>-16000</v>
      </c>
      <c r="U579" s="424"/>
      <c r="V579" s="424"/>
      <c r="W579" s="424"/>
      <c r="X579" s="425"/>
      <c r="Y579" s="423"/>
      <c r="Z579" s="424"/>
      <c r="AA579" s="424"/>
      <c r="AB579" s="424"/>
      <c r="AC579" s="425"/>
      <c r="AD579" s="423">
        <f t="shared" si="163"/>
        <v>16000</v>
      </c>
      <c r="AE579" s="424"/>
      <c r="AF579" s="424"/>
      <c r="AG579" s="424"/>
      <c r="AH579" s="425"/>
    </row>
    <row r="580" spans="1:36">
      <c r="A580" s="516" t="s">
        <v>1373</v>
      </c>
      <c r="B580" s="517"/>
      <c r="C580" s="517"/>
      <c r="D580" s="517"/>
      <c r="E580" s="517"/>
      <c r="F580" s="517"/>
      <c r="G580" s="517"/>
      <c r="H580" s="517"/>
      <c r="I580" s="518"/>
      <c r="J580" s="423">
        <v>19096</v>
      </c>
      <c r="K580" s="424"/>
      <c r="L580" s="424"/>
      <c r="M580" s="424"/>
      <c r="N580" s="425"/>
      <c r="O580" s="423">
        <v>3941.36</v>
      </c>
      <c r="P580" s="424"/>
      <c r="Q580" s="424"/>
      <c r="R580" s="424"/>
      <c r="S580" s="425"/>
      <c r="T580" s="423">
        <v>-19096</v>
      </c>
      <c r="U580" s="424"/>
      <c r="V580" s="424"/>
      <c r="W580" s="424"/>
      <c r="X580" s="425"/>
      <c r="Y580" s="423"/>
      <c r="Z580" s="424"/>
      <c r="AA580" s="424"/>
      <c r="AB580" s="424"/>
      <c r="AC580" s="425"/>
      <c r="AD580" s="423">
        <f t="shared" si="163"/>
        <v>3941.3600000000006</v>
      </c>
      <c r="AE580" s="424"/>
      <c r="AF580" s="424"/>
      <c r="AG580" s="424"/>
      <c r="AH580" s="425"/>
    </row>
    <row r="581" spans="1:36">
      <c r="A581" s="516" t="s">
        <v>1374</v>
      </c>
      <c r="B581" s="517"/>
      <c r="C581" s="517"/>
      <c r="D581" s="517"/>
      <c r="E581" s="517"/>
      <c r="F581" s="517"/>
      <c r="G581" s="517"/>
      <c r="H581" s="517"/>
      <c r="I581" s="518"/>
      <c r="J581" s="423">
        <v>50253</v>
      </c>
      <c r="K581" s="424"/>
      <c r="L581" s="424"/>
      <c r="M581" s="424"/>
      <c r="N581" s="425"/>
      <c r="O581" s="423">
        <v>10372</v>
      </c>
      <c r="P581" s="424"/>
      <c r="Q581" s="424"/>
      <c r="R581" s="424"/>
      <c r="S581" s="425"/>
      <c r="T581" s="423">
        <v>-50253</v>
      </c>
      <c r="U581" s="424"/>
      <c r="V581" s="424"/>
      <c r="W581" s="424"/>
      <c r="X581" s="425"/>
      <c r="Y581" s="423"/>
      <c r="Z581" s="424"/>
      <c r="AA581" s="424"/>
      <c r="AB581" s="424"/>
      <c r="AC581" s="425"/>
      <c r="AD581" s="423">
        <f t="shared" si="163"/>
        <v>10372</v>
      </c>
      <c r="AE581" s="424"/>
      <c r="AF581" s="424"/>
      <c r="AG581" s="424"/>
      <c r="AH581" s="425"/>
    </row>
    <row r="582" spans="1:36">
      <c r="A582" s="516" t="s">
        <v>1375</v>
      </c>
      <c r="B582" s="517"/>
      <c r="C582" s="517"/>
      <c r="D582" s="517"/>
      <c r="E582" s="517"/>
      <c r="F582" s="517"/>
      <c r="G582" s="517"/>
      <c r="H582" s="517"/>
      <c r="I582" s="518"/>
      <c r="J582" s="423">
        <v>74700</v>
      </c>
      <c r="K582" s="424"/>
      <c r="L582" s="424"/>
      <c r="M582" s="424"/>
      <c r="N582" s="425"/>
      <c r="O582" s="423">
        <v>25000</v>
      </c>
      <c r="P582" s="424"/>
      <c r="Q582" s="424"/>
      <c r="R582" s="424"/>
      <c r="S582" s="425"/>
      <c r="T582" s="423">
        <v>-64376</v>
      </c>
      <c r="U582" s="424"/>
      <c r="V582" s="424"/>
      <c r="W582" s="424"/>
      <c r="X582" s="425"/>
      <c r="Y582" s="423">
        <v>-10324</v>
      </c>
      <c r="Z582" s="424"/>
      <c r="AA582" s="424"/>
      <c r="AB582" s="424"/>
      <c r="AC582" s="425"/>
      <c r="AD582" s="423">
        <f t="shared" si="163"/>
        <v>25000</v>
      </c>
      <c r="AE582" s="424"/>
      <c r="AF582" s="424"/>
      <c r="AG582" s="424"/>
      <c r="AH582" s="425"/>
    </row>
    <row r="583" spans="1:36" s="315" customFormat="1" ht="15" customHeight="1">
      <c r="A583" s="516" t="s">
        <v>1379</v>
      </c>
      <c r="B583" s="517"/>
      <c r="C583" s="517"/>
      <c r="D583" s="517"/>
      <c r="E583" s="517"/>
      <c r="F583" s="517"/>
      <c r="G583" s="517"/>
      <c r="H583" s="517"/>
      <c r="I583" s="518"/>
      <c r="J583" s="676"/>
      <c r="K583" s="677"/>
      <c r="L583" s="677"/>
      <c r="M583" s="677"/>
      <c r="N583" s="678"/>
      <c r="O583" s="676"/>
      <c r="P583" s="677"/>
      <c r="Q583" s="677"/>
      <c r="R583" s="677"/>
      <c r="S583" s="678"/>
      <c r="T583" s="676"/>
      <c r="U583" s="677"/>
      <c r="V583" s="677"/>
      <c r="W583" s="677"/>
      <c r="X583" s="678"/>
      <c r="Y583" s="676"/>
      <c r="Z583" s="677"/>
      <c r="AA583" s="677"/>
      <c r="AB583" s="677"/>
      <c r="AC583" s="678"/>
      <c r="AD583" s="423">
        <f t="shared" si="163"/>
        <v>0</v>
      </c>
      <c r="AE583" s="424"/>
      <c r="AF583" s="424"/>
      <c r="AG583" s="424"/>
      <c r="AH583" s="425"/>
    </row>
    <row r="584" spans="1:36">
      <c r="A584" s="295"/>
      <c r="B584" s="295"/>
      <c r="C584" s="295"/>
      <c r="D584" s="295"/>
      <c r="E584" s="295"/>
      <c r="F584" s="295"/>
      <c r="G584" s="295"/>
      <c r="H584" s="295"/>
      <c r="I584" s="295"/>
      <c r="J584" s="302"/>
      <c r="K584" s="302"/>
      <c r="L584" s="302"/>
      <c r="M584" s="302"/>
      <c r="N584" s="302"/>
      <c r="O584" s="302"/>
      <c r="P584" s="302"/>
      <c r="Q584" s="302"/>
      <c r="R584" s="302"/>
      <c r="S584" s="302"/>
      <c r="T584" s="302"/>
      <c r="U584" s="302"/>
      <c r="V584" s="302"/>
      <c r="W584" s="302"/>
      <c r="X584" s="302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</row>
    <row r="586" spans="1:36" ht="15" customHeight="1">
      <c r="A586" s="297" t="s">
        <v>1380</v>
      </c>
      <c r="B586" s="297"/>
      <c r="C586" s="297"/>
      <c r="D586" s="297" t="s">
        <v>1381</v>
      </c>
      <c r="E586" s="297"/>
      <c r="F586" s="297"/>
      <c r="G586" s="297"/>
      <c r="H586" s="297"/>
      <c r="I586" s="297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5"/>
      <c r="U586" s="295"/>
      <c r="V586" s="295"/>
      <c r="W586" s="295"/>
      <c r="X586" s="295"/>
      <c r="Y586" s="295"/>
      <c r="Z586" s="295"/>
      <c r="AA586" s="295"/>
      <c r="AB586" s="295"/>
      <c r="AC586" s="295"/>
      <c r="AD586" s="295"/>
      <c r="AE586" s="295"/>
      <c r="AF586" s="295"/>
      <c r="AG586" s="295"/>
      <c r="AH586" s="295"/>
    </row>
    <row r="587" spans="1:36">
      <c r="A587" s="271"/>
      <c r="B587" s="271"/>
      <c r="C587" s="271"/>
      <c r="D587" s="271"/>
      <c r="E587" s="271"/>
      <c r="F587" s="271"/>
      <c r="G587" s="271"/>
      <c r="H587" s="271"/>
      <c r="I587" s="271"/>
      <c r="J587" s="271"/>
      <c r="K587" s="271"/>
      <c r="L587" s="271"/>
      <c r="M587" s="271"/>
      <c r="N587" s="271"/>
      <c r="O587" s="271"/>
      <c r="P587" s="271"/>
      <c r="Q587" s="271"/>
      <c r="R587" s="271"/>
      <c r="S587" s="271"/>
      <c r="T587" s="271"/>
      <c r="U587" s="271"/>
      <c r="V587" s="271"/>
      <c r="W587" s="271"/>
      <c r="X587" s="271"/>
      <c r="Y587" s="271"/>
      <c r="Z587" s="271"/>
      <c r="AA587" s="271"/>
      <c r="AB587" s="271"/>
      <c r="AC587" s="271"/>
      <c r="AD587" s="271"/>
      <c r="AE587" s="271"/>
      <c r="AF587" s="271"/>
      <c r="AG587" s="271"/>
      <c r="AH587" s="271"/>
    </row>
    <row r="588" spans="1:36">
      <c r="A588" s="664" t="s">
        <v>1382</v>
      </c>
      <c r="B588" s="665"/>
      <c r="C588" s="665"/>
      <c r="D588" s="665"/>
      <c r="E588" s="665"/>
      <c r="F588" s="665"/>
      <c r="G588" s="665"/>
      <c r="H588" s="665"/>
      <c r="I588" s="665"/>
      <c r="J588" s="665"/>
      <c r="K588" s="665"/>
      <c r="L588" s="665"/>
      <c r="M588" s="665"/>
      <c r="N588" s="665"/>
      <c r="O588" s="665"/>
      <c r="P588" s="665"/>
      <c r="Q588" s="665"/>
      <c r="R588" s="665"/>
      <c r="S588" s="665"/>
      <c r="T588" s="665"/>
      <c r="U588" s="665"/>
      <c r="V588" s="665"/>
      <c r="W588" s="665"/>
      <c r="X588" s="665"/>
      <c r="Y588" s="665"/>
      <c r="Z588" s="665"/>
      <c r="AA588" s="665"/>
      <c r="AB588" s="665"/>
      <c r="AC588" s="665"/>
      <c r="AD588" s="665"/>
      <c r="AE588" s="665"/>
      <c r="AF588" s="665"/>
      <c r="AG588" s="665"/>
      <c r="AH588" s="665"/>
    </row>
    <row r="589" spans="1:36">
      <c r="A589" s="341"/>
      <c r="B589" s="342"/>
      <c r="C589" s="342"/>
      <c r="D589" s="342"/>
      <c r="E589" s="342"/>
      <c r="F589" s="342"/>
      <c r="G589" s="342"/>
      <c r="H589" s="342"/>
      <c r="I589" s="342"/>
      <c r="J589" s="342"/>
      <c r="K589" s="342"/>
      <c r="L589" s="342"/>
      <c r="M589" s="342"/>
      <c r="N589" s="342"/>
      <c r="O589" s="342"/>
      <c r="P589" s="342"/>
      <c r="Q589" s="342"/>
      <c r="R589" s="342"/>
      <c r="S589" s="342"/>
      <c r="T589" s="342"/>
      <c r="U589" s="342"/>
      <c r="V589" s="342"/>
      <c r="W589" s="342"/>
      <c r="X589" s="342"/>
      <c r="Y589" s="342"/>
      <c r="Z589" s="342"/>
      <c r="AA589" s="342"/>
      <c r="AB589" s="342"/>
      <c r="AC589" s="342"/>
      <c r="AD589" s="342"/>
      <c r="AE589" s="342"/>
      <c r="AF589" s="342"/>
      <c r="AG589" s="342"/>
      <c r="AH589" s="342"/>
    </row>
    <row r="590" spans="1:36">
      <c r="A590" s="652" t="s">
        <v>1089</v>
      </c>
      <c r="B590" s="652"/>
      <c r="C590" s="652"/>
      <c r="D590" s="652"/>
      <c r="E590" s="652"/>
      <c r="F590" s="652"/>
      <c r="G590" s="652"/>
      <c r="H590" s="652"/>
      <c r="I590" s="652"/>
      <c r="J590" s="652"/>
      <c r="K590" s="652"/>
      <c r="L590" s="652"/>
      <c r="M590" s="652"/>
      <c r="N590" s="652"/>
      <c r="O590" s="652" t="s">
        <v>547</v>
      </c>
      <c r="P590" s="652"/>
      <c r="Q590" s="652"/>
      <c r="R590" s="652"/>
      <c r="S590" s="652"/>
      <c r="T590" s="652"/>
      <c r="U590" s="652"/>
      <c r="V590" s="652"/>
      <c r="W590" s="652"/>
      <c r="X590" s="652"/>
      <c r="Y590" s="652" t="s">
        <v>742</v>
      </c>
      <c r="Z590" s="652"/>
      <c r="AA590" s="652"/>
      <c r="AB590" s="652"/>
      <c r="AC590" s="652"/>
      <c r="AD590" s="652"/>
      <c r="AE590" s="652"/>
      <c r="AF590" s="652"/>
      <c r="AG590" s="652"/>
      <c r="AH590" s="652"/>
    </row>
    <row r="591" spans="1:36">
      <c r="A591" s="652"/>
      <c r="B591" s="652"/>
      <c r="C591" s="652"/>
      <c r="D591" s="652"/>
      <c r="E591" s="652"/>
      <c r="F591" s="652"/>
      <c r="G591" s="652"/>
      <c r="H591" s="652"/>
      <c r="I591" s="652"/>
      <c r="J591" s="652"/>
      <c r="K591" s="652"/>
      <c r="L591" s="652"/>
      <c r="M591" s="652"/>
      <c r="N591" s="652"/>
      <c r="O591" s="652"/>
      <c r="P591" s="652"/>
      <c r="Q591" s="652"/>
      <c r="R591" s="652"/>
      <c r="S591" s="652"/>
      <c r="T591" s="652"/>
      <c r="U591" s="652"/>
      <c r="V591" s="652"/>
      <c r="W591" s="652"/>
      <c r="X591" s="652"/>
      <c r="Y591" s="652"/>
      <c r="Z591" s="652"/>
      <c r="AA591" s="652"/>
      <c r="AB591" s="652"/>
      <c r="AC591" s="652"/>
      <c r="AD591" s="652"/>
      <c r="AE591" s="652"/>
      <c r="AF591" s="652"/>
      <c r="AG591" s="652"/>
      <c r="AH591" s="652"/>
    </row>
    <row r="592" spans="1:36">
      <c r="A592" s="629" t="s">
        <v>1388</v>
      </c>
      <c r="B592" s="630"/>
      <c r="C592" s="630"/>
      <c r="D592" s="630"/>
      <c r="E592" s="630"/>
      <c r="F592" s="630"/>
      <c r="G592" s="630"/>
      <c r="H592" s="630"/>
      <c r="I592" s="630"/>
      <c r="J592" s="630"/>
      <c r="K592" s="630"/>
      <c r="L592" s="630"/>
      <c r="M592" s="630"/>
      <c r="N592" s="631"/>
      <c r="O592" s="635">
        <f>O594+O596</f>
        <v>1780967</v>
      </c>
      <c r="P592" s="635"/>
      <c r="Q592" s="635"/>
      <c r="R592" s="635"/>
      <c r="S592" s="635"/>
      <c r="T592" s="635"/>
      <c r="U592" s="635"/>
      <c r="V592" s="635"/>
      <c r="W592" s="635"/>
      <c r="X592" s="635"/>
      <c r="Y592" s="635">
        <f>Y594+Y596</f>
        <v>1200436</v>
      </c>
      <c r="Z592" s="635"/>
      <c r="AA592" s="635"/>
      <c r="AB592" s="635"/>
      <c r="AC592" s="635"/>
      <c r="AD592" s="635"/>
      <c r="AE592" s="635"/>
      <c r="AF592" s="635"/>
      <c r="AG592" s="635"/>
      <c r="AH592" s="635"/>
    </row>
    <row r="593" spans="1:38">
      <c r="A593" s="632"/>
      <c r="B593" s="633"/>
      <c r="C593" s="633"/>
      <c r="D593" s="633"/>
      <c r="E593" s="633"/>
      <c r="F593" s="633"/>
      <c r="G593" s="633"/>
      <c r="H593" s="633"/>
      <c r="I593" s="633"/>
      <c r="J593" s="633"/>
      <c r="K593" s="633"/>
      <c r="L593" s="633"/>
      <c r="M593" s="633"/>
      <c r="N593" s="634"/>
      <c r="O593" s="635"/>
      <c r="P593" s="635"/>
      <c r="Q593" s="635"/>
      <c r="R593" s="635"/>
      <c r="S593" s="635"/>
      <c r="T593" s="635"/>
      <c r="U593" s="635"/>
      <c r="V593" s="635"/>
      <c r="W593" s="635"/>
      <c r="X593" s="635"/>
      <c r="Y593" s="635"/>
      <c r="Z593" s="635"/>
      <c r="AA593" s="635"/>
      <c r="AB593" s="635"/>
      <c r="AC593" s="635"/>
      <c r="AD593" s="635"/>
      <c r="AE593" s="635"/>
      <c r="AF593" s="635"/>
      <c r="AG593" s="635"/>
      <c r="AH593" s="635"/>
    </row>
    <row r="594" spans="1:38">
      <c r="A594" s="636" t="s">
        <v>1387</v>
      </c>
      <c r="B594" s="637"/>
      <c r="C594" s="637"/>
      <c r="D594" s="637"/>
      <c r="E594" s="637"/>
      <c r="F594" s="637"/>
      <c r="G594" s="637"/>
      <c r="H594" s="637"/>
      <c r="I594" s="637"/>
      <c r="J594" s="637"/>
      <c r="K594" s="637"/>
      <c r="L594" s="637"/>
      <c r="M594" s="637"/>
      <c r="N594" s="638"/>
      <c r="O594" s="642"/>
      <c r="P594" s="642"/>
      <c r="Q594" s="642"/>
      <c r="R594" s="642"/>
      <c r="S594" s="642"/>
      <c r="T594" s="642"/>
      <c r="U594" s="642"/>
      <c r="V594" s="642"/>
      <c r="W594" s="642"/>
      <c r="X594" s="642"/>
      <c r="Y594" s="642"/>
      <c r="Z594" s="642"/>
      <c r="AA594" s="642"/>
      <c r="AB594" s="642"/>
      <c r="AC594" s="642"/>
      <c r="AD594" s="642"/>
      <c r="AE594" s="642"/>
      <c r="AF594" s="642"/>
      <c r="AG594" s="642"/>
      <c r="AH594" s="642"/>
    </row>
    <row r="595" spans="1:38">
      <c r="A595" s="639"/>
      <c r="B595" s="640"/>
      <c r="C595" s="640"/>
      <c r="D595" s="640"/>
      <c r="E595" s="640"/>
      <c r="F595" s="640"/>
      <c r="G595" s="640"/>
      <c r="H595" s="640"/>
      <c r="I595" s="640"/>
      <c r="J595" s="640"/>
      <c r="K595" s="640"/>
      <c r="L595" s="640"/>
      <c r="M595" s="640"/>
      <c r="N595" s="641"/>
      <c r="O595" s="642"/>
      <c r="P595" s="642"/>
      <c r="Q595" s="642"/>
      <c r="R595" s="642"/>
      <c r="S595" s="642"/>
      <c r="T595" s="642"/>
      <c r="U595" s="642"/>
      <c r="V595" s="642"/>
      <c r="W595" s="642"/>
      <c r="X595" s="642"/>
      <c r="Y595" s="642"/>
      <c r="Z595" s="642"/>
      <c r="AA595" s="642"/>
      <c r="AB595" s="642"/>
      <c r="AC595" s="642"/>
      <c r="AD595" s="642"/>
      <c r="AE595" s="642"/>
      <c r="AF595" s="642"/>
      <c r="AG595" s="642"/>
      <c r="AH595" s="642"/>
    </row>
    <row r="596" spans="1:38">
      <c r="A596" s="636" t="s">
        <v>1386</v>
      </c>
      <c r="B596" s="637"/>
      <c r="C596" s="637"/>
      <c r="D596" s="637"/>
      <c r="E596" s="637"/>
      <c r="F596" s="637"/>
      <c r="G596" s="637"/>
      <c r="H596" s="637"/>
      <c r="I596" s="637"/>
      <c r="J596" s="637"/>
      <c r="K596" s="637"/>
      <c r="L596" s="637"/>
      <c r="M596" s="637"/>
      <c r="N596" s="638"/>
      <c r="O596" s="642">
        <v>1780967</v>
      </c>
      <c r="P596" s="642"/>
      <c r="Q596" s="642"/>
      <c r="R596" s="642"/>
      <c r="S596" s="642"/>
      <c r="T596" s="642"/>
      <c r="U596" s="642"/>
      <c r="V596" s="642"/>
      <c r="W596" s="642"/>
      <c r="X596" s="642"/>
      <c r="Y596" s="642">
        <v>1200436</v>
      </c>
      <c r="Z596" s="642"/>
      <c r="AA596" s="642"/>
      <c r="AB596" s="642"/>
      <c r="AC596" s="642"/>
      <c r="AD596" s="642"/>
      <c r="AE596" s="642"/>
      <c r="AF596" s="642"/>
      <c r="AG596" s="642"/>
      <c r="AH596" s="642"/>
    </row>
    <row r="597" spans="1:38">
      <c r="A597" s="639"/>
      <c r="B597" s="640"/>
      <c r="C597" s="640"/>
      <c r="D597" s="640"/>
      <c r="E597" s="640"/>
      <c r="F597" s="640"/>
      <c r="G597" s="640"/>
      <c r="H597" s="640"/>
      <c r="I597" s="640"/>
      <c r="J597" s="640"/>
      <c r="K597" s="640"/>
      <c r="L597" s="640"/>
      <c r="M597" s="640"/>
      <c r="N597" s="641"/>
      <c r="O597" s="642"/>
      <c r="P597" s="642"/>
      <c r="Q597" s="642"/>
      <c r="R597" s="642"/>
      <c r="S597" s="642"/>
      <c r="T597" s="642"/>
      <c r="U597" s="642"/>
      <c r="V597" s="642"/>
      <c r="W597" s="642"/>
      <c r="X597" s="642"/>
      <c r="Y597" s="642"/>
      <c r="Z597" s="642"/>
      <c r="AA597" s="642"/>
      <c r="AB597" s="642"/>
      <c r="AC597" s="642"/>
      <c r="AD597" s="642"/>
      <c r="AE597" s="642"/>
      <c r="AF597" s="642"/>
      <c r="AG597" s="642"/>
      <c r="AH597" s="642"/>
    </row>
    <row r="598" spans="1:38">
      <c r="A598" s="629" t="s">
        <v>1385</v>
      </c>
      <c r="B598" s="630"/>
      <c r="C598" s="630"/>
      <c r="D598" s="630"/>
      <c r="E598" s="630"/>
      <c r="F598" s="630"/>
      <c r="G598" s="630"/>
      <c r="H598" s="630"/>
      <c r="I598" s="630"/>
      <c r="J598" s="630"/>
      <c r="K598" s="630"/>
      <c r="L598" s="630"/>
      <c r="M598" s="630"/>
      <c r="N598" s="631"/>
      <c r="O598" s="826">
        <f>O600+O602</f>
        <v>2611168</v>
      </c>
      <c r="P598" s="826"/>
      <c r="Q598" s="826"/>
      <c r="R598" s="826"/>
      <c r="S598" s="826"/>
      <c r="T598" s="826"/>
      <c r="U598" s="826"/>
      <c r="V598" s="826"/>
      <c r="W598" s="826"/>
      <c r="X598" s="826"/>
      <c r="Y598" s="826">
        <f>Y600+Y602</f>
        <v>2799673</v>
      </c>
      <c r="Z598" s="826"/>
      <c r="AA598" s="826"/>
      <c r="AB598" s="826"/>
      <c r="AC598" s="826"/>
      <c r="AD598" s="826"/>
      <c r="AE598" s="826"/>
      <c r="AF598" s="826"/>
      <c r="AG598" s="826"/>
      <c r="AH598" s="826"/>
    </row>
    <row r="599" spans="1:38">
      <c r="A599" s="632"/>
      <c r="B599" s="633"/>
      <c r="C599" s="633"/>
      <c r="D599" s="633"/>
      <c r="E599" s="633"/>
      <c r="F599" s="633"/>
      <c r="G599" s="633"/>
      <c r="H599" s="633"/>
      <c r="I599" s="633"/>
      <c r="J599" s="633"/>
      <c r="K599" s="633"/>
      <c r="L599" s="633"/>
      <c r="M599" s="633"/>
      <c r="N599" s="634"/>
      <c r="O599" s="826"/>
      <c r="P599" s="826"/>
      <c r="Q599" s="826"/>
      <c r="R599" s="826"/>
      <c r="S599" s="826"/>
      <c r="T599" s="826"/>
      <c r="U599" s="826"/>
      <c r="V599" s="826"/>
      <c r="W599" s="826"/>
      <c r="X599" s="826"/>
      <c r="Y599" s="826"/>
      <c r="Z599" s="826"/>
      <c r="AA599" s="826"/>
      <c r="AB599" s="826"/>
      <c r="AC599" s="826"/>
      <c r="AD599" s="826"/>
      <c r="AE599" s="826"/>
      <c r="AF599" s="826"/>
      <c r="AG599" s="826"/>
      <c r="AH599" s="826"/>
    </row>
    <row r="600" spans="1:38">
      <c r="A600" s="636" t="s">
        <v>1384</v>
      </c>
      <c r="B600" s="637"/>
      <c r="C600" s="637"/>
      <c r="D600" s="637"/>
      <c r="E600" s="637"/>
      <c r="F600" s="637"/>
      <c r="G600" s="637"/>
      <c r="H600" s="637"/>
      <c r="I600" s="637"/>
      <c r="J600" s="637"/>
      <c r="K600" s="637"/>
      <c r="L600" s="637"/>
      <c r="M600" s="637"/>
      <c r="N600" s="638"/>
      <c r="O600" s="827">
        <v>1443564</v>
      </c>
      <c r="P600" s="827"/>
      <c r="Q600" s="827"/>
      <c r="R600" s="827"/>
      <c r="S600" s="827"/>
      <c r="T600" s="827"/>
      <c r="U600" s="827"/>
      <c r="V600" s="827"/>
      <c r="W600" s="827"/>
      <c r="X600" s="827"/>
      <c r="Y600" s="827">
        <v>1796233</v>
      </c>
      <c r="Z600" s="827"/>
      <c r="AA600" s="827"/>
      <c r="AB600" s="827"/>
      <c r="AC600" s="827"/>
      <c r="AD600" s="827"/>
      <c r="AE600" s="827"/>
      <c r="AF600" s="827"/>
      <c r="AG600" s="827"/>
      <c r="AH600" s="827"/>
    </row>
    <row r="601" spans="1:38">
      <c r="A601" s="639"/>
      <c r="B601" s="640"/>
      <c r="C601" s="640"/>
      <c r="D601" s="640"/>
      <c r="E601" s="640"/>
      <c r="F601" s="640"/>
      <c r="G601" s="640"/>
      <c r="H601" s="640"/>
      <c r="I601" s="640"/>
      <c r="J601" s="640"/>
      <c r="K601" s="640"/>
      <c r="L601" s="640"/>
      <c r="M601" s="640"/>
      <c r="N601" s="641"/>
      <c r="O601" s="827"/>
      <c r="P601" s="827"/>
      <c r="Q601" s="827"/>
      <c r="R601" s="827"/>
      <c r="S601" s="827"/>
      <c r="T601" s="827"/>
      <c r="U601" s="827"/>
      <c r="V601" s="827"/>
      <c r="W601" s="827"/>
      <c r="X601" s="827"/>
      <c r="Y601" s="827"/>
      <c r="Z601" s="827"/>
      <c r="AA601" s="827"/>
      <c r="AB601" s="827"/>
      <c r="AC601" s="827"/>
      <c r="AD601" s="827"/>
      <c r="AE601" s="827"/>
      <c r="AF601" s="827"/>
      <c r="AG601" s="827"/>
      <c r="AH601" s="827"/>
      <c r="AL601" s="322"/>
    </row>
    <row r="602" spans="1:38">
      <c r="A602" s="636" t="s">
        <v>1383</v>
      </c>
      <c r="B602" s="637"/>
      <c r="C602" s="637"/>
      <c r="D602" s="637"/>
      <c r="E602" s="637"/>
      <c r="F602" s="637"/>
      <c r="G602" s="637"/>
      <c r="H602" s="637"/>
      <c r="I602" s="637"/>
      <c r="J602" s="637"/>
      <c r="K602" s="637"/>
      <c r="L602" s="637"/>
      <c r="M602" s="637"/>
      <c r="N602" s="638"/>
      <c r="O602" s="642">
        <v>1167604</v>
      </c>
      <c r="P602" s="642"/>
      <c r="Q602" s="642"/>
      <c r="R602" s="642"/>
      <c r="S602" s="642"/>
      <c r="T602" s="642"/>
      <c r="U602" s="642"/>
      <c r="V602" s="642"/>
      <c r="W602" s="642"/>
      <c r="X602" s="642"/>
      <c r="Y602" s="642">
        <v>1003440</v>
      </c>
      <c r="Z602" s="642"/>
      <c r="AA602" s="642"/>
      <c r="AB602" s="642"/>
      <c r="AC602" s="642"/>
      <c r="AD602" s="642"/>
      <c r="AE602" s="642"/>
      <c r="AF602" s="642"/>
      <c r="AG602" s="642"/>
      <c r="AH602" s="642"/>
      <c r="AL602" s="326"/>
    </row>
    <row r="603" spans="1:38">
      <c r="A603" s="639"/>
      <c r="B603" s="640"/>
      <c r="C603" s="640"/>
      <c r="D603" s="640"/>
      <c r="E603" s="640"/>
      <c r="F603" s="640"/>
      <c r="G603" s="640"/>
      <c r="H603" s="640"/>
      <c r="I603" s="640"/>
      <c r="J603" s="640"/>
      <c r="K603" s="640"/>
      <c r="L603" s="640"/>
      <c r="M603" s="640"/>
      <c r="N603" s="641"/>
      <c r="O603" s="642"/>
      <c r="P603" s="642"/>
      <c r="Q603" s="642"/>
      <c r="R603" s="642"/>
      <c r="S603" s="642"/>
      <c r="T603" s="642"/>
      <c r="U603" s="642"/>
      <c r="V603" s="642"/>
      <c r="W603" s="642"/>
      <c r="X603" s="642"/>
      <c r="Y603" s="642"/>
      <c r="Z603" s="642"/>
      <c r="AA603" s="642"/>
      <c r="AB603" s="642"/>
      <c r="AC603" s="642"/>
      <c r="AD603" s="642"/>
      <c r="AE603" s="642"/>
      <c r="AF603" s="642"/>
      <c r="AG603" s="642"/>
      <c r="AH603" s="642"/>
      <c r="AL603" s="326"/>
    </row>
    <row r="604" spans="1:38">
      <c r="A604" s="341"/>
      <c r="B604" s="342"/>
      <c r="C604" s="342"/>
      <c r="D604" s="342"/>
      <c r="E604" s="342"/>
      <c r="F604" s="342"/>
      <c r="G604" s="342"/>
      <c r="H604" s="342"/>
      <c r="I604" s="342"/>
      <c r="J604" s="342"/>
      <c r="K604" s="342"/>
      <c r="L604" s="342"/>
      <c r="M604" s="342"/>
      <c r="N604" s="342"/>
      <c r="O604" s="357"/>
      <c r="P604" s="357"/>
      <c r="Q604" s="357"/>
      <c r="R604" s="357"/>
      <c r="S604" s="357"/>
      <c r="T604" s="357"/>
      <c r="U604" s="357"/>
      <c r="V604" s="357"/>
      <c r="W604" s="357"/>
      <c r="X604" s="357"/>
      <c r="Y604" s="357"/>
      <c r="Z604" s="357"/>
      <c r="AA604" s="357"/>
      <c r="AB604" s="357"/>
      <c r="AC604" s="357"/>
      <c r="AD604" s="357"/>
      <c r="AE604" s="357"/>
      <c r="AF604" s="357"/>
      <c r="AG604" s="357"/>
      <c r="AH604" s="357"/>
      <c r="AL604" s="326"/>
    </row>
    <row r="605" spans="1:38">
      <c r="A605" s="271"/>
      <c r="B605" s="271"/>
      <c r="C605" s="271"/>
      <c r="D605" s="271"/>
      <c r="E605" s="271"/>
      <c r="F605" s="271"/>
      <c r="G605" s="271"/>
      <c r="H605" s="271"/>
      <c r="I605" s="271"/>
      <c r="J605" s="271"/>
      <c r="K605" s="271"/>
      <c r="L605" s="271"/>
      <c r="M605" s="271"/>
      <c r="N605" s="271"/>
      <c r="O605" s="271"/>
      <c r="P605" s="271"/>
      <c r="Q605" s="271"/>
      <c r="R605" s="271"/>
      <c r="S605" s="271"/>
      <c r="T605" s="271"/>
      <c r="U605" s="271"/>
      <c r="V605" s="271"/>
      <c r="W605" s="271"/>
      <c r="X605" s="271"/>
      <c r="Y605" s="271"/>
      <c r="Z605" s="271"/>
      <c r="AA605" s="271"/>
      <c r="AB605" s="271"/>
      <c r="AC605" s="271"/>
      <c r="AD605" s="271"/>
      <c r="AE605" s="271"/>
      <c r="AF605" s="271"/>
      <c r="AG605" s="271"/>
      <c r="AH605" s="271"/>
      <c r="AL605" s="326"/>
    </row>
    <row r="606" spans="1:38" hidden="1">
      <c r="A606" s="652" t="s">
        <v>1089</v>
      </c>
      <c r="B606" s="652"/>
      <c r="C606" s="652"/>
      <c r="D606" s="652"/>
      <c r="E606" s="652"/>
      <c r="F606" s="652"/>
      <c r="G606" s="652"/>
      <c r="H606" s="652"/>
      <c r="I606" s="652"/>
      <c r="J606" s="652"/>
      <c r="K606" s="652"/>
      <c r="L606" s="652"/>
      <c r="M606" s="652"/>
      <c r="N606" s="652"/>
      <c r="O606" s="652" t="s">
        <v>547</v>
      </c>
      <c r="P606" s="652"/>
      <c r="Q606" s="652"/>
      <c r="R606" s="652"/>
      <c r="S606" s="652"/>
      <c r="T606" s="652"/>
      <c r="U606" s="652"/>
      <c r="V606" s="652"/>
      <c r="W606" s="652"/>
      <c r="X606" s="652"/>
      <c r="Y606" s="652" t="s">
        <v>742</v>
      </c>
      <c r="Z606" s="652"/>
      <c r="AA606" s="652"/>
      <c r="AB606" s="652"/>
      <c r="AC606" s="652"/>
      <c r="AD606" s="652"/>
      <c r="AE606" s="652"/>
      <c r="AF606" s="652"/>
      <c r="AG606" s="652"/>
      <c r="AH606" s="652"/>
      <c r="AL606" s="326"/>
    </row>
    <row r="607" spans="1:38" hidden="1">
      <c r="A607" s="652"/>
      <c r="B607" s="652"/>
      <c r="C607" s="652"/>
      <c r="D607" s="652"/>
      <c r="E607" s="652"/>
      <c r="F607" s="652"/>
      <c r="G607" s="652"/>
      <c r="H607" s="652"/>
      <c r="I607" s="652"/>
      <c r="J607" s="652"/>
      <c r="K607" s="652"/>
      <c r="L607" s="652"/>
      <c r="M607" s="652"/>
      <c r="N607" s="652"/>
      <c r="O607" s="652"/>
      <c r="P607" s="652"/>
      <c r="Q607" s="652"/>
      <c r="R607" s="652"/>
      <c r="S607" s="652"/>
      <c r="T607" s="652"/>
      <c r="U607" s="652"/>
      <c r="V607" s="652"/>
      <c r="W607" s="652"/>
      <c r="X607" s="652"/>
      <c r="Y607" s="652"/>
      <c r="Z607" s="652"/>
      <c r="AA607" s="652"/>
      <c r="AB607" s="652"/>
      <c r="AC607" s="652"/>
      <c r="AD607" s="652"/>
      <c r="AE607" s="652"/>
      <c r="AF607" s="652"/>
      <c r="AG607" s="652"/>
      <c r="AH607" s="652"/>
      <c r="AK607" s="296">
        <v>654</v>
      </c>
      <c r="AL607" s="326"/>
    </row>
    <row r="608" spans="1:38" hidden="1">
      <c r="A608" s="666" t="s">
        <v>1383</v>
      </c>
      <c r="B608" s="667"/>
      <c r="C608" s="667"/>
      <c r="D608" s="667"/>
      <c r="E608" s="667"/>
      <c r="F608" s="667"/>
      <c r="G608" s="667"/>
      <c r="H608" s="667"/>
      <c r="I608" s="667"/>
      <c r="J608" s="667"/>
      <c r="K608" s="667"/>
      <c r="L608" s="667"/>
      <c r="M608" s="667"/>
      <c r="N608" s="668"/>
      <c r="O608" s="674">
        <f>1167604+253554</f>
        <v>1421158</v>
      </c>
      <c r="P608" s="674"/>
      <c r="Q608" s="674"/>
      <c r="R608" s="674"/>
      <c r="S608" s="674"/>
      <c r="T608" s="674"/>
      <c r="U608" s="674"/>
      <c r="V608" s="674"/>
      <c r="W608" s="674"/>
      <c r="X608" s="674"/>
      <c r="Y608" s="675">
        <v>1003440</v>
      </c>
      <c r="Z608" s="675"/>
      <c r="AA608" s="675"/>
      <c r="AB608" s="675"/>
      <c r="AC608" s="675"/>
      <c r="AD608" s="675"/>
      <c r="AE608" s="675"/>
      <c r="AF608" s="675"/>
      <c r="AG608" s="675"/>
      <c r="AH608" s="675"/>
      <c r="AK608" s="296">
        <v>9703</v>
      </c>
      <c r="AL608" s="326"/>
    </row>
    <row r="609" spans="1:39" hidden="1">
      <c r="A609" s="669"/>
      <c r="B609" s="670"/>
      <c r="C609" s="670"/>
      <c r="D609" s="670"/>
      <c r="E609" s="670"/>
      <c r="F609" s="670"/>
      <c r="G609" s="670"/>
      <c r="H609" s="670"/>
      <c r="I609" s="670"/>
      <c r="J609" s="670"/>
      <c r="K609" s="670"/>
      <c r="L609" s="670"/>
      <c r="M609" s="670"/>
      <c r="N609" s="671"/>
      <c r="O609" s="674"/>
      <c r="P609" s="674"/>
      <c r="Q609" s="674"/>
      <c r="R609" s="674"/>
      <c r="S609" s="674"/>
      <c r="T609" s="674"/>
      <c r="U609" s="674"/>
      <c r="V609" s="674"/>
      <c r="W609" s="674"/>
      <c r="X609" s="674"/>
      <c r="Y609" s="675"/>
      <c r="Z609" s="675"/>
      <c r="AA609" s="675"/>
      <c r="AB609" s="675"/>
      <c r="AC609" s="675"/>
      <c r="AD609" s="675"/>
      <c r="AE609" s="675"/>
      <c r="AF609" s="675"/>
      <c r="AG609" s="675"/>
      <c r="AH609" s="675"/>
      <c r="AK609" s="296">
        <v>60160</v>
      </c>
      <c r="AL609" s="326"/>
    </row>
    <row r="610" spans="1:39" hidden="1">
      <c r="A610" s="666" t="s">
        <v>1384</v>
      </c>
      <c r="B610" s="667"/>
      <c r="C610" s="667"/>
      <c r="D610" s="667"/>
      <c r="E610" s="667"/>
      <c r="F610" s="667"/>
      <c r="G610" s="667"/>
      <c r="H610" s="667"/>
      <c r="I610" s="667"/>
      <c r="J610" s="667"/>
      <c r="K610" s="667"/>
      <c r="L610" s="667"/>
      <c r="M610" s="667"/>
      <c r="N610" s="668"/>
      <c r="O610" s="674">
        <f>297024+104563+453818+332+154570+103220+19303+57180</f>
        <v>1190010</v>
      </c>
      <c r="P610" s="674"/>
      <c r="Q610" s="674"/>
      <c r="R610" s="674"/>
      <c r="S610" s="674"/>
      <c r="T610" s="674"/>
      <c r="U610" s="674"/>
      <c r="V610" s="674"/>
      <c r="W610" s="674"/>
      <c r="X610" s="674"/>
      <c r="Y610" s="675">
        <v>1796233</v>
      </c>
      <c r="Z610" s="675"/>
      <c r="AA610" s="675"/>
      <c r="AB610" s="675"/>
      <c r="AC610" s="675"/>
      <c r="AD610" s="675"/>
      <c r="AE610" s="675"/>
      <c r="AF610" s="675"/>
      <c r="AG610" s="675"/>
      <c r="AH610" s="675"/>
      <c r="AK610" s="296">
        <v>1318</v>
      </c>
      <c r="AL610" s="326"/>
    </row>
    <row r="611" spans="1:39" hidden="1">
      <c r="A611" s="669"/>
      <c r="B611" s="670"/>
      <c r="C611" s="670"/>
      <c r="D611" s="670"/>
      <c r="E611" s="670"/>
      <c r="F611" s="670"/>
      <c r="G611" s="670"/>
      <c r="H611" s="670"/>
      <c r="I611" s="670"/>
      <c r="J611" s="670"/>
      <c r="K611" s="670"/>
      <c r="L611" s="670"/>
      <c r="M611" s="670"/>
      <c r="N611" s="671"/>
      <c r="O611" s="674"/>
      <c r="P611" s="674"/>
      <c r="Q611" s="674"/>
      <c r="R611" s="674"/>
      <c r="S611" s="674"/>
      <c r="T611" s="674"/>
      <c r="U611" s="674"/>
      <c r="V611" s="674"/>
      <c r="W611" s="674"/>
      <c r="X611" s="674"/>
      <c r="Y611" s="675"/>
      <c r="Z611" s="675"/>
      <c r="AA611" s="675"/>
      <c r="AB611" s="675"/>
      <c r="AC611" s="675"/>
      <c r="AD611" s="675"/>
      <c r="AE611" s="675"/>
      <c r="AF611" s="675"/>
      <c r="AG611" s="675"/>
      <c r="AH611" s="675"/>
      <c r="AK611" s="296">
        <v>10182</v>
      </c>
      <c r="AL611" s="326"/>
    </row>
    <row r="612" spans="1:39" hidden="1">
      <c r="A612" s="653" t="s">
        <v>1385</v>
      </c>
      <c r="B612" s="654"/>
      <c r="C612" s="654"/>
      <c r="D612" s="654"/>
      <c r="E612" s="654"/>
      <c r="F612" s="654"/>
      <c r="G612" s="654"/>
      <c r="H612" s="654"/>
      <c r="I612" s="654"/>
      <c r="J612" s="654"/>
      <c r="K612" s="654"/>
      <c r="L612" s="654"/>
      <c r="M612" s="654"/>
      <c r="N612" s="655"/>
      <c r="O612" s="659">
        <f>SUM(O608:X611)</f>
        <v>2611168</v>
      </c>
      <c r="P612" s="659"/>
      <c r="Q612" s="659"/>
      <c r="R612" s="659"/>
      <c r="S612" s="659"/>
      <c r="T612" s="659"/>
      <c r="U612" s="659"/>
      <c r="V612" s="659"/>
      <c r="W612" s="659"/>
      <c r="X612" s="659"/>
      <c r="Y612" s="660">
        <f>SUM(Y608:AH611)</f>
        <v>2799673</v>
      </c>
      <c r="Z612" s="660"/>
      <c r="AA612" s="660"/>
      <c r="AB612" s="660"/>
      <c r="AC612" s="660"/>
      <c r="AD612" s="660"/>
      <c r="AE612" s="660"/>
      <c r="AF612" s="660"/>
      <c r="AG612" s="660"/>
      <c r="AH612" s="660"/>
      <c r="AI612" s="296" t="str">
        <f>IF(ROUND(Y612-P!E43,0)=0,"","CHYBA")</f>
        <v/>
      </c>
      <c r="AJ612" s="296" t="s">
        <v>1220</v>
      </c>
      <c r="AK612" s="296">
        <v>632274</v>
      </c>
      <c r="AL612" s="326"/>
    </row>
    <row r="613" spans="1:39" hidden="1">
      <c r="A613" s="656"/>
      <c r="B613" s="657"/>
      <c r="C613" s="657"/>
      <c r="D613" s="657"/>
      <c r="E613" s="657"/>
      <c r="F613" s="657"/>
      <c r="G613" s="657"/>
      <c r="H613" s="657"/>
      <c r="I613" s="657"/>
      <c r="J613" s="657"/>
      <c r="K613" s="657"/>
      <c r="L613" s="657"/>
      <c r="M613" s="657"/>
      <c r="N613" s="658"/>
      <c r="O613" s="659"/>
      <c r="P613" s="659"/>
      <c r="Q613" s="659"/>
      <c r="R613" s="659"/>
      <c r="S613" s="659"/>
      <c r="T613" s="659"/>
      <c r="U613" s="659"/>
      <c r="V613" s="659"/>
      <c r="W613" s="659"/>
      <c r="X613" s="659"/>
      <c r="Y613" s="660"/>
      <c r="Z613" s="660"/>
      <c r="AA613" s="660"/>
      <c r="AB613" s="660"/>
      <c r="AC613" s="660"/>
      <c r="AD613" s="660"/>
      <c r="AE613" s="660"/>
      <c r="AF613" s="660"/>
      <c r="AG613" s="660"/>
      <c r="AH613" s="660"/>
      <c r="AI613" s="296" t="str">
        <f>IF(ROUND(O612-P!D43,0)=0,"","CHYBA")</f>
        <v/>
      </c>
      <c r="AJ613" s="296" t="s">
        <v>1220</v>
      </c>
      <c r="AK613" s="296">
        <v>341911</v>
      </c>
      <c r="AL613" s="326"/>
    </row>
    <row r="614" spans="1:39" hidden="1">
      <c r="A614" s="666" t="s">
        <v>1386</v>
      </c>
      <c r="B614" s="667"/>
      <c r="C614" s="667"/>
      <c r="D614" s="667"/>
      <c r="E614" s="667"/>
      <c r="F614" s="667"/>
      <c r="G614" s="667"/>
      <c r="H614" s="667"/>
      <c r="I614" s="667"/>
      <c r="J614" s="667"/>
      <c r="K614" s="667"/>
      <c r="L614" s="667"/>
      <c r="M614" s="667"/>
      <c r="N614" s="668"/>
      <c r="O614" s="672">
        <v>1780967</v>
      </c>
      <c r="P614" s="672"/>
      <c r="Q614" s="672"/>
      <c r="R614" s="672"/>
      <c r="S614" s="672"/>
      <c r="T614" s="672"/>
      <c r="U614" s="672"/>
      <c r="V614" s="672"/>
      <c r="W614" s="672"/>
      <c r="X614" s="672"/>
      <c r="Y614" s="673">
        <v>1200436</v>
      </c>
      <c r="Z614" s="673"/>
      <c r="AA614" s="673"/>
      <c r="AB614" s="673"/>
      <c r="AC614" s="673"/>
      <c r="AD614" s="673"/>
      <c r="AE614" s="673"/>
      <c r="AF614" s="673"/>
      <c r="AG614" s="673"/>
      <c r="AH614" s="673"/>
      <c r="AK614" s="296">
        <v>33224</v>
      </c>
      <c r="AL614" s="326"/>
    </row>
    <row r="615" spans="1:39" hidden="1">
      <c r="A615" s="669"/>
      <c r="B615" s="670"/>
      <c r="C615" s="670"/>
      <c r="D615" s="670"/>
      <c r="E615" s="670"/>
      <c r="F615" s="670"/>
      <c r="G615" s="670"/>
      <c r="H615" s="670"/>
      <c r="I615" s="670"/>
      <c r="J615" s="670"/>
      <c r="K615" s="670"/>
      <c r="L615" s="670"/>
      <c r="M615" s="670"/>
      <c r="N615" s="671"/>
      <c r="O615" s="672"/>
      <c r="P615" s="672"/>
      <c r="Q615" s="672"/>
      <c r="R615" s="672"/>
      <c r="S615" s="672"/>
      <c r="T615" s="672"/>
      <c r="U615" s="672"/>
      <c r="V615" s="672"/>
      <c r="W615" s="672"/>
      <c r="X615" s="672"/>
      <c r="Y615" s="673"/>
      <c r="Z615" s="673"/>
      <c r="AA615" s="673"/>
      <c r="AB615" s="673"/>
      <c r="AC615" s="673"/>
      <c r="AD615" s="673"/>
      <c r="AE615" s="673"/>
      <c r="AF615" s="673"/>
      <c r="AG615" s="673"/>
      <c r="AH615" s="673"/>
      <c r="AK615" s="296">
        <v>1524</v>
      </c>
      <c r="AL615" s="326"/>
    </row>
    <row r="616" spans="1:39" hidden="1">
      <c r="A616" s="666" t="s">
        <v>1387</v>
      </c>
      <c r="B616" s="667"/>
      <c r="C616" s="667"/>
      <c r="D616" s="667"/>
      <c r="E616" s="667"/>
      <c r="F616" s="667"/>
      <c r="G616" s="667"/>
      <c r="H616" s="667"/>
      <c r="I616" s="667"/>
      <c r="J616" s="667"/>
      <c r="K616" s="667"/>
      <c r="L616" s="667"/>
      <c r="M616" s="667"/>
      <c r="N616" s="668"/>
      <c r="O616" s="672"/>
      <c r="P616" s="672"/>
      <c r="Q616" s="672"/>
      <c r="R616" s="672"/>
      <c r="S616" s="672"/>
      <c r="T616" s="672"/>
      <c r="U616" s="672"/>
      <c r="V616" s="672"/>
      <c r="W616" s="672"/>
      <c r="X616" s="672"/>
      <c r="Y616" s="672"/>
      <c r="Z616" s="672"/>
      <c r="AA616" s="672"/>
      <c r="AB616" s="672"/>
      <c r="AC616" s="672"/>
      <c r="AD616" s="672"/>
      <c r="AE616" s="672"/>
      <c r="AF616" s="672"/>
      <c r="AG616" s="672"/>
      <c r="AH616" s="672"/>
      <c r="AK616" s="296">
        <v>341823</v>
      </c>
      <c r="AL616" s="326"/>
    </row>
    <row r="617" spans="1:39" hidden="1">
      <c r="A617" s="669"/>
      <c r="B617" s="670"/>
      <c r="C617" s="670"/>
      <c r="D617" s="670"/>
      <c r="E617" s="670"/>
      <c r="F617" s="670"/>
      <c r="G617" s="670"/>
      <c r="H617" s="670"/>
      <c r="I617" s="670"/>
      <c r="J617" s="670"/>
      <c r="K617" s="670"/>
      <c r="L617" s="670"/>
      <c r="M617" s="670"/>
      <c r="N617" s="671"/>
      <c r="O617" s="672"/>
      <c r="P617" s="672"/>
      <c r="Q617" s="672"/>
      <c r="R617" s="672"/>
      <c r="S617" s="672"/>
      <c r="T617" s="672"/>
      <c r="U617" s="672"/>
      <c r="V617" s="672"/>
      <c r="W617" s="672"/>
      <c r="X617" s="672"/>
      <c r="Y617" s="672"/>
      <c r="Z617" s="672"/>
      <c r="AA617" s="672"/>
      <c r="AB617" s="672"/>
      <c r="AC617" s="672"/>
      <c r="AD617" s="672"/>
      <c r="AE617" s="672"/>
      <c r="AF617" s="672"/>
      <c r="AG617" s="672"/>
      <c r="AH617" s="672"/>
      <c r="AK617" s="296">
        <f>828+31027</f>
        <v>31855</v>
      </c>
      <c r="AL617" s="326"/>
    </row>
    <row r="618" spans="1:39" hidden="1">
      <c r="A618" s="653" t="s">
        <v>1388</v>
      </c>
      <c r="B618" s="654"/>
      <c r="C618" s="654"/>
      <c r="D618" s="654"/>
      <c r="E618" s="654"/>
      <c r="F618" s="654"/>
      <c r="G618" s="654"/>
      <c r="H618" s="654"/>
      <c r="I618" s="654"/>
      <c r="J618" s="654"/>
      <c r="K618" s="654"/>
      <c r="L618" s="654"/>
      <c r="M618" s="654"/>
      <c r="N618" s="655"/>
      <c r="O618" s="659">
        <f>SUM(O614:X617)</f>
        <v>1780967</v>
      </c>
      <c r="P618" s="659"/>
      <c r="Q618" s="659"/>
      <c r="R618" s="659"/>
      <c r="S618" s="659"/>
      <c r="T618" s="659"/>
      <c r="U618" s="659"/>
      <c r="V618" s="659"/>
      <c r="W618" s="659"/>
      <c r="X618" s="659"/>
      <c r="Y618" s="660">
        <f>SUM(Y614:AH617)</f>
        <v>1200436</v>
      </c>
      <c r="Z618" s="660"/>
      <c r="AA618" s="660"/>
      <c r="AB618" s="660"/>
      <c r="AC618" s="660"/>
      <c r="AD618" s="660"/>
      <c r="AE618" s="660"/>
      <c r="AF618" s="660"/>
      <c r="AG618" s="660"/>
      <c r="AH618" s="660"/>
      <c r="AI618" s="296" t="str">
        <f>IF(ROUND(Y618-P!E30,0)=0,"","CHYBA")</f>
        <v/>
      </c>
      <c r="AJ618" s="296" t="s">
        <v>1220</v>
      </c>
      <c r="AK618" s="296">
        <f>SUM(AK607:AK617)</f>
        <v>1464628</v>
      </c>
      <c r="AL618" s="326"/>
      <c r="AM618" s="296">
        <f>+AK618-AL618</f>
        <v>1464628</v>
      </c>
    </row>
    <row r="619" spans="1:39" hidden="1">
      <c r="A619" s="656"/>
      <c r="B619" s="657"/>
      <c r="C619" s="657"/>
      <c r="D619" s="657"/>
      <c r="E619" s="657"/>
      <c r="F619" s="657"/>
      <c r="G619" s="657"/>
      <c r="H619" s="657"/>
      <c r="I619" s="657"/>
      <c r="J619" s="657"/>
      <c r="K619" s="657"/>
      <c r="L619" s="657"/>
      <c r="M619" s="657"/>
      <c r="N619" s="658"/>
      <c r="O619" s="659"/>
      <c r="P619" s="659"/>
      <c r="Q619" s="659"/>
      <c r="R619" s="659"/>
      <c r="S619" s="659"/>
      <c r="T619" s="659"/>
      <c r="U619" s="659"/>
      <c r="V619" s="659"/>
      <c r="W619" s="659"/>
      <c r="X619" s="659"/>
      <c r="Y619" s="660"/>
      <c r="Z619" s="660"/>
      <c r="AA619" s="660"/>
      <c r="AB619" s="660"/>
      <c r="AC619" s="660"/>
      <c r="AD619" s="660"/>
      <c r="AE619" s="660"/>
      <c r="AF619" s="660"/>
      <c r="AG619" s="660"/>
      <c r="AH619" s="660"/>
      <c r="AI619" s="296" t="str">
        <f>IF(ROUND(O618-P!D30,0)=0,"","CHYBA")</f>
        <v/>
      </c>
      <c r="AJ619" s="296" t="s">
        <v>1220</v>
      </c>
      <c r="AK619" s="296">
        <v>-1464628</v>
      </c>
      <c r="AL619" s="326"/>
    </row>
    <row r="620" spans="1:39" hidden="1">
      <c r="A620" s="271"/>
      <c r="B620" s="271"/>
      <c r="C620" s="271"/>
      <c r="D620" s="271"/>
      <c r="E620" s="271"/>
      <c r="F620" s="271"/>
      <c r="G620" s="271"/>
      <c r="H620" s="271"/>
      <c r="I620" s="271"/>
      <c r="J620" s="271"/>
      <c r="K620" s="271"/>
      <c r="L620" s="271"/>
      <c r="M620" s="271"/>
      <c r="N620" s="271"/>
      <c r="O620" s="271"/>
      <c r="P620" s="271"/>
      <c r="Q620" s="271"/>
      <c r="R620" s="271"/>
      <c r="S620" s="271"/>
      <c r="T620" s="271"/>
      <c r="U620" s="271"/>
      <c r="V620" s="271"/>
      <c r="W620" s="271"/>
      <c r="X620" s="271"/>
      <c r="Y620" s="271"/>
      <c r="Z620" s="271"/>
      <c r="AA620" s="271"/>
      <c r="AB620" s="271"/>
      <c r="AC620" s="271"/>
      <c r="AD620" s="271"/>
      <c r="AE620" s="271"/>
      <c r="AF620" s="271"/>
      <c r="AG620" s="271"/>
      <c r="AH620" s="271"/>
      <c r="AK620" s="296">
        <f>SUM(AK618:AK619)</f>
        <v>0</v>
      </c>
      <c r="AL620" s="326"/>
    </row>
    <row r="621" spans="1:39">
      <c r="A621" s="661" t="s">
        <v>1738</v>
      </c>
      <c r="B621" s="662"/>
      <c r="C621" s="662"/>
      <c r="D621" s="662"/>
      <c r="E621" s="662"/>
      <c r="F621" s="662"/>
      <c r="G621" s="662"/>
      <c r="H621" s="662"/>
      <c r="I621" s="662"/>
      <c r="J621" s="662"/>
      <c r="K621" s="662"/>
      <c r="L621" s="662"/>
      <c r="M621" s="662"/>
      <c r="N621" s="662"/>
      <c r="O621" s="662"/>
      <c r="P621" s="662"/>
      <c r="Q621" s="662"/>
      <c r="R621" s="662"/>
      <c r="S621" s="662"/>
      <c r="T621" s="662"/>
      <c r="U621" s="662"/>
      <c r="V621" s="662"/>
      <c r="W621" s="662"/>
      <c r="X621" s="662"/>
      <c r="Y621" s="662"/>
      <c r="Z621" s="662"/>
      <c r="AA621" s="662"/>
      <c r="AB621" s="662"/>
      <c r="AC621" s="662"/>
      <c r="AD621" s="662"/>
      <c r="AE621" s="662"/>
      <c r="AF621" s="662"/>
      <c r="AG621" s="662"/>
      <c r="AH621" s="662"/>
      <c r="AL621" s="326"/>
    </row>
    <row r="622" spans="1:39">
      <c r="A622" s="287"/>
      <c r="B622" s="288"/>
      <c r="C622" s="288"/>
      <c r="D622" s="288"/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88"/>
      <c r="P622" s="288"/>
      <c r="Q622" s="288"/>
      <c r="R622" s="288"/>
      <c r="S622" s="288"/>
      <c r="T622" s="288"/>
      <c r="U622" s="288"/>
      <c r="V622" s="288"/>
      <c r="W622" s="288"/>
      <c r="X622" s="288"/>
      <c r="Y622" s="288"/>
      <c r="Z622" s="288"/>
      <c r="AA622" s="288"/>
      <c r="AB622" s="288"/>
      <c r="AC622" s="288"/>
      <c r="AD622" s="288"/>
      <c r="AE622" s="288"/>
      <c r="AF622" s="288"/>
      <c r="AG622" s="288"/>
      <c r="AH622" s="288"/>
    </row>
    <row r="623" spans="1:39">
      <c r="A623" s="663" t="s">
        <v>1389</v>
      </c>
      <c r="B623" s="663"/>
      <c r="C623" s="663"/>
      <c r="D623" s="663"/>
      <c r="E623" s="663"/>
      <c r="F623" s="663"/>
      <c r="G623" s="663"/>
      <c r="H623" s="663"/>
      <c r="I623" s="663"/>
      <c r="J623" s="663"/>
      <c r="K623" s="663"/>
      <c r="L623" s="663"/>
      <c r="M623" s="663"/>
      <c r="N623" s="663"/>
      <c r="O623" s="663"/>
      <c r="P623" s="663"/>
      <c r="Q623" s="663"/>
      <c r="R623" s="663"/>
      <c r="S623" s="663"/>
      <c r="T623" s="663"/>
      <c r="U623" s="663"/>
      <c r="V623" s="663"/>
      <c r="W623" s="663"/>
      <c r="X623" s="663"/>
      <c r="Y623" s="663"/>
      <c r="Z623" s="663"/>
      <c r="AA623" s="663"/>
      <c r="AB623" s="663"/>
      <c r="AC623" s="663"/>
      <c r="AD623" s="663"/>
      <c r="AE623" s="663"/>
      <c r="AF623" s="663"/>
      <c r="AG623" s="663"/>
      <c r="AH623" s="663"/>
      <c r="AI623" s="663"/>
      <c r="AJ623" s="663"/>
      <c r="AK623" s="663"/>
      <c r="AL623" s="663"/>
    </row>
    <row r="624" spans="1:39">
      <c r="A624" s="287"/>
      <c r="B624" s="288"/>
      <c r="C624" s="288"/>
      <c r="D624" s="288"/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88"/>
      <c r="P624" s="288"/>
      <c r="Q624" s="288"/>
      <c r="R624" s="288"/>
      <c r="S624" s="288"/>
      <c r="T624" s="288"/>
      <c r="U624" s="288"/>
      <c r="V624" s="288"/>
      <c r="W624" s="288"/>
      <c r="X624" s="288"/>
      <c r="Y624" s="288"/>
      <c r="Z624" s="288"/>
      <c r="AA624" s="288"/>
      <c r="AB624" s="288"/>
      <c r="AC624" s="288"/>
      <c r="AD624" s="288"/>
      <c r="AE624" s="288"/>
      <c r="AF624" s="288"/>
      <c r="AG624" s="288"/>
      <c r="AH624" s="288"/>
    </row>
    <row r="625" spans="1:35">
      <c r="A625" s="271"/>
      <c r="B625" s="271"/>
      <c r="C625" s="271"/>
      <c r="D625" s="271"/>
      <c r="E625" s="271"/>
      <c r="F625" s="271"/>
      <c r="G625" s="271"/>
      <c r="H625" s="271"/>
      <c r="I625" s="271"/>
      <c r="J625" s="271"/>
      <c r="K625" s="271"/>
      <c r="L625" s="271"/>
      <c r="M625" s="271"/>
      <c r="N625" s="271"/>
      <c r="O625" s="271"/>
      <c r="P625" s="271"/>
      <c r="Q625" s="271"/>
      <c r="R625" s="271"/>
      <c r="S625" s="271"/>
      <c r="T625" s="271"/>
      <c r="U625" s="271"/>
      <c r="V625" s="271"/>
      <c r="W625" s="271"/>
      <c r="X625" s="271"/>
      <c r="Y625" s="271"/>
      <c r="Z625" s="271"/>
      <c r="AA625" s="271"/>
      <c r="AB625" s="271"/>
      <c r="AC625" s="271"/>
      <c r="AD625" s="271"/>
      <c r="AE625" s="271"/>
      <c r="AF625" s="271"/>
      <c r="AG625" s="271"/>
      <c r="AH625" s="271"/>
      <c r="AI625" s="298"/>
    </row>
    <row r="626" spans="1:35">
      <c r="A626" s="664" t="s">
        <v>1390</v>
      </c>
      <c r="B626" s="665"/>
      <c r="C626" s="665"/>
      <c r="D626" s="665"/>
      <c r="E626" s="665"/>
      <c r="F626" s="665"/>
      <c r="G626" s="665"/>
      <c r="H626" s="665"/>
      <c r="I626" s="665"/>
      <c r="J626" s="665"/>
      <c r="K626" s="665"/>
      <c r="L626" s="665"/>
      <c r="M626" s="665"/>
      <c r="N626" s="665"/>
      <c r="O626" s="665"/>
      <c r="P626" s="665"/>
      <c r="Q626" s="665"/>
      <c r="R626" s="665"/>
      <c r="S626" s="665"/>
      <c r="T626" s="665"/>
      <c r="U626" s="665"/>
      <c r="V626" s="665"/>
      <c r="W626" s="665"/>
      <c r="X626" s="665"/>
      <c r="Y626" s="665"/>
      <c r="Z626" s="665"/>
      <c r="AA626" s="665"/>
      <c r="AB626" s="665"/>
      <c r="AC626" s="665"/>
      <c r="AD626" s="665"/>
      <c r="AE626" s="665"/>
      <c r="AF626" s="665"/>
      <c r="AG626" s="665"/>
      <c r="AH626" s="665"/>
    </row>
    <row r="627" spans="1:35">
      <c r="A627" s="271"/>
      <c r="B627" s="271"/>
      <c r="C627" s="271"/>
      <c r="D627" s="271"/>
      <c r="E627" s="271"/>
      <c r="F627" s="271"/>
      <c r="G627" s="271"/>
      <c r="H627" s="271"/>
      <c r="I627" s="271"/>
      <c r="J627" s="271"/>
      <c r="K627" s="271"/>
      <c r="L627" s="271"/>
      <c r="M627" s="271"/>
      <c r="N627" s="271"/>
      <c r="O627" s="271"/>
      <c r="P627" s="271"/>
      <c r="Q627" s="271"/>
      <c r="R627" s="271"/>
      <c r="S627" s="271"/>
      <c r="T627" s="271"/>
      <c r="U627" s="271"/>
      <c r="V627" s="271"/>
      <c r="W627" s="271"/>
      <c r="X627" s="271"/>
      <c r="Y627" s="271"/>
      <c r="Z627" s="271"/>
      <c r="AA627" s="271"/>
      <c r="AB627" s="271"/>
      <c r="AC627" s="271"/>
      <c r="AD627" s="271"/>
      <c r="AE627" s="271"/>
      <c r="AF627" s="271"/>
      <c r="AG627" s="271"/>
      <c r="AH627" s="271"/>
    </row>
    <row r="628" spans="1:35">
      <c r="A628" s="652" t="s">
        <v>1089</v>
      </c>
      <c r="B628" s="652"/>
      <c r="C628" s="652"/>
      <c r="D628" s="652"/>
      <c r="E628" s="652"/>
      <c r="F628" s="652"/>
      <c r="G628" s="652"/>
      <c r="H628" s="652"/>
      <c r="I628" s="652"/>
      <c r="J628" s="652"/>
      <c r="K628" s="652"/>
      <c r="L628" s="652"/>
      <c r="M628" s="652"/>
      <c r="N628" s="652"/>
      <c r="O628" s="652" t="s">
        <v>547</v>
      </c>
      <c r="P628" s="652"/>
      <c r="Q628" s="652"/>
      <c r="R628" s="652"/>
      <c r="S628" s="652"/>
      <c r="T628" s="652"/>
      <c r="U628" s="652"/>
      <c r="V628" s="652"/>
      <c r="W628" s="652"/>
      <c r="X628" s="652"/>
      <c r="Y628" s="652" t="s">
        <v>742</v>
      </c>
      <c r="Z628" s="652"/>
      <c r="AA628" s="652"/>
      <c r="AB628" s="652"/>
      <c r="AC628" s="652"/>
      <c r="AD628" s="652"/>
      <c r="AE628" s="652"/>
      <c r="AF628" s="652"/>
      <c r="AG628" s="652"/>
      <c r="AH628" s="652"/>
    </row>
    <row r="629" spans="1:35">
      <c r="A629" s="652"/>
      <c r="B629" s="652"/>
      <c r="C629" s="652"/>
      <c r="D629" s="652"/>
      <c r="E629" s="652"/>
      <c r="F629" s="652"/>
      <c r="G629" s="652"/>
      <c r="H629" s="652"/>
      <c r="I629" s="652"/>
      <c r="J629" s="652"/>
      <c r="K629" s="652"/>
      <c r="L629" s="652"/>
      <c r="M629" s="652"/>
      <c r="N629" s="652"/>
      <c r="O629" s="652"/>
      <c r="P629" s="652"/>
      <c r="Q629" s="652"/>
      <c r="R629" s="652"/>
      <c r="S629" s="652"/>
      <c r="T629" s="652"/>
      <c r="U629" s="652"/>
      <c r="V629" s="652"/>
      <c r="W629" s="652"/>
      <c r="X629" s="652"/>
      <c r="Y629" s="652"/>
      <c r="Z629" s="652"/>
      <c r="AA629" s="652"/>
      <c r="AB629" s="652"/>
      <c r="AC629" s="652"/>
      <c r="AD629" s="652"/>
      <c r="AE629" s="652"/>
      <c r="AF629" s="652"/>
      <c r="AG629" s="652"/>
      <c r="AH629" s="652"/>
    </row>
    <row r="630" spans="1:35">
      <c r="A630" s="629" t="s">
        <v>1391</v>
      </c>
      <c r="B630" s="630"/>
      <c r="C630" s="630"/>
      <c r="D630" s="630"/>
      <c r="E630" s="630"/>
      <c r="F630" s="630"/>
      <c r="G630" s="630"/>
      <c r="H630" s="630"/>
      <c r="I630" s="630"/>
      <c r="J630" s="630"/>
      <c r="K630" s="630"/>
      <c r="L630" s="630"/>
      <c r="M630" s="630"/>
      <c r="N630" s="631"/>
      <c r="O630" s="642">
        <v>4141.3100000000004</v>
      </c>
      <c r="P630" s="642"/>
      <c r="Q630" s="642"/>
      <c r="R630" s="642"/>
      <c r="S630" s="642"/>
      <c r="T630" s="642"/>
      <c r="U630" s="642"/>
      <c r="V630" s="642"/>
      <c r="W630" s="642"/>
      <c r="X630" s="642"/>
      <c r="Y630" s="642">
        <v>2629</v>
      </c>
      <c r="Z630" s="642"/>
      <c r="AA630" s="642"/>
      <c r="AB630" s="642"/>
      <c r="AC630" s="642"/>
      <c r="AD630" s="642"/>
      <c r="AE630" s="642"/>
      <c r="AF630" s="642"/>
      <c r="AG630" s="642"/>
      <c r="AH630" s="642"/>
    </row>
    <row r="631" spans="1:35">
      <c r="A631" s="632"/>
      <c r="B631" s="633"/>
      <c r="C631" s="633"/>
      <c r="D631" s="633"/>
      <c r="E631" s="633"/>
      <c r="F631" s="633"/>
      <c r="G631" s="633"/>
      <c r="H631" s="633"/>
      <c r="I631" s="633"/>
      <c r="J631" s="633"/>
      <c r="K631" s="633"/>
      <c r="L631" s="633"/>
      <c r="M631" s="633"/>
      <c r="N631" s="634"/>
      <c r="O631" s="642"/>
      <c r="P631" s="642"/>
      <c r="Q631" s="642"/>
      <c r="R631" s="642"/>
      <c r="S631" s="642"/>
      <c r="T631" s="642"/>
      <c r="U631" s="642"/>
      <c r="V631" s="642"/>
      <c r="W631" s="642"/>
      <c r="X631" s="642"/>
      <c r="Y631" s="642"/>
      <c r="Z631" s="642"/>
      <c r="AA631" s="642"/>
      <c r="AB631" s="642"/>
      <c r="AC631" s="642"/>
      <c r="AD631" s="642"/>
      <c r="AE631" s="642"/>
      <c r="AF631" s="642"/>
      <c r="AG631" s="642"/>
      <c r="AH631" s="642"/>
    </row>
    <row r="632" spans="1:35">
      <c r="A632" s="636" t="s">
        <v>1392</v>
      </c>
      <c r="B632" s="637"/>
      <c r="C632" s="637"/>
      <c r="D632" s="637"/>
      <c r="E632" s="637"/>
      <c r="F632" s="637"/>
      <c r="G632" s="637"/>
      <c r="H632" s="637"/>
      <c r="I632" s="637"/>
      <c r="J632" s="637"/>
      <c r="K632" s="637"/>
      <c r="L632" s="637"/>
      <c r="M632" s="637"/>
      <c r="N632" s="638"/>
      <c r="O632" s="642">
        <v>21961.77</v>
      </c>
      <c r="P632" s="642"/>
      <c r="Q632" s="642"/>
      <c r="R632" s="642"/>
      <c r="S632" s="642"/>
      <c r="T632" s="642"/>
      <c r="U632" s="642"/>
      <c r="V632" s="642"/>
      <c r="W632" s="642"/>
      <c r="X632" s="642"/>
      <c r="Y632" s="642">
        <v>19723</v>
      </c>
      <c r="Z632" s="642"/>
      <c r="AA632" s="642"/>
      <c r="AB632" s="642"/>
      <c r="AC632" s="642"/>
      <c r="AD632" s="642"/>
      <c r="AE632" s="642"/>
      <c r="AF632" s="642"/>
      <c r="AG632" s="642"/>
      <c r="AH632" s="642"/>
    </row>
    <row r="633" spans="1:35">
      <c r="A633" s="639"/>
      <c r="B633" s="640"/>
      <c r="C633" s="640"/>
      <c r="D633" s="640"/>
      <c r="E633" s="640"/>
      <c r="F633" s="640"/>
      <c r="G633" s="640"/>
      <c r="H633" s="640"/>
      <c r="I633" s="640"/>
      <c r="J633" s="640"/>
      <c r="K633" s="640"/>
      <c r="L633" s="640"/>
      <c r="M633" s="640"/>
      <c r="N633" s="641"/>
      <c r="O633" s="642"/>
      <c r="P633" s="642"/>
      <c r="Q633" s="642"/>
      <c r="R633" s="642"/>
      <c r="S633" s="642"/>
      <c r="T633" s="642"/>
      <c r="U633" s="642"/>
      <c r="V633" s="642"/>
      <c r="W633" s="642"/>
      <c r="X633" s="642"/>
      <c r="Y633" s="642"/>
      <c r="Z633" s="642"/>
      <c r="AA633" s="642"/>
      <c r="AB633" s="642"/>
      <c r="AC633" s="642"/>
      <c r="AD633" s="642"/>
      <c r="AE633" s="642"/>
      <c r="AF633" s="642"/>
      <c r="AG633" s="642"/>
      <c r="AH633" s="642"/>
    </row>
    <row r="634" spans="1:35">
      <c r="A634" s="636" t="s">
        <v>1393</v>
      </c>
      <c r="B634" s="637"/>
      <c r="C634" s="637"/>
      <c r="D634" s="637"/>
      <c r="E634" s="637"/>
      <c r="F634" s="637"/>
      <c r="G634" s="637"/>
      <c r="H634" s="637"/>
      <c r="I634" s="637"/>
      <c r="J634" s="637"/>
      <c r="K634" s="637"/>
      <c r="L634" s="637"/>
      <c r="M634" s="637"/>
      <c r="N634" s="638"/>
      <c r="O634" s="642">
        <v>0</v>
      </c>
      <c r="P634" s="642"/>
      <c r="Q634" s="642"/>
      <c r="R634" s="642"/>
      <c r="S634" s="642"/>
      <c r="T634" s="642"/>
      <c r="U634" s="642"/>
      <c r="V634" s="642"/>
      <c r="W634" s="642"/>
      <c r="X634" s="642"/>
      <c r="Y634" s="642">
        <v>0</v>
      </c>
      <c r="Z634" s="642"/>
      <c r="AA634" s="642"/>
      <c r="AB634" s="642"/>
      <c r="AC634" s="642"/>
      <c r="AD634" s="642"/>
      <c r="AE634" s="642"/>
      <c r="AF634" s="642"/>
      <c r="AG634" s="642"/>
      <c r="AH634" s="642"/>
    </row>
    <row r="635" spans="1:35">
      <c r="A635" s="639"/>
      <c r="B635" s="640"/>
      <c r="C635" s="640"/>
      <c r="D635" s="640"/>
      <c r="E635" s="640"/>
      <c r="F635" s="640"/>
      <c r="G635" s="640"/>
      <c r="H635" s="640"/>
      <c r="I635" s="640"/>
      <c r="J635" s="640"/>
      <c r="K635" s="640"/>
      <c r="L635" s="640"/>
      <c r="M635" s="640"/>
      <c r="N635" s="641"/>
      <c r="O635" s="642"/>
      <c r="P635" s="642"/>
      <c r="Q635" s="642"/>
      <c r="R635" s="642"/>
      <c r="S635" s="642"/>
      <c r="T635" s="642"/>
      <c r="U635" s="642"/>
      <c r="V635" s="642"/>
      <c r="W635" s="642"/>
      <c r="X635" s="642"/>
      <c r="Y635" s="642"/>
      <c r="Z635" s="642"/>
      <c r="AA635" s="642"/>
      <c r="AB635" s="642"/>
      <c r="AC635" s="642"/>
      <c r="AD635" s="642"/>
      <c r="AE635" s="642"/>
      <c r="AF635" s="642"/>
      <c r="AG635" s="642"/>
      <c r="AH635" s="642"/>
    </row>
    <row r="636" spans="1:35">
      <c r="A636" s="636" t="s">
        <v>1394</v>
      </c>
      <c r="B636" s="637"/>
      <c r="C636" s="637"/>
      <c r="D636" s="637"/>
      <c r="E636" s="637"/>
      <c r="F636" s="637"/>
      <c r="G636" s="637"/>
      <c r="H636" s="637"/>
      <c r="I636" s="637"/>
      <c r="J636" s="637"/>
      <c r="K636" s="637"/>
      <c r="L636" s="637"/>
      <c r="M636" s="637"/>
      <c r="N636" s="638"/>
      <c r="O636" s="642"/>
      <c r="P636" s="642"/>
      <c r="Q636" s="642"/>
      <c r="R636" s="642"/>
      <c r="S636" s="642"/>
      <c r="T636" s="642"/>
      <c r="U636" s="642"/>
      <c r="V636" s="642"/>
      <c r="W636" s="642"/>
      <c r="X636" s="642"/>
      <c r="Y636" s="642"/>
      <c r="Z636" s="642"/>
      <c r="AA636" s="642"/>
      <c r="AB636" s="642"/>
      <c r="AC636" s="642"/>
      <c r="AD636" s="642"/>
      <c r="AE636" s="642"/>
      <c r="AF636" s="642"/>
      <c r="AG636" s="642"/>
      <c r="AH636" s="642"/>
    </row>
    <row r="637" spans="1:35">
      <c r="A637" s="639"/>
      <c r="B637" s="640"/>
      <c r="C637" s="640"/>
      <c r="D637" s="640"/>
      <c r="E637" s="640"/>
      <c r="F637" s="640"/>
      <c r="G637" s="640"/>
      <c r="H637" s="640"/>
      <c r="I637" s="640"/>
      <c r="J637" s="640"/>
      <c r="K637" s="640"/>
      <c r="L637" s="640"/>
      <c r="M637" s="640"/>
      <c r="N637" s="641"/>
      <c r="O637" s="642"/>
      <c r="P637" s="642"/>
      <c r="Q637" s="642"/>
      <c r="R637" s="642"/>
      <c r="S637" s="642"/>
      <c r="T637" s="642"/>
      <c r="U637" s="642"/>
      <c r="V637" s="642"/>
      <c r="W637" s="642"/>
      <c r="X637" s="642"/>
      <c r="Y637" s="642"/>
      <c r="Z637" s="642"/>
      <c r="AA637" s="642"/>
      <c r="AB637" s="642"/>
      <c r="AC637" s="642"/>
      <c r="AD637" s="642"/>
      <c r="AE637" s="642"/>
      <c r="AF637" s="642"/>
      <c r="AG637" s="642"/>
      <c r="AH637" s="642"/>
    </row>
    <row r="638" spans="1:35">
      <c r="A638" s="629" t="s">
        <v>1395</v>
      </c>
      <c r="B638" s="630"/>
      <c r="C638" s="630"/>
      <c r="D638" s="630"/>
      <c r="E638" s="630"/>
      <c r="F638" s="630"/>
      <c r="G638" s="630"/>
      <c r="H638" s="630"/>
      <c r="I638" s="630"/>
      <c r="J638" s="630"/>
      <c r="K638" s="630"/>
      <c r="L638" s="630"/>
      <c r="M638" s="630"/>
      <c r="N638" s="631"/>
      <c r="O638" s="635">
        <f>SUM(O632:X637)</f>
        <v>21961.77</v>
      </c>
      <c r="P638" s="635"/>
      <c r="Q638" s="635"/>
      <c r="R638" s="635"/>
      <c r="S638" s="635"/>
      <c r="T638" s="635"/>
      <c r="U638" s="635"/>
      <c r="V638" s="635"/>
      <c r="W638" s="635"/>
      <c r="X638" s="635"/>
      <c r="Y638" s="635">
        <f>SUM(Y632:AH637)</f>
        <v>19723</v>
      </c>
      <c r="Z638" s="635"/>
      <c r="AA638" s="635"/>
      <c r="AB638" s="635"/>
      <c r="AC638" s="635"/>
      <c r="AD638" s="635"/>
      <c r="AE638" s="635"/>
      <c r="AF638" s="635"/>
      <c r="AG638" s="635"/>
      <c r="AH638" s="635"/>
    </row>
    <row r="639" spans="1:35">
      <c r="A639" s="632"/>
      <c r="B639" s="633"/>
      <c r="C639" s="633"/>
      <c r="D639" s="633"/>
      <c r="E639" s="633"/>
      <c r="F639" s="633"/>
      <c r="G639" s="633"/>
      <c r="H639" s="633"/>
      <c r="I639" s="633"/>
      <c r="J639" s="633"/>
      <c r="K639" s="633"/>
      <c r="L639" s="633"/>
      <c r="M639" s="633"/>
      <c r="N639" s="634"/>
      <c r="O639" s="635"/>
      <c r="P639" s="635"/>
      <c r="Q639" s="635"/>
      <c r="R639" s="635"/>
      <c r="S639" s="635"/>
      <c r="T639" s="635"/>
      <c r="U639" s="635"/>
      <c r="V639" s="635"/>
      <c r="W639" s="635"/>
      <c r="X639" s="635"/>
      <c r="Y639" s="635"/>
      <c r="Z639" s="635"/>
      <c r="AA639" s="635"/>
      <c r="AB639" s="635"/>
      <c r="AC639" s="635"/>
      <c r="AD639" s="635"/>
      <c r="AE639" s="635"/>
      <c r="AF639" s="635"/>
      <c r="AG639" s="635"/>
      <c r="AH639" s="635"/>
    </row>
    <row r="640" spans="1:35">
      <c r="A640" s="629" t="s">
        <v>1396</v>
      </c>
      <c r="B640" s="630"/>
      <c r="C640" s="630"/>
      <c r="D640" s="630"/>
      <c r="E640" s="630"/>
      <c r="F640" s="630"/>
      <c r="G640" s="630"/>
      <c r="H640" s="630"/>
      <c r="I640" s="630"/>
      <c r="J640" s="630"/>
      <c r="K640" s="630"/>
      <c r="L640" s="630"/>
      <c r="M640" s="630"/>
      <c r="N640" s="631"/>
      <c r="O640" s="635">
        <v>20301.240000000002</v>
      </c>
      <c r="P640" s="635"/>
      <c r="Q640" s="635"/>
      <c r="R640" s="635"/>
      <c r="S640" s="635"/>
      <c r="T640" s="635"/>
      <c r="U640" s="635"/>
      <c r="V640" s="635"/>
      <c r="W640" s="635"/>
      <c r="X640" s="635"/>
      <c r="Y640" s="635">
        <v>18211</v>
      </c>
      <c r="Z640" s="635"/>
      <c r="AA640" s="635"/>
      <c r="AB640" s="635"/>
      <c r="AC640" s="635"/>
      <c r="AD640" s="635"/>
      <c r="AE640" s="635"/>
      <c r="AF640" s="635"/>
      <c r="AG640" s="635"/>
      <c r="AH640" s="635"/>
    </row>
    <row r="641" spans="1:36">
      <c r="A641" s="632"/>
      <c r="B641" s="633"/>
      <c r="C641" s="633"/>
      <c r="D641" s="633"/>
      <c r="E641" s="633"/>
      <c r="F641" s="633"/>
      <c r="G641" s="633"/>
      <c r="H641" s="633"/>
      <c r="I641" s="633"/>
      <c r="J641" s="633"/>
      <c r="K641" s="633"/>
      <c r="L641" s="633"/>
      <c r="M641" s="633"/>
      <c r="N641" s="634"/>
      <c r="O641" s="635"/>
      <c r="P641" s="635"/>
      <c r="Q641" s="635"/>
      <c r="R641" s="635"/>
      <c r="S641" s="635"/>
      <c r="T641" s="635"/>
      <c r="U641" s="635"/>
      <c r="V641" s="635"/>
      <c r="W641" s="635"/>
      <c r="X641" s="635"/>
      <c r="Y641" s="635"/>
      <c r="Z641" s="635"/>
      <c r="AA641" s="635"/>
      <c r="AB641" s="635"/>
      <c r="AC641" s="635"/>
      <c r="AD641" s="635"/>
      <c r="AE641" s="635"/>
      <c r="AF641" s="635"/>
      <c r="AG641" s="635"/>
      <c r="AH641" s="635"/>
    </row>
    <row r="642" spans="1:36">
      <c r="A642" s="629" t="s">
        <v>1397</v>
      </c>
      <c r="B642" s="630"/>
      <c r="C642" s="630"/>
      <c r="D642" s="630"/>
      <c r="E642" s="630"/>
      <c r="F642" s="630"/>
      <c r="G642" s="630"/>
      <c r="H642" s="630"/>
      <c r="I642" s="630"/>
      <c r="J642" s="630"/>
      <c r="K642" s="630"/>
      <c r="L642" s="630"/>
      <c r="M642" s="630"/>
      <c r="N642" s="631"/>
      <c r="O642" s="635">
        <f>O630+O638-O640</f>
        <v>5801.84</v>
      </c>
      <c r="P642" s="635"/>
      <c r="Q642" s="635"/>
      <c r="R642" s="635"/>
      <c r="S642" s="635"/>
      <c r="T642" s="635"/>
      <c r="U642" s="635"/>
      <c r="V642" s="635"/>
      <c r="W642" s="635"/>
      <c r="X642" s="635"/>
      <c r="Y642" s="635">
        <f>Y630+Y638-Y640</f>
        <v>4141</v>
      </c>
      <c r="Z642" s="635"/>
      <c r="AA642" s="635"/>
      <c r="AB642" s="635"/>
      <c r="AC642" s="635"/>
      <c r="AD642" s="635"/>
      <c r="AE642" s="635"/>
      <c r="AF642" s="635"/>
      <c r="AG642" s="635"/>
      <c r="AH642" s="635"/>
      <c r="AI642" s="296" t="str">
        <f>IF(ROUND(Y642-P!E40,0)=0,"","CHYBA")</f>
        <v/>
      </c>
      <c r="AJ642" s="296" t="s">
        <v>1220</v>
      </c>
    </row>
    <row r="643" spans="1:36">
      <c r="A643" s="632"/>
      <c r="B643" s="633"/>
      <c r="C643" s="633"/>
      <c r="D643" s="633"/>
      <c r="E643" s="633"/>
      <c r="F643" s="633"/>
      <c r="G643" s="633"/>
      <c r="H643" s="633"/>
      <c r="I643" s="633"/>
      <c r="J643" s="633"/>
      <c r="K643" s="633"/>
      <c r="L643" s="633"/>
      <c r="M643" s="633"/>
      <c r="N643" s="634"/>
      <c r="O643" s="635"/>
      <c r="P643" s="635"/>
      <c r="Q643" s="635"/>
      <c r="R643" s="635"/>
      <c r="S643" s="635"/>
      <c r="T643" s="635"/>
      <c r="U643" s="635"/>
      <c r="V643" s="635"/>
      <c r="W643" s="635"/>
      <c r="X643" s="635"/>
      <c r="Y643" s="635"/>
      <c r="Z643" s="635"/>
      <c r="AA643" s="635"/>
      <c r="AB643" s="635"/>
      <c r="AC643" s="635"/>
      <c r="AD643" s="635"/>
      <c r="AE643" s="635"/>
      <c r="AF643" s="635"/>
      <c r="AG643" s="635"/>
      <c r="AH643" s="635"/>
      <c r="AI643" s="296" t="str">
        <f>IF(ROUND(O642-P!D40,0)=0,"","CHYBA")</f>
        <v/>
      </c>
      <c r="AJ643" s="296" t="s">
        <v>1220</v>
      </c>
    </row>
    <row r="644" spans="1:36">
      <c r="A644" s="271"/>
      <c r="B644" s="271"/>
      <c r="C644" s="271"/>
      <c r="D644" s="271"/>
      <c r="E644" s="271"/>
      <c r="F644" s="271"/>
      <c r="G644" s="271"/>
      <c r="H644" s="271"/>
      <c r="I644" s="271"/>
      <c r="J644" s="271"/>
      <c r="K644" s="271"/>
      <c r="L644" s="271"/>
      <c r="M644" s="271"/>
      <c r="N644" s="271"/>
      <c r="O644" s="271"/>
      <c r="P644" s="271"/>
      <c r="Q644" s="271"/>
      <c r="R644" s="271"/>
      <c r="S644" s="271"/>
      <c r="T644" s="271"/>
      <c r="U644" s="271"/>
      <c r="V644" s="271"/>
      <c r="W644" s="271"/>
      <c r="X644" s="271"/>
      <c r="Y644" s="271"/>
      <c r="Z644" s="271"/>
      <c r="AA644" s="271"/>
      <c r="AB644" s="271"/>
      <c r="AC644" s="271"/>
      <c r="AD644" s="271"/>
      <c r="AE644" s="271"/>
      <c r="AF644" s="271"/>
      <c r="AG644" s="271"/>
      <c r="AH644" s="271"/>
    </row>
    <row r="645" spans="1:36" s="316" customFormat="1">
      <c r="A645" s="283"/>
      <c r="B645" s="283"/>
      <c r="C645" s="283"/>
      <c r="D645" s="283"/>
      <c r="E645" s="283"/>
      <c r="F645" s="283"/>
      <c r="G645" s="283"/>
      <c r="H645" s="283"/>
      <c r="I645" s="283"/>
      <c r="J645" s="283"/>
      <c r="K645" s="283"/>
      <c r="L645" s="283"/>
      <c r="M645" s="283"/>
      <c r="N645" s="283"/>
      <c r="O645" s="283"/>
      <c r="P645" s="283"/>
      <c r="Q645" s="283"/>
      <c r="R645" s="283"/>
      <c r="S645" s="283"/>
      <c r="T645" s="283"/>
      <c r="U645" s="283"/>
      <c r="V645" s="283"/>
      <c r="W645" s="283"/>
      <c r="X645" s="283"/>
      <c r="Y645" s="283"/>
      <c r="Z645" s="283"/>
      <c r="AA645" s="283"/>
      <c r="AB645" s="283"/>
      <c r="AC645" s="283"/>
      <c r="AD645" s="283"/>
      <c r="AE645" s="283"/>
      <c r="AF645" s="283"/>
      <c r="AG645" s="283"/>
      <c r="AH645" s="283"/>
    </row>
    <row r="646" spans="1:36" s="316" customFormat="1" ht="37.5" customHeight="1">
      <c r="A646" s="540" t="s">
        <v>1700</v>
      </c>
      <c r="B646" s="540"/>
      <c r="C646" s="540"/>
      <c r="D646" s="540"/>
      <c r="E646" s="540"/>
      <c r="F646" s="540"/>
      <c r="G646" s="540"/>
      <c r="H646" s="540"/>
      <c r="I646" s="540"/>
      <c r="J646" s="540"/>
      <c r="K646" s="540"/>
      <c r="L646" s="540"/>
      <c r="M646" s="540"/>
      <c r="N646" s="540"/>
      <c r="O646" s="540"/>
      <c r="P646" s="540"/>
      <c r="Q646" s="540"/>
      <c r="R646" s="540"/>
      <c r="S646" s="540"/>
      <c r="T646" s="540"/>
      <c r="U646" s="540"/>
      <c r="V646" s="540"/>
      <c r="W646" s="540"/>
      <c r="X646" s="540"/>
      <c r="Y646" s="540"/>
      <c r="Z646" s="540"/>
      <c r="AA646" s="540"/>
      <c r="AB646" s="540"/>
      <c r="AC646" s="540"/>
      <c r="AD646" s="540"/>
      <c r="AE646" s="540"/>
      <c r="AF646" s="540"/>
      <c r="AG646" s="540"/>
      <c r="AH646" s="540"/>
    </row>
    <row r="647" spans="1:36">
      <c r="A647" s="271"/>
      <c r="B647" s="295"/>
      <c r="C647" s="295"/>
      <c r="D647" s="295"/>
      <c r="E647" s="295"/>
      <c r="F647" s="295"/>
      <c r="G647" s="295"/>
      <c r="H647" s="295"/>
      <c r="I647" s="295"/>
      <c r="J647" s="295"/>
      <c r="K647" s="295"/>
      <c r="L647" s="295"/>
      <c r="M647" s="295"/>
      <c r="N647" s="295"/>
      <c r="O647" s="295"/>
      <c r="P647" s="295"/>
      <c r="Q647" s="295"/>
      <c r="R647" s="295"/>
      <c r="S647" s="295"/>
      <c r="T647" s="295"/>
      <c r="U647" s="295"/>
      <c r="V647" s="295"/>
      <c r="W647" s="295"/>
      <c r="X647" s="295"/>
      <c r="Y647" s="295"/>
      <c r="Z647" s="295"/>
      <c r="AA647" s="295"/>
      <c r="AB647" s="295"/>
      <c r="AC647" s="295"/>
      <c r="AD647" s="295"/>
      <c r="AE647" s="295"/>
      <c r="AF647" s="295"/>
      <c r="AG647" s="295"/>
      <c r="AH647" s="295"/>
    </row>
    <row r="648" spans="1:36">
      <c r="A648" s="295"/>
      <c r="B648" s="295"/>
      <c r="C648" s="295"/>
      <c r="D648" s="295"/>
      <c r="E648" s="295"/>
      <c r="F648" s="295"/>
      <c r="G648" s="295"/>
      <c r="H648" s="295"/>
      <c r="I648" s="295"/>
      <c r="J648" s="295"/>
      <c r="K648" s="295"/>
      <c r="L648" s="295"/>
      <c r="M648" s="295"/>
      <c r="N648" s="295"/>
      <c r="O648" s="295"/>
      <c r="P648" s="295"/>
      <c r="Q648" s="295"/>
      <c r="R648" s="295"/>
      <c r="S648" s="295"/>
      <c r="T648" s="295"/>
      <c r="U648" s="295"/>
      <c r="V648" s="295"/>
      <c r="W648" s="295"/>
      <c r="X648" s="295"/>
      <c r="Y648" s="295"/>
      <c r="Z648" s="295"/>
      <c r="AA648" s="295"/>
      <c r="AB648" s="295"/>
      <c r="AC648" s="295"/>
      <c r="AD648" s="295"/>
      <c r="AE648" s="295"/>
      <c r="AF648" s="295"/>
      <c r="AG648" s="295"/>
      <c r="AH648" s="295"/>
    </row>
    <row r="649" spans="1:36">
      <c r="A649" s="297" t="s">
        <v>1398</v>
      </c>
      <c r="B649" s="297"/>
      <c r="C649" s="297"/>
      <c r="D649" s="297" t="s">
        <v>1399</v>
      </c>
      <c r="E649" s="297"/>
      <c r="F649" s="297"/>
      <c r="G649" s="297"/>
      <c r="H649" s="297"/>
      <c r="I649" s="297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5"/>
      <c r="U649" s="295"/>
      <c r="V649" s="295"/>
      <c r="W649" s="295"/>
      <c r="X649" s="295"/>
      <c r="Y649" s="295"/>
      <c r="Z649" s="295"/>
      <c r="AA649" s="295"/>
      <c r="AB649" s="295"/>
      <c r="AC649" s="295"/>
      <c r="AD649" s="295"/>
      <c r="AE649" s="295"/>
      <c r="AF649" s="295"/>
      <c r="AG649" s="295"/>
      <c r="AH649" s="295"/>
    </row>
    <row r="650" spans="1:36">
      <c r="A650" s="295"/>
      <c r="B650" s="295"/>
      <c r="C650" s="295"/>
      <c r="D650" s="295"/>
      <c r="E650" s="295"/>
      <c r="F650" s="295"/>
      <c r="G650" s="295"/>
      <c r="H650" s="295"/>
      <c r="I650" s="295"/>
      <c r="J650" s="295"/>
      <c r="K650" s="295"/>
      <c r="L650" s="295"/>
      <c r="M650" s="295"/>
      <c r="N650" s="295"/>
      <c r="O650" s="295"/>
      <c r="P650" s="295"/>
      <c r="Q650" s="295"/>
      <c r="R650" s="295"/>
      <c r="S650" s="295"/>
      <c r="T650" s="295"/>
      <c r="U650" s="295"/>
      <c r="V650" s="295"/>
      <c r="W650" s="295"/>
      <c r="X650" s="295"/>
      <c r="Y650" s="295"/>
      <c r="Z650" s="295"/>
      <c r="AA650" s="295"/>
      <c r="AB650" s="295"/>
      <c r="AC650" s="295"/>
      <c r="AD650" s="295"/>
      <c r="AE650" s="295"/>
      <c r="AF650" s="295"/>
      <c r="AG650" s="295"/>
      <c r="AH650" s="295"/>
    </row>
    <row r="651" spans="1:36">
      <c r="A651" s="295" t="s">
        <v>1400</v>
      </c>
      <c r="B651" s="295"/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5"/>
      <c r="AB651" s="295"/>
      <c r="AC651" s="295"/>
      <c r="AD651" s="295"/>
      <c r="AE651" s="295"/>
      <c r="AF651" s="295"/>
      <c r="AG651" s="295"/>
      <c r="AH651" s="295"/>
    </row>
    <row r="652" spans="1:36">
      <c r="A652" s="295"/>
      <c r="B652" s="295"/>
      <c r="C652" s="295"/>
      <c r="D652" s="295"/>
      <c r="E652" s="295"/>
      <c r="F652" s="295"/>
      <c r="G652" s="295"/>
      <c r="H652" s="295"/>
      <c r="I652" s="295"/>
      <c r="J652" s="295"/>
      <c r="K652" s="295"/>
      <c r="L652" s="295"/>
      <c r="M652" s="295"/>
      <c r="N652" s="295"/>
      <c r="O652" s="295"/>
      <c r="P652" s="295"/>
      <c r="Q652" s="295"/>
      <c r="R652" s="295"/>
      <c r="S652" s="295"/>
      <c r="T652" s="295"/>
      <c r="U652" s="295"/>
      <c r="V652" s="295"/>
      <c r="W652" s="295"/>
      <c r="X652" s="295"/>
      <c r="Y652" s="295"/>
      <c r="Z652" s="295"/>
      <c r="AA652" s="295"/>
      <c r="AB652" s="295"/>
      <c r="AC652" s="295"/>
      <c r="AD652" s="295"/>
      <c r="AE652" s="295"/>
      <c r="AF652" s="295"/>
      <c r="AG652" s="295"/>
      <c r="AH652" s="295"/>
    </row>
    <row r="653" spans="1:36" ht="15" customHeight="1">
      <c r="A653" s="431" t="s">
        <v>1089</v>
      </c>
      <c r="B653" s="432"/>
      <c r="C653" s="432"/>
      <c r="D653" s="432"/>
      <c r="E653" s="432"/>
      <c r="F653" s="432"/>
      <c r="G653" s="432"/>
      <c r="H653" s="432"/>
      <c r="I653" s="433"/>
      <c r="J653" s="431" t="s">
        <v>1401</v>
      </c>
      <c r="K653" s="621"/>
      <c r="L653" s="622"/>
      <c r="M653" s="431" t="s">
        <v>1402</v>
      </c>
      <c r="N653" s="644"/>
      <c r="O653" s="645"/>
      <c r="P653" s="431" t="s">
        <v>1403</v>
      </c>
      <c r="Q653" s="621"/>
      <c r="R653" s="621"/>
      <c r="S653" s="622"/>
      <c r="T653" s="431" t="s">
        <v>1404</v>
      </c>
      <c r="U653" s="621"/>
      <c r="V653" s="621"/>
      <c r="W653" s="621"/>
      <c r="X653" s="622"/>
      <c r="Y653" s="431" t="s">
        <v>1732</v>
      </c>
      <c r="Z653" s="621"/>
      <c r="AA653" s="621"/>
      <c r="AB653" s="621"/>
      <c r="AC653" s="622"/>
      <c r="AD653" s="431" t="s">
        <v>1405</v>
      </c>
      <c r="AE653" s="432"/>
      <c r="AF653" s="432"/>
      <c r="AG653" s="432"/>
      <c r="AH653" s="433"/>
    </row>
    <row r="654" spans="1:36">
      <c r="A654" s="618"/>
      <c r="B654" s="619"/>
      <c r="C654" s="619"/>
      <c r="D654" s="619"/>
      <c r="E654" s="619"/>
      <c r="F654" s="619"/>
      <c r="G654" s="619"/>
      <c r="H654" s="619"/>
      <c r="I654" s="620"/>
      <c r="J654" s="623"/>
      <c r="K654" s="643"/>
      <c r="L654" s="625"/>
      <c r="M654" s="646"/>
      <c r="N654" s="647"/>
      <c r="O654" s="648"/>
      <c r="P654" s="623"/>
      <c r="Q654" s="624"/>
      <c r="R654" s="624"/>
      <c r="S654" s="625"/>
      <c r="T654" s="623"/>
      <c r="U654" s="624"/>
      <c r="V654" s="624"/>
      <c r="W654" s="624"/>
      <c r="X654" s="625"/>
      <c r="Y654" s="623"/>
      <c r="Z654" s="624"/>
      <c r="AA654" s="624"/>
      <c r="AB654" s="624"/>
      <c r="AC654" s="625"/>
      <c r="AD654" s="618"/>
      <c r="AE654" s="619"/>
      <c r="AF654" s="619"/>
      <c r="AG654" s="619"/>
      <c r="AH654" s="620"/>
    </row>
    <row r="655" spans="1:36">
      <c r="A655" s="618"/>
      <c r="B655" s="619"/>
      <c r="C655" s="619"/>
      <c r="D655" s="619"/>
      <c r="E655" s="619"/>
      <c r="F655" s="619"/>
      <c r="G655" s="619"/>
      <c r="H655" s="619"/>
      <c r="I655" s="620"/>
      <c r="J655" s="623"/>
      <c r="K655" s="643"/>
      <c r="L655" s="625"/>
      <c r="M655" s="646"/>
      <c r="N655" s="647"/>
      <c r="O655" s="648"/>
      <c r="P655" s="623"/>
      <c r="Q655" s="624"/>
      <c r="R655" s="624"/>
      <c r="S655" s="625"/>
      <c r="T655" s="623"/>
      <c r="U655" s="624"/>
      <c r="V655" s="624"/>
      <c r="W655" s="624"/>
      <c r="X655" s="625"/>
      <c r="Y655" s="623"/>
      <c r="Z655" s="624"/>
      <c r="AA655" s="624"/>
      <c r="AB655" s="624"/>
      <c r="AC655" s="625"/>
      <c r="AD655" s="618"/>
      <c r="AE655" s="619"/>
      <c r="AF655" s="619"/>
      <c r="AG655" s="619"/>
      <c r="AH655" s="620"/>
    </row>
    <row r="656" spans="1:36">
      <c r="A656" s="434"/>
      <c r="B656" s="435"/>
      <c r="C656" s="435"/>
      <c r="D656" s="435"/>
      <c r="E656" s="435"/>
      <c r="F656" s="435"/>
      <c r="G656" s="435"/>
      <c r="H656" s="435"/>
      <c r="I656" s="436"/>
      <c r="J656" s="626"/>
      <c r="K656" s="627"/>
      <c r="L656" s="628"/>
      <c r="M656" s="649"/>
      <c r="N656" s="650"/>
      <c r="O656" s="651"/>
      <c r="P656" s="626"/>
      <c r="Q656" s="627"/>
      <c r="R656" s="627"/>
      <c r="S656" s="628"/>
      <c r="T656" s="626"/>
      <c r="U656" s="627"/>
      <c r="V656" s="627"/>
      <c r="W656" s="627"/>
      <c r="X656" s="628"/>
      <c r="Y656" s="626"/>
      <c r="Z656" s="627"/>
      <c r="AA656" s="627"/>
      <c r="AB656" s="627"/>
      <c r="AC656" s="628"/>
      <c r="AD656" s="434"/>
      <c r="AE656" s="435"/>
      <c r="AF656" s="435"/>
      <c r="AG656" s="435"/>
      <c r="AH656" s="436"/>
    </row>
    <row r="657" spans="1:36">
      <c r="A657" s="611" t="s">
        <v>1406</v>
      </c>
      <c r="B657" s="612"/>
      <c r="C657" s="612"/>
      <c r="D657" s="612"/>
      <c r="E657" s="612"/>
      <c r="F657" s="612"/>
      <c r="G657" s="612"/>
      <c r="H657" s="612"/>
      <c r="I657" s="612"/>
      <c r="J657" s="612"/>
      <c r="K657" s="612"/>
      <c r="L657" s="612"/>
      <c r="M657" s="613"/>
      <c r="N657" s="613"/>
      <c r="O657" s="613"/>
      <c r="P657" s="612"/>
      <c r="Q657" s="612"/>
      <c r="R657" s="612"/>
      <c r="S657" s="612"/>
      <c r="T657" s="612"/>
      <c r="U657" s="612"/>
      <c r="V657" s="612"/>
      <c r="W657" s="612"/>
      <c r="X657" s="612"/>
      <c r="Y657" s="612"/>
      <c r="Z657" s="612"/>
      <c r="AA657" s="612"/>
      <c r="AB657" s="612"/>
      <c r="AC657" s="612"/>
      <c r="AD657" s="612"/>
      <c r="AE657" s="612"/>
      <c r="AF657" s="612"/>
      <c r="AG657" s="612"/>
      <c r="AH657" s="614"/>
    </row>
    <row r="658" spans="1:36">
      <c r="A658" s="464" t="s">
        <v>1407</v>
      </c>
      <c r="B658" s="465"/>
      <c r="C658" s="465"/>
      <c r="D658" s="465"/>
      <c r="E658" s="465"/>
      <c r="F658" s="465"/>
      <c r="G658" s="465"/>
      <c r="H658" s="465"/>
      <c r="I658" s="466"/>
      <c r="J658" s="464" t="s">
        <v>1408</v>
      </c>
      <c r="K658" s="581"/>
      <c r="L658" s="582"/>
      <c r="M658" s="569">
        <v>2.1350000000000001E-2</v>
      </c>
      <c r="N658" s="570"/>
      <c r="O658" s="571"/>
      <c r="P658" s="615">
        <v>42367</v>
      </c>
      <c r="Q658" s="616"/>
      <c r="R658" s="616"/>
      <c r="S658" s="617"/>
      <c r="T658" s="575">
        <v>142000</v>
      </c>
      <c r="U658" s="576"/>
      <c r="V658" s="576"/>
      <c r="W658" s="576"/>
      <c r="X658" s="577"/>
      <c r="Y658" s="467">
        <v>142000</v>
      </c>
      <c r="Z658" s="468"/>
      <c r="AA658" s="468"/>
      <c r="AB658" s="468"/>
      <c r="AC658" s="469"/>
      <c r="AD658" s="467">
        <v>290000</v>
      </c>
      <c r="AE658" s="468"/>
      <c r="AF658" s="468"/>
      <c r="AG658" s="468"/>
      <c r="AH658" s="469"/>
    </row>
    <row r="659" spans="1:36" ht="21" hidden="1" customHeight="1">
      <c r="A659" s="464" t="s">
        <v>1409</v>
      </c>
      <c r="B659" s="465"/>
      <c r="C659" s="465"/>
      <c r="D659" s="465"/>
      <c r="E659" s="465"/>
      <c r="F659" s="465"/>
      <c r="G659" s="465"/>
      <c r="H659" s="465"/>
      <c r="I659" s="466"/>
      <c r="J659" s="464" t="s">
        <v>1408</v>
      </c>
      <c r="K659" s="465"/>
      <c r="L659" s="465"/>
      <c r="M659" s="603"/>
      <c r="N659" s="604"/>
      <c r="O659" s="605" t="s">
        <v>1410</v>
      </c>
      <c r="P659" s="606"/>
      <c r="Q659" s="606"/>
      <c r="R659" s="606"/>
      <c r="S659" s="607"/>
      <c r="T659" s="575">
        <v>40724</v>
      </c>
      <c r="U659" s="576"/>
      <c r="V659" s="576"/>
      <c r="W659" s="576"/>
      <c r="X659" s="577"/>
      <c r="Y659" s="608">
        <v>0</v>
      </c>
      <c r="Z659" s="609"/>
      <c r="AA659" s="609"/>
      <c r="AB659" s="609"/>
      <c r="AC659" s="610"/>
      <c r="AD659" s="608">
        <v>0</v>
      </c>
      <c r="AE659" s="609"/>
      <c r="AF659" s="609"/>
      <c r="AG659" s="609"/>
      <c r="AH659" s="610"/>
    </row>
    <row r="660" spans="1:36" ht="22.5" customHeight="1">
      <c r="A660" s="464" t="s">
        <v>1411</v>
      </c>
      <c r="B660" s="465"/>
      <c r="C660" s="465"/>
      <c r="D660" s="465"/>
      <c r="E660" s="465"/>
      <c r="F660" s="465"/>
      <c r="G660" s="465"/>
      <c r="H660" s="465"/>
      <c r="I660" s="466"/>
      <c r="J660" s="464" t="s">
        <v>1408</v>
      </c>
      <c r="K660" s="581"/>
      <c r="L660" s="582"/>
      <c r="M660" s="596" t="s">
        <v>1701</v>
      </c>
      <c r="N660" s="570"/>
      <c r="O660" s="571"/>
      <c r="P660" s="615">
        <v>42735</v>
      </c>
      <c r="Q660" s="616"/>
      <c r="R660" s="616"/>
      <c r="S660" s="617"/>
      <c r="T660" s="575">
        <v>578587</v>
      </c>
      <c r="U660" s="576"/>
      <c r="V660" s="576"/>
      <c r="W660" s="576"/>
      <c r="X660" s="577"/>
      <c r="Y660" s="467">
        <v>578587</v>
      </c>
      <c r="Z660" s="468"/>
      <c r="AA660" s="468"/>
      <c r="AB660" s="468"/>
      <c r="AC660" s="469"/>
      <c r="AD660" s="467">
        <v>647422</v>
      </c>
      <c r="AE660" s="468"/>
      <c r="AF660" s="468"/>
      <c r="AG660" s="468"/>
      <c r="AH660" s="469"/>
      <c r="AI660" s="296" t="str">
        <f>IF(ROUND(AD662-P!E56,0)=0,"","CHYBA")</f>
        <v/>
      </c>
      <c r="AJ660" s="296" t="s">
        <v>1220</v>
      </c>
    </row>
    <row r="661" spans="1:36" ht="15" customHeight="1">
      <c r="A661" s="464"/>
      <c r="B661" s="465"/>
      <c r="C661" s="465"/>
      <c r="D661" s="465"/>
      <c r="E661" s="465"/>
      <c r="F661" s="465"/>
      <c r="G661" s="465"/>
      <c r="H661" s="465"/>
      <c r="I661" s="466"/>
      <c r="J661" s="464" t="s">
        <v>1408</v>
      </c>
      <c r="K661" s="581"/>
      <c r="L661" s="582"/>
      <c r="M661" s="464"/>
      <c r="N661" s="581"/>
      <c r="O661" s="582"/>
      <c r="P661" s="364"/>
      <c r="Q661" s="364"/>
      <c r="R661" s="364"/>
      <c r="S661" s="365"/>
      <c r="T661" s="600"/>
      <c r="U661" s="601"/>
      <c r="V661" s="601"/>
      <c r="W661" s="601"/>
      <c r="X661" s="602"/>
      <c r="Y661" s="467"/>
      <c r="Z661" s="468"/>
      <c r="AA661" s="468"/>
      <c r="AB661" s="468"/>
      <c r="AC661" s="469"/>
      <c r="AD661" s="467"/>
      <c r="AE661" s="468"/>
      <c r="AF661" s="468"/>
      <c r="AG661" s="468"/>
      <c r="AH661" s="469"/>
      <c r="AI661" s="296" t="str">
        <f>IF(ROUND(Y662-P!D56,0)=0,"","CHYBA")</f>
        <v/>
      </c>
      <c r="AJ661" s="296" t="s">
        <v>1220</v>
      </c>
    </row>
    <row r="662" spans="1:36">
      <c r="A662" s="417" t="s">
        <v>1103</v>
      </c>
      <c r="B662" s="418"/>
      <c r="C662" s="418"/>
      <c r="D662" s="418"/>
      <c r="E662" s="418"/>
      <c r="F662" s="418"/>
      <c r="G662" s="418"/>
      <c r="H662" s="418"/>
      <c r="I662" s="419"/>
      <c r="J662" s="464" t="s">
        <v>1408</v>
      </c>
      <c r="K662" s="581"/>
      <c r="L662" s="582"/>
      <c r="M662" s="464"/>
      <c r="N662" s="581"/>
      <c r="O662" s="582"/>
      <c r="P662" s="366"/>
      <c r="Q662" s="366"/>
      <c r="R662" s="366"/>
      <c r="S662" s="367"/>
      <c r="T662" s="575">
        <f>T660+T658</f>
        <v>720587</v>
      </c>
      <c r="U662" s="576"/>
      <c r="V662" s="576"/>
      <c r="W662" s="576"/>
      <c r="X662" s="577"/>
      <c r="Y662" s="467">
        <f>SUM(Y658:AC661)</f>
        <v>720587</v>
      </c>
      <c r="Z662" s="468"/>
      <c r="AA662" s="468"/>
      <c r="AB662" s="468"/>
      <c r="AC662" s="469"/>
      <c r="AD662" s="467">
        <f>SUM(AD658:AH661)</f>
        <v>937422</v>
      </c>
      <c r="AE662" s="468"/>
      <c r="AF662" s="468"/>
      <c r="AG662" s="468"/>
      <c r="AH662" s="469"/>
    </row>
    <row r="663" spans="1:36">
      <c r="A663" s="480" t="s">
        <v>1412</v>
      </c>
      <c r="B663" s="481"/>
      <c r="C663" s="481"/>
      <c r="D663" s="481"/>
      <c r="E663" s="481"/>
      <c r="F663" s="481"/>
      <c r="G663" s="481"/>
      <c r="H663" s="481"/>
      <c r="I663" s="481"/>
      <c r="J663" s="481"/>
      <c r="K663" s="481"/>
      <c r="L663" s="481"/>
      <c r="M663" s="481"/>
      <c r="N663" s="481"/>
      <c r="O663" s="481"/>
      <c r="P663" s="481"/>
      <c r="Q663" s="481"/>
      <c r="R663" s="481"/>
      <c r="S663" s="481"/>
      <c r="T663" s="481"/>
      <c r="U663" s="481"/>
      <c r="V663" s="481"/>
      <c r="W663" s="481"/>
      <c r="X663" s="481"/>
      <c r="Y663" s="481"/>
      <c r="Z663" s="481"/>
      <c r="AA663" s="481"/>
      <c r="AB663" s="481"/>
      <c r="AC663" s="481"/>
      <c r="AD663" s="481"/>
      <c r="AE663" s="481"/>
      <c r="AF663" s="481"/>
      <c r="AG663" s="481"/>
      <c r="AH663" s="482"/>
    </row>
    <row r="664" spans="1:36">
      <c r="A664" s="464" t="s">
        <v>1413</v>
      </c>
      <c r="B664" s="465"/>
      <c r="C664" s="465"/>
      <c r="D664" s="465"/>
      <c r="E664" s="465"/>
      <c r="F664" s="465"/>
      <c r="G664" s="465"/>
      <c r="H664" s="465"/>
      <c r="I664" s="466"/>
      <c r="J664" s="420" t="s">
        <v>1408</v>
      </c>
      <c r="K664" s="567"/>
      <c r="L664" s="568"/>
      <c r="M664" s="569">
        <v>3.0099999999999998E-2</v>
      </c>
      <c r="N664" s="570"/>
      <c r="O664" s="571"/>
      <c r="P664" s="572">
        <v>42004</v>
      </c>
      <c r="Q664" s="573"/>
      <c r="R664" s="573"/>
      <c r="S664" s="574"/>
      <c r="T664" s="575">
        <f>Y664</f>
        <v>699346.67</v>
      </c>
      <c r="U664" s="576"/>
      <c r="V664" s="576"/>
      <c r="W664" s="576"/>
      <c r="X664" s="577"/>
      <c r="Y664" s="467">
        <v>699346.67</v>
      </c>
      <c r="Z664" s="468"/>
      <c r="AA664" s="468"/>
      <c r="AB664" s="468"/>
      <c r="AC664" s="469"/>
      <c r="AD664" s="467">
        <v>598151</v>
      </c>
      <c r="AE664" s="468"/>
      <c r="AF664" s="468"/>
      <c r="AG664" s="468"/>
      <c r="AH664" s="469"/>
    </row>
    <row r="665" spans="1:36">
      <c r="A665" s="464" t="s">
        <v>1414</v>
      </c>
      <c r="B665" s="465"/>
      <c r="C665" s="465"/>
      <c r="D665" s="465"/>
      <c r="E665" s="465"/>
      <c r="F665" s="465"/>
      <c r="G665" s="465"/>
      <c r="H665" s="465"/>
      <c r="I665" s="466"/>
      <c r="J665" s="420" t="s">
        <v>1408</v>
      </c>
      <c r="K665" s="567"/>
      <c r="L665" s="568"/>
      <c r="M665" s="596" t="s">
        <v>1415</v>
      </c>
      <c r="N665" s="570"/>
      <c r="O665" s="571"/>
      <c r="P665" s="572">
        <v>42004</v>
      </c>
      <c r="Q665" s="573"/>
      <c r="R665" s="573"/>
      <c r="S665" s="574"/>
      <c r="T665" s="575">
        <f>Y665</f>
        <v>1465293.53</v>
      </c>
      <c r="U665" s="576"/>
      <c r="V665" s="576"/>
      <c r="W665" s="576"/>
      <c r="X665" s="577"/>
      <c r="Y665" s="467">
        <v>1465293.53</v>
      </c>
      <c r="Z665" s="468"/>
      <c r="AA665" s="468"/>
      <c r="AB665" s="468"/>
      <c r="AC665" s="469"/>
      <c r="AD665" s="467">
        <v>1603659</v>
      </c>
      <c r="AE665" s="468"/>
      <c r="AF665" s="468"/>
      <c r="AG665" s="468"/>
      <c r="AH665" s="469"/>
    </row>
    <row r="666" spans="1:36" ht="15" customHeight="1">
      <c r="A666" s="464" t="s">
        <v>1658</v>
      </c>
      <c r="B666" s="465"/>
      <c r="C666" s="465"/>
      <c r="D666" s="465"/>
      <c r="E666" s="465"/>
      <c r="F666" s="465"/>
      <c r="G666" s="465"/>
      <c r="H666" s="465"/>
      <c r="I666" s="466"/>
      <c r="J666" s="420" t="s">
        <v>1408</v>
      </c>
      <c r="K666" s="567"/>
      <c r="L666" s="568"/>
      <c r="M666" s="597">
        <v>0.14499999999999999</v>
      </c>
      <c r="N666" s="598"/>
      <c r="O666" s="599"/>
      <c r="P666" s="572">
        <v>42004</v>
      </c>
      <c r="Q666" s="573"/>
      <c r="R666" s="573"/>
      <c r="S666" s="574"/>
      <c r="T666" s="575">
        <f>Y666</f>
        <v>0</v>
      </c>
      <c r="U666" s="576"/>
      <c r="V666" s="576"/>
      <c r="W666" s="576"/>
      <c r="X666" s="577"/>
      <c r="Y666" s="467"/>
      <c r="Z666" s="468"/>
      <c r="AA666" s="468"/>
      <c r="AB666" s="468"/>
      <c r="AC666" s="469"/>
      <c r="AD666" s="467">
        <v>4602</v>
      </c>
      <c r="AE666" s="468"/>
      <c r="AF666" s="468"/>
      <c r="AG666" s="468"/>
      <c r="AH666" s="469"/>
      <c r="AI666" s="296" t="str">
        <f>IF(ROUND(AD671-P!E57,0)=0,"","CHYBA")</f>
        <v/>
      </c>
      <c r="AJ666" s="296" t="s">
        <v>1220</v>
      </c>
    </row>
    <row r="667" spans="1:36">
      <c r="A667" s="464"/>
      <c r="B667" s="465"/>
      <c r="C667" s="465"/>
      <c r="D667" s="465"/>
      <c r="E667" s="465"/>
      <c r="F667" s="465"/>
      <c r="G667" s="465"/>
      <c r="H667" s="465"/>
      <c r="I667" s="466"/>
      <c r="J667" s="351"/>
      <c r="K667" s="352"/>
      <c r="L667" s="353"/>
      <c r="M667" s="368"/>
      <c r="N667" s="369"/>
      <c r="O667" s="365"/>
      <c r="P667" s="370"/>
      <c r="Q667" s="370"/>
      <c r="R667" s="370"/>
      <c r="S667" s="371"/>
      <c r="T667" s="575"/>
      <c r="U667" s="576"/>
      <c r="V667" s="576"/>
      <c r="W667" s="576"/>
      <c r="X667" s="577"/>
      <c r="Y667" s="467"/>
      <c r="Z667" s="468"/>
      <c r="AA667" s="468"/>
      <c r="AB667" s="468"/>
      <c r="AC667" s="469"/>
      <c r="AD667" s="467"/>
      <c r="AE667" s="468"/>
      <c r="AF667" s="468"/>
      <c r="AG667" s="468"/>
      <c r="AH667" s="469"/>
    </row>
    <row r="668" spans="1:36" ht="24.75" customHeight="1">
      <c r="A668" s="464" t="s">
        <v>1416</v>
      </c>
      <c r="B668" s="465"/>
      <c r="C668" s="465"/>
      <c r="D668" s="465"/>
      <c r="E668" s="465"/>
      <c r="F668" s="465"/>
      <c r="G668" s="465"/>
      <c r="H668" s="465"/>
      <c r="I668" s="466"/>
      <c r="J668" s="420" t="s">
        <v>1408</v>
      </c>
      <c r="K668" s="567"/>
      <c r="L668" s="568"/>
      <c r="M668" s="596" t="s">
        <v>1702</v>
      </c>
      <c r="N668" s="570"/>
      <c r="O668" s="571"/>
      <c r="P668" s="572">
        <v>41639</v>
      </c>
      <c r="Q668" s="573"/>
      <c r="R668" s="573"/>
      <c r="S668" s="574"/>
      <c r="T668" s="575">
        <f>Y668</f>
        <v>0</v>
      </c>
      <c r="U668" s="576"/>
      <c r="V668" s="576"/>
      <c r="W668" s="576"/>
      <c r="X668" s="577"/>
      <c r="Y668" s="467">
        <v>0</v>
      </c>
      <c r="Z668" s="468"/>
      <c r="AA668" s="468"/>
      <c r="AB668" s="468"/>
      <c r="AC668" s="469"/>
      <c r="AD668" s="467">
        <v>49130</v>
      </c>
      <c r="AE668" s="468"/>
      <c r="AF668" s="468"/>
      <c r="AG668" s="468"/>
      <c r="AH668" s="469"/>
    </row>
    <row r="669" spans="1:36" ht="24.75" customHeight="1">
      <c r="A669" s="464" t="s">
        <v>1417</v>
      </c>
      <c r="B669" s="465"/>
      <c r="C669" s="465"/>
      <c r="D669" s="465"/>
      <c r="E669" s="465"/>
      <c r="F669" s="465"/>
      <c r="G669" s="465"/>
      <c r="H669" s="465"/>
      <c r="I669" s="466"/>
      <c r="J669" s="420" t="s">
        <v>1408</v>
      </c>
      <c r="K669" s="567"/>
      <c r="L669" s="568"/>
      <c r="M669" s="596" t="s">
        <v>1418</v>
      </c>
      <c r="N669" s="570"/>
      <c r="O669" s="571"/>
      <c r="P669" s="572">
        <v>42735</v>
      </c>
      <c r="Q669" s="573"/>
      <c r="R669" s="573"/>
      <c r="S669" s="574"/>
      <c r="T669" s="575">
        <f>Y669</f>
        <v>289320</v>
      </c>
      <c r="U669" s="576"/>
      <c r="V669" s="576"/>
      <c r="W669" s="576"/>
      <c r="X669" s="577"/>
      <c r="Y669" s="467">
        <v>289320</v>
      </c>
      <c r="Z669" s="468"/>
      <c r="AA669" s="468"/>
      <c r="AB669" s="468"/>
      <c r="AC669" s="469"/>
      <c r="AD669" s="467">
        <v>533915</v>
      </c>
      <c r="AE669" s="468"/>
      <c r="AF669" s="468"/>
      <c r="AG669" s="468"/>
      <c r="AH669" s="469"/>
    </row>
    <row r="670" spans="1:36">
      <c r="A670" s="464" t="s">
        <v>1419</v>
      </c>
      <c r="B670" s="465"/>
      <c r="C670" s="465"/>
      <c r="D670" s="465"/>
      <c r="E670" s="465"/>
      <c r="F670" s="465"/>
      <c r="G670" s="465"/>
      <c r="H670" s="465"/>
      <c r="I670" s="466"/>
      <c r="J670" s="420" t="s">
        <v>1408</v>
      </c>
      <c r="K670" s="567"/>
      <c r="L670" s="568"/>
      <c r="M670" s="578">
        <v>2.1350000000000001E-2</v>
      </c>
      <c r="N670" s="579"/>
      <c r="O670" s="580"/>
      <c r="P670" s="572">
        <v>42367</v>
      </c>
      <c r="Q670" s="573"/>
      <c r="R670" s="573"/>
      <c r="S670" s="574"/>
      <c r="T670" s="575">
        <f>Y670</f>
        <v>148000</v>
      </c>
      <c r="U670" s="576"/>
      <c r="V670" s="576"/>
      <c r="W670" s="576"/>
      <c r="X670" s="577"/>
      <c r="Y670" s="467">
        <v>148000</v>
      </c>
      <c r="Z670" s="468"/>
      <c r="AA670" s="468"/>
      <c r="AB670" s="468"/>
      <c r="AC670" s="469"/>
      <c r="AD670" s="467">
        <v>148000</v>
      </c>
      <c r="AE670" s="468"/>
      <c r="AF670" s="468"/>
      <c r="AG670" s="468"/>
      <c r="AH670" s="469"/>
    </row>
    <row r="671" spans="1:36">
      <c r="A671" s="417" t="s">
        <v>1103</v>
      </c>
      <c r="B671" s="418"/>
      <c r="C671" s="418"/>
      <c r="D671" s="418"/>
      <c r="E671" s="418"/>
      <c r="F671" s="418"/>
      <c r="G671" s="418"/>
      <c r="H671" s="418"/>
      <c r="I671" s="419"/>
      <c r="J671" s="464"/>
      <c r="K671" s="581"/>
      <c r="L671" s="582"/>
      <c r="M671" s="420"/>
      <c r="N671" s="567"/>
      <c r="O671" s="568"/>
      <c r="P671" s="366"/>
      <c r="Q671" s="366"/>
      <c r="R671" s="366"/>
      <c r="S671" s="367"/>
      <c r="T671" s="575">
        <f>T669+T670</f>
        <v>437320</v>
      </c>
      <c r="U671" s="576"/>
      <c r="V671" s="576"/>
      <c r="W671" s="576"/>
      <c r="X671" s="577"/>
      <c r="Y671" s="467">
        <f>SUM(Y664:AC670)</f>
        <v>2601960.2000000002</v>
      </c>
      <c r="Z671" s="468"/>
      <c r="AA671" s="468"/>
      <c r="AB671" s="468"/>
      <c r="AC671" s="469"/>
      <c r="AD671" s="467">
        <f>SUM(AD664:AH670)</f>
        <v>2937457</v>
      </c>
      <c r="AE671" s="468"/>
      <c r="AF671" s="468"/>
      <c r="AG671" s="468"/>
      <c r="AH671" s="469"/>
      <c r="AI671" s="296" t="str">
        <f>IF(ROUND(Y671-P!D57,0)=0,"","CHYBA")</f>
        <v/>
      </c>
      <c r="AJ671" s="296" t="s">
        <v>1220</v>
      </c>
    </row>
    <row r="672" spans="1:36">
      <c r="A672" s="295"/>
      <c r="B672" s="295"/>
      <c r="C672" s="295"/>
      <c r="D672" s="295"/>
      <c r="E672" s="295"/>
      <c r="F672" s="295"/>
      <c r="G672" s="295"/>
      <c r="H672" s="295"/>
      <c r="I672" s="295"/>
      <c r="J672" s="295"/>
      <c r="K672" s="295"/>
      <c r="L672" s="295"/>
      <c r="M672" s="295"/>
      <c r="N672" s="295"/>
      <c r="O672" s="295"/>
      <c r="P672" s="295"/>
      <c r="Q672" s="295"/>
      <c r="R672" s="295"/>
      <c r="S672" s="295"/>
      <c r="T672" s="295"/>
      <c r="U672" s="295"/>
      <c r="V672" s="295"/>
      <c r="W672" s="295"/>
      <c r="X672" s="295"/>
      <c r="Y672" s="295"/>
      <c r="Z672" s="295"/>
      <c r="AA672" s="295"/>
      <c r="AB672" s="295"/>
      <c r="AC672" s="295"/>
      <c r="AD672" s="295"/>
      <c r="AE672" s="295"/>
      <c r="AF672" s="295"/>
      <c r="AG672" s="295"/>
      <c r="AH672" s="295"/>
    </row>
    <row r="673" spans="1:34" hidden="1">
      <c r="A673" s="592" t="s">
        <v>1420</v>
      </c>
      <c r="B673" s="592"/>
      <c r="C673" s="592"/>
      <c r="D673" s="592"/>
      <c r="E673" s="592"/>
      <c r="F673" s="592"/>
      <c r="G673" s="592"/>
      <c r="H673" s="592"/>
      <c r="I673" s="592"/>
      <c r="J673" s="592"/>
      <c r="K673" s="592"/>
      <c r="L673" s="592"/>
      <c r="M673" s="592"/>
      <c r="N673" s="592"/>
      <c r="O673" s="592"/>
      <c r="P673" s="592"/>
      <c r="Q673" s="592"/>
      <c r="R673" s="592"/>
      <c r="S673" s="592"/>
      <c r="T673" s="592"/>
      <c r="U673" s="592"/>
      <c r="V673" s="592"/>
      <c r="W673" s="592"/>
      <c r="X673" s="592"/>
      <c r="Y673" s="592"/>
      <c r="Z673" s="592"/>
      <c r="AA673" s="592"/>
      <c r="AB673" s="592"/>
      <c r="AC673" s="592"/>
      <c r="AD673" s="592"/>
      <c r="AE673" s="592"/>
      <c r="AF673" s="592"/>
      <c r="AG673" s="592"/>
      <c r="AH673" s="592"/>
    </row>
    <row r="674" spans="1:34" ht="15" customHeight="1">
      <c r="A674" s="431" t="s">
        <v>1089</v>
      </c>
      <c r="B674" s="432"/>
      <c r="C674" s="432"/>
      <c r="D674" s="432"/>
      <c r="E674" s="432"/>
      <c r="F674" s="432"/>
      <c r="G674" s="432"/>
      <c r="H674" s="432"/>
      <c r="I674" s="433"/>
      <c r="J674" s="431" t="s">
        <v>1401</v>
      </c>
      <c r="K674" s="621"/>
      <c r="L674" s="622"/>
      <c r="M674" s="431" t="s">
        <v>1402</v>
      </c>
      <c r="N674" s="644"/>
      <c r="O674" s="645"/>
      <c r="P674" s="431" t="s">
        <v>1403</v>
      </c>
      <c r="Q674" s="621"/>
      <c r="R674" s="621"/>
      <c r="S674" s="622"/>
      <c r="T674" s="431" t="s">
        <v>1404</v>
      </c>
      <c r="U674" s="621"/>
      <c r="V674" s="621"/>
      <c r="W674" s="621"/>
      <c r="X674" s="622"/>
      <c r="Y674" s="431" t="s">
        <v>1732</v>
      </c>
      <c r="Z674" s="621"/>
      <c r="AA674" s="621"/>
      <c r="AB674" s="621"/>
      <c r="AC674" s="622"/>
      <c r="AD674" s="431" t="s">
        <v>1405</v>
      </c>
      <c r="AE674" s="432"/>
      <c r="AF674" s="432"/>
      <c r="AG674" s="432"/>
      <c r="AH674" s="433"/>
    </row>
    <row r="675" spans="1:34">
      <c r="A675" s="618"/>
      <c r="B675" s="619"/>
      <c r="C675" s="619"/>
      <c r="D675" s="619"/>
      <c r="E675" s="619"/>
      <c r="F675" s="619"/>
      <c r="G675" s="619"/>
      <c r="H675" s="619"/>
      <c r="I675" s="620"/>
      <c r="J675" s="623"/>
      <c r="K675" s="643"/>
      <c r="L675" s="625"/>
      <c r="M675" s="646"/>
      <c r="N675" s="647"/>
      <c r="O675" s="648"/>
      <c r="P675" s="623"/>
      <c r="Q675" s="624"/>
      <c r="R675" s="624"/>
      <c r="S675" s="625"/>
      <c r="T675" s="623"/>
      <c r="U675" s="624"/>
      <c r="V675" s="624"/>
      <c r="W675" s="624"/>
      <c r="X675" s="625"/>
      <c r="Y675" s="623"/>
      <c r="Z675" s="624"/>
      <c r="AA675" s="624"/>
      <c r="AB675" s="624"/>
      <c r="AC675" s="625"/>
      <c r="AD675" s="618"/>
      <c r="AE675" s="619"/>
      <c r="AF675" s="619"/>
      <c r="AG675" s="619"/>
      <c r="AH675" s="620"/>
    </row>
    <row r="676" spans="1:34">
      <c r="A676" s="618"/>
      <c r="B676" s="619"/>
      <c r="C676" s="619"/>
      <c r="D676" s="619"/>
      <c r="E676" s="619"/>
      <c r="F676" s="619"/>
      <c r="G676" s="619"/>
      <c r="H676" s="619"/>
      <c r="I676" s="620"/>
      <c r="J676" s="623"/>
      <c r="K676" s="643"/>
      <c r="L676" s="625"/>
      <c r="M676" s="646"/>
      <c r="N676" s="647"/>
      <c r="O676" s="648"/>
      <c r="P676" s="623"/>
      <c r="Q676" s="624"/>
      <c r="R676" s="624"/>
      <c r="S676" s="625"/>
      <c r="T676" s="623"/>
      <c r="U676" s="624"/>
      <c r="V676" s="624"/>
      <c r="W676" s="624"/>
      <c r="X676" s="625"/>
      <c r="Y676" s="623"/>
      <c r="Z676" s="624"/>
      <c r="AA676" s="624"/>
      <c r="AB676" s="624"/>
      <c r="AC676" s="625"/>
      <c r="AD676" s="618"/>
      <c r="AE676" s="619"/>
      <c r="AF676" s="619"/>
      <c r="AG676" s="619"/>
      <c r="AH676" s="620"/>
    </row>
    <row r="677" spans="1:34">
      <c r="A677" s="434"/>
      <c r="B677" s="435"/>
      <c r="C677" s="435"/>
      <c r="D677" s="435"/>
      <c r="E677" s="435"/>
      <c r="F677" s="435"/>
      <c r="G677" s="435"/>
      <c r="H677" s="435"/>
      <c r="I677" s="436"/>
      <c r="J677" s="626"/>
      <c r="K677" s="627"/>
      <c r="L677" s="628"/>
      <c r="M677" s="649"/>
      <c r="N677" s="650"/>
      <c r="O677" s="651"/>
      <c r="P677" s="626"/>
      <c r="Q677" s="627"/>
      <c r="R677" s="627"/>
      <c r="S677" s="628"/>
      <c r="T677" s="626"/>
      <c r="U677" s="627"/>
      <c r="V677" s="627"/>
      <c r="W677" s="627"/>
      <c r="X677" s="628"/>
      <c r="Y677" s="626"/>
      <c r="Z677" s="627"/>
      <c r="AA677" s="627"/>
      <c r="AB677" s="627"/>
      <c r="AC677" s="628"/>
      <c r="AD677" s="434"/>
      <c r="AE677" s="435"/>
      <c r="AF677" s="435"/>
      <c r="AG677" s="435"/>
      <c r="AH677" s="436"/>
    </row>
    <row r="678" spans="1:34">
      <c r="A678" s="477" t="s">
        <v>1733</v>
      </c>
      <c r="B678" s="478"/>
      <c r="C678" s="478"/>
      <c r="D678" s="478"/>
      <c r="E678" s="478"/>
      <c r="F678" s="478"/>
      <c r="G678" s="478"/>
      <c r="H678" s="478"/>
      <c r="I678" s="478"/>
      <c r="J678" s="478"/>
      <c r="K678" s="478"/>
      <c r="L678" s="478"/>
      <c r="M678" s="478"/>
      <c r="N678" s="478"/>
      <c r="O678" s="478"/>
      <c r="P678" s="478"/>
      <c r="Q678" s="478"/>
      <c r="R678" s="478"/>
      <c r="S678" s="478"/>
      <c r="T678" s="478"/>
      <c r="U678" s="478"/>
      <c r="V678" s="478"/>
      <c r="W678" s="478"/>
      <c r="X678" s="478"/>
      <c r="Y678" s="478"/>
      <c r="Z678" s="478"/>
      <c r="AA678" s="478"/>
      <c r="AB678" s="478"/>
      <c r="AC678" s="478"/>
      <c r="AD678" s="478"/>
      <c r="AE678" s="478"/>
      <c r="AF678" s="478"/>
      <c r="AG678" s="478"/>
      <c r="AH678" s="479"/>
    </row>
    <row r="679" spans="1:34" s="298" customFormat="1" ht="23.25" customHeight="1">
      <c r="A679" s="464" t="s">
        <v>1739</v>
      </c>
      <c r="B679" s="465"/>
      <c r="C679" s="465"/>
      <c r="D679" s="465"/>
      <c r="E679" s="465"/>
      <c r="F679" s="465"/>
      <c r="G679" s="465"/>
      <c r="H679" s="465"/>
      <c r="I679" s="466"/>
      <c r="J679" s="420" t="s">
        <v>1408</v>
      </c>
      <c r="K679" s="567"/>
      <c r="L679" s="568"/>
      <c r="M679" s="569">
        <v>8.2500000000000004E-2</v>
      </c>
      <c r="N679" s="570"/>
      <c r="O679" s="571"/>
      <c r="P679" s="572">
        <v>42369</v>
      </c>
      <c r="Q679" s="573"/>
      <c r="R679" s="573"/>
      <c r="S679" s="574"/>
      <c r="T679" s="575">
        <v>401167</v>
      </c>
      <c r="U679" s="576"/>
      <c r="V679" s="576"/>
      <c r="W679" s="576"/>
      <c r="X679" s="577"/>
      <c r="Y679" s="555">
        <f>T679</f>
        <v>401167</v>
      </c>
      <c r="Z679" s="556"/>
      <c r="AA679" s="556"/>
      <c r="AB679" s="556"/>
      <c r="AC679" s="557"/>
      <c r="AD679" s="458">
        <v>0</v>
      </c>
      <c r="AE679" s="459"/>
      <c r="AF679" s="459"/>
      <c r="AG679" s="459"/>
      <c r="AH679" s="460"/>
    </row>
    <row r="680" spans="1:34" s="298" customFormat="1" ht="24.75" customHeight="1">
      <c r="A680" s="464" t="s">
        <v>1740</v>
      </c>
      <c r="B680" s="465"/>
      <c r="C680" s="465"/>
      <c r="D680" s="465"/>
      <c r="E680" s="465"/>
      <c r="F680" s="465"/>
      <c r="G680" s="465"/>
      <c r="H680" s="465"/>
      <c r="I680" s="466"/>
      <c r="J680" s="420" t="s">
        <v>1408</v>
      </c>
      <c r="K680" s="567"/>
      <c r="L680" s="568"/>
      <c r="M680" s="596">
        <v>0.06</v>
      </c>
      <c r="N680" s="570"/>
      <c r="O680" s="571"/>
      <c r="P680" s="572">
        <v>42735</v>
      </c>
      <c r="Q680" s="573"/>
      <c r="R680" s="573"/>
      <c r="S680" s="574"/>
      <c r="T680" s="575">
        <v>1074000</v>
      </c>
      <c r="U680" s="576"/>
      <c r="V680" s="576"/>
      <c r="W680" s="576"/>
      <c r="X680" s="577"/>
      <c r="Y680" s="555">
        <f>T680</f>
        <v>1074000</v>
      </c>
      <c r="Z680" s="556"/>
      <c r="AA680" s="556"/>
      <c r="AB680" s="556"/>
      <c r="AC680" s="557"/>
      <c r="AD680" s="458">
        <v>1174000</v>
      </c>
      <c r="AE680" s="459"/>
      <c r="AF680" s="459"/>
      <c r="AG680" s="459"/>
      <c r="AH680" s="460"/>
    </row>
    <row r="681" spans="1:34" s="298" customFormat="1">
      <c r="A681" s="558" t="s">
        <v>1734</v>
      </c>
      <c r="B681" s="559"/>
      <c r="C681" s="559"/>
      <c r="D681" s="559"/>
      <c r="E681" s="559"/>
      <c r="F681" s="559"/>
      <c r="G681" s="559"/>
      <c r="H681" s="559"/>
      <c r="I681" s="559"/>
      <c r="J681" s="559"/>
      <c r="K681" s="559"/>
      <c r="L681" s="559"/>
      <c r="M681" s="559"/>
      <c r="N681" s="559"/>
      <c r="O681" s="559"/>
      <c r="P681" s="559"/>
      <c r="Q681" s="559"/>
      <c r="R681" s="559"/>
      <c r="S681" s="559"/>
      <c r="T681" s="559"/>
      <c r="U681" s="559"/>
      <c r="V681" s="559"/>
      <c r="W681" s="559"/>
      <c r="X681" s="559"/>
      <c r="Y681" s="559"/>
      <c r="Z681" s="559"/>
      <c r="AA681" s="559"/>
      <c r="AB681" s="559"/>
      <c r="AC681" s="559"/>
      <c r="AD681" s="559"/>
      <c r="AE681" s="559"/>
      <c r="AF681" s="559"/>
      <c r="AG681" s="559"/>
      <c r="AH681" s="560"/>
    </row>
    <row r="682" spans="1:34" s="298" customFormat="1" ht="22.5" customHeight="1">
      <c r="A682" s="464" t="s">
        <v>1739</v>
      </c>
      <c r="B682" s="465"/>
      <c r="C682" s="465"/>
      <c r="D682" s="465"/>
      <c r="E682" s="465"/>
      <c r="F682" s="465"/>
      <c r="G682" s="465"/>
      <c r="H682" s="465"/>
      <c r="I682" s="466"/>
      <c r="J682" s="420" t="s">
        <v>1408</v>
      </c>
      <c r="K682" s="567"/>
      <c r="L682" s="568"/>
      <c r="M682" s="569">
        <v>8.2500000000000004E-2</v>
      </c>
      <c r="N682" s="570"/>
      <c r="O682" s="571"/>
      <c r="P682" s="572">
        <v>42369</v>
      </c>
      <c r="Q682" s="573"/>
      <c r="R682" s="573"/>
      <c r="S682" s="574"/>
      <c r="T682" s="575">
        <v>240000</v>
      </c>
      <c r="U682" s="576"/>
      <c r="V682" s="576"/>
      <c r="W682" s="576"/>
      <c r="X682" s="577"/>
      <c r="Y682" s="555">
        <f>T682</f>
        <v>240000</v>
      </c>
      <c r="Z682" s="556"/>
      <c r="AA682" s="556"/>
      <c r="AB682" s="556"/>
      <c r="AC682" s="557"/>
      <c r="AD682" s="458">
        <v>721667</v>
      </c>
      <c r="AE682" s="459"/>
      <c r="AF682" s="459"/>
      <c r="AG682" s="459"/>
      <c r="AH682" s="460"/>
    </row>
    <row r="683" spans="1:34" s="298" customFormat="1" ht="24.75" customHeight="1">
      <c r="A683" s="464" t="s">
        <v>1740</v>
      </c>
      <c r="B683" s="465"/>
      <c r="C683" s="465"/>
      <c r="D683" s="465"/>
      <c r="E683" s="465"/>
      <c r="F683" s="465"/>
      <c r="G683" s="465"/>
      <c r="H683" s="465"/>
      <c r="I683" s="466"/>
      <c r="J683" s="420" t="s">
        <v>1408</v>
      </c>
      <c r="K683" s="567"/>
      <c r="L683" s="568"/>
      <c r="M683" s="596">
        <v>0.06</v>
      </c>
      <c r="N683" s="570"/>
      <c r="O683" s="571"/>
      <c r="P683" s="572">
        <v>42735</v>
      </c>
      <c r="Q683" s="573"/>
      <c r="R683" s="573"/>
      <c r="S683" s="574"/>
      <c r="T683" s="575">
        <v>300000</v>
      </c>
      <c r="U683" s="576"/>
      <c r="V683" s="576"/>
      <c r="W683" s="576"/>
      <c r="X683" s="577"/>
      <c r="Y683" s="555">
        <f>T683</f>
        <v>300000</v>
      </c>
      <c r="Z683" s="556"/>
      <c r="AA683" s="556"/>
      <c r="AB683" s="556"/>
      <c r="AC683" s="557"/>
      <c r="AD683" s="458">
        <v>437580</v>
      </c>
      <c r="AE683" s="459"/>
      <c r="AF683" s="459"/>
      <c r="AG683" s="459"/>
      <c r="AH683" s="460"/>
    </row>
    <row r="684" spans="1:34" s="298" customFormat="1">
      <c r="A684" s="350"/>
      <c r="B684" s="350"/>
      <c r="C684" s="350"/>
      <c r="D684" s="350"/>
      <c r="E684" s="350"/>
      <c r="F684" s="350"/>
      <c r="G684" s="350"/>
      <c r="H684" s="350"/>
      <c r="I684" s="350"/>
      <c r="J684" s="350"/>
      <c r="K684" s="350"/>
      <c r="L684" s="350"/>
      <c r="M684" s="350"/>
      <c r="N684" s="350"/>
      <c r="O684" s="350"/>
      <c r="P684" s="350"/>
      <c r="Q684" s="350"/>
      <c r="R684" s="350"/>
      <c r="S684" s="350"/>
      <c r="T684" s="350"/>
      <c r="U684" s="350"/>
      <c r="V684" s="350"/>
      <c r="W684" s="350"/>
      <c r="X684" s="350"/>
      <c r="Y684" s="350"/>
      <c r="Z684" s="350"/>
      <c r="AA684" s="350"/>
      <c r="AB684" s="350"/>
      <c r="AC684" s="350"/>
      <c r="AD684" s="350"/>
      <c r="AE684" s="350"/>
      <c r="AF684" s="350"/>
      <c r="AG684" s="350"/>
      <c r="AH684" s="350"/>
    </row>
    <row r="685" spans="1:34">
      <c r="A685" s="348"/>
      <c r="B685" s="348"/>
      <c r="C685" s="348"/>
      <c r="D685" s="348"/>
      <c r="E685" s="348"/>
      <c r="F685" s="348"/>
      <c r="G685" s="348"/>
      <c r="H685" s="348"/>
      <c r="I685" s="348"/>
      <c r="J685" s="348"/>
      <c r="K685" s="348"/>
      <c r="L685" s="348"/>
      <c r="M685" s="348"/>
      <c r="N685" s="348"/>
      <c r="O685" s="348"/>
      <c r="P685" s="348"/>
      <c r="Q685" s="348"/>
      <c r="R685" s="348"/>
      <c r="S685" s="348"/>
      <c r="T685" s="348"/>
      <c r="U685" s="348"/>
      <c r="V685" s="348"/>
      <c r="W685" s="348"/>
      <c r="X685" s="348"/>
      <c r="Y685" s="348"/>
      <c r="Z685" s="348"/>
      <c r="AA685" s="348"/>
      <c r="AB685" s="348"/>
      <c r="AC685" s="348"/>
      <c r="AD685" s="348"/>
      <c r="AE685" s="348"/>
      <c r="AF685" s="348"/>
      <c r="AG685" s="348"/>
      <c r="AH685" s="348"/>
    </row>
    <row r="686" spans="1:34">
      <c r="A686" s="295"/>
      <c r="B686" s="295"/>
      <c r="C686" s="295"/>
      <c r="D686" s="295"/>
      <c r="E686" s="295"/>
      <c r="F686" s="295"/>
      <c r="G686" s="295"/>
      <c r="H686" s="295"/>
      <c r="I686" s="295"/>
      <c r="J686" s="295"/>
      <c r="K686" s="295"/>
      <c r="L686" s="295"/>
      <c r="M686" s="295"/>
      <c r="N686" s="295"/>
      <c r="O686" s="295"/>
      <c r="P686" s="295"/>
      <c r="Q686" s="295"/>
      <c r="R686" s="295"/>
      <c r="S686" s="295"/>
      <c r="T686" s="295"/>
      <c r="U686" s="295"/>
      <c r="V686" s="295"/>
      <c r="W686" s="295"/>
      <c r="X686" s="295"/>
      <c r="Y686" s="295"/>
      <c r="Z686" s="295"/>
      <c r="AA686" s="295"/>
      <c r="AB686" s="295"/>
      <c r="AC686" s="295"/>
      <c r="AD686" s="295"/>
      <c r="AE686" s="295"/>
      <c r="AF686" s="295"/>
      <c r="AG686" s="295"/>
      <c r="AH686" s="295"/>
    </row>
    <row r="687" spans="1:34">
      <c r="A687" s="295" t="s">
        <v>1743</v>
      </c>
      <c r="B687" s="295"/>
      <c r="C687" s="295"/>
      <c r="D687" s="295"/>
      <c r="E687" s="295"/>
      <c r="F687" s="295"/>
      <c r="G687" s="295"/>
      <c r="H687" s="295"/>
      <c r="I687" s="295"/>
      <c r="J687" s="295"/>
      <c r="K687" s="295"/>
      <c r="L687" s="295"/>
      <c r="M687" s="295"/>
      <c r="N687" s="295"/>
      <c r="O687" s="295"/>
      <c r="P687" s="295"/>
      <c r="Q687" s="295"/>
      <c r="R687" s="295"/>
      <c r="S687" s="295"/>
      <c r="T687" s="295"/>
      <c r="U687" s="295"/>
      <c r="V687" s="295"/>
      <c r="W687" s="295"/>
      <c r="X687" s="295"/>
      <c r="Y687" s="295"/>
      <c r="Z687" s="295"/>
      <c r="AA687" s="295"/>
      <c r="AB687" s="295"/>
      <c r="AC687" s="295"/>
      <c r="AD687" s="295"/>
      <c r="AE687" s="295"/>
      <c r="AF687" s="295"/>
      <c r="AG687" s="295"/>
      <c r="AH687" s="295"/>
    </row>
    <row r="688" spans="1:34">
      <c r="A688" s="295"/>
      <c r="B688" s="295"/>
      <c r="C688" s="295"/>
      <c r="D688" s="295"/>
      <c r="E688" s="295"/>
      <c r="F688" s="295"/>
      <c r="G688" s="295"/>
      <c r="H688" s="295"/>
      <c r="I688" s="295"/>
      <c r="J688" s="295"/>
      <c r="K688" s="295"/>
      <c r="L688" s="295"/>
      <c r="M688" s="295"/>
      <c r="N688" s="295"/>
      <c r="O688" s="295"/>
      <c r="P688" s="295"/>
      <c r="Q688" s="295"/>
      <c r="R688" s="295"/>
      <c r="S688" s="295"/>
      <c r="T688" s="295"/>
      <c r="U688" s="295"/>
      <c r="V688" s="295"/>
      <c r="W688" s="295"/>
      <c r="X688" s="295"/>
      <c r="Y688" s="295"/>
      <c r="Z688" s="295"/>
      <c r="AA688" s="295"/>
      <c r="AB688" s="295"/>
      <c r="AC688" s="295"/>
      <c r="AD688" s="295"/>
      <c r="AE688" s="295"/>
      <c r="AF688" s="295"/>
      <c r="AG688" s="295"/>
      <c r="AH688" s="295"/>
    </row>
    <row r="689" spans="1:34">
      <c r="A689" s="593" t="s">
        <v>1421</v>
      </c>
      <c r="B689" s="593"/>
      <c r="C689" s="593"/>
      <c r="D689" s="593"/>
      <c r="E689" s="593"/>
      <c r="F689" s="593"/>
      <c r="G689" s="593"/>
      <c r="H689" s="593"/>
      <c r="I689" s="538" t="s">
        <v>1422</v>
      </c>
      <c r="J689" s="538"/>
      <c r="K689" s="538"/>
      <c r="L689" s="538"/>
      <c r="M689" s="538"/>
      <c r="N689" s="538"/>
      <c r="O689" s="538"/>
      <c r="P689" s="538"/>
      <c r="Q689" s="538" t="s">
        <v>1742</v>
      </c>
      <c r="R689" s="538"/>
      <c r="S689" s="538"/>
      <c r="T689" s="538"/>
      <c r="U689" s="538"/>
      <c r="V689" s="538"/>
      <c r="W689" s="538"/>
      <c r="X689" s="538"/>
      <c r="Y689" s="562"/>
      <c r="Z689" s="562"/>
      <c r="AA689" s="562"/>
      <c r="AB689" s="562"/>
      <c r="AC689" s="562"/>
      <c r="AD689" s="562"/>
      <c r="AE689" s="562"/>
      <c r="AF689" s="562"/>
      <c r="AG689" s="562"/>
      <c r="AH689" s="372"/>
    </row>
    <row r="690" spans="1:34">
      <c r="A690" s="594" t="s">
        <v>1423</v>
      </c>
      <c r="B690" s="594"/>
      <c r="C690" s="594"/>
      <c r="D690" s="594"/>
      <c r="E690" s="594"/>
      <c r="F690" s="594"/>
      <c r="G690" s="594"/>
      <c r="H690" s="594"/>
      <c r="I690" s="595">
        <f>Y671</f>
        <v>2601960.2000000002</v>
      </c>
      <c r="J690" s="595"/>
      <c r="K690" s="595"/>
      <c r="L690" s="595"/>
      <c r="M690" s="595"/>
      <c r="N690" s="595"/>
      <c r="O690" s="595"/>
      <c r="P690" s="595"/>
      <c r="Q690" s="591">
        <f>T682+T683</f>
        <v>540000</v>
      </c>
      <c r="R690" s="591"/>
      <c r="S690" s="591"/>
      <c r="T690" s="591"/>
      <c r="U690" s="591"/>
      <c r="V690" s="591"/>
      <c r="W690" s="591"/>
      <c r="X690" s="591"/>
      <c r="Y690" s="591"/>
      <c r="Z690" s="591"/>
      <c r="AA690" s="591"/>
      <c r="AB690" s="591"/>
      <c r="AC690" s="591"/>
      <c r="AD690" s="591"/>
      <c r="AE690" s="591"/>
      <c r="AF690" s="591"/>
      <c r="AG690" s="591"/>
      <c r="AH690" s="373"/>
    </row>
    <row r="691" spans="1:34">
      <c r="A691" s="589" t="s">
        <v>1424</v>
      </c>
      <c r="B691" s="589"/>
      <c r="C691" s="589"/>
      <c r="D691" s="589"/>
      <c r="E691" s="589"/>
      <c r="F691" s="589"/>
      <c r="G691" s="589"/>
      <c r="H691" s="589"/>
      <c r="I691" s="590">
        <f>Y662</f>
        <v>720587</v>
      </c>
      <c r="J691" s="590"/>
      <c r="K691" s="590"/>
      <c r="L691" s="590"/>
      <c r="M691" s="590"/>
      <c r="N691" s="590"/>
      <c r="O691" s="590"/>
      <c r="P691" s="590"/>
      <c r="Q691" s="590">
        <f>Y679+Y680</f>
        <v>1475167</v>
      </c>
      <c r="R691" s="590"/>
      <c r="S691" s="590"/>
      <c r="T691" s="590"/>
      <c r="U691" s="590"/>
      <c r="V691" s="590"/>
      <c r="W691" s="590"/>
      <c r="X691" s="590"/>
      <c r="Y691" s="591"/>
      <c r="Z691" s="591"/>
      <c r="AA691" s="591"/>
      <c r="AB691" s="591"/>
      <c r="AC691" s="591"/>
      <c r="AD691" s="591"/>
      <c r="AE691" s="591"/>
      <c r="AF691" s="591"/>
      <c r="AG691" s="591"/>
      <c r="AH691" s="373"/>
    </row>
    <row r="692" spans="1:34">
      <c r="A692" s="589" t="s">
        <v>1425</v>
      </c>
      <c r="B692" s="589"/>
      <c r="C692" s="589"/>
      <c r="D692" s="589"/>
      <c r="E692" s="589"/>
      <c r="F692" s="589"/>
      <c r="G692" s="589"/>
      <c r="H692" s="589"/>
      <c r="I692" s="590"/>
      <c r="J692" s="590"/>
      <c r="K692" s="590"/>
      <c r="L692" s="590"/>
      <c r="M692" s="590"/>
      <c r="N692" s="590"/>
      <c r="O692" s="590"/>
      <c r="P692" s="590"/>
      <c r="Q692" s="590"/>
      <c r="R692" s="590"/>
      <c r="S692" s="590"/>
      <c r="T692" s="590"/>
      <c r="U692" s="590"/>
      <c r="V692" s="590"/>
      <c r="W692" s="590"/>
      <c r="X692" s="590"/>
      <c r="Y692" s="590"/>
      <c r="Z692" s="590"/>
      <c r="AA692" s="590"/>
      <c r="AB692" s="590"/>
      <c r="AC692" s="590"/>
      <c r="AD692" s="590"/>
      <c r="AE692" s="590"/>
      <c r="AF692" s="590"/>
      <c r="AG692" s="590"/>
      <c r="AH692" s="295"/>
    </row>
    <row r="693" spans="1:34">
      <c r="A693" s="295"/>
      <c r="B693" s="295"/>
      <c r="C693" s="295"/>
      <c r="D693" s="295"/>
      <c r="E693" s="295"/>
      <c r="F693" s="295"/>
      <c r="G693" s="295"/>
      <c r="H693" s="295"/>
      <c r="I693" s="295"/>
      <c r="J693" s="295"/>
      <c r="K693" s="295"/>
      <c r="L693" s="295"/>
      <c r="M693" s="295"/>
      <c r="N693" s="295"/>
      <c r="O693" s="295"/>
      <c r="P693" s="295"/>
      <c r="Q693" s="295"/>
      <c r="R693" s="295"/>
      <c r="S693" s="295"/>
      <c r="T693" s="295"/>
      <c r="U693" s="295"/>
      <c r="V693" s="295"/>
      <c r="W693" s="295"/>
      <c r="X693" s="295"/>
      <c r="Y693" s="295"/>
      <c r="Z693" s="295"/>
      <c r="AA693" s="295"/>
      <c r="AB693" s="295"/>
      <c r="AC693" s="295"/>
      <c r="AD693" s="295"/>
      <c r="AE693" s="295"/>
      <c r="AF693" s="295"/>
      <c r="AG693" s="295"/>
      <c r="AH693" s="295"/>
    </row>
    <row r="694" spans="1:34" s="298" customFormat="1">
      <c r="A694" s="302" t="s">
        <v>1426</v>
      </c>
      <c r="B694" s="302"/>
      <c r="C694" s="302"/>
      <c r="D694" s="302"/>
      <c r="E694" s="302"/>
      <c r="F694" s="302"/>
      <c r="G694" s="302"/>
      <c r="H694" s="302"/>
      <c r="I694" s="302"/>
      <c r="J694" s="302"/>
      <c r="K694" s="302"/>
      <c r="L694" s="302"/>
      <c r="M694" s="302"/>
      <c r="N694" s="302"/>
      <c r="O694" s="302"/>
      <c r="P694" s="302"/>
      <c r="Q694" s="302"/>
      <c r="R694" s="302"/>
      <c r="S694" s="302"/>
      <c r="T694" s="302"/>
      <c r="U694" s="302"/>
      <c r="V694" s="302"/>
      <c r="W694" s="302"/>
      <c r="X694" s="302"/>
      <c r="Y694" s="302"/>
      <c r="Z694" s="302"/>
      <c r="AA694" s="302"/>
      <c r="AB694" s="302"/>
      <c r="AC694" s="302"/>
      <c r="AD694" s="302"/>
      <c r="AE694" s="302"/>
      <c r="AF694" s="302"/>
      <c r="AG694" s="302"/>
      <c r="AH694" s="302"/>
    </row>
    <row r="695" spans="1:34" ht="45" customHeight="1">
      <c r="A695" s="540" t="s">
        <v>1427</v>
      </c>
      <c r="B695" s="540"/>
      <c r="C695" s="540"/>
      <c r="D695" s="540"/>
      <c r="E695" s="540"/>
      <c r="F695" s="540"/>
      <c r="G695" s="540"/>
      <c r="H695" s="540"/>
      <c r="I695" s="540"/>
      <c r="J695" s="540"/>
      <c r="K695" s="540"/>
      <c r="L695" s="540"/>
      <c r="M695" s="540"/>
      <c r="N695" s="540"/>
      <c r="O695" s="540"/>
      <c r="P695" s="540"/>
      <c r="Q695" s="540"/>
      <c r="R695" s="540"/>
      <c r="S695" s="540"/>
      <c r="T695" s="540"/>
      <c r="U695" s="540"/>
      <c r="V695" s="540"/>
      <c r="W695" s="540"/>
      <c r="X695" s="540"/>
      <c r="Y695" s="540"/>
      <c r="Z695" s="540"/>
      <c r="AA695" s="540"/>
      <c r="AB695" s="540"/>
      <c r="AC695" s="540"/>
      <c r="AD695" s="540"/>
      <c r="AE695" s="540"/>
      <c r="AF695" s="540"/>
      <c r="AG695" s="540"/>
      <c r="AH695" s="540"/>
    </row>
    <row r="696" spans="1:34" ht="93" customHeight="1">
      <c r="A696" s="540" t="s">
        <v>1428</v>
      </c>
      <c r="B696" s="540"/>
      <c r="C696" s="540"/>
      <c r="D696" s="540"/>
      <c r="E696" s="540"/>
      <c r="F696" s="540"/>
      <c r="G696" s="540"/>
      <c r="H696" s="540"/>
      <c r="I696" s="540"/>
      <c r="J696" s="540"/>
      <c r="K696" s="540"/>
      <c r="L696" s="540"/>
      <c r="M696" s="540"/>
      <c r="N696" s="540"/>
      <c r="O696" s="540"/>
      <c r="P696" s="540"/>
      <c r="Q696" s="540"/>
      <c r="R696" s="540"/>
      <c r="S696" s="540"/>
      <c r="T696" s="540"/>
      <c r="U696" s="540"/>
      <c r="V696" s="540"/>
      <c r="W696" s="540"/>
      <c r="X696" s="540"/>
      <c r="Y696" s="540"/>
      <c r="Z696" s="540"/>
      <c r="AA696" s="540"/>
      <c r="AB696" s="540"/>
      <c r="AC696" s="540"/>
      <c r="AD696" s="540"/>
      <c r="AE696" s="540"/>
      <c r="AF696" s="540"/>
      <c r="AG696" s="540"/>
      <c r="AH696" s="540"/>
    </row>
    <row r="697" spans="1:34" ht="68.25" customHeight="1">
      <c r="A697" s="540" t="s">
        <v>1429</v>
      </c>
      <c r="B697" s="540"/>
      <c r="C697" s="540"/>
      <c r="D697" s="540"/>
      <c r="E697" s="540"/>
      <c r="F697" s="540"/>
      <c r="G697" s="540"/>
      <c r="H697" s="540"/>
      <c r="I697" s="540"/>
      <c r="J697" s="540"/>
      <c r="K697" s="540"/>
      <c r="L697" s="540"/>
      <c r="M697" s="540"/>
      <c r="N697" s="540"/>
      <c r="O697" s="540"/>
      <c r="P697" s="540"/>
      <c r="Q697" s="540"/>
      <c r="R697" s="540"/>
      <c r="S697" s="540"/>
      <c r="T697" s="540"/>
      <c r="U697" s="540"/>
      <c r="V697" s="540"/>
      <c r="W697" s="540"/>
      <c r="X697" s="540"/>
      <c r="Y697" s="540"/>
      <c r="Z697" s="540"/>
      <c r="AA697" s="540"/>
      <c r="AB697" s="540"/>
      <c r="AC697" s="540"/>
      <c r="AD697" s="540"/>
      <c r="AE697" s="540"/>
      <c r="AF697" s="540"/>
      <c r="AG697" s="540"/>
      <c r="AH697" s="540"/>
    </row>
    <row r="698" spans="1:34" s="298" customFormat="1">
      <c r="A698" s="317"/>
      <c r="B698" s="302"/>
      <c r="C698" s="302"/>
      <c r="D698" s="302"/>
      <c r="E698" s="302"/>
      <c r="F698" s="302"/>
      <c r="G698" s="302"/>
      <c r="H698" s="302"/>
      <c r="I698" s="302"/>
      <c r="J698" s="302"/>
      <c r="K698" s="302"/>
      <c r="L698" s="302"/>
      <c r="M698" s="302"/>
      <c r="N698" s="302"/>
      <c r="O698" s="302"/>
      <c r="P698" s="302"/>
      <c r="Q698" s="302"/>
      <c r="R698" s="302"/>
      <c r="S698" s="302"/>
      <c r="T698" s="302"/>
      <c r="U698" s="302"/>
      <c r="V698" s="302"/>
      <c r="W698" s="302"/>
      <c r="X698" s="302"/>
      <c r="Y698" s="302"/>
      <c r="Z698" s="302"/>
      <c r="AA698" s="302"/>
      <c r="AB698" s="302"/>
      <c r="AC698" s="302"/>
      <c r="AD698" s="302"/>
      <c r="AE698" s="302"/>
      <c r="AF698" s="302"/>
      <c r="AG698" s="302"/>
      <c r="AH698" s="302"/>
    </row>
    <row r="699" spans="1:34">
      <c r="A699" s="318" t="s">
        <v>1430</v>
      </c>
      <c r="B699" s="318"/>
      <c r="C699" s="318"/>
      <c r="D699" s="318" t="s">
        <v>1431</v>
      </c>
      <c r="E699" s="318"/>
      <c r="F699" s="318"/>
      <c r="G699" s="318"/>
      <c r="H699" s="318"/>
      <c r="I699" s="318"/>
      <c r="J699" s="318"/>
      <c r="K699" s="318"/>
      <c r="L699" s="318"/>
      <c r="M699" s="318"/>
      <c r="N699" s="302"/>
      <c r="O699" s="302"/>
      <c r="P699" s="302"/>
      <c r="Q699" s="302"/>
      <c r="R699" s="302"/>
      <c r="S699" s="302"/>
      <c r="T699" s="302"/>
      <c r="U699" s="302"/>
      <c r="V699" s="302"/>
      <c r="W699" s="302"/>
      <c r="X699" s="302"/>
      <c r="Y699" s="302"/>
      <c r="Z699" s="302"/>
      <c r="AA699" s="302"/>
      <c r="AB699" s="302"/>
      <c r="AC699" s="302"/>
      <c r="AD699" s="302"/>
      <c r="AE699" s="302"/>
      <c r="AF699" s="302"/>
      <c r="AG699" s="302"/>
      <c r="AH699" s="302"/>
    </row>
    <row r="700" spans="1:34">
      <c r="A700" s="554" t="s">
        <v>1432</v>
      </c>
      <c r="B700" s="554"/>
      <c r="C700" s="554"/>
      <c r="D700" s="554"/>
      <c r="E700" s="554"/>
      <c r="F700" s="554"/>
      <c r="G700" s="554"/>
      <c r="H700" s="554"/>
      <c r="I700" s="554"/>
      <c r="J700" s="554"/>
      <c r="K700" s="554"/>
      <c r="L700" s="554"/>
      <c r="M700" s="554"/>
      <c r="N700" s="554"/>
      <c r="O700" s="554"/>
      <c r="P700" s="554"/>
      <c r="Q700" s="554"/>
      <c r="R700" s="554"/>
      <c r="S700" s="554"/>
      <c r="T700" s="554"/>
      <c r="U700" s="554"/>
      <c r="V700" s="554"/>
      <c r="W700" s="554"/>
      <c r="X700" s="554"/>
      <c r="Y700" s="554"/>
      <c r="Z700" s="554"/>
      <c r="AA700" s="554"/>
      <c r="AB700" s="554"/>
      <c r="AC700" s="554"/>
      <c r="AD700" s="554"/>
      <c r="AE700" s="554"/>
      <c r="AF700" s="554"/>
      <c r="AG700" s="554"/>
      <c r="AH700" s="554"/>
    </row>
    <row r="701" spans="1:34" ht="15" customHeight="1">
      <c r="A701" s="554"/>
      <c r="B701" s="554"/>
      <c r="C701" s="554"/>
      <c r="D701" s="554"/>
      <c r="E701" s="554"/>
      <c r="F701" s="554"/>
      <c r="G701" s="554"/>
      <c r="H701" s="554"/>
      <c r="I701" s="554"/>
      <c r="J701" s="554"/>
      <c r="K701" s="554"/>
      <c r="L701" s="554"/>
      <c r="M701" s="554"/>
      <c r="N701" s="554"/>
      <c r="O701" s="554"/>
      <c r="P701" s="554"/>
      <c r="Q701" s="554"/>
      <c r="R701" s="554"/>
      <c r="S701" s="554"/>
      <c r="T701" s="554"/>
      <c r="U701" s="554"/>
      <c r="V701" s="554"/>
      <c r="W701" s="554"/>
      <c r="X701" s="554"/>
      <c r="Y701" s="554"/>
      <c r="Z701" s="554"/>
      <c r="AA701" s="554"/>
      <c r="AB701" s="554"/>
      <c r="AC701" s="554"/>
      <c r="AD701" s="554"/>
      <c r="AE701" s="554"/>
      <c r="AF701" s="554"/>
      <c r="AG701" s="554"/>
      <c r="AH701" s="554"/>
    </row>
    <row r="702" spans="1:34" ht="15" customHeight="1">
      <c r="A702" s="302"/>
      <c r="B702" s="302"/>
      <c r="C702" s="302"/>
      <c r="D702" s="302"/>
      <c r="E702" s="302"/>
      <c r="F702" s="302"/>
      <c r="G702" s="302"/>
      <c r="H702" s="302"/>
      <c r="I702" s="302"/>
      <c r="J702" s="302"/>
      <c r="K702" s="302"/>
      <c r="L702" s="302"/>
      <c r="M702" s="302"/>
      <c r="N702" s="302"/>
      <c r="O702" s="302"/>
      <c r="P702" s="302"/>
      <c r="Q702" s="302"/>
      <c r="R702" s="302"/>
      <c r="S702" s="302"/>
      <c r="T702" s="302"/>
      <c r="U702" s="302"/>
      <c r="V702" s="302"/>
      <c r="W702" s="302"/>
      <c r="X702" s="302"/>
      <c r="Y702" s="302"/>
      <c r="Z702" s="302"/>
      <c r="AA702" s="302"/>
      <c r="AB702" s="302"/>
      <c r="AC702" s="302"/>
      <c r="AD702" s="302"/>
      <c r="AE702" s="302"/>
      <c r="AF702" s="302"/>
      <c r="AG702" s="302"/>
      <c r="AH702" s="302"/>
    </row>
    <row r="703" spans="1:34">
      <c r="A703" s="318" t="s">
        <v>1433</v>
      </c>
      <c r="B703" s="318"/>
      <c r="C703" s="318"/>
      <c r="D703" s="318" t="s">
        <v>1311</v>
      </c>
      <c r="E703" s="318"/>
      <c r="F703" s="318"/>
      <c r="G703" s="318"/>
      <c r="H703" s="318"/>
      <c r="I703" s="318"/>
      <c r="J703" s="318"/>
      <c r="K703" s="318"/>
      <c r="L703" s="302"/>
      <c r="M703" s="302"/>
      <c r="N703" s="302"/>
      <c r="O703" s="302"/>
      <c r="P703" s="302"/>
      <c r="Q703" s="302"/>
      <c r="R703" s="302"/>
      <c r="S703" s="302"/>
      <c r="T703" s="302"/>
      <c r="U703" s="302"/>
      <c r="V703" s="302"/>
      <c r="W703" s="302"/>
      <c r="X703" s="302"/>
      <c r="Y703" s="302"/>
      <c r="Z703" s="302"/>
      <c r="AA703" s="302"/>
      <c r="AB703" s="302"/>
      <c r="AC703" s="302"/>
      <c r="AD703" s="302"/>
      <c r="AE703" s="302"/>
      <c r="AF703" s="302"/>
      <c r="AG703" s="302"/>
      <c r="AH703" s="302"/>
    </row>
    <row r="704" spans="1:34">
      <c r="A704" s="302" t="s">
        <v>1434</v>
      </c>
      <c r="B704" s="302"/>
      <c r="C704" s="302"/>
      <c r="D704" s="302"/>
      <c r="E704" s="302"/>
      <c r="F704" s="302"/>
      <c r="G704" s="302"/>
      <c r="H704" s="302"/>
      <c r="I704" s="302"/>
      <c r="J704" s="302"/>
      <c r="K704" s="302"/>
      <c r="L704" s="302"/>
      <c r="M704" s="302"/>
      <c r="N704" s="302"/>
      <c r="O704" s="302"/>
      <c r="P704" s="302"/>
      <c r="Q704" s="302"/>
      <c r="R704" s="302"/>
      <c r="S704" s="302"/>
      <c r="T704" s="302"/>
      <c r="U704" s="302"/>
      <c r="V704" s="302"/>
      <c r="W704" s="302"/>
      <c r="X704" s="302"/>
      <c r="Y704" s="302"/>
      <c r="Z704" s="302"/>
      <c r="AA704" s="302"/>
      <c r="AB704" s="302"/>
      <c r="AC704" s="302"/>
      <c r="AD704" s="302"/>
      <c r="AE704" s="302"/>
      <c r="AF704" s="302"/>
      <c r="AG704" s="302"/>
      <c r="AH704" s="302"/>
    </row>
    <row r="705" spans="1:36">
      <c r="A705" s="302"/>
      <c r="B705" s="302"/>
      <c r="C705" s="302"/>
      <c r="D705" s="302"/>
      <c r="E705" s="302"/>
      <c r="F705" s="302"/>
      <c r="G705" s="302"/>
      <c r="H705" s="302"/>
      <c r="I705" s="302"/>
      <c r="J705" s="302"/>
      <c r="K705" s="302"/>
      <c r="L705" s="302"/>
      <c r="M705" s="302"/>
      <c r="N705" s="302"/>
      <c r="O705" s="302"/>
      <c r="P705" s="302"/>
      <c r="Q705" s="302"/>
      <c r="R705" s="302"/>
      <c r="S705" s="302"/>
      <c r="T705" s="302"/>
      <c r="U705" s="302"/>
      <c r="V705" s="302"/>
      <c r="W705" s="302"/>
      <c r="X705" s="302"/>
      <c r="Y705" s="302"/>
      <c r="Z705" s="302"/>
      <c r="AA705" s="302"/>
      <c r="AB705" s="302"/>
      <c r="AC705" s="302"/>
      <c r="AD705" s="302"/>
      <c r="AE705" s="302"/>
      <c r="AF705" s="302"/>
      <c r="AG705" s="302"/>
      <c r="AH705" s="302"/>
    </row>
    <row r="706" spans="1:36">
      <c r="A706" s="583" t="s">
        <v>1089</v>
      </c>
      <c r="B706" s="584"/>
      <c r="C706" s="584"/>
      <c r="D706" s="584"/>
      <c r="E706" s="584"/>
      <c r="F706" s="584"/>
      <c r="G706" s="584"/>
      <c r="H706" s="584"/>
      <c r="I706" s="584"/>
      <c r="J706" s="584"/>
      <c r="K706" s="584"/>
      <c r="L706" s="584"/>
      <c r="M706" s="584"/>
      <c r="N706" s="584"/>
      <c r="O706" s="584"/>
      <c r="P706" s="585"/>
      <c r="Q706" s="583" t="s">
        <v>547</v>
      </c>
      <c r="R706" s="584"/>
      <c r="S706" s="584"/>
      <c r="T706" s="584"/>
      <c r="U706" s="584"/>
      <c r="V706" s="584"/>
      <c r="W706" s="584"/>
      <c r="X706" s="584"/>
      <c r="Y706" s="585"/>
      <c r="Z706" s="443" t="s">
        <v>742</v>
      </c>
      <c r="AA706" s="444"/>
      <c r="AB706" s="444"/>
      <c r="AC706" s="444"/>
      <c r="AD706" s="444"/>
      <c r="AE706" s="444"/>
      <c r="AF706" s="444"/>
      <c r="AG706" s="444"/>
      <c r="AH706" s="445"/>
    </row>
    <row r="707" spans="1:36">
      <c r="A707" s="586"/>
      <c r="B707" s="587"/>
      <c r="C707" s="587"/>
      <c r="D707" s="587"/>
      <c r="E707" s="587"/>
      <c r="F707" s="587"/>
      <c r="G707" s="587"/>
      <c r="H707" s="587"/>
      <c r="I707" s="587"/>
      <c r="J707" s="587"/>
      <c r="K707" s="587"/>
      <c r="L707" s="587"/>
      <c r="M707" s="587"/>
      <c r="N707" s="587"/>
      <c r="O707" s="587"/>
      <c r="P707" s="588"/>
      <c r="Q707" s="586"/>
      <c r="R707" s="587"/>
      <c r="S707" s="587"/>
      <c r="T707" s="587"/>
      <c r="U707" s="587"/>
      <c r="V707" s="587"/>
      <c r="W707" s="587"/>
      <c r="X707" s="587"/>
      <c r="Y707" s="588"/>
      <c r="Z707" s="446"/>
      <c r="AA707" s="447"/>
      <c r="AB707" s="447"/>
      <c r="AC707" s="447"/>
      <c r="AD707" s="447"/>
      <c r="AE707" s="447"/>
      <c r="AF707" s="447"/>
      <c r="AG707" s="447"/>
      <c r="AH707" s="448"/>
    </row>
    <row r="708" spans="1:36">
      <c r="A708" s="480" t="s">
        <v>1435</v>
      </c>
      <c r="B708" s="481"/>
      <c r="C708" s="481"/>
      <c r="D708" s="481"/>
      <c r="E708" s="481"/>
      <c r="F708" s="481"/>
      <c r="G708" s="481"/>
      <c r="H708" s="481"/>
      <c r="I708" s="481"/>
      <c r="J708" s="481"/>
      <c r="K708" s="481"/>
      <c r="L708" s="481"/>
      <c r="M708" s="481"/>
      <c r="N708" s="481"/>
      <c r="O708" s="481"/>
      <c r="P708" s="482"/>
      <c r="Q708" s="458">
        <f>SUM(Q709:Y709)</f>
        <v>0</v>
      </c>
      <c r="R708" s="459"/>
      <c r="S708" s="459"/>
      <c r="T708" s="459"/>
      <c r="U708" s="459"/>
      <c r="V708" s="459"/>
      <c r="W708" s="459"/>
      <c r="X708" s="459"/>
      <c r="Y708" s="460"/>
      <c r="Z708" s="458">
        <f>SUM(Z709:AH709)</f>
        <v>0</v>
      </c>
      <c r="AA708" s="459"/>
      <c r="AB708" s="459"/>
      <c r="AC708" s="459"/>
      <c r="AD708" s="459"/>
      <c r="AE708" s="459"/>
      <c r="AF708" s="459"/>
      <c r="AG708" s="459"/>
      <c r="AH708" s="460"/>
      <c r="AI708" s="296" t="str">
        <f>IF(ROUND(Z708-P!E613,0)=0,"","CHYBA")</f>
        <v/>
      </c>
      <c r="AJ708" s="296" t="s">
        <v>1220</v>
      </c>
    </row>
    <row r="709" spans="1:36">
      <c r="A709" s="564"/>
      <c r="B709" s="565"/>
      <c r="C709" s="565"/>
      <c r="D709" s="565"/>
      <c r="E709" s="565"/>
      <c r="F709" s="565"/>
      <c r="G709" s="565"/>
      <c r="H709" s="565"/>
      <c r="I709" s="565"/>
      <c r="J709" s="565"/>
      <c r="K709" s="565"/>
      <c r="L709" s="565"/>
      <c r="M709" s="565"/>
      <c r="N709" s="565"/>
      <c r="O709" s="565"/>
      <c r="P709" s="566"/>
      <c r="Q709" s="458"/>
      <c r="R709" s="459"/>
      <c r="S709" s="459"/>
      <c r="T709" s="459"/>
      <c r="U709" s="459"/>
      <c r="V709" s="459"/>
      <c r="W709" s="459"/>
      <c r="X709" s="459"/>
      <c r="Y709" s="460"/>
      <c r="Z709" s="458"/>
      <c r="AA709" s="459"/>
      <c r="AB709" s="459"/>
      <c r="AC709" s="459"/>
      <c r="AD709" s="459"/>
      <c r="AE709" s="459"/>
      <c r="AF709" s="459"/>
      <c r="AG709" s="459"/>
      <c r="AH709" s="460"/>
      <c r="AI709" s="296" t="str">
        <f>IF(ROUND(Q708-P!D61,0)=0,"","CHYBA")</f>
        <v/>
      </c>
      <c r="AJ709" s="296" t="s">
        <v>1220</v>
      </c>
    </row>
    <row r="710" spans="1:36">
      <c r="A710" s="480" t="s">
        <v>1436</v>
      </c>
      <c r="B710" s="481"/>
      <c r="C710" s="481"/>
      <c r="D710" s="481"/>
      <c r="E710" s="481"/>
      <c r="F710" s="481"/>
      <c r="G710" s="481"/>
      <c r="H710" s="481"/>
      <c r="I710" s="481"/>
      <c r="J710" s="481"/>
      <c r="K710" s="481"/>
      <c r="L710" s="481"/>
      <c r="M710" s="481"/>
      <c r="N710" s="481"/>
      <c r="O710" s="481"/>
      <c r="P710" s="482"/>
      <c r="Q710" s="458">
        <f>SUM(Q711:Y711)</f>
        <v>0</v>
      </c>
      <c r="R710" s="459"/>
      <c r="S710" s="459"/>
      <c r="T710" s="459"/>
      <c r="U710" s="459"/>
      <c r="V710" s="459"/>
      <c r="W710" s="459"/>
      <c r="X710" s="459"/>
      <c r="Y710" s="460"/>
      <c r="Z710" s="458">
        <f>SUM(Z711:AH711)</f>
        <v>0</v>
      </c>
      <c r="AA710" s="459"/>
      <c r="AB710" s="459"/>
      <c r="AC710" s="459"/>
      <c r="AD710" s="459"/>
      <c r="AE710" s="459"/>
      <c r="AF710" s="459"/>
      <c r="AG710" s="459"/>
      <c r="AH710" s="460"/>
      <c r="AI710" s="298" t="str">
        <f>IF(ROUND(Z710-P!E62,0)=0,"","CHYBA")</f>
        <v/>
      </c>
      <c r="AJ710" s="296" t="s">
        <v>1220</v>
      </c>
    </row>
    <row r="711" spans="1:36">
      <c r="A711" s="417"/>
      <c r="B711" s="418"/>
      <c r="C711" s="418"/>
      <c r="D711" s="418"/>
      <c r="E711" s="418"/>
      <c r="F711" s="418"/>
      <c r="G711" s="418"/>
      <c r="H711" s="418"/>
      <c r="I711" s="418"/>
      <c r="J711" s="418"/>
      <c r="K711" s="418"/>
      <c r="L711" s="418"/>
      <c r="M711" s="418"/>
      <c r="N711" s="418"/>
      <c r="O711" s="418"/>
      <c r="P711" s="419"/>
      <c r="Q711" s="458"/>
      <c r="R711" s="459"/>
      <c r="S711" s="459"/>
      <c r="T711" s="459"/>
      <c r="U711" s="459"/>
      <c r="V711" s="459"/>
      <c r="W711" s="459"/>
      <c r="X711" s="459"/>
      <c r="Y711" s="460"/>
      <c r="Z711" s="458"/>
      <c r="AA711" s="459"/>
      <c r="AB711" s="459"/>
      <c r="AC711" s="459"/>
      <c r="AD711" s="459"/>
      <c r="AE711" s="459"/>
      <c r="AF711" s="459"/>
      <c r="AG711" s="459"/>
      <c r="AH711" s="460"/>
      <c r="AI711" s="298"/>
    </row>
    <row r="712" spans="1:36">
      <c r="A712" s="302"/>
      <c r="B712" s="302"/>
      <c r="C712" s="302"/>
      <c r="D712" s="302"/>
      <c r="E712" s="302"/>
      <c r="F712" s="302"/>
      <c r="G712" s="302"/>
      <c r="H712" s="302"/>
      <c r="I712" s="302"/>
      <c r="J712" s="302"/>
      <c r="K712" s="302"/>
      <c r="L712" s="302"/>
      <c r="M712" s="302"/>
      <c r="N712" s="302"/>
      <c r="O712" s="302"/>
      <c r="P712" s="302"/>
      <c r="Q712" s="302"/>
      <c r="R712" s="302"/>
      <c r="S712" s="302"/>
      <c r="T712" s="302"/>
      <c r="U712" s="302"/>
      <c r="V712" s="302"/>
      <c r="W712" s="302"/>
      <c r="X712" s="302"/>
      <c r="Y712" s="302"/>
      <c r="Z712" s="302"/>
      <c r="AA712" s="302"/>
      <c r="AB712" s="302"/>
      <c r="AC712" s="302"/>
      <c r="AD712" s="302"/>
      <c r="AE712" s="302"/>
      <c r="AF712" s="302"/>
      <c r="AG712" s="302"/>
      <c r="AH712" s="302"/>
      <c r="AI712" s="298"/>
    </row>
    <row r="713" spans="1:36">
      <c r="A713" s="318" t="s">
        <v>1437</v>
      </c>
      <c r="B713" s="318"/>
      <c r="C713" s="318"/>
      <c r="D713" s="318" t="s">
        <v>1438</v>
      </c>
      <c r="E713" s="318"/>
      <c r="F713" s="318"/>
      <c r="G713" s="318"/>
      <c r="H713" s="302"/>
      <c r="I713" s="302"/>
      <c r="J713" s="302"/>
      <c r="K713" s="302"/>
      <c r="L713" s="302"/>
      <c r="M713" s="302"/>
      <c r="N713" s="302"/>
      <c r="O713" s="302"/>
      <c r="P713" s="302"/>
      <c r="Q713" s="302"/>
      <c r="R713" s="302"/>
      <c r="S713" s="302"/>
      <c r="T713" s="302"/>
      <c r="U713" s="302"/>
      <c r="V713" s="302"/>
      <c r="W713" s="302"/>
      <c r="X713" s="302"/>
      <c r="Y713" s="302"/>
      <c r="Z713" s="302"/>
      <c r="AA713" s="302"/>
      <c r="AB713" s="302"/>
      <c r="AC713" s="302"/>
      <c r="AD713" s="302"/>
      <c r="AE713" s="302"/>
      <c r="AF713" s="302"/>
      <c r="AG713" s="302"/>
      <c r="AH713" s="302"/>
      <c r="AI713" s="298"/>
    </row>
    <row r="714" spans="1:36" ht="21.75" customHeight="1">
      <c r="A714" s="554" t="s">
        <v>1439</v>
      </c>
      <c r="B714" s="554"/>
      <c r="C714" s="554"/>
      <c r="D714" s="554"/>
      <c r="E714" s="554"/>
      <c r="F714" s="554"/>
      <c r="G714" s="554"/>
      <c r="H714" s="554"/>
      <c r="I714" s="554"/>
      <c r="J714" s="554"/>
      <c r="K714" s="554"/>
      <c r="L714" s="554"/>
      <c r="M714" s="554"/>
      <c r="N714" s="554"/>
      <c r="O714" s="554"/>
      <c r="P714" s="554"/>
      <c r="Q714" s="554"/>
      <c r="R714" s="554"/>
      <c r="S714" s="554"/>
      <c r="T714" s="554"/>
      <c r="U714" s="554"/>
      <c r="V714" s="554"/>
      <c r="W714" s="554"/>
      <c r="X714" s="554"/>
      <c r="Y714" s="554"/>
      <c r="Z714" s="554"/>
      <c r="AA714" s="554"/>
      <c r="AB714" s="554"/>
      <c r="AC714" s="554"/>
      <c r="AD714" s="554"/>
      <c r="AE714" s="554"/>
      <c r="AF714" s="554"/>
      <c r="AG714" s="554"/>
      <c r="AH714" s="554"/>
      <c r="AI714" s="298"/>
    </row>
    <row r="715" spans="1:36" ht="18.75" customHeight="1">
      <c r="A715" s="554"/>
      <c r="B715" s="554"/>
      <c r="C715" s="554"/>
      <c r="D715" s="554"/>
      <c r="E715" s="554"/>
      <c r="F715" s="554"/>
      <c r="G715" s="554"/>
      <c r="H715" s="554"/>
      <c r="I715" s="554"/>
      <c r="J715" s="554"/>
      <c r="K715" s="554"/>
      <c r="L715" s="554"/>
      <c r="M715" s="554"/>
      <c r="N715" s="554"/>
      <c r="O715" s="554"/>
      <c r="P715" s="554"/>
      <c r="Q715" s="554"/>
      <c r="R715" s="554"/>
      <c r="S715" s="554"/>
      <c r="T715" s="554"/>
      <c r="U715" s="554"/>
      <c r="V715" s="554"/>
      <c r="W715" s="554"/>
      <c r="X715" s="554"/>
      <c r="Y715" s="554"/>
      <c r="Z715" s="554"/>
      <c r="AA715" s="554"/>
      <c r="AB715" s="554"/>
      <c r="AC715" s="554"/>
      <c r="AD715" s="554"/>
      <c r="AE715" s="554"/>
      <c r="AF715" s="554"/>
      <c r="AG715" s="554"/>
      <c r="AH715" s="554"/>
      <c r="AI715" s="298"/>
    </row>
    <row r="716" spans="1:36" hidden="1">
      <c r="A716" s="554"/>
      <c r="B716" s="554"/>
      <c r="C716" s="554"/>
      <c r="D716" s="554"/>
      <c r="E716" s="554"/>
      <c r="F716" s="554"/>
      <c r="G716" s="554"/>
      <c r="H716" s="554"/>
      <c r="I716" s="554"/>
      <c r="J716" s="554"/>
      <c r="K716" s="554"/>
      <c r="L716" s="554"/>
      <c r="M716" s="554"/>
      <c r="N716" s="554"/>
      <c r="O716" s="554"/>
      <c r="P716" s="554"/>
      <c r="Q716" s="554"/>
      <c r="R716" s="554"/>
      <c r="S716" s="554"/>
      <c r="T716" s="554"/>
      <c r="U716" s="554"/>
      <c r="V716" s="554"/>
      <c r="W716" s="554"/>
      <c r="X716" s="554"/>
      <c r="Y716" s="554"/>
      <c r="Z716" s="554"/>
      <c r="AA716" s="554"/>
      <c r="AB716" s="554"/>
      <c r="AC716" s="554"/>
      <c r="AD716" s="554"/>
      <c r="AE716" s="554"/>
      <c r="AF716" s="554"/>
      <c r="AG716" s="554"/>
      <c r="AH716" s="554"/>
      <c r="AI716" s="298"/>
    </row>
    <row r="717" spans="1:36" hidden="1">
      <c r="A717" s="554"/>
      <c r="B717" s="554"/>
      <c r="C717" s="554"/>
      <c r="D717" s="554"/>
      <c r="E717" s="554"/>
      <c r="F717" s="554"/>
      <c r="G717" s="554"/>
      <c r="H717" s="554"/>
      <c r="I717" s="554"/>
      <c r="J717" s="554"/>
      <c r="K717" s="554"/>
      <c r="L717" s="554"/>
      <c r="M717" s="554"/>
      <c r="N717" s="554"/>
      <c r="O717" s="554"/>
      <c r="P717" s="554"/>
      <c r="Q717" s="554"/>
      <c r="R717" s="554"/>
      <c r="S717" s="554"/>
      <c r="T717" s="554"/>
      <c r="U717" s="554"/>
      <c r="V717" s="554"/>
      <c r="W717" s="554"/>
      <c r="X717" s="554"/>
      <c r="Y717" s="554"/>
      <c r="Z717" s="554"/>
      <c r="AA717" s="554"/>
      <c r="AB717" s="554"/>
      <c r="AC717" s="554"/>
      <c r="AD717" s="554"/>
      <c r="AE717" s="554"/>
      <c r="AF717" s="554"/>
      <c r="AG717" s="554"/>
      <c r="AH717" s="554"/>
      <c r="AI717" s="298"/>
    </row>
    <row r="718" spans="1:36">
      <c r="A718" s="295"/>
      <c r="B718" s="295"/>
      <c r="C718" s="295"/>
      <c r="D718" s="295"/>
      <c r="E718" s="295"/>
      <c r="F718" s="295"/>
      <c r="G718" s="295"/>
      <c r="H718" s="295"/>
      <c r="I718" s="295"/>
      <c r="J718" s="295"/>
      <c r="K718" s="295"/>
      <c r="L718" s="295"/>
      <c r="M718" s="295"/>
      <c r="N718" s="295"/>
      <c r="O718" s="295"/>
      <c r="P718" s="295"/>
      <c r="Q718" s="295"/>
      <c r="R718" s="295"/>
      <c r="S718" s="295"/>
      <c r="T718" s="295"/>
      <c r="U718" s="295"/>
      <c r="V718" s="295"/>
      <c r="W718" s="295"/>
      <c r="X718" s="295"/>
      <c r="Y718" s="295"/>
      <c r="Z718" s="295"/>
      <c r="AA718" s="295"/>
      <c r="AB718" s="295"/>
      <c r="AC718" s="295"/>
      <c r="AD718" s="295"/>
      <c r="AE718" s="295"/>
      <c r="AF718" s="295"/>
      <c r="AG718" s="295"/>
      <c r="AH718" s="295"/>
    </row>
    <row r="719" spans="1:36" s="298" customFormat="1">
      <c r="A719" s="318" t="s">
        <v>1440</v>
      </c>
      <c r="B719" s="318"/>
      <c r="C719" s="318"/>
      <c r="D719" s="318" t="s">
        <v>1441</v>
      </c>
      <c r="E719" s="318"/>
      <c r="F719" s="318"/>
      <c r="G719" s="318"/>
      <c r="H719" s="318"/>
      <c r="I719" s="318"/>
      <c r="J719" s="318"/>
      <c r="K719" s="318"/>
      <c r="L719" s="318"/>
      <c r="M719" s="318"/>
      <c r="N719" s="318"/>
      <c r="O719" s="318"/>
      <c r="P719" s="318"/>
      <c r="Q719" s="318"/>
      <c r="R719" s="318"/>
      <c r="S719" s="302"/>
      <c r="T719" s="302"/>
      <c r="U719" s="302"/>
      <c r="V719" s="302"/>
      <c r="W719" s="302"/>
      <c r="X719" s="302"/>
      <c r="Y719" s="302"/>
      <c r="Z719" s="302"/>
      <c r="AA719" s="302"/>
      <c r="AB719" s="302"/>
      <c r="AC719" s="302"/>
      <c r="AD719" s="302"/>
      <c r="AE719" s="302"/>
      <c r="AF719" s="302"/>
      <c r="AG719" s="302"/>
      <c r="AH719" s="302"/>
    </row>
    <row r="720" spans="1:36" s="298" customFormat="1">
      <c r="A720" s="302"/>
      <c r="B720" s="302"/>
      <c r="C720" s="302"/>
      <c r="D720" s="302"/>
      <c r="E720" s="302"/>
      <c r="F720" s="302"/>
      <c r="G720" s="302"/>
      <c r="H720" s="302"/>
      <c r="I720" s="302"/>
      <c r="J720" s="302"/>
      <c r="K720" s="302"/>
      <c r="L720" s="302"/>
      <c r="M720" s="302"/>
      <c r="N720" s="302"/>
      <c r="O720" s="302"/>
      <c r="P720" s="302"/>
      <c r="Q720" s="302"/>
      <c r="R720" s="302"/>
      <c r="S720" s="302"/>
      <c r="T720" s="302"/>
      <c r="U720" s="302"/>
      <c r="V720" s="302"/>
      <c r="W720" s="302"/>
      <c r="X720" s="302"/>
      <c r="Y720" s="302"/>
      <c r="Z720" s="302"/>
      <c r="AA720" s="302"/>
      <c r="AB720" s="302"/>
      <c r="AC720" s="302"/>
      <c r="AD720" s="302"/>
      <c r="AE720" s="302"/>
      <c r="AF720" s="302"/>
      <c r="AG720" s="302"/>
      <c r="AH720" s="302"/>
    </row>
    <row r="721" spans="1:34" s="298" customFormat="1">
      <c r="A721" s="302" t="s">
        <v>1442</v>
      </c>
      <c r="B721" s="302"/>
      <c r="C721" s="302"/>
      <c r="D721" s="302"/>
      <c r="E721" s="302"/>
      <c r="F721" s="302"/>
      <c r="G721" s="302"/>
      <c r="H721" s="302"/>
      <c r="I721" s="302"/>
      <c r="J721" s="302"/>
      <c r="K721" s="302"/>
      <c r="L721" s="302"/>
      <c r="M721" s="302"/>
      <c r="N721" s="302"/>
      <c r="O721" s="302"/>
      <c r="P721" s="302"/>
      <c r="Q721" s="302"/>
      <c r="R721" s="302"/>
      <c r="S721" s="302"/>
      <c r="T721" s="302"/>
      <c r="U721" s="302"/>
      <c r="V721" s="302"/>
      <c r="W721" s="302"/>
      <c r="X721" s="302"/>
      <c r="Y721" s="302"/>
      <c r="Z721" s="302"/>
      <c r="AA721" s="302"/>
      <c r="AB721" s="302"/>
      <c r="AC721" s="302"/>
      <c r="AD721" s="302"/>
      <c r="AE721" s="302"/>
      <c r="AF721" s="302"/>
      <c r="AG721" s="302"/>
      <c r="AH721" s="302"/>
    </row>
    <row r="722" spans="1:34" s="298" customFormat="1">
      <c r="A722" s="302"/>
      <c r="B722" s="302"/>
      <c r="C722" s="302"/>
      <c r="D722" s="302"/>
      <c r="E722" s="302"/>
      <c r="F722" s="302"/>
      <c r="G722" s="302"/>
      <c r="H722" s="302"/>
      <c r="I722" s="302"/>
      <c r="J722" s="302"/>
      <c r="K722" s="302"/>
      <c r="L722" s="302"/>
      <c r="M722" s="302"/>
      <c r="N722" s="302"/>
      <c r="O722" s="302"/>
      <c r="P722" s="302"/>
      <c r="Q722" s="302"/>
      <c r="R722" s="302"/>
      <c r="S722" s="302"/>
      <c r="T722" s="302"/>
      <c r="U722" s="302"/>
      <c r="V722" s="302"/>
      <c r="W722" s="302"/>
      <c r="X722" s="302"/>
      <c r="Y722" s="302"/>
      <c r="Z722" s="302"/>
      <c r="AA722" s="302"/>
      <c r="AB722" s="302"/>
      <c r="AC722" s="302"/>
      <c r="AD722" s="302"/>
      <c r="AE722" s="302"/>
      <c r="AF722" s="302"/>
      <c r="AG722" s="302"/>
      <c r="AH722" s="302"/>
    </row>
    <row r="723" spans="1:34" s="298" customFormat="1" ht="25.5" customHeight="1">
      <c r="A723" s="443" t="s">
        <v>1089</v>
      </c>
      <c r="B723" s="444"/>
      <c r="C723" s="444"/>
      <c r="D723" s="444"/>
      <c r="E723" s="444"/>
      <c r="F723" s="444"/>
      <c r="G723" s="444"/>
      <c r="H723" s="444"/>
      <c r="I723" s="444"/>
      <c r="J723" s="445"/>
      <c r="K723" s="428" t="s">
        <v>547</v>
      </c>
      <c r="L723" s="429"/>
      <c r="M723" s="429"/>
      <c r="N723" s="429"/>
      <c r="O723" s="429"/>
      <c r="P723" s="429"/>
      <c r="Q723" s="429"/>
      <c r="R723" s="429"/>
      <c r="S723" s="429"/>
      <c r="T723" s="429"/>
      <c r="U723" s="429"/>
      <c r="V723" s="430"/>
      <c r="W723" s="449" t="s">
        <v>742</v>
      </c>
      <c r="X723" s="450"/>
      <c r="Y723" s="450"/>
      <c r="Z723" s="450"/>
      <c r="AA723" s="450"/>
      <c r="AB723" s="450"/>
      <c r="AC723" s="450"/>
      <c r="AD723" s="450"/>
      <c r="AE723" s="450"/>
      <c r="AF723" s="450"/>
      <c r="AG723" s="450"/>
      <c r="AH723" s="451"/>
    </row>
    <row r="724" spans="1:34" s="298" customFormat="1">
      <c r="A724" s="561"/>
      <c r="B724" s="562"/>
      <c r="C724" s="562"/>
      <c r="D724" s="562"/>
      <c r="E724" s="562"/>
      <c r="F724" s="562"/>
      <c r="G724" s="562"/>
      <c r="H724" s="562"/>
      <c r="I724" s="562"/>
      <c r="J724" s="563"/>
      <c r="K724" s="428" t="s">
        <v>1421</v>
      </c>
      <c r="L724" s="429"/>
      <c r="M724" s="429"/>
      <c r="N724" s="429"/>
      <c r="O724" s="429"/>
      <c r="P724" s="429"/>
      <c r="Q724" s="429"/>
      <c r="R724" s="429"/>
      <c r="S724" s="429"/>
      <c r="T724" s="429"/>
      <c r="U724" s="429"/>
      <c r="V724" s="430"/>
      <c r="W724" s="428" t="s">
        <v>1421</v>
      </c>
      <c r="X724" s="429"/>
      <c r="Y724" s="429"/>
      <c r="Z724" s="429"/>
      <c r="AA724" s="429"/>
      <c r="AB724" s="429"/>
      <c r="AC724" s="429"/>
      <c r="AD724" s="429"/>
      <c r="AE724" s="429"/>
      <c r="AF724" s="429"/>
      <c r="AG724" s="429"/>
      <c r="AH724" s="430"/>
    </row>
    <row r="725" spans="1:34" s="298" customFormat="1">
      <c r="A725" s="561"/>
      <c r="B725" s="562"/>
      <c r="C725" s="562"/>
      <c r="D725" s="562"/>
      <c r="E725" s="562"/>
      <c r="F725" s="562"/>
      <c r="G725" s="562"/>
      <c r="H725" s="562"/>
      <c r="I725" s="562"/>
      <c r="J725" s="563"/>
      <c r="K725" s="443" t="s">
        <v>1443</v>
      </c>
      <c r="L725" s="444"/>
      <c r="M725" s="444"/>
      <c r="N725" s="445"/>
      <c r="O725" s="443" t="s">
        <v>1444</v>
      </c>
      <c r="P725" s="444"/>
      <c r="Q725" s="444"/>
      <c r="R725" s="445"/>
      <c r="S725" s="443" t="s">
        <v>1445</v>
      </c>
      <c r="T725" s="444"/>
      <c r="U725" s="444"/>
      <c r="V725" s="445"/>
      <c r="W725" s="443" t="s">
        <v>1443</v>
      </c>
      <c r="X725" s="444"/>
      <c r="Y725" s="444"/>
      <c r="Z725" s="445"/>
      <c r="AA725" s="443" t="s">
        <v>1444</v>
      </c>
      <c r="AB725" s="444"/>
      <c r="AC725" s="444"/>
      <c r="AD725" s="445"/>
      <c r="AE725" s="443" t="s">
        <v>1445</v>
      </c>
      <c r="AF725" s="444"/>
      <c r="AG725" s="444"/>
      <c r="AH725" s="445"/>
    </row>
    <row r="726" spans="1:34" s="298" customFormat="1" ht="39.75" customHeight="1">
      <c r="A726" s="446"/>
      <c r="B726" s="447"/>
      <c r="C726" s="447"/>
      <c r="D726" s="447"/>
      <c r="E726" s="447"/>
      <c r="F726" s="447"/>
      <c r="G726" s="447"/>
      <c r="H726" s="447"/>
      <c r="I726" s="447"/>
      <c r="J726" s="448"/>
      <c r="K726" s="446"/>
      <c r="L726" s="447"/>
      <c r="M726" s="447"/>
      <c r="N726" s="448"/>
      <c r="O726" s="446"/>
      <c r="P726" s="447"/>
      <c r="Q726" s="447"/>
      <c r="R726" s="448"/>
      <c r="S726" s="446"/>
      <c r="T726" s="447"/>
      <c r="U726" s="447"/>
      <c r="V726" s="448"/>
      <c r="W726" s="446"/>
      <c r="X726" s="447"/>
      <c r="Y726" s="447"/>
      <c r="Z726" s="448"/>
      <c r="AA726" s="446"/>
      <c r="AB726" s="447"/>
      <c r="AC726" s="447"/>
      <c r="AD726" s="448"/>
      <c r="AE726" s="446"/>
      <c r="AF726" s="447"/>
      <c r="AG726" s="447"/>
      <c r="AH726" s="448"/>
    </row>
    <row r="727" spans="1:34" s="298" customFormat="1">
      <c r="A727" s="452" t="s">
        <v>1446</v>
      </c>
      <c r="B727" s="453"/>
      <c r="C727" s="453"/>
      <c r="D727" s="453"/>
      <c r="E727" s="453"/>
      <c r="F727" s="453"/>
      <c r="G727" s="453"/>
      <c r="H727" s="453"/>
      <c r="I727" s="453"/>
      <c r="J727" s="454"/>
      <c r="K727" s="423">
        <f>41706.18+1947.49+909.83+3671.58</f>
        <v>48235.08</v>
      </c>
      <c r="L727" s="424"/>
      <c r="M727" s="424"/>
      <c r="N727" s="425"/>
      <c r="O727" s="423">
        <f>259153.02+8032.02+3845.88+11453.91</f>
        <v>282484.82999999996</v>
      </c>
      <c r="P727" s="424"/>
      <c r="Q727" s="424"/>
      <c r="R727" s="425"/>
      <c r="S727" s="423">
        <v>0</v>
      </c>
      <c r="T727" s="424"/>
      <c r="U727" s="424"/>
      <c r="V727" s="425"/>
      <c r="W727" s="423">
        <v>6803</v>
      </c>
      <c r="X727" s="424"/>
      <c r="Y727" s="424"/>
      <c r="Z727" s="425"/>
      <c r="AA727" s="423">
        <v>0</v>
      </c>
      <c r="AB727" s="424"/>
      <c r="AC727" s="424"/>
      <c r="AD727" s="425"/>
      <c r="AE727" s="423">
        <v>0</v>
      </c>
      <c r="AF727" s="424"/>
      <c r="AG727" s="424"/>
      <c r="AH727" s="425"/>
    </row>
    <row r="728" spans="1:34" s="298" customFormat="1">
      <c r="A728" s="452" t="s">
        <v>1447</v>
      </c>
      <c r="B728" s="453"/>
      <c r="C728" s="453"/>
      <c r="D728" s="453"/>
      <c r="E728" s="453"/>
      <c r="F728" s="453"/>
      <c r="G728" s="453"/>
      <c r="H728" s="453"/>
      <c r="I728" s="453"/>
      <c r="J728" s="454"/>
      <c r="K728" s="423">
        <v>14078</v>
      </c>
      <c r="L728" s="424"/>
      <c r="M728" s="424"/>
      <c r="N728" s="425"/>
      <c r="O728" s="423">
        <v>32610</v>
      </c>
      <c r="P728" s="424"/>
      <c r="Q728" s="424"/>
      <c r="R728" s="425"/>
      <c r="S728" s="423"/>
      <c r="T728" s="424"/>
      <c r="U728" s="424"/>
      <c r="V728" s="425"/>
      <c r="W728" s="423">
        <v>330</v>
      </c>
      <c r="X728" s="424"/>
      <c r="Y728" s="424"/>
      <c r="Z728" s="425"/>
      <c r="AA728" s="423">
        <v>0</v>
      </c>
      <c r="AB728" s="424"/>
      <c r="AC728" s="424"/>
      <c r="AD728" s="425"/>
      <c r="AE728" s="423"/>
      <c r="AF728" s="424"/>
      <c r="AG728" s="424"/>
      <c r="AH728" s="425"/>
    </row>
    <row r="729" spans="1:34" s="298" customFormat="1">
      <c r="A729" s="461" t="s">
        <v>1103</v>
      </c>
      <c r="B729" s="462"/>
      <c r="C729" s="462"/>
      <c r="D729" s="462"/>
      <c r="E729" s="462"/>
      <c r="F729" s="462"/>
      <c r="G729" s="462"/>
      <c r="H729" s="462"/>
      <c r="I729" s="462"/>
      <c r="J729" s="463"/>
      <c r="K729" s="423">
        <f>SUM(K727:N728)</f>
        <v>62313.08</v>
      </c>
      <c r="L729" s="424"/>
      <c r="M729" s="424"/>
      <c r="N729" s="425"/>
      <c r="O729" s="423">
        <f t="shared" ref="O729" si="164">SUM(O727:R728)</f>
        <v>315094.82999999996</v>
      </c>
      <c r="P729" s="424"/>
      <c r="Q729" s="424"/>
      <c r="R729" s="425"/>
      <c r="S729" s="423">
        <f t="shared" ref="S729" si="165">SUM(S727:V728)</f>
        <v>0</v>
      </c>
      <c r="T729" s="424"/>
      <c r="U729" s="424"/>
      <c r="V729" s="425"/>
      <c r="W729" s="423">
        <f t="shared" ref="W729" si="166">SUM(W727:Z728)</f>
        <v>7133</v>
      </c>
      <c r="X729" s="424"/>
      <c r="Y729" s="424"/>
      <c r="Z729" s="425"/>
      <c r="AA729" s="423">
        <f t="shared" ref="AA729" si="167">SUM(AA727:AD728)</f>
        <v>0</v>
      </c>
      <c r="AB729" s="424"/>
      <c r="AC729" s="424"/>
      <c r="AD729" s="425"/>
      <c r="AE729" s="423">
        <f t="shared" ref="AE729" si="168">SUM(AE727:AH728)</f>
        <v>0</v>
      </c>
      <c r="AF729" s="424"/>
      <c r="AG729" s="424"/>
      <c r="AH729" s="425"/>
    </row>
    <row r="730" spans="1:34" s="298" customFormat="1">
      <c r="A730" s="302"/>
      <c r="B730" s="302"/>
      <c r="C730" s="302"/>
      <c r="D730" s="302"/>
      <c r="E730" s="302"/>
      <c r="F730" s="302"/>
      <c r="G730" s="302"/>
      <c r="H730" s="302"/>
      <c r="I730" s="302"/>
      <c r="J730" s="302"/>
      <c r="K730" s="302"/>
      <c r="L730" s="302"/>
      <c r="M730" s="302"/>
      <c r="N730" s="302"/>
      <c r="O730" s="302"/>
      <c r="P730" s="302"/>
      <c r="Q730" s="302"/>
      <c r="R730" s="302"/>
      <c r="S730" s="302"/>
      <c r="T730" s="302"/>
      <c r="U730" s="302"/>
      <c r="V730" s="302"/>
      <c r="W730" s="302"/>
      <c r="X730" s="302"/>
      <c r="Y730" s="302"/>
      <c r="Z730" s="302"/>
      <c r="AA730" s="302"/>
      <c r="AB730" s="302"/>
      <c r="AC730" s="302"/>
      <c r="AD730" s="302"/>
      <c r="AE730" s="302"/>
      <c r="AF730" s="302"/>
      <c r="AG730" s="302"/>
      <c r="AH730" s="302"/>
    </row>
    <row r="731" spans="1:34">
      <c r="A731" s="295"/>
      <c r="B731" s="295"/>
      <c r="C731" s="295"/>
      <c r="D731" s="295"/>
      <c r="E731" s="295"/>
      <c r="F731" s="295"/>
      <c r="G731" s="295"/>
      <c r="H731" s="295"/>
      <c r="I731" s="295"/>
      <c r="J731" s="295"/>
      <c r="K731" s="302"/>
      <c r="L731" s="302"/>
      <c r="M731" s="302"/>
      <c r="N731" s="302"/>
      <c r="O731" s="302"/>
      <c r="P731" s="302"/>
      <c r="Q731" s="302"/>
      <c r="R731" s="302"/>
      <c r="S731" s="302"/>
      <c r="T731" s="302"/>
      <c r="U731" s="302"/>
      <c r="V731" s="302"/>
      <c r="W731" s="302"/>
      <c r="X731" s="302"/>
      <c r="Y731" s="302"/>
      <c r="Z731" s="302"/>
      <c r="AA731" s="302"/>
      <c r="AB731" s="302"/>
      <c r="AC731" s="302"/>
      <c r="AD731" s="302"/>
      <c r="AE731" s="302"/>
      <c r="AF731" s="302"/>
      <c r="AG731" s="302"/>
      <c r="AH731" s="302"/>
    </row>
    <row r="732" spans="1:34">
      <c r="A732" s="297" t="s">
        <v>1448</v>
      </c>
      <c r="B732" s="297"/>
      <c r="C732" s="297"/>
      <c r="D732" s="297" t="s">
        <v>1703</v>
      </c>
      <c r="E732" s="297"/>
      <c r="F732" s="297"/>
      <c r="G732" s="297"/>
      <c r="H732" s="297"/>
      <c r="I732" s="297"/>
      <c r="J732" s="297"/>
      <c r="K732" s="318"/>
      <c r="L732" s="318"/>
      <c r="M732" s="318"/>
      <c r="N732" s="318"/>
      <c r="O732" s="318"/>
      <c r="P732" s="318"/>
      <c r="Q732" s="318"/>
      <c r="R732" s="318"/>
      <c r="S732" s="318"/>
      <c r="T732" s="318"/>
      <c r="U732" s="318"/>
      <c r="V732" s="318"/>
      <c r="W732" s="318"/>
      <c r="X732" s="318"/>
      <c r="Y732" s="318"/>
      <c r="Z732" s="318"/>
      <c r="AA732" s="302"/>
      <c r="AB732" s="302"/>
      <c r="AC732" s="302"/>
      <c r="AD732" s="302"/>
      <c r="AE732" s="302"/>
      <c r="AF732" s="302"/>
      <c r="AG732" s="302"/>
      <c r="AH732" s="302"/>
    </row>
    <row r="733" spans="1:34">
      <c r="A733" s="295"/>
      <c r="B733" s="295"/>
      <c r="C733" s="295"/>
      <c r="D733" s="295"/>
      <c r="E733" s="295"/>
      <c r="F733" s="295"/>
      <c r="G733" s="295"/>
      <c r="H733" s="295"/>
      <c r="I733" s="295"/>
      <c r="J733" s="295"/>
      <c r="K733" s="295"/>
      <c r="L733" s="295"/>
      <c r="M733" s="295"/>
      <c r="N733" s="295"/>
      <c r="O733" s="295"/>
      <c r="P733" s="295"/>
      <c r="Q733" s="295"/>
      <c r="R733" s="295"/>
      <c r="S733" s="295"/>
      <c r="T733" s="295"/>
      <c r="U733" s="295"/>
      <c r="V733" s="295"/>
      <c r="W733" s="295"/>
      <c r="X733" s="295"/>
      <c r="Y733" s="295"/>
      <c r="Z733" s="295"/>
      <c r="AA733" s="295"/>
      <c r="AB733" s="295"/>
      <c r="AC733" s="295"/>
      <c r="AD733" s="295"/>
      <c r="AE733" s="295"/>
      <c r="AF733" s="295"/>
      <c r="AG733" s="295"/>
      <c r="AH733" s="295"/>
    </row>
    <row r="734" spans="1:34">
      <c r="A734" s="412" t="s">
        <v>1449</v>
      </c>
      <c r="B734" s="412"/>
      <c r="C734" s="412"/>
      <c r="D734" s="412"/>
      <c r="E734" s="412"/>
      <c r="F734" s="412"/>
      <c r="G734" s="412"/>
      <c r="H734" s="412"/>
      <c r="I734" s="412"/>
      <c r="J734" s="412"/>
      <c r="K734" s="412"/>
      <c r="L734" s="412"/>
      <c r="M734" s="412"/>
      <c r="N734" s="412"/>
      <c r="O734" s="412"/>
      <c r="P734" s="412"/>
      <c r="Q734" s="412"/>
      <c r="R734" s="412"/>
      <c r="S734" s="412"/>
      <c r="T734" s="412"/>
      <c r="U734" s="412"/>
      <c r="V734" s="412"/>
      <c r="W734" s="412"/>
      <c r="X734" s="412"/>
      <c r="Y734" s="412"/>
      <c r="Z734" s="412"/>
      <c r="AA734" s="412"/>
      <c r="AB734" s="412"/>
      <c r="AC734" s="412"/>
      <c r="AD734" s="412"/>
      <c r="AE734" s="412"/>
      <c r="AF734" s="412"/>
      <c r="AG734" s="412"/>
      <c r="AH734" s="412"/>
    </row>
    <row r="735" spans="1:34">
      <c r="A735" s="295"/>
      <c r="B735" s="295"/>
      <c r="C735" s="295"/>
      <c r="D735" s="295"/>
      <c r="E735" s="295"/>
      <c r="F735" s="295"/>
      <c r="G735" s="295"/>
      <c r="H735" s="295"/>
      <c r="I735" s="295"/>
      <c r="J735" s="295"/>
      <c r="K735" s="295"/>
      <c r="L735" s="295"/>
      <c r="M735" s="295"/>
      <c r="N735" s="295"/>
      <c r="O735" s="295"/>
      <c r="P735" s="295"/>
      <c r="Q735" s="295"/>
      <c r="R735" s="295"/>
      <c r="S735" s="295"/>
      <c r="T735" s="295"/>
      <c r="U735" s="295"/>
      <c r="V735" s="295"/>
      <c r="W735" s="295"/>
      <c r="X735" s="295"/>
      <c r="Y735" s="295"/>
      <c r="Z735" s="295"/>
      <c r="AA735" s="295"/>
      <c r="AB735" s="295"/>
      <c r="AC735" s="295"/>
      <c r="AD735" s="295"/>
      <c r="AE735" s="295"/>
      <c r="AF735" s="295"/>
      <c r="AG735" s="295"/>
      <c r="AH735" s="295"/>
    </row>
    <row r="736" spans="1:34">
      <c r="A736" s="412" t="s">
        <v>1704</v>
      </c>
      <c r="B736" s="412"/>
      <c r="C736" s="412"/>
      <c r="D736" s="412"/>
      <c r="E736" s="412"/>
      <c r="F736" s="412"/>
      <c r="G736" s="412"/>
      <c r="H736" s="412"/>
      <c r="I736" s="412"/>
      <c r="J736" s="412"/>
      <c r="K736" s="412"/>
      <c r="L736" s="412"/>
      <c r="M736" s="412"/>
      <c r="N736" s="412"/>
      <c r="O736" s="412"/>
      <c r="P736" s="412"/>
      <c r="Q736" s="412"/>
      <c r="R736" s="412"/>
      <c r="S736" s="412"/>
      <c r="T736" s="412"/>
      <c r="U736" s="412"/>
      <c r="V736" s="412"/>
      <c r="W736" s="412"/>
      <c r="X736" s="412"/>
      <c r="Y736" s="412"/>
      <c r="Z736" s="412"/>
      <c r="AA736" s="412"/>
      <c r="AB736" s="412"/>
      <c r="AC736" s="412"/>
      <c r="AD736" s="412"/>
      <c r="AE736" s="412"/>
      <c r="AF736" s="412"/>
      <c r="AG736" s="412"/>
      <c r="AH736" s="412"/>
    </row>
    <row r="737" spans="1:35">
      <c r="A737" s="295"/>
      <c r="B737" s="295"/>
      <c r="C737" s="295"/>
      <c r="D737" s="295"/>
      <c r="E737" s="295"/>
      <c r="F737" s="295"/>
      <c r="G737" s="295"/>
      <c r="H737" s="295"/>
      <c r="I737" s="295"/>
      <c r="J737" s="295"/>
      <c r="K737" s="295"/>
      <c r="L737" s="295"/>
      <c r="M737" s="295"/>
      <c r="N737" s="295"/>
      <c r="O737" s="295"/>
      <c r="P737" s="295"/>
      <c r="Q737" s="295"/>
      <c r="R737" s="295"/>
      <c r="S737" s="295"/>
      <c r="T737" s="295"/>
      <c r="U737" s="295"/>
      <c r="V737" s="295"/>
      <c r="W737" s="295"/>
      <c r="X737" s="295"/>
      <c r="Y737" s="295"/>
      <c r="Z737" s="295"/>
      <c r="AA737" s="295"/>
      <c r="AB737" s="295"/>
      <c r="AC737" s="295"/>
      <c r="AD737" s="295"/>
      <c r="AE737" s="295"/>
      <c r="AF737" s="295"/>
      <c r="AG737" s="295"/>
      <c r="AH737" s="295"/>
    </row>
    <row r="738" spans="1:35" ht="41.25" customHeight="1">
      <c r="A738" s="553" t="s">
        <v>1450</v>
      </c>
      <c r="B738" s="553"/>
      <c r="C738" s="553"/>
      <c r="D738" s="553"/>
      <c r="E738" s="553"/>
      <c r="F738" s="553"/>
      <c r="G738" s="553"/>
      <c r="H738" s="553"/>
      <c r="I738" s="553"/>
      <c r="J738" s="553"/>
      <c r="K738" s="553"/>
      <c r="L738" s="553"/>
      <c r="M738" s="553"/>
      <c r="N738" s="553"/>
      <c r="O738" s="553"/>
      <c r="P738" s="553"/>
      <c r="Q738" s="553"/>
      <c r="R738" s="553"/>
      <c r="S738" s="553"/>
      <c r="T738" s="553"/>
      <c r="U738" s="553"/>
      <c r="V738" s="553"/>
      <c r="W738" s="553"/>
      <c r="X738" s="553"/>
      <c r="Y738" s="553"/>
      <c r="Z738" s="553"/>
      <c r="AA738" s="553"/>
      <c r="AB738" s="553"/>
      <c r="AC738" s="553"/>
      <c r="AD738" s="553"/>
      <c r="AE738" s="553"/>
      <c r="AF738" s="553"/>
      <c r="AG738" s="553"/>
      <c r="AH738" s="553"/>
      <c r="AI738" s="286"/>
    </row>
    <row r="739" spans="1:35" ht="42" customHeight="1">
      <c r="A739" s="553" t="s">
        <v>1451</v>
      </c>
      <c r="B739" s="553"/>
      <c r="C739" s="553"/>
      <c r="D739" s="553"/>
      <c r="E739" s="553"/>
      <c r="F739" s="553"/>
      <c r="G739" s="553"/>
      <c r="H739" s="553"/>
      <c r="I739" s="553"/>
      <c r="J739" s="553"/>
      <c r="K739" s="553"/>
      <c r="L739" s="553"/>
      <c r="M739" s="553"/>
      <c r="N739" s="553"/>
      <c r="O739" s="553"/>
      <c r="P739" s="553"/>
      <c r="Q739" s="553"/>
      <c r="R739" s="553"/>
      <c r="S739" s="553"/>
      <c r="T739" s="553"/>
      <c r="U739" s="553"/>
      <c r="V739" s="553"/>
      <c r="W739" s="553"/>
      <c r="X739" s="553"/>
      <c r="Y739" s="553"/>
      <c r="Z739" s="553"/>
      <c r="AA739" s="553"/>
      <c r="AB739" s="553"/>
      <c r="AC739" s="553"/>
      <c r="AD739" s="553"/>
      <c r="AE739" s="553"/>
      <c r="AF739" s="553"/>
      <c r="AG739" s="553"/>
      <c r="AH739" s="553"/>
      <c r="AI739" s="286"/>
    </row>
    <row r="740" spans="1:35" ht="42.75" customHeight="1">
      <c r="A740" s="553" t="s">
        <v>1662</v>
      </c>
      <c r="B740" s="553"/>
      <c r="C740" s="553"/>
      <c r="D740" s="553"/>
      <c r="E740" s="553"/>
      <c r="F740" s="553"/>
      <c r="G740" s="553"/>
      <c r="H740" s="553"/>
      <c r="I740" s="553"/>
      <c r="J740" s="553"/>
      <c r="K740" s="553"/>
      <c r="L740" s="553"/>
      <c r="M740" s="553"/>
      <c r="N740" s="553"/>
      <c r="O740" s="553"/>
      <c r="P740" s="553"/>
      <c r="Q740" s="553"/>
      <c r="R740" s="553"/>
      <c r="S740" s="553"/>
      <c r="T740" s="553"/>
      <c r="U740" s="553"/>
      <c r="V740" s="553"/>
      <c r="W740" s="553"/>
      <c r="X740" s="553"/>
      <c r="Y740" s="553"/>
      <c r="Z740" s="553"/>
      <c r="AA740" s="553"/>
      <c r="AB740" s="553"/>
      <c r="AC740" s="553"/>
      <c r="AD740" s="553"/>
      <c r="AE740" s="553"/>
      <c r="AF740" s="553"/>
      <c r="AG740" s="553"/>
      <c r="AH740" s="553"/>
      <c r="AI740" s="286"/>
    </row>
    <row r="741" spans="1:35">
      <c r="A741" s="286"/>
      <c r="B741" s="286"/>
      <c r="C741" s="286"/>
      <c r="D741" s="286"/>
      <c r="E741" s="286"/>
      <c r="F741" s="286"/>
      <c r="G741" s="286"/>
      <c r="H741" s="286"/>
      <c r="I741" s="286"/>
      <c r="J741" s="286"/>
      <c r="K741" s="286"/>
      <c r="L741" s="286"/>
      <c r="M741" s="286"/>
      <c r="N741" s="286"/>
      <c r="O741" s="286"/>
      <c r="P741" s="286"/>
      <c r="Q741" s="286"/>
      <c r="R741" s="286"/>
      <c r="S741" s="286"/>
      <c r="T741" s="286"/>
      <c r="U741" s="286"/>
      <c r="V741" s="286"/>
      <c r="W741" s="286"/>
      <c r="X741" s="286"/>
      <c r="Y741" s="286"/>
      <c r="Z741" s="286"/>
      <c r="AA741" s="286"/>
      <c r="AB741" s="286"/>
      <c r="AC741" s="286"/>
      <c r="AD741" s="286"/>
      <c r="AE741" s="286"/>
      <c r="AF741" s="286"/>
      <c r="AG741" s="286"/>
      <c r="AH741" s="286"/>
      <c r="AI741" s="286"/>
    </row>
    <row r="742" spans="1:35" ht="27" customHeight="1">
      <c r="A742" s="554" t="s">
        <v>1741</v>
      </c>
      <c r="B742" s="554"/>
      <c r="C742" s="554"/>
      <c r="D742" s="554"/>
      <c r="E742" s="554"/>
      <c r="F742" s="554"/>
      <c r="G742" s="554"/>
      <c r="H742" s="554"/>
      <c r="I742" s="554"/>
      <c r="J742" s="554"/>
      <c r="K742" s="554"/>
      <c r="L742" s="554"/>
      <c r="M742" s="554"/>
      <c r="N742" s="554"/>
      <c r="O742" s="554"/>
      <c r="P742" s="554"/>
      <c r="Q742" s="554"/>
      <c r="R742" s="554"/>
      <c r="S742" s="554"/>
      <c r="T742" s="554"/>
      <c r="U742" s="554"/>
      <c r="V742" s="554"/>
      <c r="W742" s="554"/>
      <c r="X742" s="554"/>
      <c r="Y742" s="554"/>
      <c r="Z742" s="554"/>
      <c r="AA742" s="554"/>
      <c r="AB742" s="554"/>
      <c r="AC742" s="554"/>
      <c r="AD742" s="554"/>
      <c r="AE742" s="554"/>
      <c r="AF742" s="554"/>
      <c r="AG742" s="554"/>
      <c r="AH742" s="554"/>
    </row>
    <row r="743" spans="1:35" ht="15.75" hidden="1" customHeight="1">
      <c r="A743" s="319" t="s">
        <v>1452</v>
      </c>
      <c r="B743" s="286"/>
      <c r="C743" s="286"/>
      <c r="D743" s="286"/>
      <c r="E743" s="286"/>
      <c r="F743" s="286"/>
      <c r="G743" s="286"/>
      <c r="H743" s="286"/>
      <c r="I743" s="286"/>
      <c r="J743" s="286"/>
      <c r="K743" s="286"/>
      <c r="L743" s="286"/>
      <c r="M743" s="286"/>
      <c r="N743" s="286"/>
      <c r="O743" s="286"/>
      <c r="P743" s="286"/>
      <c r="Q743" s="286"/>
      <c r="R743" s="286"/>
      <c r="S743" s="286"/>
      <c r="T743" s="286"/>
      <c r="U743" s="286"/>
      <c r="V743" s="286"/>
      <c r="W743" s="286"/>
      <c r="X743" s="286"/>
      <c r="Y743" s="286"/>
      <c r="Z743" s="286"/>
      <c r="AA743" s="286"/>
      <c r="AB743" s="286"/>
      <c r="AC743" s="286"/>
      <c r="AD743" s="286"/>
      <c r="AE743" s="286"/>
      <c r="AF743" s="286"/>
      <c r="AG743" s="286"/>
      <c r="AH743" s="286"/>
      <c r="AI743" s="286"/>
    </row>
    <row r="744" spans="1:35" hidden="1">
      <c r="A744" s="547" t="s">
        <v>1089</v>
      </c>
      <c r="B744" s="548"/>
      <c r="C744" s="548"/>
      <c r="D744" s="548"/>
      <c r="E744" s="548"/>
      <c r="F744" s="548"/>
      <c r="G744" s="548"/>
      <c r="H744" s="548"/>
      <c r="I744" s="548"/>
      <c r="J744" s="548"/>
      <c r="K744" s="548"/>
      <c r="L744" s="548"/>
      <c r="M744" s="548"/>
      <c r="N744" s="548"/>
      <c r="O744" s="548"/>
      <c r="P744" s="548"/>
      <c r="Q744" s="548"/>
      <c r="R744" s="549"/>
      <c r="S744" s="547" t="s">
        <v>547</v>
      </c>
      <c r="T744" s="548"/>
      <c r="U744" s="548"/>
      <c r="V744" s="548"/>
      <c r="W744" s="548"/>
      <c r="X744" s="548"/>
      <c r="Y744" s="548"/>
      <c r="Z744" s="549"/>
      <c r="AA744" s="547" t="s">
        <v>742</v>
      </c>
      <c r="AB744" s="548"/>
      <c r="AC744" s="548"/>
      <c r="AD744" s="548"/>
      <c r="AE744" s="548"/>
      <c r="AF744" s="548"/>
      <c r="AG744" s="548"/>
      <c r="AH744" s="549"/>
    </row>
    <row r="745" spans="1:35" hidden="1">
      <c r="A745" s="550"/>
      <c r="B745" s="551"/>
      <c r="C745" s="551"/>
      <c r="D745" s="551"/>
      <c r="E745" s="551"/>
      <c r="F745" s="551"/>
      <c r="G745" s="551"/>
      <c r="H745" s="551"/>
      <c r="I745" s="551"/>
      <c r="J745" s="551"/>
      <c r="K745" s="551"/>
      <c r="L745" s="551"/>
      <c r="M745" s="551"/>
      <c r="N745" s="551"/>
      <c r="O745" s="551"/>
      <c r="P745" s="551"/>
      <c r="Q745" s="551"/>
      <c r="R745" s="552"/>
      <c r="S745" s="550"/>
      <c r="T745" s="551"/>
      <c r="U745" s="551"/>
      <c r="V745" s="551"/>
      <c r="W745" s="551"/>
      <c r="X745" s="551"/>
      <c r="Y745" s="551"/>
      <c r="Z745" s="552"/>
      <c r="AA745" s="550"/>
      <c r="AB745" s="551"/>
      <c r="AC745" s="551"/>
      <c r="AD745" s="551"/>
      <c r="AE745" s="551"/>
      <c r="AF745" s="551"/>
      <c r="AG745" s="551"/>
      <c r="AH745" s="552"/>
    </row>
    <row r="746" spans="1:35" hidden="1">
      <c r="A746" s="498" t="s">
        <v>1453</v>
      </c>
      <c r="B746" s="499"/>
      <c r="C746" s="499"/>
      <c r="D746" s="499"/>
      <c r="E746" s="499"/>
      <c r="F746" s="499"/>
      <c r="G746" s="499"/>
      <c r="H746" s="499"/>
      <c r="I746" s="499"/>
      <c r="J746" s="499"/>
      <c r="K746" s="499"/>
      <c r="L746" s="499"/>
      <c r="M746" s="499"/>
      <c r="N746" s="499"/>
      <c r="O746" s="499"/>
      <c r="P746" s="499"/>
      <c r="Q746" s="499"/>
      <c r="R746" s="500"/>
      <c r="S746" s="541"/>
      <c r="T746" s="542"/>
      <c r="U746" s="542"/>
      <c r="V746" s="542"/>
      <c r="W746" s="542"/>
      <c r="X746" s="542"/>
      <c r="Y746" s="542"/>
      <c r="Z746" s="543"/>
      <c r="AA746" s="541"/>
      <c r="AB746" s="542"/>
      <c r="AC746" s="542"/>
      <c r="AD746" s="542"/>
      <c r="AE746" s="542"/>
      <c r="AF746" s="542"/>
      <c r="AG746" s="542"/>
      <c r="AH746" s="543"/>
    </row>
    <row r="747" spans="1:35" hidden="1">
      <c r="A747" s="498" t="s">
        <v>1454</v>
      </c>
      <c r="B747" s="499"/>
      <c r="C747" s="499"/>
      <c r="D747" s="499"/>
      <c r="E747" s="499"/>
      <c r="F747" s="499"/>
      <c r="G747" s="499"/>
      <c r="H747" s="499"/>
      <c r="I747" s="499"/>
      <c r="J747" s="499"/>
      <c r="K747" s="499"/>
      <c r="L747" s="499"/>
      <c r="M747" s="499"/>
      <c r="N747" s="499"/>
      <c r="O747" s="499"/>
      <c r="P747" s="499"/>
      <c r="Q747" s="499"/>
      <c r="R747" s="500"/>
      <c r="S747" s="544"/>
      <c r="T747" s="545"/>
      <c r="U747" s="545"/>
      <c r="V747" s="545"/>
      <c r="W747" s="545"/>
      <c r="X747" s="545"/>
      <c r="Y747" s="545"/>
      <c r="Z747" s="546"/>
      <c r="AA747" s="541" t="s">
        <v>1455</v>
      </c>
      <c r="AB747" s="542"/>
      <c r="AC747" s="542"/>
      <c r="AD747" s="542"/>
      <c r="AE747" s="542"/>
      <c r="AF747" s="542"/>
      <c r="AG747" s="542"/>
      <c r="AH747" s="543"/>
    </row>
    <row r="748" spans="1:35" hidden="1">
      <c r="A748" s="498" t="s">
        <v>1456</v>
      </c>
      <c r="B748" s="499"/>
      <c r="C748" s="499"/>
      <c r="D748" s="499"/>
      <c r="E748" s="499"/>
      <c r="F748" s="499"/>
      <c r="G748" s="499"/>
      <c r="H748" s="499"/>
      <c r="I748" s="499"/>
      <c r="J748" s="499"/>
      <c r="K748" s="499"/>
      <c r="L748" s="499"/>
      <c r="M748" s="499"/>
      <c r="N748" s="499"/>
      <c r="O748" s="499"/>
      <c r="P748" s="499"/>
      <c r="Q748" s="499"/>
      <c r="R748" s="500"/>
      <c r="S748" s="541"/>
      <c r="T748" s="542"/>
      <c r="U748" s="542"/>
      <c r="V748" s="542"/>
      <c r="W748" s="542"/>
      <c r="X748" s="542"/>
      <c r="Y748" s="542"/>
      <c r="Z748" s="543"/>
      <c r="AA748" s="541"/>
      <c r="AB748" s="542"/>
      <c r="AC748" s="542"/>
      <c r="AD748" s="542"/>
      <c r="AE748" s="542"/>
      <c r="AF748" s="542"/>
      <c r="AG748" s="542"/>
      <c r="AH748" s="543"/>
    </row>
    <row r="749" spans="1:35" hidden="1">
      <c r="A749" s="498" t="s">
        <v>1457</v>
      </c>
      <c r="B749" s="499"/>
      <c r="C749" s="499"/>
      <c r="D749" s="499"/>
      <c r="E749" s="499"/>
      <c r="F749" s="499"/>
      <c r="G749" s="499"/>
      <c r="H749" s="499"/>
      <c r="I749" s="499"/>
      <c r="J749" s="499"/>
      <c r="K749" s="499"/>
      <c r="L749" s="499"/>
      <c r="M749" s="499"/>
      <c r="N749" s="499"/>
      <c r="O749" s="499"/>
      <c r="P749" s="499"/>
      <c r="Q749" s="499"/>
      <c r="R749" s="500"/>
      <c r="S749" s="541"/>
      <c r="T749" s="542"/>
      <c r="U749" s="542"/>
      <c r="V749" s="542"/>
      <c r="W749" s="542"/>
      <c r="X749" s="542"/>
      <c r="Y749" s="542"/>
      <c r="Z749" s="543"/>
      <c r="AA749" s="541"/>
      <c r="AB749" s="542"/>
      <c r="AC749" s="542"/>
      <c r="AD749" s="542"/>
      <c r="AE749" s="542"/>
      <c r="AF749" s="542"/>
      <c r="AG749" s="542"/>
      <c r="AH749" s="543"/>
    </row>
    <row r="750" spans="1:35" hidden="1">
      <c r="A750" s="498" t="s">
        <v>1458</v>
      </c>
      <c r="B750" s="499"/>
      <c r="C750" s="499"/>
      <c r="D750" s="499"/>
      <c r="E750" s="499"/>
      <c r="F750" s="499"/>
      <c r="G750" s="499"/>
      <c r="H750" s="499"/>
      <c r="I750" s="499"/>
      <c r="J750" s="499"/>
      <c r="K750" s="499"/>
      <c r="L750" s="499"/>
      <c r="M750" s="499"/>
      <c r="N750" s="499"/>
      <c r="O750" s="499"/>
      <c r="P750" s="499"/>
      <c r="Q750" s="499"/>
      <c r="R750" s="500"/>
      <c r="S750" s="541"/>
      <c r="T750" s="542"/>
      <c r="U750" s="542"/>
      <c r="V750" s="542"/>
      <c r="W750" s="542"/>
      <c r="X750" s="542"/>
      <c r="Y750" s="542"/>
      <c r="Z750" s="543"/>
      <c r="AA750" s="541"/>
      <c r="AB750" s="542"/>
      <c r="AC750" s="542"/>
      <c r="AD750" s="542"/>
      <c r="AE750" s="542"/>
      <c r="AF750" s="542"/>
      <c r="AG750" s="542"/>
      <c r="AH750" s="543"/>
    </row>
    <row r="751" spans="1:35" hidden="1">
      <c r="A751" s="498" t="s">
        <v>1459</v>
      </c>
      <c r="B751" s="499"/>
      <c r="C751" s="499"/>
      <c r="D751" s="499"/>
      <c r="E751" s="499"/>
      <c r="F751" s="499"/>
      <c r="G751" s="499"/>
      <c r="H751" s="499"/>
      <c r="I751" s="499"/>
      <c r="J751" s="499"/>
      <c r="K751" s="499"/>
      <c r="L751" s="499"/>
      <c r="M751" s="499"/>
      <c r="N751" s="499"/>
      <c r="O751" s="499"/>
      <c r="P751" s="499"/>
      <c r="Q751" s="499"/>
      <c r="R751" s="500"/>
      <c r="S751" s="541"/>
      <c r="T751" s="542"/>
      <c r="U751" s="542"/>
      <c r="V751" s="542"/>
      <c r="W751" s="542"/>
      <c r="X751" s="542"/>
      <c r="Y751" s="542"/>
      <c r="Z751" s="543"/>
      <c r="AA751" s="541"/>
      <c r="AB751" s="542"/>
      <c r="AC751" s="542"/>
      <c r="AD751" s="542"/>
      <c r="AE751" s="542"/>
      <c r="AF751" s="542"/>
      <c r="AG751" s="542"/>
      <c r="AH751" s="543"/>
    </row>
    <row r="752" spans="1:35" hidden="1">
      <c r="A752" s="498" t="s">
        <v>1460</v>
      </c>
      <c r="B752" s="499"/>
      <c r="C752" s="499"/>
      <c r="D752" s="499"/>
      <c r="E752" s="499"/>
      <c r="F752" s="499"/>
      <c r="G752" s="499"/>
      <c r="H752" s="499"/>
      <c r="I752" s="499"/>
      <c r="J752" s="499"/>
      <c r="K752" s="499"/>
      <c r="L752" s="499"/>
      <c r="M752" s="499"/>
      <c r="N752" s="499"/>
      <c r="O752" s="499"/>
      <c r="P752" s="499"/>
      <c r="Q752" s="499"/>
      <c r="R752" s="500"/>
      <c r="S752" s="541"/>
      <c r="T752" s="542"/>
      <c r="U752" s="542"/>
      <c r="V752" s="542"/>
      <c r="W752" s="542"/>
      <c r="X752" s="542"/>
      <c r="Y752" s="542"/>
      <c r="Z752" s="543"/>
      <c r="AA752" s="541"/>
      <c r="AB752" s="542"/>
      <c r="AC752" s="542"/>
      <c r="AD752" s="542"/>
      <c r="AE752" s="542"/>
      <c r="AF752" s="542"/>
      <c r="AG752" s="542"/>
      <c r="AH752" s="543"/>
    </row>
    <row r="753" spans="1:35" hidden="1">
      <c r="A753" s="498" t="s">
        <v>1461</v>
      </c>
      <c r="B753" s="499"/>
      <c r="C753" s="499"/>
      <c r="D753" s="499"/>
      <c r="E753" s="499"/>
      <c r="F753" s="499"/>
      <c r="G753" s="499"/>
      <c r="H753" s="499"/>
      <c r="I753" s="499"/>
      <c r="J753" s="499"/>
      <c r="K753" s="499"/>
      <c r="L753" s="499"/>
      <c r="M753" s="499"/>
      <c r="N753" s="499"/>
      <c r="O753" s="499"/>
      <c r="P753" s="499"/>
      <c r="Q753" s="499"/>
      <c r="R753" s="500"/>
      <c r="S753" s="541"/>
      <c r="T753" s="542"/>
      <c r="U753" s="542"/>
      <c r="V753" s="542"/>
      <c r="W753" s="542"/>
      <c r="X753" s="542"/>
      <c r="Y753" s="542"/>
      <c r="Z753" s="543"/>
      <c r="AA753" s="541"/>
      <c r="AB753" s="542"/>
      <c r="AC753" s="542"/>
      <c r="AD753" s="542"/>
      <c r="AE753" s="542"/>
      <c r="AF753" s="542"/>
      <c r="AG753" s="542"/>
      <c r="AH753" s="543"/>
    </row>
    <row r="754" spans="1:35" hidden="1">
      <c r="A754" s="498" t="s">
        <v>1462</v>
      </c>
      <c r="B754" s="499"/>
      <c r="C754" s="499"/>
      <c r="D754" s="499"/>
      <c r="E754" s="499"/>
      <c r="F754" s="499"/>
      <c r="G754" s="499"/>
      <c r="H754" s="499"/>
      <c r="I754" s="499"/>
      <c r="J754" s="499"/>
      <c r="K754" s="499"/>
      <c r="L754" s="499"/>
      <c r="M754" s="499"/>
      <c r="N754" s="499"/>
      <c r="O754" s="499"/>
      <c r="P754" s="499"/>
      <c r="Q754" s="499"/>
      <c r="R754" s="500"/>
      <c r="S754" s="541"/>
      <c r="T754" s="542"/>
      <c r="U754" s="542"/>
      <c r="V754" s="542"/>
      <c r="W754" s="542"/>
      <c r="X754" s="542"/>
      <c r="Y754" s="542"/>
      <c r="Z754" s="543"/>
      <c r="AA754" s="541"/>
      <c r="AB754" s="542"/>
      <c r="AC754" s="542"/>
      <c r="AD754" s="542"/>
      <c r="AE754" s="542"/>
      <c r="AF754" s="542"/>
      <c r="AG754" s="542"/>
      <c r="AH754" s="543"/>
    </row>
    <row r="755" spans="1:35">
      <c r="A755" s="286"/>
      <c r="B755" s="286"/>
      <c r="C755" s="286"/>
      <c r="D755" s="286"/>
      <c r="E755" s="286"/>
      <c r="F755" s="286"/>
      <c r="G755" s="286"/>
      <c r="H755" s="286"/>
      <c r="I755" s="286"/>
      <c r="J755" s="286"/>
      <c r="K755" s="286"/>
      <c r="L755" s="286"/>
      <c r="M755" s="286"/>
      <c r="N755" s="286"/>
      <c r="O755" s="286"/>
      <c r="P755" s="286"/>
      <c r="Q755" s="286"/>
      <c r="R755" s="286"/>
      <c r="S755" s="286"/>
      <c r="T755" s="286"/>
      <c r="U755" s="286"/>
      <c r="V755" s="286"/>
      <c r="W755" s="286"/>
      <c r="X755" s="286"/>
      <c r="Y755" s="286"/>
      <c r="Z755" s="286"/>
      <c r="AA755" s="286"/>
      <c r="AB755" s="286"/>
      <c r="AC755" s="286"/>
      <c r="AD755" s="286"/>
      <c r="AE755" s="286"/>
      <c r="AF755" s="286"/>
      <c r="AG755" s="286"/>
      <c r="AH755" s="286"/>
      <c r="AI755" s="286"/>
    </row>
    <row r="756" spans="1:35">
      <c r="A756" s="337" t="s">
        <v>1463</v>
      </c>
      <c r="B756" s="286"/>
      <c r="C756" s="286"/>
      <c r="D756" s="286"/>
      <c r="E756" s="286"/>
      <c r="F756" s="286"/>
      <c r="G756" s="286"/>
      <c r="H756" s="286"/>
      <c r="I756" s="286"/>
      <c r="J756" s="286"/>
      <c r="K756" s="286"/>
      <c r="L756" s="286"/>
      <c r="M756" s="286"/>
      <c r="N756" s="286"/>
      <c r="O756" s="286"/>
      <c r="P756" s="286"/>
      <c r="Q756" s="286"/>
      <c r="R756" s="286"/>
      <c r="S756" s="286"/>
      <c r="T756" s="286"/>
      <c r="U756" s="286"/>
      <c r="V756" s="286"/>
      <c r="W756" s="286"/>
      <c r="X756" s="286"/>
      <c r="Y756" s="286"/>
      <c r="Z756" s="286"/>
      <c r="AA756" s="286"/>
      <c r="AB756" s="286"/>
      <c r="AC756" s="286"/>
      <c r="AD756" s="286"/>
      <c r="AE756" s="286"/>
      <c r="AF756" s="286"/>
      <c r="AG756" s="286"/>
      <c r="AH756" s="286"/>
      <c r="AI756" s="286"/>
    </row>
    <row r="757" spans="1:35" ht="65.25" customHeight="1">
      <c r="A757" s="540" t="s">
        <v>1661</v>
      </c>
      <c r="B757" s="540"/>
      <c r="C757" s="540"/>
      <c r="D757" s="540"/>
      <c r="E757" s="540"/>
      <c r="F757" s="540"/>
      <c r="G757" s="540"/>
      <c r="H757" s="540"/>
      <c r="I757" s="540"/>
      <c r="J757" s="540"/>
      <c r="K757" s="540"/>
      <c r="L757" s="540"/>
      <c r="M757" s="540"/>
      <c r="N757" s="540"/>
      <c r="O757" s="540"/>
      <c r="P757" s="540"/>
      <c r="Q757" s="540"/>
      <c r="R757" s="540"/>
      <c r="S757" s="540"/>
      <c r="T757" s="540"/>
      <c r="U757" s="540"/>
      <c r="V757" s="540"/>
      <c r="W757" s="540"/>
      <c r="X757" s="540"/>
      <c r="Y757" s="540"/>
      <c r="Z757" s="540"/>
      <c r="AA757" s="540"/>
      <c r="AB757" s="540"/>
      <c r="AC757" s="540"/>
      <c r="AD757" s="540"/>
      <c r="AE757" s="540"/>
      <c r="AF757" s="540"/>
      <c r="AG757" s="540"/>
      <c r="AH757" s="540"/>
      <c r="AI757" s="286"/>
    </row>
    <row r="758" spans="1:35">
      <c r="A758" s="307"/>
      <c r="B758" s="307"/>
      <c r="C758" s="307"/>
      <c r="D758" s="307"/>
      <c r="E758" s="307"/>
      <c r="F758" s="307"/>
      <c r="G758" s="307"/>
      <c r="H758" s="307"/>
      <c r="I758" s="307"/>
      <c r="J758" s="307"/>
      <c r="K758" s="307"/>
      <c r="L758" s="307"/>
      <c r="M758" s="307"/>
      <c r="N758" s="307"/>
      <c r="O758" s="307"/>
      <c r="P758" s="307"/>
      <c r="Q758" s="307"/>
      <c r="R758" s="307"/>
      <c r="S758" s="307"/>
      <c r="T758" s="307"/>
      <c r="U758" s="307"/>
      <c r="V758" s="307"/>
      <c r="W758" s="307"/>
      <c r="X758" s="307"/>
      <c r="Y758" s="307"/>
      <c r="Z758" s="307"/>
      <c r="AA758" s="307"/>
      <c r="AB758" s="307"/>
      <c r="AC758" s="307"/>
      <c r="AD758" s="307"/>
      <c r="AE758" s="307"/>
      <c r="AF758" s="307"/>
      <c r="AG758" s="307"/>
      <c r="AH758" s="307"/>
      <c r="AI758" s="286"/>
    </row>
    <row r="759" spans="1:35">
      <c r="A759" s="319" t="s">
        <v>1464</v>
      </c>
      <c r="B759" s="286"/>
      <c r="C759" s="286"/>
      <c r="D759" s="286"/>
      <c r="E759" s="286"/>
      <c r="F759" s="286"/>
      <c r="G759" s="286"/>
      <c r="H759" s="286"/>
      <c r="I759" s="286"/>
      <c r="J759" s="286"/>
      <c r="K759" s="286"/>
      <c r="L759" s="286"/>
      <c r="M759" s="286"/>
      <c r="N759" s="286"/>
      <c r="O759" s="286"/>
      <c r="P759" s="286"/>
      <c r="Q759" s="286"/>
      <c r="R759" s="286"/>
      <c r="S759" s="286"/>
      <c r="T759" s="286"/>
      <c r="U759" s="286"/>
      <c r="V759" s="286"/>
      <c r="W759" s="286"/>
      <c r="X759" s="286"/>
      <c r="Y759" s="286"/>
      <c r="Z759" s="286"/>
      <c r="AA759" s="286"/>
      <c r="AB759" s="286"/>
      <c r="AC759" s="286"/>
      <c r="AD759" s="286"/>
      <c r="AE759" s="286"/>
      <c r="AF759" s="286"/>
      <c r="AG759" s="286"/>
      <c r="AH759" s="286"/>
      <c r="AI759" s="286"/>
    </row>
    <row r="760" spans="1:35" ht="25.5" customHeight="1">
      <c r="A760" s="412" t="s">
        <v>1465</v>
      </c>
      <c r="B760" s="412"/>
      <c r="C760" s="412"/>
      <c r="D760" s="412"/>
      <c r="E760" s="412"/>
      <c r="F760" s="412"/>
      <c r="G760" s="412"/>
      <c r="H760" s="412"/>
      <c r="I760" s="412"/>
      <c r="J760" s="412"/>
      <c r="K760" s="412"/>
      <c r="L760" s="412"/>
      <c r="M760" s="412"/>
      <c r="N760" s="412"/>
      <c r="O760" s="412"/>
      <c r="P760" s="412"/>
      <c r="Q760" s="412"/>
      <c r="R760" s="412"/>
      <c r="S760" s="412"/>
      <c r="T760" s="412"/>
      <c r="U760" s="412"/>
      <c r="V760" s="412"/>
      <c r="W760" s="412"/>
      <c r="X760" s="412"/>
      <c r="Y760" s="412"/>
      <c r="Z760" s="412"/>
      <c r="AA760" s="412"/>
      <c r="AB760" s="412"/>
      <c r="AC760" s="412"/>
      <c r="AD760" s="412"/>
      <c r="AE760" s="412"/>
      <c r="AF760" s="412"/>
      <c r="AG760" s="412"/>
      <c r="AH760" s="412"/>
      <c r="AI760" s="328"/>
    </row>
    <row r="761" spans="1:35" ht="25.5" hidden="1" customHeight="1">
      <c r="A761" s="330"/>
      <c r="B761" s="330"/>
      <c r="C761" s="330"/>
      <c r="D761" s="330"/>
      <c r="E761" s="330"/>
      <c r="F761" s="330"/>
      <c r="G761" s="330"/>
      <c r="H761" s="330"/>
      <c r="I761" s="330"/>
      <c r="J761" s="330"/>
      <c r="K761" s="330"/>
      <c r="L761" s="330"/>
      <c r="M761" s="330"/>
      <c r="N761" s="330"/>
      <c r="O761" s="330"/>
      <c r="P761" s="330"/>
      <c r="Q761" s="330"/>
      <c r="R761" s="330"/>
      <c r="S761" s="330"/>
      <c r="T761" s="330"/>
      <c r="U761" s="330"/>
      <c r="V761" s="330"/>
      <c r="W761" s="330"/>
      <c r="X761" s="330"/>
      <c r="Y761" s="330"/>
      <c r="Z761" s="330"/>
      <c r="AA761" s="330"/>
      <c r="AB761" s="330"/>
      <c r="AC761" s="330"/>
      <c r="AD761" s="330"/>
      <c r="AE761" s="330"/>
      <c r="AF761" s="330"/>
      <c r="AG761" s="330"/>
      <c r="AH761" s="330"/>
      <c r="AI761" s="328"/>
    </row>
    <row r="762" spans="1:35" ht="25.5" hidden="1" customHeight="1">
      <c r="A762" s="330"/>
      <c r="B762" s="330"/>
      <c r="C762" s="330"/>
      <c r="D762" s="330"/>
      <c r="E762" s="330"/>
      <c r="F762" s="330"/>
      <c r="G762" s="330"/>
      <c r="H762" s="330"/>
      <c r="I762" s="330"/>
      <c r="J762" s="330"/>
      <c r="K762" s="330"/>
      <c r="L762" s="330"/>
      <c r="M762" s="330"/>
      <c r="N762" s="330"/>
      <c r="O762" s="330"/>
      <c r="P762" s="330"/>
      <c r="Q762" s="330"/>
      <c r="R762" s="330"/>
      <c r="S762" s="330"/>
      <c r="T762" s="330"/>
      <c r="U762" s="330"/>
      <c r="V762" s="330"/>
      <c r="W762" s="330"/>
      <c r="X762" s="330"/>
      <c r="Y762" s="330"/>
      <c r="Z762" s="330"/>
      <c r="AA762" s="330"/>
      <c r="AB762" s="330"/>
      <c r="AC762" s="330"/>
      <c r="AD762" s="330"/>
      <c r="AE762" s="330"/>
      <c r="AF762" s="330"/>
      <c r="AG762" s="330"/>
      <c r="AH762" s="330"/>
      <c r="AI762" s="328"/>
    </row>
    <row r="763" spans="1:35">
      <c r="A763" s="295"/>
      <c r="B763" s="295"/>
      <c r="C763" s="295"/>
      <c r="D763" s="295"/>
      <c r="E763" s="295"/>
      <c r="F763" s="295"/>
      <c r="G763" s="295"/>
      <c r="H763" s="295"/>
      <c r="I763" s="295"/>
      <c r="J763" s="295"/>
      <c r="K763" s="295"/>
      <c r="L763" s="295"/>
      <c r="M763" s="295"/>
      <c r="N763" s="295"/>
      <c r="O763" s="295"/>
      <c r="P763" s="295"/>
      <c r="Q763" s="295"/>
      <c r="R763" s="295"/>
      <c r="S763" s="295"/>
      <c r="T763" s="295"/>
      <c r="U763" s="295"/>
      <c r="V763" s="295"/>
      <c r="W763" s="295"/>
      <c r="X763" s="295"/>
      <c r="Y763" s="295"/>
      <c r="Z763" s="295"/>
      <c r="AA763" s="295"/>
      <c r="AB763" s="295"/>
      <c r="AC763" s="295"/>
      <c r="AD763" s="295"/>
      <c r="AE763" s="295"/>
      <c r="AF763" s="295"/>
      <c r="AG763" s="295"/>
      <c r="AH763" s="295"/>
    </row>
    <row r="764" spans="1:35">
      <c r="A764" s="297" t="s">
        <v>1466</v>
      </c>
      <c r="B764" s="297"/>
      <c r="C764" s="297"/>
      <c r="D764" s="297" t="s">
        <v>1467</v>
      </c>
      <c r="E764" s="297"/>
      <c r="F764" s="297"/>
      <c r="G764" s="297"/>
      <c r="H764" s="297"/>
      <c r="I764" s="297"/>
      <c r="J764" s="297"/>
      <c r="K764" s="297"/>
      <c r="L764" s="295"/>
      <c r="M764" s="295"/>
      <c r="N764" s="295"/>
      <c r="O764" s="295"/>
      <c r="P764" s="295"/>
      <c r="Q764" s="295"/>
      <c r="R764" s="295"/>
      <c r="S764" s="295"/>
      <c r="T764" s="295"/>
      <c r="U764" s="295"/>
      <c r="V764" s="295"/>
      <c r="W764" s="295"/>
      <c r="X764" s="295"/>
      <c r="Y764" s="295"/>
      <c r="Z764" s="295"/>
      <c r="AA764" s="295"/>
      <c r="AB764" s="295"/>
      <c r="AC764" s="295"/>
      <c r="AD764" s="295"/>
      <c r="AE764" s="295"/>
      <c r="AF764" s="295"/>
      <c r="AG764" s="295"/>
      <c r="AH764" s="295"/>
    </row>
    <row r="765" spans="1:35">
      <c r="A765" s="295"/>
      <c r="B765" s="295"/>
      <c r="C765" s="295"/>
      <c r="D765" s="295"/>
      <c r="E765" s="295"/>
      <c r="F765" s="295"/>
      <c r="G765" s="295"/>
      <c r="H765" s="295"/>
      <c r="I765" s="295"/>
      <c r="J765" s="295"/>
      <c r="K765" s="295"/>
      <c r="L765" s="295"/>
      <c r="M765" s="295"/>
      <c r="N765" s="295"/>
      <c r="O765" s="295"/>
      <c r="P765" s="295"/>
      <c r="Q765" s="295"/>
      <c r="R765" s="295"/>
      <c r="S765" s="295"/>
      <c r="T765" s="295"/>
      <c r="U765" s="295"/>
      <c r="V765" s="295"/>
      <c r="W765" s="295"/>
      <c r="X765" s="295"/>
      <c r="Y765" s="295"/>
      <c r="Z765" s="295"/>
      <c r="AA765" s="295"/>
      <c r="AB765" s="295"/>
      <c r="AC765" s="295"/>
      <c r="AD765" s="295"/>
      <c r="AE765" s="295"/>
      <c r="AF765" s="295"/>
      <c r="AG765" s="295"/>
      <c r="AH765" s="295"/>
    </row>
    <row r="766" spans="1:35">
      <c r="A766" s="320" t="s">
        <v>1468</v>
      </c>
      <c r="B766" s="295"/>
      <c r="C766" s="295"/>
      <c r="D766" s="295"/>
      <c r="E766" s="295"/>
      <c r="F766" s="295"/>
      <c r="G766" s="295"/>
      <c r="H766" s="295"/>
      <c r="I766" s="295"/>
      <c r="J766" s="295"/>
      <c r="K766" s="295"/>
      <c r="L766" s="295"/>
      <c r="M766" s="295"/>
      <c r="N766" s="295"/>
      <c r="O766" s="295"/>
      <c r="P766" s="295"/>
      <c r="Q766" s="295"/>
      <c r="R766" s="295"/>
      <c r="S766" s="295"/>
      <c r="T766" s="295"/>
      <c r="U766" s="295"/>
      <c r="V766" s="295"/>
      <c r="W766" s="295"/>
      <c r="X766" s="295"/>
      <c r="Y766" s="295"/>
      <c r="Z766" s="295"/>
      <c r="AA766" s="295"/>
      <c r="AB766" s="295"/>
      <c r="AC766" s="295"/>
      <c r="AD766" s="295"/>
      <c r="AE766" s="295"/>
      <c r="AF766" s="295"/>
      <c r="AG766" s="295"/>
      <c r="AH766" s="295"/>
    </row>
    <row r="767" spans="1:35">
      <c r="A767" s="295"/>
      <c r="B767" s="295"/>
      <c r="C767" s="295"/>
      <c r="D767" s="295"/>
      <c r="E767" s="295"/>
      <c r="F767" s="295"/>
      <c r="G767" s="295"/>
      <c r="H767" s="295"/>
      <c r="I767" s="295"/>
      <c r="J767" s="295"/>
      <c r="K767" s="295"/>
      <c r="L767" s="295"/>
      <c r="M767" s="295"/>
      <c r="N767" s="295"/>
      <c r="O767" s="295"/>
      <c r="P767" s="295"/>
      <c r="Q767" s="295"/>
      <c r="R767" s="295"/>
      <c r="S767" s="295"/>
      <c r="T767" s="295"/>
      <c r="U767" s="295"/>
      <c r="V767" s="295"/>
      <c r="W767" s="295"/>
      <c r="X767" s="295"/>
      <c r="Y767" s="295"/>
      <c r="Z767" s="295"/>
      <c r="AA767" s="295"/>
      <c r="AB767" s="295"/>
      <c r="AC767" s="295"/>
      <c r="AD767" s="295"/>
      <c r="AE767" s="295"/>
      <c r="AF767" s="295"/>
      <c r="AG767" s="295"/>
      <c r="AH767" s="295"/>
    </row>
    <row r="768" spans="1:35">
      <c r="A768" s="412" t="s">
        <v>1469</v>
      </c>
      <c r="B768" s="412"/>
      <c r="C768" s="412"/>
      <c r="D768" s="412"/>
      <c r="E768" s="412"/>
      <c r="F768" s="412"/>
      <c r="G768" s="412"/>
      <c r="H768" s="412"/>
      <c r="I768" s="412"/>
      <c r="J768" s="412"/>
      <c r="K768" s="412"/>
      <c r="L768" s="412"/>
      <c r="M768" s="412"/>
      <c r="N768" s="412"/>
      <c r="O768" s="412"/>
      <c r="P768" s="412"/>
      <c r="Q768" s="412"/>
      <c r="R768" s="412"/>
      <c r="S768" s="412"/>
      <c r="T768" s="412"/>
      <c r="U768" s="412"/>
      <c r="V768" s="412"/>
      <c r="W768" s="412"/>
      <c r="X768" s="412"/>
      <c r="Y768" s="412"/>
      <c r="Z768" s="412"/>
      <c r="AA768" s="412"/>
      <c r="AB768" s="412"/>
      <c r="AC768" s="412"/>
      <c r="AD768" s="412"/>
      <c r="AE768" s="412"/>
      <c r="AF768" s="412"/>
      <c r="AG768" s="412"/>
      <c r="AH768" s="412"/>
    </row>
    <row r="769" spans="1:40">
      <c r="A769" s="412"/>
      <c r="B769" s="412"/>
      <c r="C769" s="412"/>
      <c r="D769" s="412"/>
      <c r="E769" s="412"/>
      <c r="F769" s="412"/>
      <c r="G769" s="412"/>
      <c r="H769" s="412"/>
      <c r="I769" s="412"/>
      <c r="J769" s="412"/>
      <c r="K769" s="412"/>
      <c r="L769" s="412"/>
      <c r="M769" s="412"/>
      <c r="N769" s="412"/>
      <c r="O769" s="412"/>
      <c r="P769" s="412"/>
      <c r="Q769" s="412"/>
      <c r="R769" s="412"/>
      <c r="S769" s="412"/>
      <c r="T769" s="412"/>
      <c r="U769" s="412"/>
      <c r="V769" s="412"/>
      <c r="W769" s="412"/>
      <c r="X769" s="412"/>
      <c r="Y769" s="412"/>
      <c r="Z769" s="412"/>
      <c r="AA769" s="412"/>
      <c r="AB769" s="412"/>
      <c r="AC769" s="412"/>
      <c r="AD769" s="412"/>
      <c r="AE769" s="412"/>
      <c r="AF769" s="412"/>
      <c r="AG769" s="412"/>
      <c r="AH769" s="412"/>
    </row>
    <row r="770" spans="1:40">
      <c r="A770" s="295"/>
      <c r="B770" s="295"/>
      <c r="C770" s="295"/>
      <c r="D770" s="295"/>
      <c r="E770" s="295"/>
      <c r="F770" s="295"/>
      <c r="G770" s="295"/>
      <c r="H770" s="295"/>
      <c r="I770" s="295"/>
      <c r="J770" s="295"/>
      <c r="K770" s="295"/>
      <c r="L770" s="295"/>
      <c r="M770" s="295"/>
      <c r="N770" s="295"/>
      <c r="O770" s="295"/>
      <c r="P770" s="295"/>
      <c r="Q770" s="295"/>
      <c r="R770" s="295"/>
      <c r="S770" s="295"/>
      <c r="T770" s="295"/>
      <c r="U770" s="295"/>
      <c r="V770" s="295"/>
      <c r="W770" s="295"/>
      <c r="X770" s="295"/>
      <c r="Y770" s="295"/>
      <c r="Z770" s="295"/>
      <c r="AA770" s="295"/>
      <c r="AB770" s="295"/>
      <c r="AC770" s="295"/>
      <c r="AD770" s="295"/>
      <c r="AE770" s="295"/>
      <c r="AF770" s="295"/>
      <c r="AG770" s="295"/>
      <c r="AH770" s="295"/>
    </row>
    <row r="771" spans="1:40" ht="33" customHeight="1">
      <c r="A771" s="431" t="s">
        <v>1470</v>
      </c>
      <c r="B771" s="432"/>
      <c r="C771" s="432"/>
      <c r="D771" s="432"/>
      <c r="E771" s="432"/>
      <c r="F771" s="432"/>
      <c r="G771" s="432"/>
      <c r="H771" s="432"/>
      <c r="I771" s="432"/>
      <c r="J771" s="433"/>
      <c r="K771" s="437" t="s">
        <v>1705</v>
      </c>
      <c r="L771" s="438"/>
      <c r="M771" s="438"/>
      <c r="N771" s="438"/>
      <c r="O771" s="438"/>
      <c r="P771" s="438"/>
      <c r="Q771" s="438"/>
      <c r="R771" s="439"/>
      <c r="S771" s="437" t="s">
        <v>1706</v>
      </c>
      <c r="T771" s="438"/>
      <c r="U771" s="438"/>
      <c r="V771" s="438"/>
      <c r="W771" s="438"/>
      <c r="X771" s="438"/>
      <c r="Y771" s="438"/>
      <c r="Z771" s="439"/>
      <c r="AA771" s="437" t="s">
        <v>1707</v>
      </c>
      <c r="AB771" s="438"/>
      <c r="AC771" s="438"/>
      <c r="AD771" s="438"/>
      <c r="AE771" s="438"/>
      <c r="AF771" s="438"/>
      <c r="AG771" s="438"/>
      <c r="AH771" s="439"/>
    </row>
    <row r="772" spans="1:40" ht="36" customHeight="1">
      <c r="A772" s="434"/>
      <c r="B772" s="435"/>
      <c r="C772" s="435"/>
      <c r="D772" s="435"/>
      <c r="E772" s="435"/>
      <c r="F772" s="435"/>
      <c r="G772" s="435"/>
      <c r="H772" s="435"/>
      <c r="I772" s="435"/>
      <c r="J772" s="436"/>
      <c r="K772" s="437" t="s">
        <v>547</v>
      </c>
      <c r="L772" s="438"/>
      <c r="M772" s="438"/>
      <c r="N772" s="439"/>
      <c r="O772" s="437" t="s">
        <v>1471</v>
      </c>
      <c r="P772" s="438"/>
      <c r="Q772" s="438"/>
      <c r="R772" s="439"/>
      <c r="S772" s="437" t="s">
        <v>547</v>
      </c>
      <c r="T772" s="438"/>
      <c r="U772" s="438"/>
      <c r="V772" s="439"/>
      <c r="W772" s="437" t="s">
        <v>1471</v>
      </c>
      <c r="X772" s="438"/>
      <c r="Y772" s="438"/>
      <c r="Z772" s="439"/>
      <c r="AA772" s="437" t="s">
        <v>547</v>
      </c>
      <c r="AB772" s="438"/>
      <c r="AC772" s="438"/>
      <c r="AD772" s="439"/>
      <c r="AE772" s="437" t="s">
        <v>1471</v>
      </c>
      <c r="AF772" s="438"/>
      <c r="AG772" s="438"/>
      <c r="AH772" s="439"/>
    </row>
    <row r="773" spans="1:40">
      <c r="A773" s="507" t="s">
        <v>478</v>
      </c>
      <c r="B773" s="508"/>
      <c r="C773" s="508"/>
      <c r="D773" s="508"/>
      <c r="E773" s="508"/>
      <c r="F773" s="508"/>
      <c r="G773" s="508"/>
      <c r="H773" s="508"/>
      <c r="I773" s="508"/>
      <c r="J773" s="509"/>
      <c r="K773" s="525" t="s">
        <v>1472</v>
      </c>
      <c r="L773" s="526"/>
      <c r="M773" s="526"/>
      <c r="N773" s="527"/>
      <c r="O773" s="525" t="s">
        <v>480</v>
      </c>
      <c r="P773" s="526"/>
      <c r="Q773" s="526"/>
      <c r="R773" s="527"/>
      <c r="S773" s="525" t="s">
        <v>1208</v>
      </c>
      <c r="T773" s="526"/>
      <c r="U773" s="526"/>
      <c r="V773" s="527"/>
      <c r="W773" s="525" t="s">
        <v>1077</v>
      </c>
      <c r="X773" s="526"/>
      <c r="Y773" s="526"/>
      <c r="Z773" s="527"/>
      <c r="AA773" s="525" t="s">
        <v>1209</v>
      </c>
      <c r="AB773" s="526"/>
      <c r="AC773" s="526"/>
      <c r="AD773" s="527"/>
      <c r="AE773" s="525" t="s">
        <v>1075</v>
      </c>
      <c r="AF773" s="526"/>
      <c r="AG773" s="526"/>
      <c r="AH773" s="527"/>
    </row>
    <row r="774" spans="1:40">
      <c r="A774" s="498" t="s">
        <v>1473</v>
      </c>
      <c r="B774" s="499"/>
      <c r="C774" s="499"/>
      <c r="D774" s="499"/>
      <c r="E774" s="499"/>
      <c r="F774" s="499"/>
      <c r="G774" s="499"/>
      <c r="H774" s="499"/>
      <c r="I774" s="499"/>
      <c r="J774" s="500"/>
      <c r="K774" s="423">
        <f>4313643+190191+82920+71725+3</f>
        <v>4658482</v>
      </c>
      <c r="L774" s="424"/>
      <c r="M774" s="424"/>
      <c r="N774" s="425"/>
      <c r="O774" s="423">
        <v>4783657</v>
      </c>
      <c r="P774" s="424"/>
      <c r="Q774" s="424"/>
      <c r="R774" s="425"/>
      <c r="S774" s="423">
        <f>4777744+65219+91176+43539</f>
        <v>4977678</v>
      </c>
      <c r="T774" s="424"/>
      <c r="U774" s="424"/>
      <c r="V774" s="425"/>
      <c r="W774" s="423">
        <v>3899002</v>
      </c>
      <c r="X774" s="424"/>
      <c r="Y774" s="424"/>
      <c r="Z774" s="425"/>
      <c r="AA774" s="423">
        <v>154634</v>
      </c>
      <c r="AB774" s="424"/>
      <c r="AC774" s="424"/>
      <c r="AD774" s="425"/>
      <c r="AE774" s="423">
        <v>275459</v>
      </c>
      <c r="AF774" s="424"/>
      <c r="AG774" s="424"/>
      <c r="AH774" s="425"/>
    </row>
    <row r="775" spans="1:40">
      <c r="A775" s="498" t="s">
        <v>1474</v>
      </c>
      <c r="B775" s="499"/>
      <c r="C775" s="499"/>
      <c r="D775" s="499"/>
      <c r="E775" s="499"/>
      <c r="F775" s="499"/>
      <c r="G775" s="499"/>
      <c r="H775" s="499"/>
      <c r="I775" s="499"/>
      <c r="J775" s="500"/>
      <c r="K775" s="423">
        <v>703539</v>
      </c>
      <c r="L775" s="424"/>
      <c r="M775" s="424"/>
      <c r="N775" s="425"/>
      <c r="O775" s="423">
        <v>717818</v>
      </c>
      <c r="P775" s="424"/>
      <c r="Q775" s="424"/>
      <c r="R775" s="425"/>
      <c r="S775" s="423"/>
      <c r="T775" s="424"/>
      <c r="U775" s="424"/>
      <c r="V775" s="425"/>
      <c r="W775" s="423"/>
      <c r="X775" s="424"/>
      <c r="Y775" s="424"/>
      <c r="Z775" s="425"/>
      <c r="AA775" s="423"/>
      <c r="AB775" s="424"/>
      <c r="AC775" s="424"/>
      <c r="AD775" s="425"/>
      <c r="AE775" s="423">
        <v>3303</v>
      </c>
      <c r="AF775" s="424"/>
      <c r="AG775" s="424"/>
      <c r="AH775" s="425"/>
    </row>
    <row r="776" spans="1:40">
      <c r="A776" s="498" t="s">
        <v>1475</v>
      </c>
      <c r="B776" s="499"/>
      <c r="C776" s="499"/>
      <c r="D776" s="499"/>
      <c r="E776" s="499"/>
      <c r="F776" s="499"/>
      <c r="G776" s="499"/>
      <c r="H776" s="499"/>
      <c r="I776" s="499"/>
      <c r="J776" s="500"/>
      <c r="K776" s="423">
        <f>35769+242+2338</f>
        <v>38349</v>
      </c>
      <c r="L776" s="424"/>
      <c r="M776" s="424"/>
      <c r="N776" s="425"/>
      <c r="O776" s="423">
        <v>42851</v>
      </c>
      <c r="P776" s="424"/>
      <c r="Q776" s="424"/>
      <c r="R776" s="425"/>
      <c r="S776" s="423"/>
      <c r="T776" s="424"/>
      <c r="U776" s="424"/>
      <c r="V776" s="425"/>
      <c r="W776" s="423"/>
      <c r="X776" s="424"/>
      <c r="Y776" s="424"/>
      <c r="Z776" s="425"/>
      <c r="AA776" s="423"/>
      <c r="AB776" s="424"/>
      <c r="AC776" s="424"/>
      <c r="AD776" s="425"/>
      <c r="AE776" s="423"/>
      <c r="AF776" s="424"/>
      <c r="AG776" s="424"/>
      <c r="AH776" s="425"/>
    </row>
    <row r="777" spans="1:40">
      <c r="A777" s="498" t="s">
        <v>1316</v>
      </c>
      <c r="B777" s="499"/>
      <c r="C777" s="499"/>
      <c r="D777" s="499"/>
      <c r="E777" s="499"/>
      <c r="F777" s="499"/>
      <c r="G777" s="499"/>
      <c r="H777" s="499"/>
      <c r="I777" s="499"/>
      <c r="J777" s="500"/>
      <c r="K777" s="423">
        <v>15691</v>
      </c>
      <c r="L777" s="424"/>
      <c r="M777" s="424"/>
      <c r="N777" s="425"/>
      <c r="O777" s="423">
        <v>102108</v>
      </c>
      <c r="P777" s="424"/>
      <c r="Q777" s="424"/>
      <c r="R777" s="425"/>
      <c r="S777" s="423">
        <v>5552</v>
      </c>
      <c r="T777" s="424"/>
      <c r="U777" s="424"/>
      <c r="V777" s="425"/>
      <c r="W777" s="423">
        <v>10672</v>
      </c>
      <c r="X777" s="424"/>
      <c r="Y777" s="424"/>
      <c r="Z777" s="425"/>
      <c r="AA777" s="423"/>
      <c r="AB777" s="424"/>
      <c r="AC777" s="424"/>
      <c r="AD777" s="425"/>
      <c r="AE777" s="423"/>
      <c r="AF777" s="424"/>
      <c r="AG777" s="424"/>
      <c r="AH777" s="425"/>
      <c r="AI777" s="296" t="str">
        <f>IF(ROUND(O778+W778+AE778-VZaS!E3-VZaS!E7,0)=0,"","CHYBA")</f>
        <v/>
      </c>
      <c r="AJ777" s="296" t="s">
        <v>1220</v>
      </c>
    </row>
    <row r="778" spans="1:40">
      <c r="A778" s="498" t="s">
        <v>1103</v>
      </c>
      <c r="B778" s="499"/>
      <c r="C778" s="499"/>
      <c r="D778" s="499"/>
      <c r="E778" s="499"/>
      <c r="F778" s="499"/>
      <c r="G778" s="499"/>
      <c r="H778" s="499"/>
      <c r="I778" s="499"/>
      <c r="J778" s="500"/>
      <c r="K778" s="423">
        <f>SUM(K774:N777)</f>
        <v>5416061</v>
      </c>
      <c r="L778" s="424"/>
      <c r="M778" s="424"/>
      <c r="N778" s="425"/>
      <c r="O778" s="423">
        <f>SUM(O774:R777)</f>
        <v>5646434</v>
      </c>
      <c r="P778" s="424"/>
      <c r="Q778" s="424"/>
      <c r="R778" s="425"/>
      <c r="S778" s="423">
        <f>SUM(S774:V777)</f>
        <v>4983230</v>
      </c>
      <c r="T778" s="424"/>
      <c r="U778" s="424"/>
      <c r="V778" s="425"/>
      <c r="W778" s="423">
        <f t="shared" ref="W778" si="169">SUM(W774:Z777)</f>
        <v>3909674</v>
      </c>
      <c r="X778" s="424"/>
      <c r="Y778" s="424"/>
      <c r="Z778" s="425"/>
      <c r="AA778" s="423">
        <f>SUM(AA774:AD777)</f>
        <v>154634</v>
      </c>
      <c r="AB778" s="424"/>
      <c r="AC778" s="424"/>
      <c r="AD778" s="425"/>
      <c r="AE778" s="423">
        <f t="shared" ref="AE778" si="170">SUM(AE774:AH777)</f>
        <v>278762</v>
      </c>
      <c r="AF778" s="424"/>
      <c r="AG778" s="424"/>
      <c r="AH778" s="425"/>
      <c r="AI778" s="296" t="str">
        <f>IF(ROUND(K778+S778+AA778-VZaS!D3-VZaS!D7,0)=0,"","CHYBA")</f>
        <v/>
      </c>
      <c r="AJ778" s="296" t="s">
        <v>1220</v>
      </c>
      <c r="AL778" s="321"/>
      <c r="AN778" s="321"/>
    </row>
    <row r="779" spans="1:40">
      <c r="A779" s="295"/>
      <c r="B779" s="295"/>
      <c r="C779" s="295"/>
      <c r="D779" s="295"/>
      <c r="E779" s="295"/>
      <c r="F779" s="295"/>
      <c r="G779" s="295"/>
      <c r="H779" s="295"/>
      <c r="I779" s="295"/>
      <c r="J779" s="295"/>
      <c r="K779" s="295"/>
      <c r="L779" s="295"/>
      <c r="M779" s="295"/>
      <c r="N779" s="295"/>
      <c r="O779" s="295"/>
      <c r="P779" s="295"/>
      <c r="Q779" s="295"/>
      <c r="R779" s="295"/>
      <c r="S779" s="295"/>
      <c r="T779" s="295"/>
      <c r="U779" s="295"/>
      <c r="V779" s="295"/>
      <c r="W779" s="295"/>
      <c r="X779" s="295"/>
      <c r="Y779" s="295"/>
      <c r="Z779" s="295"/>
      <c r="AA779" s="295"/>
      <c r="AB779" s="295"/>
      <c r="AC779" s="295"/>
      <c r="AD779" s="295"/>
      <c r="AE779" s="295"/>
      <c r="AF779" s="295"/>
      <c r="AG779" s="295"/>
      <c r="AH779" s="295"/>
    </row>
    <row r="780" spans="1:40">
      <c r="A780" s="295"/>
      <c r="B780" s="295"/>
      <c r="C780" s="295"/>
      <c r="D780" s="295"/>
      <c r="E780" s="295"/>
      <c r="F780" s="295"/>
      <c r="G780" s="295"/>
      <c r="H780" s="295"/>
      <c r="I780" s="295"/>
      <c r="J780" s="295"/>
      <c r="K780" s="295"/>
      <c r="L780" s="295"/>
      <c r="M780" s="295"/>
      <c r="N780" s="295"/>
      <c r="O780" s="295"/>
      <c r="P780" s="295"/>
      <c r="Q780" s="295"/>
      <c r="R780" s="295"/>
      <c r="S780" s="295"/>
      <c r="T780" s="295"/>
      <c r="U780" s="295"/>
      <c r="V780" s="295"/>
      <c r="W780" s="295"/>
      <c r="X780" s="295"/>
      <c r="Y780" s="295"/>
      <c r="Z780" s="295"/>
      <c r="AA780" s="295"/>
      <c r="AB780" s="295"/>
      <c r="AC780" s="295"/>
      <c r="AD780" s="295"/>
      <c r="AE780" s="295"/>
      <c r="AF780" s="295"/>
      <c r="AG780" s="295"/>
      <c r="AH780" s="295"/>
    </row>
    <row r="781" spans="1:40">
      <c r="A781" s="320" t="s">
        <v>1476</v>
      </c>
      <c r="B781" s="295"/>
      <c r="C781" s="295"/>
      <c r="D781" s="295"/>
      <c r="E781" s="295"/>
      <c r="F781" s="295"/>
      <c r="G781" s="295"/>
      <c r="H781" s="295"/>
      <c r="I781" s="295"/>
      <c r="J781" s="295"/>
      <c r="K781" s="295"/>
      <c r="L781" s="295"/>
      <c r="M781" s="295"/>
      <c r="N781" s="295"/>
      <c r="O781" s="295"/>
      <c r="P781" s="295"/>
      <c r="Q781" s="295"/>
      <c r="R781" s="295"/>
      <c r="S781" s="295"/>
      <c r="T781" s="295"/>
      <c r="U781" s="295"/>
      <c r="V781" s="295"/>
      <c r="W781" s="295"/>
      <c r="X781" s="295"/>
      <c r="Y781" s="295"/>
      <c r="Z781" s="295"/>
      <c r="AA781" s="295"/>
      <c r="AB781" s="295"/>
      <c r="AC781" s="295"/>
      <c r="AD781" s="295"/>
      <c r="AE781" s="295"/>
      <c r="AF781" s="295"/>
      <c r="AG781" s="295"/>
      <c r="AH781" s="295"/>
    </row>
    <row r="782" spans="1:40">
      <c r="A782" s="295"/>
      <c r="B782" s="295"/>
      <c r="C782" s="295"/>
      <c r="D782" s="295"/>
      <c r="E782" s="295"/>
      <c r="F782" s="295"/>
      <c r="G782" s="295"/>
      <c r="H782" s="295"/>
      <c r="I782" s="295"/>
      <c r="J782" s="295"/>
      <c r="K782" s="295"/>
      <c r="L782" s="295"/>
      <c r="M782" s="295"/>
      <c r="N782" s="295"/>
      <c r="O782" s="295"/>
      <c r="P782" s="295"/>
      <c r="Q782" s="295"/>
      <c r="R782" s="295"/>
      <c r="S782" s="295"/>
      <c r="T782" s="295"/>
      <c r="U782" s="295"/>
      <c r="V782" s="295"/>
      <c r="W782" s="295"/>
      <c r="X782" s="295"/>
      <c r="Y782" s="295"/>
      <c r="Z782" s="295"/>
      <c r="AA782" s="295"/>
      <c r="AB782" s="295"/>
      <c r="AC782" s="295"/>
      <c r="AD782" s="295"/>
      <c r="AE782" s="295"/>
      <c r="AF782" s="295"/>
      <c r="AG782" s="295"/>
      <c r="AH782" s="295"/>
    </row>
    <row r="783" spans="1:40">
      <c r="A783" s="295" t="s">
        <v>1477</v>
      </c>
      <c r="B783" s="295"/>
      <c r="C783" s="295"/>
      <c r="D783" s="295"/>
      <c r="E783" s="295"/>
      <c r="F783" s="295"/>
      <c r="G783" s="295"/>
      <c r="H783" s="295"/>
      <c r="I783" s="295"/>
      <c r="J783" s="295"/>
      <c r="K783" s="295"/>
      <c r="L783" s="295"/>
      <c r="M783" s="295"/>
      <c r="N783" s="295"/>
      <c r="O783" s="295"/>
      <c r="P783" s="295"/>
      <c r="Q783" s="295"/>
      <c r="R783" s="295"/>
      <c r="S783" s="295"/>
      <c r="T783" s="295"/>
      <c r="U783" s="295"/>
      <c r="V783" s="295"/>
      <c r="W783" s="295"/>
      <c r="X783" s="295"/>
      <c r="Y783" s="295"/>
      <c r="Z783" s="295"/>
      <c r="AA783" s="295"/>
      <c r="AB783" s="295"/>
      <c r="AC783" s="295"/>
      <c r="AD783" s="295"/>
      <c r="AE783" s="295"/>
      <c r="AF783" s="295"/>
      <c r="AG783" s="295"/>
      <c r="AH783" s="295"/>
    </row>
    <row r="784" spans="1:40">
      <c r="A784" s="295"/>
      <c r="B784" s="295"/>
      <c r="C784" s="295"/>
      <c r="D784" s="295"/>
      <c r="E784" s="295"/>
      <c r="F784" s="295"/>
      <c r="G784" s="295"/>
      <c r="H784" s="295"/>
      <c r="I784" s="295"/>
      <c r="J784" s="295"/>
      <c r="K784" s="295"/>
      <c r="L784" s="295"/>
      <c r="M784" s="295"/>
      <c r="N784" s="295"/>
      <c r="O784" s="295"/>
      <c r="P784" s="295"/>
      <c r="Q784" s="295"/>
      <c r="R784" s="295"/>
      <c r="S784" s="295"/>
      <c r="T784" s="295"/>
      <c r="U784" s="295"/>
      <c r="V784" s="295"/>
      <c r="W784" s="295"/>
      <c r="X784" s="295"/>
      <c r="Y784" s="295"/>
      <c r="Z784" s="295"/>
      <c r="AA784" s="295"/>
      <c r="AB784" s="295"/>
      <c r="AC784" s="295"/>
      <c r="AD784" s="295"/>
      <c r="AE784" s="295"/>
      <c r="AF784" s="295"/>
      <c r="AG784" s="295"/>
      <c r="AH784" s="295"/>
    </row>
    <row r="785" spans="1:36" ht="27.75" customHeight="1">
      <c r="A785" s="534" t="s">
        <v>1089</v>
      </c>
      <c r="B785" s="535"/>
      <c r="C785" s="535"/>
      <c r="D785" s="535"/>
      <c r="E785" s="535"/>
      <c r="F785" s="535"/>
      <c r="G785" s="535"/>
      <c r="H785" s="535"/>
      <c r="I785" s="536"/>
      <c r="J785" s="437" t="s">
        <v>547</v>
      </c>
      <c r="K785" s="438"/>
      <c r="L785" s="438"/>
      <c r="M785" s="438"/>
      <c r="N785" s="439"/>
      <c r="O785" s="437" t="s">
        <v>742</v>
      </c>
      <c r="P785" s="438"/>
      <c r="Q785" s="438"/>
      <c r="R785" s="438"/>
      <c r="S785" s="438"/>
      <c r="T785" s="438"/>
      <c r="U785" s="438"/>
      <c r="V785" s="438"/>
      <c r="W785" s="438"/>
      <c r="X785" s="439"/>
      <c r="Y785" s="437" t="s">
        <v>1478</v>
      </c>
      <c r="Z785" s="438"/>
      <c r="AA785" s="438"/>
      <c r="AB785" s="438"/>
      <c r="AC785" s="438"/>
      <c r="AD785" s="438"/>
      <c r="AE785" s="438"/>
      <c r="AF785" s="438"/>
      <c r="AG785" s="438"/>
      <c r="AH785" s="439"/>
    </row>
    <row r="786" spans="1:36" ht="45" customHeight="1">
      <c r="A786" s="537"/>
      <c r="B786" s="538"/>
      <c r="C786" s="538"/>
      <c r="D786" s="538"/>
      <c r="E786" s="538"/>
      <c r="F786" s="538"/>
      <c r="G786" s="538"/>
      <c r="H786" s="538"/>
      <c r="I786" s="539"/>
      <c r="J786" s="437" t="s">
        <v>1479</v>
      </c>
      <c r="K786" s="438"/>
      <c r="L786" s="438"/>
      <c r="M786" s="438"/>
      <c r="N786" s="439"/>
      <c r="O786" s="437" t="s">
        <v>1479</v>
      </c>
      <c r="P786" s="438"/>
      <c r="Q786" s="438"/>
      <c r="R786" s="438"/>
      <c r="S786" s="439"/>
      <c r="T786" s="437" t="s">
        <v>1480</v>
      </c>
      <c r="U786" s="438"/>
      <c r="V786" s="438"/>
      <c r="W786" s="438"/>
      <c r="X786" s="439"/>
      <c r="Y786" s="437" t="s">
        <v>547</v>
      </c>
      <c r="Z786" s="438"/>
      <c r="AA786" s="438"/>
      <c r="AB786" s="438"/>
      <c r="AC786" s="439"/>
      <c r="AD786" s="437" t="s">
        <v>742</v>
      </c>
      <c r="AE786" s="438"/>
      <c r="AF786" s="438"/>
      <c r="AG786" s="438"/>
      <c r="AH786" s="439"/>
    </row>
    <row r="787" spans="1:36">
      <c r="A787" s="507" t="s">
        <v>478</v>
      </c>
      <c r="B787" s="508"/>
      <c r="C787" s="508"/>
      <c r="D787" s="508"/>
      <c r="E787" s="508"/>
      <c r="F787" s="508"/>
      <c r="G787" s="508"/>
      <c r="H787" s="508"/>
      <c r="I787" s="509"/>
      <c r="J787" s="507" t="s">
        <v>1472</v>
      </c>
      <c r="K787" s="508"/>
      <c r="L787" s="508"/>
      <c r="M787" s="508"/>
      <c r="N787" s="509"/>
      <c r="O787" s="507" t="s">
        <v>480</v>
      </c>
      <c r="P787" s="508"/>
      <c r="Q787" s="508"/>
      <c r="R787" s="508"/>
      <c r="S787" s="509"/>
      <c r="T787" s="507" t="s">
        <v>1208</v>
      </c>
      <c r="U787" s="508"/>
      <c r="V787" s="508"/>
      <c r="W787" s="508"/>
      <c r="X787" s="509"/>
      <c r="Y787" s="507" t="s">
        <v>1077</v>
      </c>
      <c r="Z787" s="508"/>
      <c r="AA787" s="508"/>
      <c r="AB787" s="508"/>
      <c r="AC787" s="509"/>
      <c r="AD787" s="531" t="s">
        <v>1209</v>
      </c>
      <c r="AE787" s="532"/>
      <c r="AF787" s="532"/>
      <c r="AG787" s="532"/>
      <c r="AH787" s="533"/>
    </row>
    <row r="788" spans="1:36" ht="27.75" customHeight="1">
      <c r="A788" s="525" t="s">
        <v>1265</v>
      </c>
      <c r="B788" s="526"/>
      <c r="C788" s="526"/>
      <c r="D788" s="526"/>
      <c r="E788" s="526"/>
      <c r="F788" s="526"/>
      <c r="G788" s="526"/>
      <c r="H788" s="526"/>
      <c r="I788" s="527"/>
      <c r="J788" s="423">
        <v>265972</v>
      </c>
      <c r="K788" s="424"/>
      <c r="L788" s="424"/>
      <c r="M788" s="424"/>
      <c r="N788" s="425"/>
      <c r="O788" s="423">
        <v>184634</v>
      </c>
      <c r="P788" s="424"/>
      <c r="Q788" s="424"/>
      <c r="R788" s="424"/>
      <c r="S788" s="425"/>
      <c r="T788" s="423">
        <v>198224</v>
      </c>
      <c r="U788" s="424"/>
      <c r="V788" s="424"/>
      <c r="W788" s="424"/>
      <c r="X788" s="425"/>
      <c r="Y788" s="423">
        <f>+J788-O788</f>
        <v>81338</v>
      </c>
      <c r="Z788" s="424"/>
      <c r="AA788" s="424"/>
      <c r="AB788" s="424"/>
      <c r="AC788" s="425"/>
      <c r="AD788" s="423">
        <v>3117</v>
      </c>
      <c r="AE788" s="424"/>
      <c r="AF788" s="424"/>
      <c r="AG788" s="424"/>
      <c r="AH788" s="425"/>
    </row>
    <row r="789" spans="1:36">
      <c r="A789" s="525" t="s">
        <v>1266</v>
      </c>
      <c r="B789" s="526"/>
      <c r="C789" s="526"/>
      <c r="D789" s="526"/>
      <c r="E789" s="526"/>
      <c r="F789" s="526"/>
      <c r="G789" s="526"/>
      <c r="H789" s="526"/>
      <c r="I789" s="527"/>
      <c r="J789" s="423"/>
      <c r="K789" s="424"/>
      <c r="L789" s="424"/>
      <c r="M789" s="424"/>
      <c r="N789" s="425"/>
      <c r="O789" s="423"/>
      <c r="P789" s="424"/>
      <c r="Q789" s="424"/>
      <c r="R789" s="424"/>
      <c r="S789" s="425"/>
      <c r="T789" s="423"/>
      <c r="U789" s="424"/>
      <c r="V789" s="424"/>
      <c r="W789" s="424"/>
      <c r="X789" s="425"/>
      <c r="Y789" s="423"/>
      <c r="Z789" s="424"/>
      <c r="AA789" s="424"/>
      <c r="AB789" s="424"/>
      <c r="AC789" s="425"/>
      <c r="AD789" s="423"/>
      <c r="AE789" s="424"/>
      <c r="AF789" s="424"/>
      <c r="AG789" s="424"/>
      <c r="AH789" s="425"/>
    </row>
    <row r="790" spans="1:36">
      <c r="A790" s="525" t="s">
        <v>1267</v>
      </c>
      <c r="B790" s="526"/>
      <c r="C790" s="526"/>
      <c r="D790" s="526"/>
      <c r="E790" s="526"/>
      <c r="F790" s="526"/>
      <c r="G790" s="526"/>
      <c r="H790" s="526"/>
      <c r="I790" s="527"/>
      <c r="J790" s="423"/>
      <c r="K790" s="424"/>
      <c r="L790" s="424"/>
      <c r="M790" s="424"/>
      <c r="N790" s="425"/>
      <c r="O790" s="423"/>
      <c r="P790" s="424"/>
      <c r="Q790" s="424"/>
      <c r="R790" s="424"/>
      <c r="S790" s="425"/>
      <c r="T790" s="423"/>
      <c r="U790" s="424"/>
      <c r="V790" s="424"/>
      <c r="W790" s="424"/>
      <c r="X790" s="425"/>
      <c r="Y790" s="423"/>
      <c r="Z790" s="424"/>
      <c r="AA790" s="424"/>
      <c r="AB790" s="424"/>
      <c r="AC790" s="425"/>
      <c r="AD790" s="423"/>
      <c r="AE790" s="424"/>
      <c r="AF790" s="424"/>
      <c r="AG790" s="424"/>
      <c r="AH790" s="425"/>
    </row>
    <row r="791" spans="1:36">
      <c r="A791" s="437" t="s">
        <v>1103</v>
      </c>
      <c r="B791" s="438"/>
      <c r="C791" s="438"/>
      <c r="D791" s="438"/>
      <c r="E791" s="438"/>
      <c r="F791" s="438"/>
      <c r="G791" s="438"/>
      <c r="H791" s="438"/>
      <c r="I791" s="439"/>
      <c r="J791" s="522">
        <f>SUM(J788:N790)</f>
        <v>265972</v>
      </c>
      <c r="K791" s="523"/>
      <c r="L791" s="523"/>
      <c r="M791" s="523"/>
      <c r="N791" s="524"/>
      <c r="O791" s="522">
        <f t="shared" ref="O791" si="171">SUM(O788:S790)</f>
        <v>184634</v>
      </c>
      <c r="P791" s="523"/>
      <c r="Q791" s="523"/>
      <c r="R791" s="523"/>
      <c r="S791" s="524"/>
      <c r="T791" s="522">
        <f t="shared" ref="T791" si="172">SUM(T788:X790)</f>
        <v>198224</v>
      </c>
      <c r="U791" s="523"/>
      <c r="V791" s="523"/>
      <c r="W791" s="523"/>
      <c r="X791" s="524"/>
      <c r="Y791" s="522">
        <f t="shared" ref="Y791" si="173">SUM(Y788:AC790)</f>
        <v>81338</v>
      </c>
      <c r="Z791" s="523"/>
      <c r="AA791" s="523"/>
      <c r="AB791" s="523"/>
      <c r="AC791" s="524"/>
      <c r="AD791" s="522">
        <f t="shared" ref="AD791" si="174">SUM(AD788:AH790)</f>
        <v>3117</v>
      </c>
      <c r="AE791" s="523"/>
      <c r="AF791" s="523"/>
      <c r="AG791" s="523"/>
      <c r="AH791" s="524"/>
    </row>
    <row r="792" spans="1:36">
      <c r="A792" s="525" t="s">
        <v>1481</v>
      </c>
      <c r="B792" s="526"/>
      <c r="C792" s="526"/>
      <c r="D792" s="526"/>
      <c r="E792" s="526"/>
      <c r="F792" s="526"/>
      <c r="G792" s="526"/>
      <c r="H792" s="526"/>
      <c r="I792" s="527"/>
      <c r="J792" s="420" t="s">
        <v>1482</v>
      </c>
      <c r="K792" s="421"/>
      <c r="L792" s="421"/>
      <c r="M792" s="421"/>
      <c r="N792" s="422"/>
      <c r="O792" s="420" t="s">
        <v>1482</v>
      </c>
      <c r="P792" s="421"/>
      <c r="Q792" s="421"/>
      <c r="R792" s="421"/>
      <c r="S792" s="422"/>
      <c r="T792" s="420" t="s">
        <v>1482</v>
      </c>
      <c r="U792" s="421"/>
      <c r="V792" s="421"/>
      <c r="W792" s="421"/>
      <c r="X792" s="422"/>
      <c r="Y792" s="528"/>
      <c r="Z792" s="529"/>
      <c r="AA792" s="529"/>
      <c r="AB792" s="529"/>
      <c r="AC792" s="530"/>
      <c r="AD792" s="528"/>
      <c r="AE792" s="529"/>
      <c r="AF792" s="529"/>
      <c r="AG792" s="529"/>
      <c r="AH792" s="530"/>
    </row>
    <row r="793" spans="1:36">
      <c r="A793" s="525" t="s">
        <v>1483</v>
      </c>
      <c r="B793" s="526"/>
      <c r="C793" s="526"/>
      <c r="D793" s="526"/>
      <c r="E793" s="526"/>
      <c r="F793" s="526"/>
      <c r="G793" s="526"/>
      <c r="H793" s="526"/>
      <c r="I793" s="527"/>
      <c r="J793" s="420" t="s">
        <v>1482</v>
      </c>
      <c r="K793" s="421"/>
      <c r="L793" s="421"/>
      <c r="M793" s="421"/>
      <c r="N793" s="422"/>
      <c r="O793" s="420" t="s">
        <v>1482</v>
      </c>
      <c r="P793" s="421"/>
      <c r="Q793" s="421"/>
      <c r="R793" s="421"/>
      <c r="S793" s="422"/>
      <c r="T793" s="420" t="s">
        <v>1482</v>
      </c>
      <c r="U793" s="421"/>
      <c r="V793" s="421"/>
      <c r="W793" s="421"/>
      <c r="X793" s="422"/>
      <c r="Y793" s="528"/>
      <c r="Z793" s="529"/>
      <c r="AA793" s="529"/>
      <c r="AB793" s="529"/>
      <c r="AC793" s="530"/>
      <c r="AD793" s="528"/>
      <c r="AE793" s="529"/>
      <c r="AF793" s="529"/>
      <c r="AG793" s="529"/>
      <c r="AH793" s="530"/>
    </row>
    <row r="794" spans="1:36">
      <c r="A794" s="525" t="s">
        <v>1484</v>
      </c>
      <c r="B794" s="526"/>
      <c r="C794" s="526"/>
      <c r="D794" s="526"/>
      <c r="E794" s="526"/>
      <c r="F794" s="526"/>
      <c r="G794" s="526"/>
      <c r="H794" s="526"/>
      <c r="I794" s="527"/>
      <c r="J794" s="420" t="s">
        <v>1482</v>
      </c>
      <c r="K794" s="421"/>
      <c r="L794" s="421"/>
      <c r="M794" s="421"/>
      <c r="N794" s="422"/>
      <c r="O794" s="420" t="s">
        <v>1482</v>
      </c>
      <c r="P794" s="421"/>
      <c r="Q794" s="421"/>
      <c r="R794" s="421"/>
      <c r="S794" s="422"/>
      <c r="T794" s="420" t="s">
        <v>1482</v>
      </c>
      <c r="U794" s="421"/>
      <c r="V794" s="421"/>
      <c r="W794" s="421"/>
      <c r="X794" s="422"/>
      <c r="Y794" s="528"/>
      <c r="Z794" s="529"/>
      <c r="AA794" s="529"/>
      <c r="AB794" s="529"/>
      <c r="AC794" s="530"/>
      <c r="AD794" s="528"/>
      <c r="AE794" s="529"/>
      <c r="AF794" s="529"/>
      <c r="AG794" s="529"/>
      <c r="AH794" s="530"/>
    </row>
    <row r="795" spans="1:36">
      <c r="A795" s="525" t="s">
        <v>1336</v>
      </c>
      <c r="B795" s="526"/>
      <c r="C795" s="526"/>
      <c r="D795" s="526"/>
      <c r="E795" s="526"/>
      <c r="F795" s="526"/>
      <c r="G795" s="526"/>
      <c r="H795" s="526"/>
      <c r="I795" s="527"/>
      <c r="J795" s="420" t="s">
        <v>1482</v>
      </c>
      <c r="K795" s="421"/>
      <c r="L795" s="421"/>
      <c r="M795" s="421"/>
      <c r="N795" s="422"/>
      <c r="O795" s="420" t="s">
        <v>1482</v>
      </c>
      <c r="P795" s="421"/>
      <c r="Q795" s="421"/>
      <c r="R795" s="421"/>
      <c r="S795" s="422"/>
      <c r="T795" s="420" t="s">
        <v>1482</v>
      </c>
      <c r="U795" s="421"/>
      <c r="V795" s="421"/>
      <c r="W795" s="421"/>
      <c r="X795" s="422"/>
      <c r="Y795" s="528"/>
      <c r="Z795" s="529"/>
      <c r="AA795" s="529"/>
      <c r="AB795" s="529"/>
      <c r="AC795" s="530"/>
      <c r="AD795" s="528"/>
      <c r="AE795" s="529"/>
      <c r="AF795" s="529"/>
      <c r="AG795" s="529"/>
      <c r="AH795" s="530"/>
      <c r="AI795" s="296" t="str">
        <f>IF(ROUND(AD796-VZaS!E8,0)=0,"","CHYBA")</f>
        <v/>
      </c>
      <c r="AJ795" s="296" t="s">
        <v>1220</v>
      </c>
    </row>
    <row r="796" spans="1:36" ht="44.25" customHeight="1">
      <c r="A796" s="437" t="s">
        <v>1485</v>
      </c>
      <c r="B796" s="438"/>
      <c r="C796" s="438"/>
      <c r="D796" s="438"/>
      <c r="E796" s="438"/>
      <c r="F796" s="438"/>
      <c r="G796" s="438"/>
      <c r="H796" s="438"/>
      <c r="I796" s="439"/>
      <c r="J796" s="507" t="s">
        <v>1482</v>
      </c>
      <c r="K796" s="508"/>
      <c r="L796" s="508"/>
      <c r="M796" s="508"/>
      <c r="N796" s="509"/>
      <c r="O796" s="507" t="s">
        <v>1482</v>
      </c>
      <c r="P796" s="508"/>
      <c r="Q796" s="508"/>
      <c r="R796" s="508"/>
      <c r="S796" s="509"/>
      <c r="T796" s="507" t="s">
        <v>1482</v>
      </c>
      <c r="U796" s="508"/>
      <c r="V796" s="508"/>
      <c r="W796" s="508"/>
      <c r="X796" s="509"/>
      <c r="Y796" s="522">
        <f>SUM(Y791:AC795)</f>
        <v>81338</v>
      </c>
      <c r="Z796" s="523"/>
      <c r="AA796" s="523"/>
      <c r="AB796" s="523"/>
      <c r="AC796" s="524"/>
      <c r="AD796" s="522">
        <f>SUM(AD791:AH795)</f>
        <v>3117</v>
      </c>
      <c r="AE796" s="523"/>
      <c r="AF796" s="523"/>
      <c r="AG796" s="523"/>
      <c r="AH796" s="524"/>
      <c r="AI796" s="296" t="str">
        <f>IF(ROUND(Y796-VZaS!D8,0)=0,"","CHYBA")</f>
        <v/>
      </c>
      <c r="AJ796" s="296" t="s">
        <v>1220</v>
      </c>
    </row>
    <row r="797" spans="1:36">
      <c r="A797" s="295"/>
      <c r="B797" s="295"/>
      <c r="C797" s="295"/>
      <c r="D797" s="295"/>
      <c r="E797" s="295"/>
      <c r="F797" s="295"/>
      <c r="G797" s="295"/>
      <c r="H797" s="295"/>
      <c r="I797" s="295"/>
      <c r="J797" s="295"/>
      <c r="K797" s="295"/>
      <c r="L797" s="295"/>
      <c r="M797" s="295"/>
      <c r="N797" s="295"/>
      <c r="O797" s="295"/>
      <c r="P797" s="295"/>
      <c r="Q797" s="295"/>
      <c r="R797" s="295"/>
      <c r="S797" s="295"/>
      <c r="T797" s="295"/>
      <c r="U797" s="295"/>
      <c r="V797" s="295"/>
      <c r="W797" s="295"/>
      <c r="X797" s="295"/>
      <c r="Y797" s="295"/>
      <c r="Z797" s="295"/>
      <c r="AA797" s="295"/>
      <c r="AB797" s="295"/>
      <c r="AC797" s="295"/>
      <c r="AD797" s="295"/>
      <c r="AE797" s="295"/>
      <c r="AF797" s="295"/>
      <c r="AG797" s="295"/>
      <c r="AH797" s="295"/>
    </row>
    <row r="798" spans="1:36">
      <c r="A798" s="295"/>
      <c r="B798" s="295"/>
      <c r="C798" s="295"/>
      <c r="D798" s="295"/>
      <c r="E798" s="295"/>
      <c r="F798" s="295"/>
      <c r="G798" s="295"/>
      <c r="H798" s="295"/>
      <c r="I798" s="295"/>
      <c r="J798" s="295"/>
      <c r="K798" s="295"/>
      <c r="L798" s="295"/>
      <c r="M798" s="295"/>
      <c r="N798" s="295"/>
      <c r="O798" s="295"/>
      <c r="P798" s="295"/>
      <c r="Q798" s="295"/>
      <c r="R798" s="295"/>
      <c r="S798" s="295"/>
      <c r="T798" s="295"/>
      <c r="U798" s="295"/>
      <c r="V798" s="295"/>
      <c r="W798" s="295"/>
      <c r="X798" s="295"/>
      <c r="Y798" s="295"/>
      <c r="Z798" s="295"/>
      <c r="AA798" s="295"/>
      <c r="AB798" s="295"/>
      <c r="AC798" s="295"/>
      <c r="AD798" s="295"/>
      <c r="AE798" s="295"/>
      <c r="AF798" s="295"/>
      <c r="AG798" s="295"/>
      <c r="AH798" s="295"/>
    </row>
    <row r="799" spans="1:36">
      <c r="A799" s="295"/>
      <c r="B799" s="295"/>
      <c r="C799" s="295"/>
      <c r="D799" s="295"/>
      <c r="E799" s="295"/>
      <c r="F799" s="295"/>
      <c r="G799" s="295"/>
      <c r="H799" s="295"/>
      <c r="I799" s="295"/>
      <c r="J799" s="295"/>
      <c r="K799" s="295"/>
      <c r="L799" s="295"/>
      <c r="M799" s="295"/>
      <c r="N799" s="295"/>
      <c r="O799" s="295"/>
      <c r="P799" s="295"/>
      <c r="Q799" s="295"/>
      <c r="R799" s="295"/>
      <c r="S799" s="295"/>
      <c r="T799" s="295"/>
      <c r="U799" s="295"/>
      <c r="V799" s="295"/>
      <c r="W799" s="295"/>
      <c r="X799" s="295"/>
      <c r="Y799" s="295"/>
      <c r="Z799" s="295"/>
      <c r="AA799" s="295"/>
      <c r="AB799" s="295"/>
      <c r="AC799" s="295"/>
      <c r="AD799" s="295"/>
      <c r="AE799" s="295"/>
      <c r="AF799" s="295"/>
      <c r="AG799" s="295"/>
      <c r="AH799" s="295"/>
    </row>
    <row r="800" spans="1:36">
      <c r="A800" s="295"/>
      <c r="B800" s="295"/>
      <c r="C800" s="295"/>
      <c r="D800" s="295"/>
      <c r="E800" s="295"/>
      <c r="F800" s="295"/>
      <c r="G800" s="295"/>
      <c r="H800" s="295"/>
      <c r="I800" s="295"/>
      <c r="J800" s="295"/>
      <c r="K800" s="295"/>
      <c r="L800" s="295"/>
      <c r="M800" s="295"/>
      <c r="N800" s="295"/>
      <c r="O800" s="295"/>
      <c r="P800" s="295"/>
      <c r="Q800" s="295"/>
      <c r="R800" s="295"/>
      <c r="S800" s="295"/>
      <c r="T800" s="295"/>
      <c r="U800" s="295"/>
      <c r="V800" s="295"/>
      <c r="W800" s="295"/>
      <c r="X800" s="295"/>
      <c r="Y800" s="295"/>
      <c r="Z800" s="295"/>
      <c r="AA800" s="295"/>
      <c r="AB800" s="295"/>
      <c r="AC800" s="295"/>
      <c r="AD800" s="295"/>
      <c r="AE800" s="295"/>
      <c r="AF800" s="295"/>
      <c r="AG800" s="295"/>
      <c r="AH800" s="295"/>
    </row>
    <row r="801" spans="1:36">
      <c r="A801" s="295"/>
      <c r="B801" s="295"/>
      <c r="C801" s="295"/>
      <c r="D801" s="295"/>
      <c r="E801" s="295"/>
      <c r="F801" s="295"/>
      <c r="G801" s="295"/>
      <c r="H801" s="295"/>
      <c r="I801" s="295"/>
      <c r="J801" s="295"/>
      <c r="K801" s="295"/>
      <c r="L801" s="295"/>
      <c r="M801" s="295"/>
      <c r="N801" s="295"/>
      <c r="O801" s="295"/>
      <c r="P801" s="295"/>
      <c r="Q801" s="295"/>
      <c r="R801" s="295"/>
      <c r="S801" s="295"/>
      <c r="T801" s="295"/>
      <c r="U801" s="295"/>
      <c r="V801" s="295"/>
      <c r="W801" s="295"/>
      <c r="X801" s="295"/>
      <c r="Y801" s="295"/>
      <c r="Z801" s="295"/>
      <c r="AA801" s="295"/>
      <c r="AB801" s="295"/>
      <c r="AC801" s="295"/>
      <c r="AD801" s="295"/>
      <c r="AE801" s="295"/>
      <c r="AF801" s="295"/>
      <c r="AG801" s="295"/>
      <c r="AH801" s="295"/>
    </row>
    <row r="802" spans="1:36">
      <c r="A802" s="295"/>
      <c r="B802" s="295"/>
      <c r="C802" s="295"/>
      <c r="D802" s="295"/>
      <c r="E802" s="295"/>
      <c r="F802" s="295"/>
      <c r="G802" s="295"/>
      <c r="H802" s="295"/>
      <c r="I802" s="295"/>
      <c r="J802" s="295"/>
      <c r="K802" s="295"/>
      <c r="L802" s="295"/>
      <c r="M802" s="295"/>
      <c r="N802" s="295"/>
      <c r="O802" s="295"/>
      <c r="P802" s="295"/>
      <c r="Q802" s="295"/>
      <c r="R802" s="295"/>
      <c r="S802" s="295"/>
      <c r="T802" s="295"/>
      <c r="U802" s="295"/>
      <c r="V802" s="295"/>
      <c r="W802" s="295"/>
      <c r="X802" s="295"/>
      <c r="Y802" s="295"/>
      <c r="Z802" s="295"/>
      <c r="AA802" s="295"/>
      <c r="AB802" s="295"/>
      <c r="AC802" s="295"/>
      <c r="AD802" s="295"/>
      <c r="AE802" s="295"/>
      <c r="AF802" s="295"/>
      <c r="AG802" s="295"/>
      <c r="AH802" s="295"/>
    </row>
    <row r="803" spans="1:36">
      <c r="A803" s="320" t="s">
        <v>1486</v>
      </c>
      <c r="B803" s="320"/>
      <c r="C803" s="320"/>
      <c r="D803" s="320"/>
      <c r="E803" s="320"/>
      <c r="F803" s="320"/>
      <c r="G803" s="320"/>
      <c r="H803" s="320"/>
      <c r="I803" s="320"/>
      <c r="J803" s="320"/>
      <c r="K803" s="320"/>
      <c r="L803" s="320"/>
      <c r="M803" s="320"/>
      <c r="N803" s="320"/>
      <c r="O803" s="320"/>
      <c r="P803" s="320"/>
      <c r="Q803" s="320"/>
      <c r="R803" s="320"/>
      <c r="S803" s="320"/>
      <c r="T803" s="320"/>
      <c r="U803" s="320"/>
      <c r="V803" s="320"/>
      <c r="W803" s="320"/>
      <c r="X803" s="320"/>
      <c r="Y803" s="320"/>
      <c r="Z803" s="320"/>
      <c r="AA803" s="320"/>
      <c r="AB803" s="320"/>
      <c r="AC803" s="320"/>
      <c r="AD803" s="320"/>
      <c r="AE803" s="295"/>
      <c r="AF803" s="295"/>
      <c r="AG803" s="295"/>
      <c r="AH803" s="295"/>
    </row>
    <row r="804" spans="1:36">
      <c r="A804" s="295"/>
      <c r="B804" s="295"/>
      <c r="C804" s="295"/>
      <c r="D804" s="295"/>
      <c r="E804" s="295"/>
      <c r="F804" s="295"/>
      <c r="G804" s="295"/>
      <c r="H804" s="295"/>
      <c r="I804" s="295"/>
      <c r="J804" s="295"/>
      <c r="K804" s="295"/>
      <c r="L804" s="295"/>
      <c r="M804" s="295"/>
      <c r="N804" s="295"/>
      <c r="O804" s="295"/>
      <c r="P804" s="295"/>
      <c r="Q804" s="295"/>
      <c r="R804" s="295"/>
      <c r="S804" s="295"/>
      <c r="T804" s="295"/>
      <c r="U804" s="295"/>
      <c r="V804" s="295"/>
      <c r="W804" s="295"/>
      <c r="X804" s="295"/>
      <c r="Y804" s="295"/>
      <c r="Z804" s="295"/>
      <c r="AA804" s="295"/>
      <c r="AB804" s="295"/>
      <c r="AC804" s="295"/>
      <c r="AD804" s="295"/>
      <c r="AE804" s="295"/>
      <c r="AF804" s="295"/>
      <c r="AG804" s="295"/>
      <c r="AH804" s="295"/>
    </row>
    <row r="805" spans="1:36">
      <c r="A805" s="412" t="s">
        <v>1487</v>
      </c>
      <c r="B805" s="412"/>
      <c r="C805" s="412"/>
      <c r="D805" s="412"/>
      <c r="E805" s="412"/>
      <c r="F805" s="412"/>
      <c r="G805" s="412"/>
      <c r="H805" s="412"/>
      <c r="I805" s="412"/>
      <c r="J805" s="412"/>
      <c r="K805" s="412"/>
      <c r="L805" s="412"/>
      <c r="M805" s="412"/>
      <c r="N805" s="412"/>
      <c r="O805" s="412"/>
      <c r="P805" s="412"/>
      <c r="Q805" s="412"/>
      <c r="R805" s="412"/>
      <c r="S805" s="412"/>
      <c r="T805" s="412"/>
      <c r="U805" s="412"/>
      <c r="V805" s="412"/>
      <c r="W805" s="412"/>
      <c r="X805" s="412"/>
      <c r="Y805" s="412"/>
      <c r="Z805" s="412"/>
      <c r="AA805" s="412"/>
      <c r="AB805" s="412"/>
      <c r="AC805" s="412"/>
      <c r="AD805" s="412"/>
      <c r="AE805" s="412"/>
      <c r="AF805" s="412"/>
      <c r="AG805" s="412"/>
      <c r="AH805" s="412"/>
    </row>
    <row r="806" spans="1:36">
      <c r="A806" s="412"/>
      <c r="B806" s="412"/>
      <c r="C806" s="412"/>
      <c r="D806" s="412"/>
      <c r="E806" s="412"/>
      <c r="F806" s="412"/>
      <c r="G806" s="412"/>
      <c r="H806" s="412"/>
      <c r="I806" s="412"/>
      <c r="J806" s="412"/>
      <c r="K806" s="412"/>
      <c r="L806" s="412"/>
      <c r="M806" s="412"/>
      <c r="N806" s="412"/>
      <c r="O806" s="412"/>
      <c r="P806" s="412"/>
      <c r="Q806" s="412"/>
      <c r="R806" s="412"/>
      <c r="S806" s="412"/>
      <c r="T806" s="412"/>
      <c r="U806" s="412"/>
      <c r="V806" s="412"/>
      <c r="W806" s="412"/>
      <c r="X806" s="412"/>
      <c r="Y806" s="412"/>
      <c r="Z806" s="412"/>
      <c r="AA806" s="412"/>
      <c r="AB806" s="412"/>
      <c r="AC806" s="412"/>
      <c r="AD806" s="412"/>
      <c r="AE806" s="412"/>
      <c r="AF806" s="412"/>
      <c r="AG806" s="412"/>
      <c r="AH806" s="412"/>
    </row>
    <row r="807" spans="1:36">
      <c r="A807" s="295"/>
      <c r="B807" s="295"/>
      <c r="C807" s="295"/>
      <c r="D807" s="295"/>
      <c r="E807" s="295"/>
      <c r="F807" s="295"/>
      <c r="G807" s="295"/>
      <c r="H807" s="295"/>
      <c r="I807" s="295"/>
      <c r="J807" s="295"/>
      <c r="K807" s="295"/>
      <c r="L807" s="295"/>
      <c r="M807" s="295"/>
      <c r="N807" s="295"/>
      <c r="O807" s="295"/>
      <c r="P807" s="295"/>
      <c r="Q807" s="295"/>
      <c r="R807" s="295"/>
      <c r="S807" s="295"/>
      <c r="T807" s="295"/>
      <c r="U807" s="295"/>
      <c r="V807" s="295"/>
      <c r="W807" s="295"/>
      <c r="X807" s="295"/>
      <c r="Y807" s="295"/>
      <c r="Z807" s="295"/>
      <c r="AA807" s="295"/>
      <c r="AB807" s="295"/>
      <c r="AC807" s="295"/>
      <c r="AD807" s="295"/>
      <c r="AE807" s="295"/>
      <c r="AF807" s="295"/>
      <c r="AG807" s="295"/>
      <c r="AH807" s="295"/>
    </row>
    <row r="808" spans="1:36" ht="30.75" customHeight="1">
      <c r="A808" s="437" t="s">
        <v>1089</v>
      </c>
      <c r="B808" s="438"/>
      <c r="C808" s="438"/>
      <c r="D808" s="438"/>
      <c r="E808" s="438"/>
      <c r="F808" s="438"/>
      <c r="G808" s="438"/>
      <c r="H808" s="438"/>
      <c r="I808" s="438"/>
      <c r="J808" s="438"/>
      <c r="K808" s="438"/>
      <c r="L808" s="438"/>
      <c r="M808" s="438"/>
      <c r="N808" s="438"/>
      <c r="O808" s="438"/>
      <c r="P808" s="439"/>
      <c r="Q808" s="437" t="s">
        <v>547</v>
      </c>
      <c r="R808" s="438"/>
      <c r="S808" s="438"/>
      <c r="T808" s="438"/>
      <c r="U808" s="438"/>
      <c r="V808" s="438"/>
      <c r="W808" s="438"/>
      <c r="X808" s="438"/>
      <c r="Y808" s="439"/>
      <c r="Z808" s="437" t="s">
        <v>742</v>
      </c>
      <c r="AA808" s="438"/>
      <c r="AB808" s="438"/>
      <c r="AC808" s="438"/>
      <c r="AD808" s="438"/>
      <c r="AE808" s="438"/>
      <c r="AF808" s="438"/>
      <c r="AG808" s="438"/>
      <c r="AH808" s="439"/>
    </row>
    <row r="809" spans="1:36">
      <c r="A809" s="519" t="s">
        <v>1488</v>
      </c>
      <c r="B809" s="520"/>
      <c r="C809" s="520"/>
      <c r="D809" s="520"/>
      <c r="E809" s="520"/>
      <c r="F809" s="520"/>
      <c r="G809" s="520"/>
      <c r="H809" s="520"/>
      <c r="I809" s="520"/>
      <c r="J809" s="520"/>
      <c r="K809" s="520"/>
      <c r="L809" s="520"/>
      <c r="M809" s="520"/>
      <c r="N809" s="520"/>
      <c r="O809" s="520"/>
      <c r="P809" s="521"/>
      <c r="Q809" s="504">
        <f>SUM(Q810:Y812)</f>
        <v>0</v>
      </c>
      <c r="R809" s="505"/>
      <c r="S809" s="505"/>
      <c r="T809" s="505"/>
      <c r="U809" s="505"/>
      <c r="V809" s="505"/>
      <c r="W809" s="505"/>
      <c r="X809" s="505"/>
      <c r="Y809" s="506"/>
      <c r="Z809" s="504">
        <f>SUM(Z810:AH812)</f>
        <v>0</v>
      </c>
      <c r="AA809" s="505"/>
      <c r="AB809" s="505"/>
      <c r="AC809" s="505"/>
      <c r="AD809" s="505"/>
      <c r="AE809" s="505"/>
      <c r="AF809" s="505"/>
      <c r="AG809" s="505"/>
      <c r="AH809" s="506"/>
      <c r="AI809" s="296" t="str">
        <f>IF(ROUND(Z809-VZaS!E9,0)=0,"","CHYBA")</f>
        <v/>
      </c>
      <c r="AJ809" s="296" t="s">
        <v>1220</v>
      </c>
    </row>
    <row r="810" spans="1:36">
      <c r="A810" s="507"/>
      <c r="B810" s="508"/>
      <c r="C810" s="508"/>
      <c r="D810" s="508"/>
      <c r="E810" s="508"/>
      <c r="F810" s="508"/>
      <c r="G810" s="508"/>
      <c r="H810" s="508"/>
      <c r="I810" s="508"/>
      <c r="J810" s="508"/>
      <c r="K810" s="508"/>
      <c r="L810" s="508"/>
      <c r="M810" s="508"/>
      <c r="N810" s="508"/>
      <c r="O810" s="508"/>
      <c r="P810" s="509"/>
      <c r="Q810" s="504"/>
      <c r="R810" s="505"/>
      <c r="S810" s="505"/>
      <c r="T810" s="505"/>
      <c r="U810" s="505"/>
      <c r="V810" s="505"/>
      <c r="W810" s="505"/>
      <c r="X810" s="505"/>
      <c r="Y810" s="506"/>
      <c r="Z810" s="504"/>
      <c r="AA810" s="505"/>
      <c r="AB810" s="505"/>
      <c r="AC810" s="505"/>
      <c r="AD810" s="505"/>
      <c r="AE810" s="505"/>
      <c r="AF810" s="505"/>
      <c r="AG810" s="505"/>
      <c r="AH810" s="506"/>
      <c r="AI810" s="296" t="str">
        <f>IF(ROUND(Q809-VZaS!D9,0)=0,"","CHYBA")</f>
        <v/>
      </c>
      <c r="AJ810" s="296" t="s">
        <v>1220</v>
      </c>
    </row>
    <row r="811" spans="1:36">
      <c r="A811" s="507"/>
      <c r="B811" s="508"/>
      <c r="C811" s="508"/>
      <c r="D811" s="508"/>
      <c r="E811" s="508"/>
      <c r="F811" s="508"/>
      <c r="G811" s="508"/>
      <c r="H811" s="508"/>
      <c r="I811" s="508"/>
      <c r="J811" s="508"/>
      <c r="K811" s="508"/>
      <c r="L811" s="508"/>
      <c r="M811" s="508"/>
      <c r="N811" s="508"/>
      <c r="O811" s="508"/>
      <c r="P811" s="509"/>
      <c r="Q811" s="504"/>
      <c r="R811" s="505"/>
      <c r="S811" s="505"/>
      <c r="T811" s="505"/>
      <c r="U811" s="505"/>
      <c r="V811" s="505"/>
      <c r="W811" s="505"/>
      <c r="X811" s="505"/>
      <c r="Y811" s="506"/>
      <c r="Z811" s="504"/>
      <c r="AA811" s="505"/>
      <c r="AB811" s="505"/>
      <c r="AC811" s="505"/>
      <c r="AD811" s="505"/>
      <c r="AE811" s="505"/>
      <c r="AF811" s="505"/>
      <c r="AG811" s="505"/>
      <c r="AH811" s="506"/>
    </row>
    <row r="812" spans="1:36">
      <c r="A812" s="507"/>
      <c r="B812" s="508"/>
      <c r="C812" s="508"/>
      <c r="D812" s="508"/>
      <c r="E812" s="508"/>
      <c r="F812" s="508"/>
      <c r="G812" s="508"/>
      <c r="H812" s="508"/>
      <c r="I812" s="508"/>
      <c r="J812" s="508"/>
      <c r="K812" s="508"/>
      <c r="L812" s="508"/>
      <c r="M812" s="508"/>
      <c r="N812" s="508"/>
      <c r="O812" s="508"/>
      <c r="P812" s="509"/>
      <c r="Q812" s="504"/>
      <c r="R812" s="505"/>
      <c r="S812" s="505"/>
      <c r="T812" s="505"/>
      <c r="U812" s="505"/>
      <c r="V812" s="505"/>
      <c r="W812" s="505"/>
      <c r="X812" s="505"/>
      <c r="Y812" s="506"/>
      <c r="Z812" s="504"/>
      <c r="AA812" s="505"/>
      <c r="AB812" s="505"/>
      <c r="AC812" s="505"/>
      <c r="AD812" s="505"/>
      <c r="AE812" s="505"/>
      <c r="AF812" s="505"/>
      <c r="AG812" s="505"/>
      <c r="AH812" s="506"/>
    </row>
    <row r="813" spans="1:36" ht="28.5" customHeight="1">
      <c r="A813" s="470" t="s">
        <v>1489</v>
      </c>
      <c r="B813" s="471"/>
      <c r="C813" s="471"/>
      <c r="D813" s="471"/>
      <c r="E813" s="471"/>
      <c r="F813" s="471"/>
      <c r="G813" s="471"/>
      <c r="H813" s="471"/>
      <c r="I813" s="471"/>
      <c r="J813" s="471"/>
      <c r="K813" s="471"/>
      <c r="L813" s="471"/>
      <c r="M813" s="471"/>
      <c r="N813" s="471"/>
      <c r="O813" s="471"/>
      <c r="P813" s="472"/>
      <c r="Q813" s="423">
        <f>SUM(Q814:Y819)</f>
        <v>288852</v>
      </c>
      <c r="R813" s="424"/>
      <c r="S813" s="424"/>
      <c r="T813" s="424"/>
      <c r="U813" s="424"/>
      <c r="V813" s="424"/>
      <c r="W813" s="424"/>
      <c r="X813" s="424"/>
      <c r="Y813" s="425"/>
      <c r="Z813" s="423">
        <f>SUM(Z814:AH819)</f>
        <v>2603746</v>
      </c>
      <c r="AA813" s="424"/>
      <c r="AB813" s="424"/>
      <c r="AC813" s="424"/>
      <c r="AD813" s="424"/>
      <c r="AE813" s="424"/>
      <c r="AF813" s="424"/>
      <c r="AG813" s="424"/>
      <c r="AH813" s="425"/>
      <c r="AI813" s="296" t="str">
        <f>IF(ROUND(Z813-VZaS!E21-VZaS!E24,0)=0,"","CHYBA")</f>
        <v/>
      </c>
      <c r="AJ813" s="296" t="s">
        <v>1220</v>
      </c>
    </row>
    <row r="814" spans="1:36">
      <c r="A814" s="516" t="s">
        <v>1490</v>
      </c>
      <c r="B814" s="517"/>
      <c r="C814" s="517"/>
      <c r="D814" s="517"/>
      <c r="E814" s="517"/>
      <c r="F814" s="517"/>
      <c r="G814" s="517"/>
      <c r="H814" s="517"/>
      <c r="I814" s="517"/>
      <c r="J814" s="517"/>
      <c r="K814" s="517"/>
      <c r="L814" s="517"/>
      <c r="M814" s="517"/>
      <c r="N814" s="517"/>
      <c r="O814" s="517"/>
      <c r="P814" s="518"/>
      <c r="Q814" s="423">
        <v>93216</v>
      </c>
      <c r="R814" s="424"/>
      <c r="S814" s="424"/>
      <c r="T814" s="424"/>
      <c r="U814" s="424"/>
      <c r="V814" s="424"/>
      <c r="W814" s="424"/>
      <c r="X814" s="424"/>
      <c r="Y814" s="425"/>
      <c r="Z814" s="423">
        <v>2430521</v>
      </c>
      <c r="AA814" s="424"/>
      <c r="AB814" s="424"/>
      <c r="AC814" s="424"/>
      <c r="AD814" s="424"/>
      <c r="AE814" s="424"/>
      <c r="AF814" s="424"/>
      <c r="AG814" s="424"/>
      <c r="AH814" s="425"/>
      <c r="AI814" s="296" t="str">
        <f>IF(ROUND(Q813-VZaS!D21-VZaS!D24,0)=0,"","CHYBA")</f>
        <v/>
      </c>
      <c r="AJ814" s="296" t="s">
        <v>1220</v>
      </c>
    </row>
    <row r="815" spans="1:36">
      <c r="A815" s="516" t="s">
        <v>1714</v>
      </c>
      <c r="B815" s="517"/>
      <c r="C815" s="517"/>
      <c r="D815" s="517"/>
      <c r="E815" s="517"/>
      <c r="F815" s="517"/>
      <c r="G815" s="517"/>
      <c r="H815" s="517"/>
      <c r="I815" s="517"/>
      <c r="J815" s="517"/>
      <c r="K815" s="517"/>
      <c r="L815" s="517"/>
      <c r="M815" s="517"/>
      <c r="N815" s="517"/>
      <c r="O815" s="517"/>
      <c r="P815" s="518"/>
      <c r="Q815" s="423">
        <v>143735</v>
      </c>
      <c r="R815" s="424"/>
      <c r="S815" s="424"/>
      <c r="T815" s="424"/>
      <c r="U815" s="424"/>
      <c r="V815" s="424"/>
      <c r="W815" s="424"/>
      <c r="X815" s="424"/>
      <c r="Y815" s="425"/>
      <c r="Z815" s="423">
        <v>133089</v>
      </c>
      <c r="AA815" s="424"/>
      <c r="AB815" s="424"/>
      <c r="AC815" s="424"/>
      <c r="AD815" s="424"/>
      <c r="AE815" s="424"/>
      <c r="AF815" s="424"/>
      <c r="AG815" s="424"/>
      <c r="AH815" s="425"/>
    </row>
    <row r="816" spans="1:36">
      <c r="A816" s="516" t="s">
        <v>1491</v>
      </c>
      <c r="B816" s="517"/>
      <c r="C816" s="517"/>
      <c r="D816" s="517"/>
      <c r="E816" s="517"/>
      <c r="F816" s="517"/>
      <c r="G816" s="517"/>
      <c r="H816" s="517"/>
      <c r="I816" s="517"/>
      <c r="J816" s="517"/>
      <c r="K816" s="517"/>
      <c r="L816" s="517"/>
      <c r="M816" s="517"/>
      <c r="N816" s="517"/>
      <c r="O816" s="517"/>
      <c r="P816" s="518"/>
      <c r="Q816" s="423">
        <v>0</v>
      </c>
      <c r="R816" s="424"/>
      <c r="S816" s="424"/>
      <c r="T816" s="424"/>
      <c r="U816" s="424"/>
      <c r="V816" s="424"/>
      <c r="W816" s="424"/>
      <c r="X816" s="424"/>
      <c r="Y816" s="425"/>
      <c r="Z816" s="423">
        <v>0</v>
      </c>
      <c r="AA816" s="424"/>
      <c r="AB816" s="424"/>
      <c r="AC816" s="424"/>
      <c r="AD816" s="424"/>
      <c r="AE816" s="424"/>
      <c r="AF816" s="424"/>
      <c r="AG816" s="424"/>
      <c r="AH816" s="425"/>
    </row>
    <row r="817" spans="1:37">
      <c r="A817" s="516" t="s">
        <v>1492</v>
      </c>
      <c r="B817" s="517"/>
      <c r="C817" s="517"/>
      <c r="D817" s="517"/>
      <c r="E817" s="517"/>
      <c r="F817" s="517"/>
      <c r="G817" s="517"/>
      <c r="H817" s="517"/>
      <c r="I817" s="517"/>
      <c r="J817" s="517"/>
      <c r="K817" s="517"/>
      <c r="L817" s="517"/>
      <c r="M817" s="517"/>
      <c r="N817" s="517"/>
      <c r="O817" s="517"/>
      <c r="P817" s="518"/>
      <c r="Q817" s="423">
        <v>0</v>
      </c>
      <c r="R817" s="424"/>
      <c r="S817" s="424"/>
      <c r="T817" s="424"/>
      <c r="U817" s="424"/>
      <c r="V817" s="424"/>
      <c r="W817" s="424"/>
      <c r="X817" s="424"/>
      <c r="Y817" s="425"/>
      <c r="Z817" s="423">
        <v>0</v>
      </c>
      <c r="AA817" s="424"/>
      <c r="AB817" s="424"/>
      <c r="AC817" s="424"/>
      <c r="AD817" s="424"/>
      <c r="AE817" s="424"/>
      <c r="AF817" s="424"/>
      <c r="AG817" s="424"/>
      <c r="AH817" s="425"/>
    </row>
    <row r="818" spans="1:37">
      <c r="A818" s="516" t="s">
        <v>1715</v>
      </c>
      <c r="B818" s="517"/>
      <c r="C818" s="517"/>
      <c r="D818" s="517"/>
      <c r="E818" s="517"/>
      <c r="F818" s="517"/>
      <c r="G818" s="517"/>
      <c r="H818" s="517"/>
      <c r="I818" s="517"/>
      <c r="J818" s="517"/>
      <c r="K818" s="517"/>
      <c r="L818" s="517"/>
      <c r="M818" s="517"/>
      <c r="N818" s="517"/>
      <c r="O818" s="517"/>
      <c r="P818" s="518"/>
      <c r="Q818" s="423">
        <f>195636-143735</f>
        <v>51901</v>
      </c>
      <c r="R818" s="424"/>
      <c r="S818" s="424"/>
      <c r="T818" s="424"/>
      <c r="U818" s="424"/>
      <c r="V818" s="424"/>
      <c r="W818" s="424"/>
      <c r="X818" s="424"/>
      <c r="Y818" s="425"/>
      <c r="Z818" s="423">
        <v>40136</v>
      </c>
      <c r="AA818" s="424"/>
      <c r="AB818" s="424"/>
      <c r="AC818" s="424"/>
      <c r="AD818" s="424"/>
      <c r="AE818" s="424"/>
      <c r="AF818" s="424"/>
      <c r="AG818" s="424"/>
      <c r="AH818" s="425"/>
      <c r="AK818" s="322"/>
    </row>
    <row r="819" spans="1:37">
      <c r="A819" s="516" t="s">
        <v>1493</v>
      </c>
      <c r="B819" s="517"/>
      <c r="C819" s="517"/>
      <c r="D819" s="517"/>
      <c r="E819" s="517"/>
      <c r="F819" s="517"/>
      <c r="G819" s="517"/>
      <c r="H819" s="517"/>
      <c r="I819" s="517"/>
      <c r="J819" s="517"/>
      <c r="K819" s="517"/>
      <c r="L819" s="517"/>
      <c r="M819" s="517"/>
      <c r="N819" s="517"/>
      <c r="O819" s="517"/>
      <c r="P819" s="518"/>
      <c r="Q819" s="423">
        <v>0</v>
      </c>
      <c r="R819" s="424"/>
      <c r="S819" s="424"/>
      <c r="T819" s="424"/>
      <c r="U819" s="424"/>
      <c r="V819" s="424"/>
      <c r="W819" s="424"/>
      <c r="X819" s="424"/>
      <c r="Y819" s="425"/>
      <c r="Z819" s="423">
        <v>0</v>
      </c>
      <c r="AA819" s="424"/>
      <c r="AB819" s="424"/>
      <c r="AC819" s="424"/>
      <c r="AD819" s="424"/>
      <c r="AE819" s="424"/>
      <c r="AF819" s="424"/>
      <c r="AG819" s="424"/>
      <c r="AH819" s="425"/>
      <c r="AJ819" s="296" t="s">
        <v>1220</v>
      </c>
    </row>
    <row r="820" spans="1:37">
      <c r="A820" s="470" t="s">
        <v>1494</v>
      </c>
      <c r="B820" s="471"/>
      <c r="C820" s="471"/>
      <c r="D820" s="471"/>
      <c r="E820" s="471"/>
      <c r="F820" s="471"/>
      <c r="G820" s="471"/>
      <c r="H820" s="471"/>
      <c r="I820" s="471"/>
      <c r="J820" s="471"/>
      <c r="K820" s="471"/>
      <c r="L820" s="471"/>
      <c r="M820" s="471"/>
      <c r="N820" s="471"/>
      <c r="O820" s="471"/>
      <c r="P820" s="472"/>
      <c r="Q820" s="423">
        <f>112+7</f>
        <v>119</v>
      </c>
      <c r="R820" s="424"/>
      <c r="S820" s="424"/>
      <c r="T820" s="424"/>
      <c r="U820" s="424"/>
      <c r="V820" s="424"/>
      <c r="W820" s="424"/>
      <c r="X820" s="424"/>
      <c r="Y820" s="425"/>
      <c r="Z820" s="423">
        <v>153</v>
      </c>
      <c r="AA820" s="424"/>
      <c r="AB820" s="424"/>
      <c r="AC820" s="424"/>
      <c r="AD820" s="424"/>
      <c r="AE820" s="424"/>
      <c r="AF820" s="424"/>
      <c r="AG820" s="424"/>
      <c r="AH820" s="425"/>
      <c r="AI820" s="296" t="str">
        <f>IF(ROUND(Q820-VZaS!D29-VZaS!D33-VZaS!D37-VZaS!D39-VZaS!D42-VZaS!D44-VZaS!D46-VZaS!D48,0)=0,"","CHYBA")</f>
        <v/>
      </c>
      <c r="AJ820" s="296" t="s">
        <v>1220</v>
      </c>
    </row>
    <row r="821" spans="1:37">
      <c r="A821" s="492" t="s">
        <v>1495</v>
      </c>
      <c r="B821" s="493"/>
      <c r="C821" s="493"/>
      <c r="D821" s="493"/>
      <c r="E821" s="493"/>
      <c r="F821" s="493"/>
      <c r="G821" s="493"/>
      <c r="H821" s="493"/>
      <c r="I821" s="493"/>
      <c r="J821" s="493"/>
      <c r="K821" s="493"/>
      <c r="L821" s="493"/>
      <c r="M821" s="493"/>
      <c r="N821" s="493"/>
      <c r="O821" s="493"/>
      <c r="P821" s="494"/>
      <c r="Q821" s="423">
        <v>112</v>
      </c>
      <c r="R821" s="424"/>
      <c r="S821" s="424"/>
      <c r="T821" s="424"/>
      <c r="U821" s="424"/>
      <c r="V821" s="424"/>
      <c r="W821" s="424"/>
      <c r="X821" s="424"/>
      <c r="Y821" s="425"/>
      <c r="Z821" s="423">
        <v>104</v>
      </c>
      <c r="AA821" s="424"/>
      <c r="AB821" s="424"/>
      <c r="AC821" s="424"/>
      <c r="AD821" s="424"/>
      <c r="AE821" s="424"/>
      <c r="AF821" s="424"/>
      <c r="AG821" s="424"/>
      <c r="AH821" s="425"/>
    </row>
    <row r="822" spans="1:37" ht="27.75" customHeight="1">
      <c r="A822" s="492" t="s">
        <v>1496</v>
      </c>
      <c r="B822" s="493"/>
      <c r="C822" s="493"/>
      <c r="D822" s="493"/>
      <c r="E822" s="493"/>
      <c r="F822" s="493"/>
      <c r="G822" s="493"/>
      <c r="H822" s="493"/>
      <c r="I822" s="493"/>
      <c r="J822" s="493"/>
      <c r="K822" s="493"/>
      <c r="L822" s="493"/>
      <c r="M822" s="493"/>
      <c r="N822" s="493"/>
      <c r="O822" s="493"/>
      <c r="P822" s="494"/>
      <c r="Q822" s="423">
        <v>0</v>
      </c>
      <c r="R822" s="424"/>
      <c r="S822" s="424"/>
      <c r="T822" s="424"/>
      <c r="U822" s="424"/>
      <c r="V822" s="424"/>
      <c r="W822" s="424"/>
      <c r="X822" s="424"/>
      <c r="Y822" s="425"/>
      <c r="Z822" s="423">
        <v>0</v>
      </c>
      <c r="AA822" s="424"/>
      <c r="AB822" s="424"/>
      <c r="AC822" s="424"/>
      <c r="AD822" s="424"/>
      <c r="AE822" s="424"/>
      <c r="AF822" s="424"/>
      <c r="AG822" s="424"/>
      <c r="AH822" s="425"/>
    </row>
    <row r="823" spans="1:37">
      <c r="A823" s="492" t="s">
        <v>1497</v>
      </c>
      <c r="B823" s="493"/>
      <c r="C823" s="493"/>
      <c r="D823" s="493"/>
      <c r="E823" s="493"/>
      <c r="F823" s="493"/>
      <c r="G823" s="493"/>
      <c r="H823" s="493"/>
      <c r="I823" s="493"/>
      <c r="J823" s="493"/>
      <c r="K823" s="493"/>
      <c r="L823" s="493"/>
      <c r="M823" s="493"/>
      <c r="N823" s="493"/>
      <c r="O823" s="493"/>
      <c r="P823" s="494"/>
      <c r="Q823" s="423"/>
      <c r="R823" s="424"/>
      <c r="S823" s="424"/>
      <c r="T823" s="424"/>
      <c r="U823" s="424"/>
      <c r="V823" s="424"/>
      <c r="W823" s="424"/>
      <c r="X823" s="424"/>
      <c r="Y823" s="425"/>
      <c r="Z823" s="423"/>
      <c r="AA823" s="424"/>
      <c r="AB823" s="424"/>
      <c r="AC823" s="424"/>
      <c r="AD823" s="424"/>
      <c r="AE823" s="424"/>
      <c r="AF823" s="424"/>
      <c r="AG823" s="424"/>
      <c r="AH823" s="425"/>
    </row>
    <row r="824" spans="1:37">
      <c r="A824" s="516" t="s">
        <v>1498</v>
      </c>
      <c r="B824" s="517"/>
      <c r="C824" s="517"/>
      <c r="D824" s="517"/>
      <c r="E824" s="517"/>
      <c r="F824" s="517"/>
      <c r="G824" s="517"/>
      <c r="H824" s="517"/>
      <c r="I824" s="517"/>
      <c r="J824" s="517"/>
      <c r="K824" s="517"/>
      <c r="L824" s="517"/>
      <c r="M824" s="517"/>
      <c r="N824" s="517"/>
      <c r="O824" s="517"/>
      <c r="P824" s="518"/>
      <c r="Q824" s="423">
        <v>7</v>
      </c>
      <c r="R824" s="424"/>
      <c r="S824" s="424"/>
      <c r="T824" s="424"/>
      <c r="U824" s="424"/>
      <c r="V824" s="424"/>
      <c r="W824" s="424"/>
      <c r="X824" s="424"/>
      <c r="Y824" s="425"/>
      <c r="Z824" s="423">
        <v>49</v>
      </c>
      <c r="AA824" s="424"/>
      <c r="AB824" s="424"/>
      <c r="AC824" s="424"/>
      <c r="AD824" s="424"/>
      <c r="AE824" s="424"/>
      <c r="AF824" s="424"/>
      <c r="AG824" s="424"/>
      <c r="AH824" s="425"/>
    </row>
    <row r="825" spans="1:37">
      <c r="A825" s="507"/>
      <c r="B825" s="508"/>
      <c r="C825" s="508"/>
      <c r="D825" s="508"/>
      <c r="E825" s="508"/>
      <c r="F825" s="508"/>
      <c r="G825" s="508"/>
      <c r="H825" s="508"/>
      <c r="I825" s="508"/>
      <c r="J825" s="508"/>
      <c r="K825" s="508"/>
      <c r="L825" s="508"/>
      <c r="M825" s="508"/>
      <c r="N825" s="508"/>
      <c r="O825" s="508"/>
      <c r="P825" s="509"/>
      <c r="Q825" s="423"/>
      <c r="R825" s="424"/>
      <c r="S825" s="424"/>
      <c r="T825" s="424"/>
      <c r="U825" s="424"/>
      <c r="V825" s="424"/>
      <c r="W825" s="424"/>
      <c r="X825" s="424"/>
      <c r="Y825" s="425"/>
      <c r="Z825" s="423"/>
      <c r="AA825" s="424"/>
      <c r="AB825" s="424"/>
      <c r="AC825" s="424"/>
      <c r="AD825" s="424"/>
      <c r="AE825" s="424"/>
      <c r="AF825" s="424"/>
      <c r="AG825" s="424"/>
      <c r="AH825" s="425"/>
    </row>
    <row r="826" spans="1:37">
      <c r="A826" s="507"/>
      <c r="B826" s="508"/>
      <c r="C826" s="508"/>
      <c r="D826" s="508"/>
      <c r="E826" s="508"/>
      <c r="F826" s="508"/>
      <c r="G826" s="508"/>
      <c r="H826" s="508"/>
      <c r="I826" s="508"/>
      <c r="J826" s="508"/>
      <c r="K826" s="508"/>
      <c r="L826" s="508"/>
      <c r="M826" s="508"/>
      <c r="N826" s="508"/>
      <c r="O826" s="508"/>
      <c r="P826" s="509"/>
      <c r="Q826" s="423"/>
      <c r="R826" s="424"/>
      <c r="S826" s="424"/>
      <c r="T826" s="424"/>
      <c r="U826" s="424"/>
      <c r="V826" s="424"/>
      <c r="W826" s="424"/>
      <c r="X826" s="424"/>
      <c r="Y826" s="425"/>
      <c r="Z826" s="423"/>
      <c r="AA826" s="424"/>
      <c r="AB826" s="424"/>
      <c r="AC826" s="424"/>
      <c r="AD826" s="424"/>
      <c r="AE826" s="424"/>
      <c r="AF826" s="424"/>
      <c r="AG826" s="424"/>
      <c r="AH826" s="425"/>
    </row>
    <row r="827" spans="1:37">
      <c r="A827" s="498" t="s">
        <v>1499</v>
      </c>
      <c r="B827" s="499"/>
      <c r="C827" s="499"/>
      <c r="D827" s="499"/>
      <c r="E827" s="499"/>
      <c r="F827" s="499"/>
      <c r="G827" s="499"/>
      <c r="H827" s="499"/>
      <c r="I827" s="499"/>
      <c r="J827" s="499"/>
      <c r="K827" s="499"/>
      <c r="L827" s="499"/>
      <c r="M827" s="499"/>
      <c r="N827" s="499"/>
      <c r="O827" s="499"/>
      <c r="P827" s="500"/>
      <c r="Q827" s="423">
        <f>SUM(Q828:Y830)</f>
        <v>0</v>
      </c>
      <c r="R827" s="424"/>
      <c r="S827" s="424"/>
      <c r="T827" s="424"/>
      <c r="U827" s="424"/>
      <c r="V827" s="424"/>
      <c r="W827" s="424"/>
      <c r="X827" s="424"/>
      <c r="Y827" s="425"/>
      <c r="Z827" s="423">
        <f>SUM(Z828:AH830)</f>
        <v>0</v>
      </c>
      <c r="AA827" s="424"/>
      <c r="AB827" s="424"/>
      <c r="AC827" s="424"/>
      <c r="AD827" s="424"/>
      <c r="AE827" s="424"/>
      <c r="AF827" s="424"/>
      <c r="AG827" s="424"/>
      <c r="AH827" s="425"/>
      <c r="AI827" s="296" t="str">
        <f>IF(ROUND(Z827-VZaS!E56,0)=0,"","CHYBA")</f>
        <v/>
      </c>
      <c r="AJ827" s="296" t="s">
        <v>1220</v>
      </c>
    </row>
    <row r="828" spans="1:37">
      <c r="A828" s="507"/>
      <c r="B828" s="508"/>
      <c r="C828" s="508"/>
      <c r="D828" s="508"/>
      <c r="E828" s="508"/>
      <c r="F828" s="508"/>
      <c r="G828" s="508"/>
      <c r="H828" s="508"/>
      <c r="I828" s="508"/>
      <c r="J828" s="508"/>
      <c r="K828" s="508"/>
      <c r="L828" s="508"/>
      <c r="M828" s="508"/>
      <c r="N828" s="508"/>
      <c r="O828" s="508"/>
      <c r="P828" s="509"/>
      <c r="Q828" s="423"/>
      <c r="R828" s="424"/>
      <c r="S828" s="424"/>
      <c r="T828" s="424"/>
      <c r="U828" s="424"/>
      <c r="V828" s="424"/>
      <c r="W828" s="424"/>
      <c r="X828" s="424"/>
      <c r="Y828" s="425"/>
      <c r="Z828" s="423"/>
      <c r="AA828" s="424"/>
      <c r="AB828" s="424"/>
      <c r="AC828" s="424"/>
      <c r="AD828" s="424"/>
      <c r="AE828" s="424"/>
      <c r="AF828" s="424"/>
      <c r="AG828" s="424"/>
      <c r="AH828" s="425"/>
      <c r="AI828" s="296" t="str">
        <f>IF(ROUND(Q827-VZaS!D56,0)=0,"","CHYBA")</f>
        <v/>
      </c>
      <c r="AJ828" s="296" t="s">
        <v>1220</v>
      </c>
    </row>
    <row r="829" spans="1:37">
      <c r="A829" s="507"/>
      <c r="B829" s="508"/>
      <c r="C829" s="508"/>
      <c r="D829" s="508"/>
      <c r="E829" s="508"/>
      <c r="F829" s="508"/>
      <c r="G829" s="508"/>
      <c r="H829" s="508"/>
      <c r="I829" s="508"/>
      <c r="J829" s="508"/>
      <c r="K829" s="508"/>
      <c r="L829" s="508"/>
      <c r="M829" s="508"/>
      <c r="N829" s="508"/>
      <c r="O829" s="508"/>
      <c r="P829" s="509"/>
      <c r="Q829" s="504"/>
      <c r="R829" s="505"/>
      <c r="S829" s="505"/>
      <c r="T829" s="505"/>
      <c r="U829" s="505"/>
      <c r="V829" s="505"/>
      <c r="W829" s="505"/>
      <c r="X829" s="505"/>
      <c r="Y829" s="506"/>
      <c r="Z829" s="504"/>
      <c r="AA829" s="505"/>
      <c r="AB829" s="505"/>
      <c r="AC829" s="505"/>
      <c r="AD829" s="505"/>
      <c r="AE829" s="505"/>
      <c r="AF829" s="505"/>
      <c r="AG829" s="505"/>
      <c r="AH829" s="506"/>
    </row>
    <row r="830" spans="1:37">
      <c r="A830" s="507"/>
      <c r="B830" s="508"/>
      <c r="C830" s="508"/>
      <c r="D830" s="508"/>
      <c r="E830" s="508"/>
      <c r="F830" s="508"/>
      <c r="G830" s="508"/>
      <c r="H830" s="508"/>
      <c r="I830" s="508"/>
      <c r="J830" s="508"/>
      <c r="K830" s="508"/>
      <c r="L830" s="508"/>
      <c r="M830" s="508"/>
      <c r="N830" s="508"/>
      <c r="O830" s="508"/>
      <c r="P830" s="509"/>
      <c r="Q830" s="504"/>
      <c r="R830" s="505"/>
      <c r="S830" s="505"/>
      <c r="T830" s="505"/>
      <c r="U830" s="505"/>
      <c r="V830" s="505"/>
      <c r="W830" s="505"/>
      <c r="X830" s="505"/>
      <c r="Y830" s="506"/>
      <c r="Z830" s="504"/>
      <c r="AA830" s="505"/>
      <c r="AB830" s="505"/>
      <c r="AC830" s="505"/>
      <c r="AD830" s="505"/>
      <c r="AE830" s="505"/>
      <c r="AF830" s="505"/>
      <c r="AG830" s="505"/>
      <c r="AH830" s="506"/>
    </row>
    <row r="831" spans="1:37">
      <c r="A831" s="295"/>
      <c r="B831" s="295"/>
      <c r="C831" s="295"/>
      <c r="D831" s="295"/>
      <c r="E831" s="295"/>
      <c r="F831" s="295"/>
      <c r="G831" s="295"/>
      <c r="H831" s="295"/>
      <c r="I831" s="295"/>
      <c r="J831" s="295"/>
      <c r="K831" s="295"/>
      <c r="L831" s="295"/>
      <c r="M831" s="295"/>
      <c r="N831" s="295"/>
      <c r="O831" s="295"/>
      <c r="P831" s="295"/>
      <c r="Q831" s="295"/>
      <c r="R831" s="295"/>
      <c r="S831" s="295"/>
      <c r="T831" s="295"/>
      <c r="U831" s="295"/>
      <c r="V831" s="295"/>
      <c r="W831" s="295"/>
      <c r="X831" s="295"/>
      <c r="Y831" s="295"/>
      <c r="Z831" s="295"/>
      <c r="AA831" s="295"/>
      <c r="AB831" s="295"/>
      <c r="AC831" s="295"/>
      <c r="AD831" s="295"/>
      <c r="AE831" s="295"/>
      <c r="AF831" s="295"/>
      <c r="AG831" s="295"/>
      <c r="AH831" s="295"/>
    </row>
    <row r="832" spans="1:37">
      <c r="A832" s="295" t="s">
        <v>1500</v>
      </c>
      <c r="B832" s="295"/>
      <c r="C832" s="295"/>
      <c r="D832" s="295"/>
      <c r="E832" s="295"/>
      <c r="F832" s="295"/>
      <c r="G832" s="295"/>
      <c r="H832" s="295"/>
      <c r="I832" s="295"/>
      <c r="J832" s="295"/>
      <c r="K832" s="295"/>
      <c r="L832" s="295"/>
      <c r="M832" s="295"/>
      <c r="N832" s="295"/>
      <c r="O832" s="295"/>
      <c r="P832" s="295"/>
      <c r="Q832" s="295"/>
      <c r="R832" s="295"/>
      <c r="S832" s="295"/>
      <c r="T832" s="295"/>
      <c r="U832" s="295"/>
      <c r="V832" s="295"/>
      <c r="W832" s="295"/>
      <c r="X832" s="295"/>
      <c r="Y832" s="295"/>
      <c r="Z832" s="295"/>
      <c r="AA832" s="295"/>
      <c r="AB832" s="295"/>
      <c r="AC832" s="295"/>
      <c r="AD832" s="295"/>
      <c r="AE832" s="295"/>
      <c r="AF832" s="295"/>
      <c r="AG832" s="295"/>
      <c r="AH832" s="295"/>
    </row>
    <row r="833" spans="1:36">
      <c r="A833" s="295"/>
      <c r="B833" s="295"/>
      <c r="C833" s="295"/>
      <c r="D833" s="295"/>
      <c r="E833" s="295"/>
      <c r="F833" s="295"/>
      <c r="G833" s="295"/>
      <c r="H833" s="295"/>
      <c r="I833" s="295"/>
      <c r="J833" s="295"/>
      <c r="K833" s="295"/>
      <c r="L833" s="295"/>
      <c r="M833" s="295"/>
      <c r="N833" s="295"/>
      <c r="O833" s="295"/>
      <c r="P833" s="295"/>
      <c r="Q833" s="295"/>
      <c r="R833" s="295"/>
      <c r="S833" s="295"/>
      <c r="T833" s="295"/>
      <c r="U833" s="295"/>
      <c r="V833" s="295"/>
      <c r="W833" s="295"/>
      <c r="X833" s="295"/>
      <c r="Y833" s="295"/>
      <c r="Z833" s="295"/>
      <c r="AA833" s="295"/>
      <c r="AB833" s="295"/>
      <c r="AC833" s="295"/>
      <c r="AD833" s="295"/>
      <c r="AE833" s="295"/>
      <c r="AF833" s="295"/>
      <c r="AG833" s="295"/>
      <c r="AH833" s="295"/>
    </row>
    <row r="834" spans="1:36" ht="29.25" customHeight="1">
      <c r="A834" s="507" t="s">
        <v>1089</v>
      </c>
      <c r="B834" s="508"/>
      <c r="C834" s="508"/>
      <c r="D834" s="508"/>
      <c r="E834" s="508"/>
      <c r="F834" s="508"/>
      <c r="G834" s="508"/>
      <c r="H834" s="508"/>
      <c r="I834" s="508"/>
      <c r="J834" s="508"/>
      <c r="K834" s="508"/>
      <c r="L834" s="508"/>
      <c r="M834" s="508"/>
      <c r="N834" s="508"/>
      <c r="O834" s="508"/>
      <c r="P834" s="509"/>
      <c r="Q834" s="510" t="s">
        <v>1328</v>
      </c>
      <c r="R834" s="511"/>
      <c r="S834" s="511"/>
      <c r="T834" s="511"/>
      <c r="U834" s="511"/>
      <c r="V834" s="511"/>
      <c r="W834" s="511"/>
      <c r="X834" s="511"/>
      <c r="Y834" s="512"/>
      <c r="Z834" s="513" t="s">
        <v>742</v>
      </c>
      <c r="AA834" s="514"/>
      <c r="AB834" s="514"/>
      <c r="AC834" s="514"/>
      <c r="AD834" s="514"/>
      <c r="AE834" s="514"/>
      <c r="AF834" s="514"/>
      <c r="AG834" s="514"/>
      <c r="AH834" s="515"/>
    </row>
    <row r="835" spans="1:36">
      <c r="A835" s="498" t="s">
        <v>1501</v>
      </c>
      <c r="B835" s="499"/>
      <c r="C835" s="499"/>
      <c r="D835" s="499"/>
      <c r="E835" s="499"/>
      <c r="F835" s="499"/>
      <c r="G835" s="499"/>
      <c r="H835" s="499"/>
      <c r="I835" s="499"/>
      <c r="J835" s="499"/>
      <c r="K835" s="499"/>
      <c r="L835" s="499"/>
      <c r="M835" s="499"/>
      <c r="N835" s="499"/>
      <c r="O835" s="499"/>
      <c r="P835" s="500"/>
      <c r="Q835" s="504"/>
      <c r="R835" s="505"/>
      <c r="S835" s="505"/>
      <c r="T835" s="505"/>
      <c r="U835" s="505"/>
      <c r="V835" s="505"/>
      <c r="W835" s="505"/>
      <c r="X835" s="505"/>
      <c r="Y835" s="506"/>
      <c r="Z835" s="504"/>
      <c r="AA835" s="505"/>
      <c r="AB835" s="505"/>
      <c r="AC835" s="505"/>
      <c r="AD835" s="505"/>
      <c r="AE835" s="505"/>
      <c r="AF835" s="505"/>
      <c r="AG835" s="505"/>
      <c r="AH835" s="506"/>
    </row>
    <row r="836" spans="1:36">
      <c r="A836" s="498" t="s">
        <v>1502</v>
      </c>
      <c r="B836" s="499"/>
      <c r="C836" s="499"/>
      <c r="D836" s="499"/>
      <c r="E836" s="499"/>
      <c r="F836" s="499"/>
      <c r="G836" s="499"/>
      <c r="H836" s="499"/>
      <c r="I836" s="499"/>
      <c r="J836" s="499"/>
      <c r="K836" s="499"/>
      <c r="L836" s="499"/>
      <c r="M836" s="499"/>
      <c r="N836" s="499"/>
      <c r="O836" s="499"/>
      <c r="P836" s="500"/>
      <c r="Q836" s="423">
        <v>10399291</v>
      </c>
      <c r="R836" s="424"/>
      <c r="S836" s="424"/>
      <c r="T836" s="424"/>
      <c r="U836" s="424"/>
      <c r="V836" s="424"/>
      <c r="W836" s="424"/>
      <c r="X836" s="424"/>
      <c r="Y836" s="425"/>
      <c r="Z836" s="423">
        <v>9779409</v>
      </c>
      <c r="AA836" s="424"/>
      <c r="AB836" s="424"/>
      <c r="AC836" s="424"/>
      <c r="AD836" s="424"/>
      <c r="AE836" s="424"/>
      <c r="AF836" s="424"/>
      <c r="AG836" s="424"/>
      <c r="AH836" s="425"/>
    </row>
    <row r="837" spans="1:36">
      <c r="A837" s="498" t="s">
        <v>1503</v>
      </c>
      <c r="B837" s="499"/>
      <c r="C837" s="499"/>
      <c r="D837" s="499"/>
      <c r="E837" s="499"/>
      <c r="F837" s="499"/>
      <c r="G837" s="499"/>
      <c r="H837" s="499"/>
      <c r="I837" s="499"/>
      <c r="J837" s="499"/>
      <c r="K837" s="499"/>
      <c r="L837" s="499"/>
      <c r="M837" s="499"/>
      <c r="N837" s="499"/>
      <c r="O837" s="499"/>
      <c r="P837" s="500"/>
      <c r="Q837" s="423">
        <v>154634</v>
      </c>
      <c r="R837" s="424"/>
      <c r="S837" s="424"/>
      <c r="T837" s="424"/>
      <c r="U837" s="424"/>
      <c r="V837" s="424"/>
      <c r="W837" s="424"/>
      <c r="X837" s="424"/>
      <c r="Y837" s="425"/>
      <c r="Z837" s="423">
        <v>55461</v>
      </c>
      <c r="AA837" s="424"/>
      <c r="AB837" s="424"/>
      <c r="AC837" s="424"/>
      <c r="AD837" s="424"/>
      <c r="AE837" s="424"/>
      <c r="AF837" s="424"/>
      <c r="AG837" s="424"/>
      <c r="AH837" s="425"/>
    </row>
    <row r="838" spans="1:36">
      <c r="A838" s="498" t="s">
        <v>1504</v>
      </c>
      <c r="B838" s="499"/>
      <c r="C838" s="499"/>
      <c r="D838" s="499"/>
      <c r="E838" s="499"/>
      <c r="F838" s="499"/>
      <c r="G838" s="499"/>
      <c r="H838" s="499"/>
      <c r="I838" s="499"/>
      <c r="J838" s="499"/>
      <c r="K838" s="499"/>
      <c r="L838" s="499"/>
      <c r="M838" s="499"/>
      <c r="N838" s="499"/>
      <c r="O838" s="499"/>
      <c r="P838" s="500"/>
      <c r="Q838" s="423"/>
      <c r="R838" s="424"/>
      <c r="S838" s="424"/>
      <c r="T838" s="424"/>
      <c r="U838" s="424"/>
      <c r="V838" s="424"/>
      <c r="W838" s="424"/>
      <c r="X838" s="424"/>
      <c r="Y838" s="425"/>
      <c r="Z838" s="423"/>
      <c r="AA838" s="424"/>
      <c r="AB838" s="424"/>
      <c r="AC838" s="424"/>
      <c r="AD838" s="424"/>
      <c r="AE838" s="424"/>
      <c r="AF838" s="424"/>
      <c r="AG838" s="424"/>
      <c r="AH838" s="425"/>
    </row>
    <row r="839" spans="1:36">
      <c r="A839" s="498" t="s">
        <v>1505</v>
      </c>
      <c r="B839" s="499"/>
      <c r="C839" s="499"/>
      <c r="D839" s="499"/>
      <c r="E839" s="499"/>
      <c r="F839" s="499"/>
      <c r="G839" s="499"/>
      <c r="H839" s="499"/>
      <c r="I839" s="499"/>
      <c r="J839" s="499"/>
      <c r="K839" s="499"/>
      <c r="L839" s="499"/>
      <c r="M839" s="499"/>
      <c r="N839" s="499"/>
      <c r="O839" s="499"/>
      <c r="P839" s="500"/>
      <c r="Q839" s="423"/>
      <c r="R839" s="424"/>
      <c r="S839" s="424"/>
      <c r="T839" s="424"/>
      <c r="U839" s="424"/>
      <c r="V839" s="424"/>
      <c r="W839" s="424"/>
      <c r="X839" s="424"/>
      <c r="Y839" s="425"/>
      <c r="Z839" s="423"/>
      <c r="AA839" s="424"/>
      <c r="AB839" s="424"/>
      <c r="AC839" s="424"/>
      <c r="AD839" s="424"/>
      <c r="AE839" s="424"/>
      <c r="AF839" s="424"/>
      <c r="AG839" s="424"/>
      <c r="AH839" s="425"/>
    </row>
    <row r="840" spans="1:36">
      <c r="A840" s="501" t="s">
        <v>1716</v>
      </c>
      <c r="B840" s="502"/>
      <c r="C840" s="502"/>
      <c r="D840" s="502"/>
      <c r="E840" s="502"/>
      <c r="F840" s="502"/>
      <c r="G840" s="502"/>
      <c r="H840" s="502"/>
      <c r="I840" s="502"/>
      <c r="J840" s="502"/>
      <c r="K840" s="502"/>
      <c r="L840" s="502"/>
      <c r="M840" s="502"/>
      <c r="N840" s="502"/>
      <c r="O840" s="502"/>
      <c r="P840" s="503"/>
      <c r="Q840" s="423">
        <f>195636+93216+7+112</f>
        <v>288971</v>
      </c>
      <c r="R840" s="424"/>
      <c r="S840" s="424"/>
      <c r="T840" s="424"/>
      <c r="U840" s="424"/>
      <c r="V840" s="424"/>
      <c r="W840" s="424"/>
      <c r="X840" s="424"/>
      <c r="Y840" s="425"/>
      <c r="Z840" s="423">
        <f>2430521+173225+49+104</f>
        <v>2603899</v>
      </c>
      <c r="AA840" s="424"/>
      <c r="AB840" s="424"/>
      <c r="AC840" s="424"/>
      <c r="AD840" s="424"/>
      <c r="AE840" s="424"/>
      <c r="AF840" s="424"/>
      <c r="AG840" s="424"/>
      <c r="AH840" s="425"/>
      <c r="AI840" s="298" t="str">
        <f>IF(ROUND(Z841-VZaS!E3-VZaS!E7-VZaS!E21-VZaS!E24-VZaS!E29-VZaS!E33-VZaS!E37-VZaS!E39-VZaS!E42-VZaS!E44-VZaS!E46,0)=0,"","CHYBA")</f>
        <v/>
      </c>
      <c r="AJ840" s="296" t="s">
        <v>1220</v>
      </c>
    </row>
    <row r="841" spans="1:36">
      <c r="A841" s="495" t="s">
        <v>1506</v>
      </c>
      <c r="B841" s="496"/>
      <c r="C841" s="496"/>
      <c r="D841" s="496"/>
      <c r="E841" s="496"/>
      <c r="F841" s="496"/>
      <c r="G841" s="496"/>
      <c r="H841" s="496"/>
      <c r="I841" s="496"/>
      <c r="J841" s="496"/>
      <c r="K841" s="496"/>
      <c r="L841" s="496"/>
      <c r="M841" s="496"/>
      <c r="N841" s="496"/>
      <c r="O841" s="496"/>
      <c r="P841" s="497"/>
      <c r="Q841" s="423">
        <f>SUM(Q835:Y840)</f>
        <v>10842896</v>
      </c>
      <c r="R841" s="424"/>
      <c r="S841" s="424"/>
      <c r="T841" s="424"/>
      <c r="U841" s="424"/>
      <c r="V841" s="424"/>
      <c r="W841" s="424"/>
      <c r="X841" s="424"/>
      <c r="Y841" s="425"/>
      <c r="Z841" s="423">
        <f>SUM(Z835:AH840)</f>
        <v>12438769</v>
      </c>
      <c r="AA841" s="424"/>
      <c r="AB841" s="424"/>
      <c r="AC841" s="424"/>
      <c r="AD841" s="424"/>
      <c r="AE841" s="424"/>
      <c r="AF841" s="424"/>
      <c r="AG841" s="424"/>
      <c r="AH841" s="425"/>
      <c r="AI841" s="296" t="str">
        <f>IF(ROUND(Q841-VZaS!D3-VZaS!D7-VZaS!D21-VZaS!D24-VZaS!D29-VZaS!D33-VZaS!D37-VZaS!D39-VZaS!D42-VZaS!D44-VZaS!D46,0)=0,"","CHYBA")</f>
        <v/>
      </c>
      <c r="AJ841" s="296" t="s">
        <v>1220</v>
      </c>
    </row>
    <row r="842" spans="1:36">
      <c r="A842" s="295"/>
      <c r="B842" s="295"/>
      <c r="C842" s="295"/>
      <c r="D842" s="295"/>
      <c r="E842" s="295"/>
      <c r="F842" s="295"/>
      <c r="G842" s="295"/>
      <c r="H842" s="295"/>
      <c r="I842" s="295"/>
      <c r="J842" s="295"/>
      <c r="K842" s="295"/>
      <c r="L842" s="295"/>
      <c r="M842" s="295"/>
      <c r="N842" s="295"/>
      <c r="O842" s="295"/>
      <c r="P842" s="295"/>
      <c r="Q842" s="295"/>
      <c r="R842" s="295"/>
      <c r="S842" s="295"/>
      <c r="T842" s="295"/>
      <c r="U842" s="295"/>
      <c r="V842" s="295"/>
      <c r="W842" s="295"/>
      <c r="X842" s="295"/>
      <c r="Y842" s="295"/>
      <c r="Z842" s="295"/>
      <c r="AA842" s="295"/>
      <c r="AB842" s="295"/>
      <c r="AC842" s="295"/>
      <c r="AD842" s="295"/>
      <c r="AE842" s="295"/>
      <c r="AF842" s="295"/>
      <c r="AG842" s="295"/>
      <c r="AH842" s="295"/>
    </row>
    <row r="843" spans="1:36">
      <c r="A843" s="412"/>
      <c r="B843" s="412"/>
      <c r="C843" s="412"/>
      <c r="D843" s="412"/>
      <c r="E843" s="412"/>
      <c r="F843" s="412"/>
      <c r="G843" s="412"/>
      <c r="H843" s="412"/>
      <c r="I843" s="412"/>
      <c r="J843" s="412"/>
      <c r="K843" s="412"/>
      <c r="L843" s="412"/>
      <c r="M843" s="412"/>
      <c r="N843" s="412"/>
      <c r="O843" s="412"/>
      <c r="P843" s="412"/>
      <c r="Q843" s="412"/>
      <c r="R843" s="412"/>
      <c r="S843" s="412"/>
      <c r="T843" s="412"/>
      <c r="U843" s="412"/>
      <c r="V843" s="412"/>
      <c r="W843" s="412"/>
      <c r="X843" s="412"/>
      <c r="Y843" s="412"/>
      <c r="Z843" s="412"/>
      <c r="AA843" s="412"/>
      <c r="AB843" s="412"/>
      <c r="AC843" s="412"/>
      <c r="AD843" s="412"/>
      <c r="AE843" s="412"/>
      <c r="AF843" s="412"/>
      <c r="AG843" s="412"/>
      <c r="AH843" s="412"/>
    </row>
    <row r="844" spans="1:36">
      <c r="A844" s="295"/>
      <c r="B844" s="295"/>
      <c r="C844" s="295"/>
      <c r="D844" s="295"/>
      <c r="E844" s="295"/>
      <c r="F844" s="295"/>
      <c r="G844" s="295"/>
      <c r="H844" s="295"/>
      <c r="I844" s="295"/>
      <c r="J844" s="295"/>
      <c r="K844" s="295"/>
      <c r="L844" s="295"/>
      <c r="M844" s="295"/>
      <c r="N844" s="295"/>
      <c r="O844" s="295"/>
      <c r="P844" s="295"/>
      <c r="Q844" s="295"/>
      <c r="R844" s="295"/>
      <c r="S844" s="295"/>
      <c r="T844" s="295"/>
      <c r="U844" s="295"/>
      <c r="V844" s="295"/>
      <c r="W844" s="295"/>
      <c r="X844" s="295"/>
      <c r="Y844" s="295"/>
      <c r="Z844" s="295"/>
      <c r="AA844" s="295"/>
      <c r="AB844" s="295"/>
      <c r="AC844" s="295"/>
      <c r="AD844" s="295"/>
      <c r="AE844" s="295"/>
      <c r="AF844" s="295"/>
      <c r="AG844" s="295"/>
      <c r="AH844" s="295"/>
    </row>
    <row r="845" spans="1:36">
      <c r="A845" s="320" t="s">
        <v>1507</v>
      </c>
      <c r="B845" s="295"/>
      <c r="C845" s="295"/>
      <c r="D845" s="295"/>
      <c r="E845" s="295"/>
      <c r="F845" s="295"/>
      <c r="G845" s="295"/>
      <c r="H845" s="295"/>
      <c r="I845" s="295"/>
      <c r="J845" s="295"/>
      <c r="K845" s="295"/>
      <c r="L845" s="295"/>
      <c r="M845" s="295"/>
      <c r="N845" s="295"/>
      <c r="O845" s="295"/>
      <c r="P845" s="295"/>
      <c r="Q845" s="295"/>
      <c r="R845" s="295"/>
      <c r="S845" s="295"/>
      <c r="T845" s="295"/>
      <c r="U845" s="295"/>
      <c r="V845" s="295"/>
      <c r="W845" s="295"/>
      <c r="X845" s="295"/>
      <c r="Y845" s="295"/>
      <c r="Z845" s="295"/>
      <c r="AA845" s="295"/>
      <c r="AB845" s="295"/>
      <c r="AC845" s="295"/>
      <c r="AD845" s="295"/>
      <c r="AE845" s="295"/>
      <c r="AF845" s="295"/>
      <c r="AG845" s="295"/>
      <c r="AH845" s="295"/>
    </row>
    <row r="846" spans="1:36">
      <c r="A846" s="295"/>
      <c r="B846" s="295"/>
      <c r="C846" s="295"/>
      <c r="D846" s="295"/>
      <c r="E846" s="295"/>
      <c r="F846" s="295"/>
      <c r="G846" s="295"/>
      <c r="H846" s="295"/>
      <c r="I846" s="295"/>
      <c r="J846" s="295"/>
      <c r="K846" s="295"/>
      <c r="L846" s="295"/>
      <c r="M846" s="295"/>
      <c r="N846" s="295"/>
      <c r="O846" s="295"/>
      <c r="P846" s="295"/>
      <c r="Q846" s="295"/>
      <c r="R846" s="295"/>
      <c r="S846" s="295"/>
      <c r="T846" s="295"/>
      <c r="U846" s="295"/>
      <c r="V846" s="295"/>
      <c r="W846" s="295"/>
      <c r="X846" s="295"/>
      <c r="Y846" s="295"/>
      <c r="Z846" s="295"/>
      <c r="AA846" s="295"/>
      <c r="AB846" s="295"/>
      <c r="AC846" s="295"/>
      <c r="AD846" s="295"/>
      <c r="AE846" s="295"/>
      <c r="AF846" s="295"/>
      <c r="AG846" s="295"/>
      <c r="AH846" s="295"/>
    </row>
    <row r="847" spans="1:36">
      <c r="A847" s="412" t="s">
        <v>1508</v>
      </c>
      <c r="B847" s="412"/>
      <c r="C847" s="412"/>
      <c r="D847" s="412"/>
      <c r="E847" s="412"/>
      <c r="F847" s="412"/>
      <c r="G847" s="412"/>
      <c r="H847" s="412"/>
      <c r="I847" s="412"/>
      <c r="J847" s="412"/>
      <c r="K847" s="412"/>
      <c r="L847" s="412"/>
      <c r="M847" s="412"/>
      <c r="N847" s="412"/>
      <c r="O847" s="412"/>
      <c r="P847" s="412"/>
      <c r="Q847" s="412"/>
      <c r="R847" s="412"/>
      <c r="S847" s="412"/>
      <c r="T847" s="412"/>
      <c r="U847" s="412"/>
      <c r="V847" s="412"/>
      <c r="W847" s="412"/>
      <c r="X847" s="412"/>
      <c r="Y847" s="412"/>
      <c r="Z847" s="412"/>
      <c r="AA847" s="412"/>
      <c r="AB847" s="412"/>
      <c r="AC847" s="412"/>
      <c r="AD847" s="412"/>
      <c r="AE847" s="412"/>
      <c r="AF847" s="412"/>
      <c r="AG847" s="412"/>
      <c r="AH847" s="412"/>
    </row>
    <row r="848" spans="1:36">
      <c r="A848" s="412"/>
      <c r="B848" s="412"/>
      <c r="C848" s="412"/>
      <c r="D848" s="412"/>
      <c r="E848" s="412"/>
      <c r="F848" s="412"/>
      <c r="G848" s="412"/>
      <c r="H848" s="412"/>
      <c r="I848" s="412"/>
      <c r="J848" s="412"/>
      <c r="K848" s="412"/>
      <c r="L848" s="412"/>
      <c r="M848" s="412"/>
      <c r="N848" s="412"/>
      <c r="O848" s="412"/>
      <c r="P848" s="412"/>
      <c r="Q848" s="412"/>
      <c r="R848" s="412"/>
      <c r="S848" s="412"/>
      <c r="T848" s="412"/>
      <c r="U848" s="412"/>
      <c r="V848" s="412"/>
      <c r="W848" s="412"/>
      <c r="X848" s="412"/>
      <c r="Y848" s="412"/>
      <c r="Z848" s="412"/>
      <c r="AA848" s="412"/>
      <c r="AB848" s="412"/>
      <c r="AC848" s="412"/>
      <c r="AD848" s="412"/>
      <c r="AE848" s="412"/>
      <c r="AF848" s="412"/>
      <c r="AG848" s="412"/>
      <c r="AH848" s="412"/>
    </row>
    <row r="849" spans="1:38">
      <c r="A849" s="295"/>
      <c r="B849" s="295"/>
      <c r="C849" s="295"/>
      <c r="D849" s="295"/>
      <c r="E849" s="295"/>
      <c r="F849" s="295"/>
      <c r="G849" s="295"/>
      <c r="H849" s="295"/>
      <c r="I849" s="295"/>
      <c r="J849" s="295"/>
      <c r="K849" s="295"/>
      <c r="L849" s="295"/>
      <c r="M849" s="295"/>
      <c r="N849" s="295"/>
      <c r="O849" s="295"/>
      <c r="P849" s="295"/>
      <c r="Q849" s="295"/>
      <c r="R849" s="295"/>
      <c r="S849" s="295"/>
      <c r="T849" s="295"/>
      <c r="U849" s="295"/>
      <c r="V849" s="295"/>
      <c r="W849" s="295"/>
      <c r="X849" s="295"/>
      <c r="Y849" s="295"/>
      <c r="Z849" s="295"/>
      <c r="AA849" s="295"/>
      <c r="AB849" s="295"/>
      <c r="AC849" s="295"/>
      <c r="AD849" s="295"/>
      <c r="AE849" s="295"/>
      <c r="AF849" s="295"/>
      <c r="AG849" s="295"/>
      <c r="AH849" s="295"/>
    </row>
    <row r="850" spans="1:38" ht="25.5" customHeight="1">
      <c r="A850" s="437" t="s">
        <v>1089</v>
      </c>
      <c r="B850" s="438"/>
      <c r="C850" s="438"/>
      <c r="D850" s="438"/>
      <c r="E850" s="438"/>
      <c r="F850" s="438"/>
      <c r="G850" s="438"/>
      <c r="H850" s="438"/>
      <c r="I850" s="438"/>
      <c r="J850" s="438"/>
      <c r="K850" s="438"/>
      <c r="L850" s="438"/>
      <c r="M850" s="438"/>
      <c r="N850" s="438"/>
      <c r="O850" s="438"/>
      <c r="P850" s="438"/>
      <c r="Q850" s="438"/>
      <c r="R850" s="438"/>
      <c r="S850" s="438"/>
      <c r="T850" s="439"/>
      <c r="U850" s="437" t="s">
        <v>547</v>
      </c>
      <c r="V850" s="438"/>
      <c r="W850" s="438"/>
      <c r="X850" s="438"/>
      <c r="Y850" s="438"/>
      <c r="Z850" s="438"/>
      <c r="AA850" s="439"/>
      <c r="AB850" s="437" t="s">
        <v>742</v>
      </c>
      <c r="AC850" s="438"/>
      <c r="AD850" s="438"/>
      <c r="AE850" s="438"/>
      <c r="AF850" s="438"/>
      <c r="AG850" s="438"/>
      <c r="AH850" s="439"/>
      <c r="AI850" s="296" t="str">
        <f>IF(ROUND(AB851-VZaS!E12,0)=0,"","CHYBA")</f>
        <v/>
      </c>
      <c r="AJ850" s="296" t="s">
        <v>1220</v>
      </c>
    </row>
    <row r="851" spans="1:38" ht="20.25" customHeight="1">
      <c r="A851" s="477" t="s">
        <v>1509</v>
      </c>
      <c r="B851" s="478"/>
      <c r="C851" s="478"/>
      <c r="D851" s="478"/>
      <c r="E851" s="478"/>
      <c r="F851" s="478"/>
      <c r="G851" s="478"/>
      <c r="H851" s="478"/>
      <c r="I851" s="478"/>
      <c r="J851" s="478"/>
      <c r="K851" s="478"/>
      <c r="L851" s="478"/>
      <c r="M851" s="478"/>
      <c r="N851" s="478"/>
      <c r="O851" s="478"/>
      <c r="P851" s="478"/>
      <c r="Q851" s="478"/>
      <c r="R851" s="478"/>
      <c r="S851" s="478"/>
      <c r="T851" s="479"/>
      <c r="U851" s="473">
        <f>U852+U858</f>
        <v>1931832</v>
      </c>
      <c r="V851" s="474"/>
      <c r="W851" s="474"/>
      <c r="X851" s="474"/>
      <c r="Y851" s="474"/>
      <c r="Z851" s="474"/>
      <c r="AA851" s="475"/>
      <c r="AB851" s="473">
        <f>AB852+AB858</f>
        <v>1488706</v>
      </c>
      <c r="AC851" s="474"/>
      <c r="AD851" s="474"/>
      <c r="AE851" s="474"/>
      <c r="AF851" s="474"/>
      <c r="AG851" s="474"/>
      <c r="AH851" s="475"/>
      <c r="AK851" s="322"/>
      <c r="AL851" s="322"/>
    </row>
    <row r="852" spans="1:38">
      <c r="A852" s="470" t="s">
        <v>1510</v>
      </c>
      <c r="B852" s="471"/>
      <c r="C852" s="471"/>
      <c r="D852" s="471"/>
      <c r="E852" s="471"/>
      <c r="F852" s="471"/>
      <c r="G852" s="471"/>
      <c r="H852" s="471"/>
      <c r="I852" s="471"/>
      <c r="J852" s="471"/>
      <c r="K852" s="471"/>
      <c r="L852" s="471"/>
      <c r="M852" s="471"/>
      <c r="N852" s="471"/>
      <c r="O852" s="471"/>
      <c r="P852" s="471"/>
      <c r="Q852" s="471"/>
      <c r="R852" s="471"/>
      <c r="S852" s="471"/>
      <c r="T852" s="472"/>
      <c r="U852" s="467">
        <f>19500+U857</f>
        <v>19635</v>
      </c>
      <c r="V852" s="468"/>
      <c r="W852" s="468"/>
      <c r="X852" s="468"/>
      <c r="Y852" s="468"/>
      <c r="Z852" s="468"/>
      <c r="AA852" s="469"/>
      <c r="AB852" s="473">
        <v>19500</v>
      </c>
      <c r="AC852" s="474"/>
      <c r="AD852" s="474"/>
      <c r="AE852" s="474"/>
      <c r="AF852" s="474"/>
      <c r="AG852" s="474"/>
      <c r="AH852" s="475"/>
      <c r="AI852" s="322"/>
      <c r="AK852" s="322"/>
    </row>
    <row r="853" spans="1:38">
      <c r="A853" s="492" t="s">
        <v>1511</v>
      </c>
      <c r="B853" s="493"/>
      <c r="C853" s="493"/>
      <c r="D853" s="493"/>
      <c r="E853" s="493"/>
      <c r="F853" s="493"/>
      <c r="G853" s="493"/>
      <c r="H853" s="493"/>
      <c r="I853" s="493"/>
      <c r="J853" s="493"/>
      <c r="K853" s="493"/>
      <c r="L853" s="493"/>
      <c r="M853" s="493"/>
      <c r="N853" s="493"/>
      <c r="O853" s="493"/>
      <c r="P853" s="493"/>
      <c r="Q853" s="493"/>
      <c r="R853" s="493"/>
      <c r="S853" s="493"/>
      <c r="T853" s="494"/>
      <c r="U853" s="467">
        <v>19500</v>
      </c>
      <c r="V853" s="468"/>
      <c r="W853" s="468"/>
      <c r="X853" s="468"/>
      <c r="Y853" s="468"/>
      <c r="Z853" s="468"/>
      <c r="AA853" s="469"/>
      <c r="AB853" s="473">
        <v>19500</v>
      </c>
      <c r="AC853" s="474"/>
      <c r="AD853" s="474"/>
      <c r="AE853" s="474"/>
      <c r="AF853" s="474"/>
      <c r="AG853" s="474"/>
      <c r="AH853" s="475"/>
      <c r="AK853" s="322"/>
    </row>
    <row r="854" spans="1:38">
      <c r="A854" s="492" t="s">
        <v>1512</v>
      </c>
      <c r="B854" s="493"/>
      <c r="C854" s="493"/>
      <c r="D854" s="493"/>
      <c r="E854" s="493"/>
      <c r="F854" s="493"/>
      <c r="G854" s="493"/>
      <c r="H854" s="493"/>
      <c r="I854" s="493"/>
      <c r="J854" s="493"/>
      <c r="K854" s="493"/>
      <c r="L854" s="493"/>
      <c r="M854" s="493"/>
      <c r="N854" s="493"/>
      <c r="O854" s="493"/>
      <c r="P854" s="493"/>
      <c r="Q854" s="493"/>
      <c r="R854" s="493"/>
      <c r="S854" s="493"/>
      <c r="T854" s="494"/>
      <c r="U854" s="467">
        <v>0</v>
      </c>
      <c r="V854" s="468"/>
      <c r="W854" s="468"/>
      <c r="X854" s="468"/>
      <c r="Y854" s="468"/>
      <c r="Z854" s="468"/>
      <c r="AA854" s="469"/>
      <c r="AB854" s="473">
        <v>0</v>
      </c>
      <c r="AC854" s="474"/>
      <c r="AD854" s="474"/>
      <c r="AE854" s="474"/>
      <c r="AF854" s="474"/>
      <c r="AG854" s="474"/>
      <c r="AH854" s="475"/>
    </row>
    <row r="855" spans="1:38">
      <c r="A855" s="492" t="s">
        <v>1513</v>
      </c>
      <c r="B855" s="493"/>
      <c r="C855" s="493"/>
      <c r="D855" s="493"/>
      <c r="E855" s="493"/>
      <c r="F855" s="493"/>
      <c r="G855" s="493"/>
      <c r="H855" s="493"/>
      <c r="I855" s="493"/>
      <c r="J855" s="493"/>
      <c r="K855" s="493"/>
      <c r="L855" s="493"/>
      <c r="M855" s="493"/>
      <c r="N855" s="493"/>
      <c r="O855" s="493"/>
      <c r="P855" s="493"/>
      <c r="Q855" s="493"/>
      <c r="R855" s="493"/>
      <c r="S855" s="493"/>
      <c r="T855" s="494"/>
      <c r="U855" s="467">
        <v>0</v>
      </c>
      <c r="V855" s="468"/>
      <c r="W855" s="468"/>
      <c r="X855" s="468"/>
      <c r="Y855" s="468"/>
      <c r="Z855" s="468"/>
      <c r="AA855" s="469"/>
      <c r="AB855" s="473">
        <v>0</v>
      </c>
      <c r="AC855" s="474"/>
      <c r="AD855" s="474"/>
      <c r="AE855" s="474"/>
      <c r="AF855" s="474"/>
      <c r="AG855" s="474"/>
      <c r="AH855" s="475"/>
    </row>
    <row r="856" spans="1:38">
      <c r="A856" s="492" t="s">
        <v>1514</v>
      </c>
      <c r="B856" s="493"/>
      <c r="C856" s="493"/>
      <c r="D856" s="493"/>
      <c r="E856" s="493"/>
      <c r="F856" s="493"/>
      <c r="G856" s="493"/>
      <c r="H856" s="493"/>
      <c r="I856" s="493"/>
      <c r="J856" s="493"/>
      <c r="K856" s="493"/>
      <c r="L856" s="493"/>
      <c r="M856" s="493"/>
      <c r="N856" s="493"/>
      <c r="O856" s="493"/>
      <c r="P856" s="493"/>
      <c r="Q856" s="493"/>
      <c r="R856" s="493"/>
      <c r="S856" s="493"/>
      <c r="T856" s="494"/>
      <c r="U856" s="467">
        <v>0</v>
      </c>
      <c r="V856" s="468"/>
      <c r="W856" s="468"/>
      <c r="X856" s="468"/>
      <c r="Y856" s="468"/>
      <c r="Z856" s="468"/>
      <c r="AA856" s="469"/>
      <c r="AB856" s="473">
        <v>0</v>
      </c>
      <c r="AC856" s="474"/>
      <c r="AD856" s="474"/>
      <c r="AE856" s="474"/>
      <c r="AF856" s="474"/>
      <c r="AG856" s="474"/>
      <c r="AH856" s="475"/>
      <c r="AL856" s="322"/>
    </row>
    <row r="857" spans="1:38">
      <c r="A857" s="492" t="s">
        <v>1515</v>
      </c>
      <c r="B857" s="493"/>
      <c r="C857" s="493"/>
      <c r="D857" s="493"/>
      <c r="E857" s="493"/>
      <c r="F857" s="493"/>
      <c r="G857" s="493"/>
      <c r="H857" s="493"/>
      <c r="I857" s="493"/>
      <c r="J857" s="493"/>
      <c r="K857" s="493"/>
      <c r="L857" s="493"/>
      <c r="M857" s="493"/>
      <c r="N857" s="493"/>
      <c r="O857" s="493"/>
      <c r="P857" s="493"/>
      <c r="Q857" s="493"/>
      <c r="R857" s="493"/>
      <c r="S857" s="493"/>
      <c r="T857" s="494"/>
      <c r="U857" s="467">
        <v>135</v>
      </c>
      <c r="V857" s="468"/>
      <c r="W857" s="468"/>
      <c r="X857" s="468"/>
      <c r="Y857" s="468"/>
      <c r="Z857" s="468"/>
      <c r="AA857" s="469"/>
      <c r="AB857" s="473"/>
      <c r="AC857" s="474"/>
      <c r="AD857" s="474"/>
      <c r="AE857" s="474"/>
      <c r="AF857" s="474"/>
      <c r="AG857" s="474"/>
      <c r="AH857" s="475"/>
    </row>
    <row r="858" spans="1:38" ht="28.5" customHeight="1">
      <c r="A858" s="470" t="s">
        <v>1516</v>
      </c>
      <c r="B858" s="471"/>
      <c r="C858" s="471"/>
      <c r="D858" s="471"/>
      <c r="E858" s="471"/>
      <c r="F858" s="471"/>
      <c r="G858" s="471"/>
      <c r="H858" s="471"/>
      <c r="I858" s="471"/>
      <c r="J858" s="471"/>
      <c r="K858" s="471"/>
      <c r="L858" s="471"/>
      <c r="M858" s="471"/>
      <c r="N858" s="471"/>
      <c r="O858" s="471"/>
      <c r="P858" s="471"/>
      <c r="Q858" s="471"/>
      <c r="R858" s="471"/>
      <c r="S858" s="471"/>
      <c r="T858" s="472"/>
      <c r="U858" s="483">
        <f>SUM(U859:AA878)</f>
        <v>1912197</v>
      </c>
      <c r="V858" s="484"/>
      <c r="W858" s="484"/>
      <c r="X858" s="484"/>
      <c r="Y858" s="484"/>
      <c r="Z858" s="484"/>
      <c r="AA858" s="485"/>
      <c r="AB858" s="483">
        <f>SUM(AB859:AH878)</f>
        <v>1469206</v>
      </c>
      <c r="AC858" s="484"/>
      <c r="AD858" s="484"/>
      <c r="AE858" s="484"/>
      <c r="AF858" s="484"/>
      <c r="AG858" s="484"/>
      <c r="AH858" s="485"/>
      <c r="AJ858" s="296" t="s">
        <v>1220</v>
      </c>
    </row>
    <row r="859" spans="1:38">
      <c r="A859" s="470"/>
      <c r="B859" s="471"/>
      <c r="C859" s="471"/>
      <c r="D859" s="471"/>
      <c r="E859" s="471"/>
      <c r="F859" s="471"/>
      <c r="G859" s="471"/>
      <c r="H859" s="471"/>
      <c r="I859" s="471"/>
      <c r="J859" s="471"/>
      <c r="K859" s="471"/>
      <c r="L859" s="471"/>
      <c r="M859" s="471"/>
      <c r="N859" s="471"/>
      <c r="O859" s="471"/>
      <c r="P859" s="471"/>
      <c r="Q859" s="471"/>
      <c r="R859" s="471"/>
      <c r="S859" s="471"/>
      <c r="T859" s="472"/>
      <c r="U859" s="473"/>
      <c r="V859" s="474"/>
      <c r="W859" s="474"/>
      <c r="X859" s="474"/>
      <c r="Y859" s="474"/>
      <c r="Z859" s="474"/>
      <c r="AA859" s="475"/>
      <c r="AB859" s="467"/>
      <c r="AC859" s="468"/>
      <c r="AD859" s="468"/>
      <c r="AE859" s="468"/>
      <c r="AF859" s="468"/>
      <c r="AG859" s="468"/>
      <c r="AH859" s="469"/>
      <c r="AJ859" s="296" t="s">
        <v>1220</v>
      </c>
    </row>
    <row r="860" spans="1:38">
      <c r="A860" s="470" t="s">
        <v>1682</v>
      </c>
      <c r="B860" s="471"/>
      <c r="C860" s="471"/>
      <c r="D860" s="471"/>
      <c r="E860" s="471"/>
      <c r="F860" s="471"/>
      <c r="G860" s="471"/>
      <c r="H860" s="471"/>
      <c r="I860" s="471"/>
      <c r="J860" s="471"/>
      <c r="K860" s="471"/>
      <c r="L860" s="471"/>
      <c r="M860" s="471"/>
      <c r="N860" s="471"/>
      <c r="O860" s="471"/>
      <c r="P860" s="471"/>
      <c r="Q860" s="471"/>
      <c r="R860" s="471"/>
      <c r="S860" s="471"/>
      <c r="T860" s="472"/>
      <c r="U860" s="473">
        <v>13428</v>
      </c>
      <c r="V860" s="474"/>
      <c r="W860" s="474"/>
      <c r="X860" s="474"/>
      <c r="Y860" s="474"/>
      <c r="Z860" s="474"/>
      <c r="AA860" s="475"/>
      <c r="AB860" s="467">
        <v>17786</v>
      </c>
      <c r="AC860" s="468"/>
      <c r="AD860" s="468"/>
      <c r="AE860" s="468"/>
      <c r="AF860" s="468"/>
      <c r="AG860" s="468"/>
      <c r="AH860" s="469"/>
    </row>
    <row r="861" spans="1:38">
      <c r="A861" s="470" t="s">
        <v>1683</v>
      </c>
      <c r="B861" s="471"/>
      <c r="C861" s="471"/>
      <c r="D861" s="471"/>
      <c r="E861" s="471"/>
      <c r="F861" s="471"/>
      <c r="G861" s="471"/>
      <c r="H861" s="471"/>
      <c r="I861" s="471"/>
      <c r="J861" s="471"/>
      <c r="K861" s="471"/>
      <c r="L861" s="471"/>
      <c r="M861" s="471"/>
      <c r="N861" s="471"/>
      <c r="O861" s="471"/>
      <c r="P861" s="471"/>
      <c r="Q861" s="471"/>
      <c r="R861" s="471"/>
      <c r="S861" s="471"/>
      <c r="T861" s="472"/>
      <c r="U861" s="473">
        <v>42974</v>
      </c>
      <c r="V861" s="474"/>
      <c r="W861" s="474"/>
      <c r="X861" s="474"/>
      <c r="Y861" s="474"/>
      <c r="Z861" s="474"/>
      <c r="AA861" s="475"/>
      <c r="AB861" s="467">
        <v>27139</v>
      </c>
      <c r="AC861" s="468"/>
      <c r="AD861" s="468"/>
      <c r="AE861" s="468"/>
      <c r="AF861" s="468"/>
      <c r="AG861" s="468"/>
      <c r="AH861" s="469"/>
    </row>
    <row r="862" spans="1:38">
      <c r="A862" s="470" t="s">
        <v>1684</v>
      </c>
      <c r="B862" s="471"/>
      <c r="C862" s="471"/>
      <c r="D862" s="471"/>
      <c r="E862" s="471"/>
      <c r="F862" s="471"/>
      <c r="G862" s="471"/>
      <c r="H862" s="471"/>
      <c r="I862" s="471"/>
      <c r="J862" s="471"/>
      <c r="K862" s="471"/>
      <c r="L862" s="471"/>
      <c r="M862" s="471"/>
      <c r="N862" s="471"/>
      <c r="O862" s="471"/>
      <c r="P862" s="471"/>
      <c r="Q862" s="471"/>
      <c r="R862" s="471"/>
      <c r="S862" s="471"/>
      <c r="T862" s="472"/>
      <c r="U862" s="473">
        <v>83054</v>
      </c>
      <c r="V862" s="474"/>
      <c r="W862" s="474"/>
      <c r="X862" s="474"/>
      <c r="Y862" s="474"/>
      <c r="Z862" s="474"/>
      <c r="AA862" s="475"/>
      <c r="AB862" s="467">
        <v>43347</v>
      </c>
      <c r="AC862" s="468"/>
      <c r="AD862" s="468"/>
      <c r="AE862" s="468"/>
      <c r="AF862" s="468"/>
      <c r="AG862" s="468"/>
      <c r="AH862" s="469"/>
    </row>
    <row r="863" spans="1:38">
      <c r="A863" s="470" t="s">
        <v>1685</v>
      </c>
      <c r="B863" s="471"/>
      <c r="C863" s="471"/>
      <c r="D863" s="471"/>
      <c r="E863" s="471"/>
      <c r="F863" s="471"/>
      <c r="G863" s="471"/>
      <c r="H863" s="471"/>
      <c r="I863" s="471"/>
      <c r="J863" s="471"/>
      <c r="K863" s="471"/>
      <c r="L863" s="471"/>
      <c r="M863" s="471"/>
      <c r="N863" s="471"/>
      <c r="O863" s="471"/>
      <c r="P863" s="471"/>
      <c r="Q863" s="471"/>
      <c r="R863" s="471"/>
      <c r="S863" s="471"/>
      <c r="T863" s="472"/>
      <c r="U863" s="489">
        <v>32309</v>
      </c>
      <c r="V863" s="490"/>
      <c r="W863" s="490"/>
      <c r="X863" s="490"/>
      <c r="Y863" s="490"/>
      <c r="Z863" s="490"/>
      <c r="AA863" s="491"/>
      <c r="AB863" s="489">
        <v>38615</v>
      </c>
      <c r="AC863" s="490"/>
      <c r="AD863" s="490"/>
      <c r="AE863" s="490"/>
      <c r="AF863" s="490"/>
      <c r="AG863" s="490"/>
      <c r="AH863" s="491"/>
    </row>
    <row r="864" spans="1:38">
      <c r="A864" s="470" t="s">
        <v>1690</v>
      </c>
      <c r="B864" s="471"/>
      <c r="C864" s="471"/>
      <c r="D864" s="471"/>
      <c r="E864" s="471"/>
      <c r="F864" s="471"/>
      <c r="G864" s="471"/>
      <c r="H864" s="471"/>
      <c r="I864" s="471"/>
      <c r="J864" s="471"/>
      <c r="K864" s="471"/>
      <c r="L864" s="471"/>
      <c r="M864" s="471"/>
      <c r="N864" s="471"/>
      <c r="O864" s="471"/>
      <c r="P864" s="471"/>
      <c r="Q864" s="471"/>
      <c r="R864" s="471"/>
      <c r="S864" s="471"/>
      <c r="T864" s="472"/>
      <c r="U864" s="473">
        <f>256701+2500</f>
        <v>259201</v>
      </c>
      <c r="V864" s="474"/>
      <c r="W864" s="474"/>
      <c r="X864" s="474"/>
      <c r="Y864" s="474"/>
      <c r="Z864" s="474"/>
      <c r="AA864" s="475"/>
      <c r="AB864" s="473">
        <f>240184+1810</f>
        <v>241994</v>
      </c>
      <c r="AC864" s="474"/>
      <c r="AD864" s="474"/>
      <c r="AE864" s="474"/>
      <c r="AF864" s="474"/>
      <c r="AG864" s="474"/>
      <c r="AH864" s="475"/>
    </row>
    <row r="865" spans="1:38">
      <c r="A865" s="470" t="s">
        <v>1686</v>
      </c>
      <c r="B865" s="471"/>
      <c r="C865" s="471"/>
      <c r="D865" s="471"/>
      <c r="E865" s="471"/>
      <c r="F865" s="471"/>
      <c r="G865" s="471"/>
      <c r="H865" s="471"/>
      <c r="I865" s="471"/>
      <c r="J865" s="471"/>
      <c r="K865" s="471"/>
      <c r="L865" s="471"/>
      <c r="M865" s="471"/>
      <c r="N865" s="471"/>
      <c r="O865" s="471"/>
      <c r="P865" s="471"/>
      <c r="Q865" s="471"/>
      <c r="R865" s="471"/>
      <c r="S865" s="471"/>
      <c r="T865" s="472"/>
      <c r="U865" s="473">
        <v>10549</v>
      </c>
      <c r="V865" s="474"/>
      <c r="W865" s="474"/>
      <c r="X865" s="474"/>
      <c r="Y865" s="474"/>
      <c r="Z865" s="474"/>
      <c r="AA865" s="475"/>
      <c r="AB865" s="473">
        <v>2360</v>
      </c>
      <c r="AC865" s="474"/>
      <c r="AD865" s="474"/>
      <c r="AE865" s="474"/>
      <c r="AF865" s="474"/>
      <c r="AG865" s="474"/>
      <c r="AH865" s="475"/>
    </row>
    <row r="866" spans="1:38">
      <c r="A866" s="470" t="s">
        <v>1678</v>
      </c>
      <c r="B866" s="471"/>
      <c r="C866" s="471"/>
      <c r="D866" s="471"/>
      <c r="E866" s="471"/>
      <c r="F866" s="471"/>
      <c r="G866" s="471"/>
      <c r="H866" s="471"/>
      <c r="I866" s="471"/>
      <c r="J866" s="471"/>
      <c r="K866" s="471"/>
      <c r="L866" s="471"/>
      <c r="M866" s="471"/>
      <c r="N866" s="471"/>
      <c r="O866" s="471"/>
      <c r="P866" s="471"/>
      <c r="Q866" s="471"/>
      <c r="R866" s="471"/>
      <c r="S866" s="471"/>
      <c r="T866" s="472"/>
      <c r="U866" s="473">
        <f>14158-135</f>
        <v>14023</v>
      </c>
      <c r="V866" s="474"/>
      <c r="W866" s="474"/>
      <c r="X866" s="474"/>
      <c r="Y866" s="474"/>
      <c r="Z866" s="474"/>
      <c r="AA866" s="475"/>
      <c r="AB866" s="473">
        <v>37027</v>
      </c>
      <c r="AC866" s="474"/>
      <c r="AD866" s="474"/>
      <c r="AE866" s="474"/>
      <c r="AF866" s="474"/>
      <c r="AG866" s="474"/>
      <c r="AH866" s="475"/>
    </row>
    <row r="867" spans="1:38">
      <c r="A867" s="470" t="s">
        <v>1687</v>
      </c>
      <c r="B867" s="471"/>
      <c r="C867" s="471"/>
      <c r="D867" s="471"/>
      <c r="E867" s="471"/>
      <c r="F867" s="471"/>
      <c r="G867" s="471"/>
      <c r="H867" s="471"/>
      <c r="I867" s="471"/>
      <c r="J867" s="471"/>
      <c r="K867" s="471"/>
      <c r="L867" s="471"/>
      <c r="M867" s="471"/>
      <c r="N867" s="471"/>
      <c r="O867" s="471"/>
      <c r="P867" s="471"/>
      <c r="Q867" s="471"/>
      <c r="R867" s="471"/>
      <c r="S867" s="471"/>
      <c r="T867" s="472"/>
      <c r="U867" s="473">
        <v>20653</v>
      </c>
      <c r="V867" s="474"/>
      <c r="W867" s="474"/>
      <c r="X867" s="474"/>
      <c r="Y867" s="474"/>
      <c r="Z867" s="474"/>
      <c r="AA867" s="475"/>
      <c r="AB867" s="473">
        <v>20334</v>
      </c>
      <c r="AC867" s="474"/>
      <c r="AD867" s="474"/>
      <c r="AE867" s="474"/>
      <c r="AF867" s="474"/>
      <c r="AG867" s="474"/>
      <c r="AH867" s="475"/>
    </row>
    <row r="868" spans="1:38">
      <c r="A868" s="470" t="s">
        <v>1665</v>
      </c>
      <c r="B868" s="471"/>
      <c r="C868" s="471"/>
      <c r="D868" s="471"/>
      <c r="E868" s="471"/>
      <c r="F868" s="471"/>
      <c r="G868" s="471"/>
      <c r="H868" s="471"/>
      <c r="I868" s="471"/>
      <c r="J868" s="471"/>
      <c r="K868" s="471"/>
      <c r="L868" s="471"/>
      <c r="M868" s="471"/>
      <c r="N868" s="471"/>
      <c r="O868" s="471"/>
      <c r="P868" s="471"/>
      <c r="Q868" s="471"/>
      <c r="R868" s="471"/>
      <c r="S868" s="471"/>
      <c r="T868" s="472"/>
      <c r="U868" s="473">
        <v>4234</v>
      </c>
      <c r="V868" s="474"/>
      <c r="W868" s="474"/>
      <c r="X868" s="474"/>
      <c r="Y868" s="474"/>
      <c r="Z868" s="474"/>
      <c r="AA868" s="475"/>
      <c r="AB868" s="473">
        <v>3407</v>
      </c>
      <c r="AC868" s="474"/>
      <c r="AD868" s="474"/>
      <c r="AE868" s="474"/>
      <c r="AF868" s="474"/>
      <c r="AG868" s="474"/>
      <c r="AH868" s="475"/>
    </row>
    <row r="869" spans="1:38">
      <c r="A869" s="470" t="s">
        <v>1688</v>
      </c>
      <c r="B869" s="471"/>
      <c r="C869" s="471"/>
      <c r="D869" s="471"/>
      <c r="E869" s="471"/>
      <c r="F869" s="471"/>
      <c r="G869" s="471"/>
      <c r="H869" s="471"/>
      <c r="I869" s="471"/>
      <c r="J869" s="471"/>
      <c r="K869" s="471"/>
      <c r="L869" s="471"/>
      <c r="M869" s="471"/>
      <c r="N869" s="471"/>
      <c r="O869" s="471"/>
      <c r="P869" s="471"/>
      <c r="Q869" s="471"/>
      <c r="R869" s="471"/>
      <c r="S869" s="471"/>
      <c r="T869" s="472"/>
      <c r="U869" s="473">
        <v>45609</v>
      </c>
      <c r="V869" s="474"/>
      <c r="W869" s="474"/>
      <c r="X869" s="474"/>
      <c r="Y869" s="474"/>
      <c r="Z869" s="474"/>
      <c r="AA869" s="475"/>
      <c r="AB869" s="473">
        <v>42518</v>
      </c>
      <c r="AC869" s="474"/>
      <c r="AD869" s="474"/>
      <c r="AE869" s="474"/>
      <c r="AF869" s="474"/>
      <c r="AG869" s="474"/>
      <c r="AH869" s="475"/>
    </row>
    <row r="870" spans="1:38">
      <c r="A870" s="470" t="s">
        <v>1667</v>
      </c>
      <c r="B870" s="471"/>
      <c r="C870" s="471"/>
      <c r="D870" s="471"/>
      <c r="E870" s="471"/>
      <c r="F870" s="471"/>
      <c r="G870" s="471"/>
      <c r="H870" s="471"/>
      <c r="I870" s="471"/>
      <c r="J870" s="471"/>
      <c r="K870" s="471"/>
      <c r="L870" s="471"/>
      <c r="M870" s="471"/>
      <c r="N870" s="471"/>
      <c r="O870" s="471"/>
      <c r="P870" s="471"/>
      <c r="Q870" s="471"/>
      <c r="R870" s="471"/>
      <c r="S870" s="471"/>
      <c r="T870" s="472"/>
      <c r="U870" s="473">
        <v>445541</v>
      </c>
      <c r="V870" s="474"/>
      <c r="W870" s="474"/>
      <c r="X870" s="474"/>
      <c r="Y870" s="474"/>
      <c r="Z870" s="474"/>
      <c r="AA870" s="475"/>
      <c r="AB870" s="473">
        <v>393902</v>
      </c>
      <c r="AC870" s="474"/>
      <c r="AD870" s="474"/>
      <c r="AE870" s="474"/>
      <c r="AF870" s="474"/>
      <c r="AG870" s="474"/>
      <c r="AH870" s="475"/>
    </row>
    <row r="871" spans="1:38">
      <c r="A871" s="470" t="s">
        <v>1689</v>
      </c>
      <c r="B871" s="471"/>
      <c r="C871" s="471"/>
      <c r="D871" s="471"/>
      <c r="E871" s="471"/>
      <c r="F871" s="471"/>
      <c r="G871" s="471"/>
      <c r="H871" s="471"/>
      <c r="I871" s="471"/>
      <c r="J871" s="471"/>
      <c r="K871" s="471"/>
      <c r="L871" s="471"/>
      <c r="M871" s="471"/>
      <c r="N871" s="471"/>
      <c r="O871" s="471"/>
      <c r="P871" s="471"/>
      <c r="Q871" s="471"/>
      <c r="R871" s="471"/>
      <c r="S871" s="471"/>
      <c r="T871" s="472"/>
      <c r="U871" s="473">
        <v>232394</v>
      </c>
      <c r="V871" s="474"/>
      <c r="W871" s="474"/>
      <c r="X871" s="474"/>
      <c r="Y871" s="474"/>
      <c r="Z871" s="474"/>
      <c r="AA871" s="475"/>
      <c r="AB871" s="473">
        <v>6623</v>
      </c>
      <c r="AC871" s="474"/>
      <c r="AD871" s="474"/>
      <c r="AE871" s="474"/>
      <c r="AF871" s="474"/>
      <c r="AG871" s="474"/>
      <c r="AH871" s="475"/>
    </row>
    <row r="872" spans="1:38">
      <c r="A872" s="470" t="s">
        <v>1691</v>
      </c>
      <c r="B872" s="471"/>
      <c r="C872" s="471"/>
      <c r="D872" s="471"/>
      <c r="E872" s="471"/>
      <c r="F872" s="471"/>
      <c r="G872" s="471"/>
      <c r="H872" s="471"/>
      <c r="I872" s="471"/>
      <c r="J872" s="471"/>
      <c r="K872" s="471"/>
      <c r="L872" s="471"/>
      <c r="M872" s="471"/>
      <c r="N872" s="471"/>
      <c r="O872" s="471"/>
      <c r="P872" s="471"/>
      <c r="Q872" s="471"/>
      <c r="R872" s="471"/>
      <c r="S872" s="471"/>
      <c r="T872" s="472"/>
      <c r="U872" s="473">
        <v>46077</v>
      </c>
      <c r="V872" s="474"/>
      <c r="W872" s="474"/>
      <c r="X872" s="474"/>
      <c r="Y872" s="474"/>
      <c r="Z872" s="474"/>
      <c r="AA872" s="475"/>
      <c r="AB872" s="473">
        <v>36255</v>
      </c>
      <c r="AC872" s="474"/>
      <c r="AD872" s="474"/>
      <c r="AE872" s="474"/>
      <c r="AF872" s="474"/>
      <c r="AG872" s="474"/>
      <c r="AH872" s="475"/>
    </row>
    <row r="873" spans="1:38">
      <c r="A873" s="470" t="s">
        <v>1692</v>
      </c>
      <c r="B873" s="471"/>
      <c r="C873" s="471"/>
      <c r="D873" s="471"/>
      <c r="E873" s="471"/>
      <c r="F873" s="471"/>
      <c r="G873" s="471"/>
      <c r="H873" s="471"/>
      <c r="I873" s="471"/>
      <c r="J873" s="471"/>
      <c r="K873" s="471"/>
      <c r="L873" s="471"/>
      <c r="M873" s="471"/>
      <c r="N873" s="471"/>
      <c r="O873" s="471"/>
      <c r="P873" s="471"/>
      <c r="Q873" s="471"/>
      <c r="R873" s="471"/>
      <c r="S873" s="471"/>
      <c r="T873" s="472"/>
      <c r="U873" s="489">
        <v>6500</v>
      </c>
      <c r="V873" s="490"/>
      <c r="W873" s="490"/>
      <c r="X873" s="490"/>
      <c r="Y873" s="490"/>
      <c r="Z873" s="490"/>
      <c r="AA873" s="491"/>
      <c r="AB873" s="489"/>
      <c r="AC873" s="490"/>
      <c r="AD873" s="490"/>
      <c r="AE873" s="490"/>
      <c r="AF873" s="490"/>
      <c r="AG873" s="490"/>
      <c r="AH873" s="491"/>
    </row>
    <row r="874" spans="1:38">
      <c r="A874" s="470" t="s">
        <v>1668</v>
      </c>
      <c r="B874" s="471"/>
      <c r="C874" s="471"/>
      <c r="D874" s="471"/>
      <c r="E874" s="471"/>
      <c r="F874" s="471"/>
      <c r="G874" s="471"/>
      <c r="H874" s="471"/>
      <c r="I874" s="471"/>
      <c r="J874" s="471"/>
      <c r="K874" s="471"/>
      <c r="L874" s="471"/>
      <c r="M874" s="471"/>
      <c r="N874" s="471"/>
      <c r="O874" s="471"/>
      <c r="P874" s="471"/>
      <c r="Q874" s="471"/>
      <c r="R874" s="471"/>
      <c r="S874" s="471"/>
      <c r="T874" s="472"/>
      <c r="U874" s="473">
        <v>393068</v>
      </c>
      <c r="V874" s="474"/>
      <c r="W874" s="474"/>
      <c r="X874" s="474"/>
      <c r="Y874" s="474"/>
      <c r="Z874" s="474"/>
      <c r="AA874" s="475"/>
      <c r="AB874" s="473">
        <v>264061</v>
      </c>
      <c r="AC874" s="474"/>
      <c r="AD874" s="474"/>
      <c r="AE874" s="474"/>
      <c r="AF874" s="474"/>
      <c r="AG874" s="474"/>
      <c r="AH874" s="475"/>
    </row>
    <row r="875" spans="1:38">
      <c r="A875" s="470" t="s">
        <v>1679</v>
      </c>
      <c r="B875" s="471"/>
      <c r="C875" s="471"/>
      <c r="D875" s="471"/>
      <c r="E875" s="471"/>
      <c r="F875" s="471"/>
      <c r="G875" s="471"/>
      <c r="H875" s="471"/>
      <c r="I875" s="471"/>
      <c r="J875" s="471"/>
      <c r="K875" s="471"/>
      <c r="L875" s="471"/>
      <c r="M875" s="471"/>
      <c r="N875" s="471"/>
      <c r="O875" s="471"/>
      <c r="P875" s="471"/>
      <c r="Q875" s="471"/>
      <c r="R875" s="471"/>
      <c r="S875" s="471"/>
      <c r="T875" s="472"/>
      <c r="U875" s="473">
        <f>86980+6749+4739</f>
        <v>98468</v>
      </c>
      <c r="V875" s="474"/>
      <c r="W875" s="474"/>
      <c r="X875" s="474"/>
      <c r="Y875" s="474"/>
      <c r="Z875" s="474"/>
      <c r="AA875" s="475"/>
      <c r="AB875" s="473">
        <v>146875</v>
      </c>
      <c r="AC875" s="474"/>
      <c r="AD875" s="474"/>
      <c r="AE875" s="474"/>
      <c r="AF875" s="474"/>
      <c r="AG875" s="474"/>
      <c r="AH875" s="475"/>
    </row>
    <row r="876" spans="1:38">
      <c r="A876" s="470" t="s">
        <v>1680</v>
      </c>
      <c r="B876" s="471"/>
      <c r="C876" s="471"/>
      <c r="D876" s="471"/>
      <c r="E876" s="471"/>
      <c r="F876" s="471"/>
      <c r="G876" s="471"/>
      <c r="H876" s="471"/>
      <c r="I876" s="471"/>
      <c r="J876" s="471"/>
      <c r="K876" s="471"/>
      <c r="L876" s="471"/>
      <c r="M876" s="471"/>
      <c r="N876" s="471"/>
      <c r="O876" s="471"/>
      <c r="P876" s="471"/>
      <c r="Q876" s="471"/>
      <c r="R876" s="471"/>
      <c r="S876" s="471"/>
      <c r="T876" s="472"/>
      <c r="U876" s="473">
        <v>126327</v>
      </c>
      <c r="V876" s="474"/>
      <c r="W876" s="474"/>
      <c r="X876" s="474"/>
      <c r="Y876" s="474"/>
      <c r="Z876" s="474"/>
      <c r="AA876" s="475"/>
      <c r="AB876" s="473">
        <v>106407</v>
      </c>
      <c r="AC876" s="474"/>
      <c r="AD876" s="474"/>
      <c r="AE876" s="474"/>
      <c r="AF876" s="474"/>
      <c r="AG876" s="474"/>
      <c r="AH876" s="475"/>
    </row>
    <row r="877" spans="1:38">
      <c r="A877" s="470" t="s">
        <v>1681</v>
      </c>
      <c r="B877" s="471"/>
      <c r="C877" s="471"/>
      <c r="D877" s="471"/>
      <c r="E877" s="471"/>
      <c r="F877" s="471"/>
      <c r="G877" s="471"/>
      <c r="H877" s="471"/>
      <c r="I877" s="471"/>
      <c r="J877" s="471"/>
      <c r="K877" s="471"/>
      <c r="L877" s="471"/>
      <c r="M877" s="471"/>
      <c r="N877" s="471"/>
      <c r="O877" s="471"/>
      <c r="P877" s="471"/>
      <c r="Q877" s="471"/>
      <c r="R877" s="471"/>
      <c r="S877" s="471"/>
      <c r="T877" s="472"/>
      <c r="U877" s="473">
        <v>13854</v>
      </c>
      <c r="V877" s="474"/>
      <c r="W877" s="474"/>
      <c r="X877" s="474"/>
      <c r="Y877" s="474"/>
      <c r="Z877" s="474"/>
      <c r="AA877" s="475"/>
      <c r="AB877" s="473">
        <v>18659</v>
      </c>
      <c r="AC877" s="474"/>
      <c r="AD877" s="474"/>
      <c r="AE877" s="474"/>
      <c r="AF877" s="474"/>
      <c r="AG877" s="474"/>
      <c r="AH877" s="475"/>
    </row>
    <row r="878" spans="1:38">
      <c r="A878" s="470" t="s">
        <v>1693</v>
      </c>
      <c r="B878" s="471"/>
      <c r="C878" s="471"/>
      <c r="D878" s="471"/>
      <c r="E878" s="471"/>
      <c r="F878" s="471"/>
      <c r="G878" s="471"/>
      <c r="H878" s="471"/>
      <c r="I878" s="471"/>
      <c r="J878" s="471"/>
      <c r="K878" s="471"/>
      <c r="L878" s="471"/>
      <c r="M878" s="471"/>
      <c r="N878" s="471"/>
      <c r="O878" s="471"/>
      <c r="P878" s="471"/>
      <c r="Q878" s="471"/>
      <c r="R878" s="471"/>
      <c r="S878" s="471"/>
      <c r="T878" s="472"/>
      <c r="U878" s="473">
        <v>23934</v>
      </c>
      <c r="V878" s="474"/>
      <c r="W878" s="474"/>
      <c r="X878" s="474"/>
      <c r="Y878" s="474"/>
      <c r="Z878" s="474"/>
      <c r="AA878" s="475"/>
      <c r="AB878" s="473">
        <v>21897</v>
      </c>
      <c r="AC878" s="474"/>
      <c r="AD878" s="474"/>
      <c r="AE878" s="474"/>
      <c r="AF878" s="474"/>
      <c r="AG878" s="474"/>
      <c r="AH878" s="475"/>
    </row>
    <row r="879" spans="1:38" s="298" customFormat="1">
      <c r="A879" s="359"/>
      <c r="B879" s="360"/>
      <c r="C879" s="360"/>
      <c r="D879" s="360"/>
      <c r="E879" s="360"/>
      <c r="F879" s="360"/>
      <c r="G879" s="360"/>
      <c r="H879" s="360"/>
      <c r="I879" s="360"/>
      <c r="J879" s="360"/>
      <c r="K879" s="360"/>
      <c r="L879" s="360"/>
      <c r="M879" s="360"/>
      <c r="N879" s="360"/>
      <c r="O879" s="360"/>
      <c r="P879" s="360"/>
      <c r="Q879" s="360"/>
      <c r="R879" s="360"/>
      <c r="S879" s="360"/>
      <c r="T879" s="361"/>
      <c r="U879" s="354"/>
      <c r="V879" s="355"/>
      <c r="W879" s="355"/>
      <c r="X879" s="355"/>
      <c r="Y879" s="355"/>
      <c r="Z879" s="355"/>
      <c r="AA879" s="356"/>
      <c r="AB879" s="354"/>
      <c r="AC879" s="355"/>
      <c r="AD879" s="355"/>
      <c r="AE879" s="355"/>
      <c r="AF879" s="355"/>
      <c r="AG879" s="355"/>
      <c r="AH879" s="356"/>
    </row>
    <row r="880" spans="1:38">
      <c r="A880" s="480" t="s">
        <v>1543</v>
      </c>
      <c r="B880" s="481"/>
      <c r="C880" s="481"/>
      <c r="D880" s="481"/>
      <c r="E880" s="481"/>
      <c r="F880" s="481"/>
      <c r="G880" s="481"/>
      <c r="H880" s="481"/>
      <c r="I880" s="481"/>
      <c r="J880" s="481"/>
      <c r="K880" s="481"/>
      <c r="L880" s="481"/>
      <c r="M880" s="481"/>
      <c r="N880" s="481"/>
      <c r="O880" s="481"/>
      <c r="P880" s="481"/>
      <c r="Q880" s="481"/>
      <c r="R880" s="481"/>
      <c r="S880" s="481"/>
      <c r="T880" s="482"/>
      <c r="U880" s="483">
        <f>SUM(U881:AA889)</f>
        <v>291675</v>
      </c>
      <c r="V880" s="484"/>
      <c r="W880" s="484"/>
      <c r="X880" s="484"/>
      <c r="Y880" s="484"/>
      <c r="Z880" s="484"/>
      <c r="AA880" s="485"/>
      <c r="AB880" s="483">
        <f>SUM(AB881:AH889)</f>
        <v>280600</v>
      </c>
      <c r="AC880" s="484"/>
      <c r="AD880" s="484"/>
      <c r="AE880" s="484"/>
      <c r="AF880" s="484"/>
      <c r="AG880" s="484"/>
      <c r="AH880" s="485"/>
      <c r="AI880" s="296" t="str">
        <f>IF(ROUND(AB880-VZaS!E25,0)=0,"","CHYBA")</f>
        <v/>
      </c>
      <c r="AL880" s="322"/>
    </row>
    <row r="881" spans="1:38" ht="15" hidden="1" customHeight="1">
      <c r="A881" s="417" t="s">
        <v>1544</v>
      </c>
      <c r="B881" s="418"/>
      <c r="C881" s="418"/>
      <c r="D881" s="418"/>
      <c r="E881" s="418"/>
      <c r="F881" s="418"/>
      <c r="G881" s="418"/>
      <c r="H881" s="418"/>
      <c r="I881" s="418"/>
      <c r="J881" s="418"/>
      <c r="K881" s="418"/>
      <c r="L881" s="418"/>
      <c r="M881" s="418"/>
      <c r="N881" s="418"/>
      <c r="O881" s="418"/>
      <c r="P881" s="418"/>
      <c r="Q881" s="418"/>
      <c r="R881" s="418"/>
      <c r="S881" s="418"/>
      <c r="T881" s="419"/>
      <c r="U881" s="467"/>
      <c r="V881" s="468"/>
      <c r="W881" s="468"/>
      <c r="X881" s="468"/>
      <c r="Y881" s="468"/>
      <c r="Z881" s="468"/>
      <c r="AA881" s="469"/>
      <c r="AB881" s="467"/>
      <c r="AC881" s="468"/>
      <c r="AD881" s="468"/>
      <c r="AE881" s="468"/>
      <c r="AF881" s="468"/>
      <c r="AG881" s="468"/>
      <c r="AH881" s="469"/>
    </row>
    <row r="882" spans="1:38">
      <c r="A882" s="417" t="s">
        <v>1545</v>
      </c>
      <c r="B882" s="418"/>
      <c r="C882" s="418"/>
      <c r="D882" s="418"/>
      <c r="E882" s="418"/>
      <c r="F882" s="418"/>
      <c r="G882" s="418"/>
      <c r="H882" s="418"/>
      <c r="I882" s="418"/>
      <c r="J882" s="418"/>
      <c r="K882" s="418"/>
      <c r="L882" s="418"/>
      <c r="M882" s="418"/>
      <c r="N882" s="418"/>
      <c r="O882" s="418"/>
      <c r="P882" s="418"/>
      <c r="Q882" s="418"/>
      <c r="R882" s="418"/>
      <c r="S882" s="418"/>
      <c r="T882" s="419"/>
      <c r="U882" s="467">
        <v>21734</v>
      </c>
      <c r="V882" s="468"/>
      <c r="W882" s="468"/>
      <c r="X882" s="468"/>
      <c r="Y882" s="468"/>
      <c r="Z882" s="468"/>
      <c r="AA882" s="469"/>
      <c r="AB882" s="467">
        <v>20659</v>
      </c>
      <c r="AC882" s="468"/>
      <c r="AD882" s="468"/>
      <c r="AE882" s="468"/>
      <c r="AF882" s="468"/>
      <c r="AG882" s="468"/>
      <c r="AH882" s="469"/>
      <c r="AK882" s="322"/>
    </row>
    <row r="883" spans="1:38">
      <c r="A883" s="417" t="s">
        <v>1694</v>
      </c>
      <c r="B883" s="418"/>
      <c r="C883" s="418"/>
      <c r="D883" s="418"/>
      <c r="E883" s="418"/>
      <c r="F883" s="418"/>
      <c r="G883" s="418"/>
      <c r="H883" s="418"/>
      <c r="I883" s="418"/>
      <c r="J883" s="418"/>
      <c r="K883" s="418"/>
      <c r="L883" s="418"/>
      <c r="M883" s="418"/>
      <c r="N883" s="418"/>
      <c r="O883" s="418"/>
      <c r="P883" s="418"/>
      <c r="Q883" s="418"/>
      <c r="R883" s="418"/>
      <c r="S883" s="418"/>
      <c r="T883" s="419"/>
      <c r="U883" s="467">
        <f>39967+8840</f>
        <v>48807</v>
      </c>
      <c r="V883" s="468"/>
      <c r="W883" s="468"/>
      <c r="X883" s="468"/>
      <c r="Y883" s="468"/>
      <c r="Z883" s="468"/>
      <c r="AA883" s="469"/>
      <c r="AB883" s="467">
        <f>7681+10000+5876+1</f>
        <v>23558</v>
      </c>
      <c r="AC883" s="468"/>
      <c r="AD883" s="468"/>
      <c r="AE883" s="468"/>
      <c r="AF883" s="468"/>
      <c r="AG883" s="468"/>
      <c r="AH883" s="469"/>
      <c r="AK883" s="322"/>
      <c r="AL883" s="322"/>
    </row>
    <row r="884" spans="1:38">
      <c r="A884" s="417" t="s">
        <v>1695</v>
      </c>
      <c r="B884" s="418"/>
      <c r="C884" s="418"/>
      <c r="D884" s="418"/>
      <c r="E884" s="418"/>
      <c r="F884" s="418"/>
      <c r="G884" s="418"/>
      <c r="H884" s="418"/>
      <c r="I884" s="418"/>
      <c r="J884" s="418"/>
      <c r="K884" s="418"/>
      <c r="L884" s="418"/>
      <c r="M884" s="418"/>
      <c r="N884" s="418"/>
      <c r="O884" s="418"/>
      <c r="P884" s="418"/>
      <c r="Q884" s="418"/>
      <c r="R884" s="418"/>
      <c r="S884" s="418"/>
      <c r="T884" s="419"/>
      <c r="U884" s="467">
        <f>11506+89042+19206+23981-237+236</f>
        <v>143734</v>
      </c>
      <c r="V884" s="468"/>
      <c r="W884" s="468"/>
      <c r="X884" s="468"/>
      <c r="Y884" s="468"/>
      <c r="Z884" s="468"/>
      <c r="AA884" s="469"/>
      <c r="AB884" s="467">
        <f>21400+109399+33143</f>
        <v>163942</v>
      </c>
      <c r="AC884" s="468"/>
      <c r="AD884" s="468"/>
      <c r="AE884" s="468"/>
      <c r="AF884" s="468"/>
      <c r="AG884" s="468"/>
      <c r="AH884" s="469"/>
      <c r="AL884" s="322"/>
    </row>
    <row r="885" spans="1:38" ht="15" hidden="1" customHeight="1">
      <c r="A885" s="417" t="s">
        <v>1546</v>
      </c>
      <c r="B885" s="418"/>
      <c r="C885" s="418"/>
      <c r="D885" s="418"/>
      <c r="E885" s="418"/>
      <c r="F885" s="418"/>
      <c r="G885" s="418"/>
      <c r="H885" s="418"/>
      <c r="I885" s="418"/>
      <c r="J885" s="418"/>
      <c r="K885" s="418"/>
      <c r="L885" s="418"/>
      <c r="M885" s="418"/>
      <c r="N885" s="418"/>
      <c r="O885" s="418"/>
      <c r="P885" s="418"/>
      <c r="Q885" s="418"/>
      <c r="R885" s="418"/>
      <c r="S885" s="418"/>
      <c r="T885" s="419"/>
      <c r="U885" s="467">
        <v>0</v>
      </c>
      <c r="V885" s="468"/>
      <c r="W885" s="468"/>
      <c r="X885" s="468"/>
      <c r="Y885" s="468"/>
      <c r="Z885" s="468"/>
      <c r="AA885" s="469"/>
      <c r="AB885" s="467">
        <v>0</v>
      </c>
      <c r="AC885" s="468"/>
      <c r="AD885" s="468"/>
      <c r="AE885" s="468"/>
      <c r="AF885" s="468"/>
      <c r="AG885" s="468"/>
      <c r="AH885" s="469"/>
    </row>
    <row r="886" spans="1:38" ht="15" customHeight="1">
      <c r="A886" s="417" t="s">
        <v>1696</v>
      </c>
      <c r="B886" s="418"/>
      <c r="C886" s="418"/>
      <c r="D886" s="418"/>
      <c r="E886" s="418"/>
      <c r="F886" s="418"/>
      <c r="G886" s="418"/>
      <c r="H886" s="418"/>
      <c r="I886" s="418"/>
      <c r="J886" s="418"/>
      <c r="K886" s="418"/>
      <c r="L886" s="418"/>
      <c r="M886" s="418"/>
      <c r="N886" s="418"/>
      <c r="O886" s="418"/>
      <c r="P886" s="418"/>
      <c r="Q886" s="418"/>
      <c r="R886" s="418"/>
      <c r="S886" s="418"/>
      <c r="T886" s="419"/>
      <c r="U886" s="467">
        <v>3729</v>
      </c>
      <c r="V886" s="468"/>
      <c r="W886" s="468"/>
      <c r="X886" s="468"/>
      <c r="Y886" s="468"/>
      <c r="Z886" s="468"/>
      <c r="AA886" s="469"/>
      <c r="AB886" s="467">
        <v>6022</v>
      </c>
      <c r="AC886" s="468"/>
      <c r="AD886" s="468"/>
      <c r="AE886" s="468"/>
      <c r="AF886" s="468"/>
      <c r="AG886" s="468"/>
      <c r="AH886" s="469"/>
    </row>
    <row r="887" spans="1:38" ht="15" customHeight="1">
      <c r="A887" s="417" t="s">
        <v>1547</v>
      </c>
      <c r="B887" s="418"/>
      <c r="C887" s="418"/>
      <c r="D887" s="418"/>
      <c r="E887" s="418"/>
      <c r="F887" s="418"/>
      <c r="G887" s="418"/>
      <c r="H887" s="418"/>
      <c r="I887" s="418"/>
      <c r="J887" s="418"/>
      <c r="K887" s="418"/>
      <c r="L887" s="418"/>
      <c r="M887" s="418"/>
      <c r="N887" s="418"/>
      <c r="O887" s="418"/>
      <c r="P887" s="418"/>
      <c r="Q887" s="418"/>
      <c r="R887" s="418"/>
      <c r="S887" s="418"/>
      <c r="T887" s="419"/>
      <c r="U887" s="467">
        <v>3696</v>
      </c>
      <c r="V887" s="468"/>
      <c r="W887" s="468"/>
      <c r="X887" s="468"/>
      <c r="Y887" s="468"/>
      <c r="Z887" s="468"/>
      <c r="AA887" s="469"/>
      <c r="AB887" s="467">
        <v>1594</v>
      </c>
      <c r="AC887" s="468"/>
      <c r="AD887" s="468"/>
      <c r="AE887" s="468"/>
      <c r="AF887" s="468"/>
      <c r="AG887" s="468"/>
      <c r="AH887" s="469"/>
    </row>
    <row r="888" spans="1:38" ht="15" customHeight="1">
      <c r="A888" s="417" t="s">
        <v>1697</v>
      </c>
      <c r="B888" s="418"/>
      <c r="C888" s="418"/>
      <c r="D888" s="418"/>
      <c r="E888" s="418"/>
      <c r="F888" s="418"/>
      <c r="G888" s="418"/>
      <c r="H888" s="418"/>
      <c r="I888" s="418"/>
      <c r="J888" s="418"/>
      <c r="K888" s="418"/>
      <c r="L888" s="418"/>
      <c r="M888" s="418"/>
      <c r="N888" s="418"/>
      <c r="O888" s="418"/>
      <c r="P888" s="418"/>
      <c r="Q888" s="418"/>
      <c r="R888" s="418"/>
      <c r="S888" s="418"/>
      <c r="T888" s="419"/>
      <c r="U888" s="467">
        <v>373</v>
      </c>
      <c r="V888" s="468"/>
      <c r="W888" s="468"/>
      <c r="X888" s="468"/>
      <c r="Y888" s="468"/>
      <c r="Z888" s="468"/>
      <c r="AA888" s="469"/>
      <c r="AB888" s="467">
        <v>3887</v>
      </c>
      <c r="AC888" s="468"/>
      <c r="AD888" s="468"/>
      <c r="AE888" s="468"/>
      <c r="AF888" s="468"/>
      <c r="AG888" s="468"/>
      <c r="AH888" s="469"/>
    </row>
    <row r="889" spans="1:38">
      <c r="A889" s="417" t="s">
        <v>1548</v>
      </c>
      <c r="B889" s="418"/>
      <c r="C889" s="418"/>
      <c r="D889" s="418"/>
      <c r="E889" s="418"/>
      <c r="F889" s="418"/>
      <c r="G889" s="418"/>
      <c r="H889" s="418"/>
      <c r="I889" s="418"/>
      <c r="J889" s="418"/>
      <c r="K889" s="418"/>
      <c r="L889" s="418"/>
      <c r="M889" s="418"/>
      <c r="N889" s="418"/>
      <c r="O889" s="418"/>
      <c r="P889" s="418"/>
      <c r="Q889" s="418"/>
      <c r="R889" s="418"/>
      <c r="S889" s="418"/>
      <c r="T889" s="419"/>
      <c r="U889" s="467">
        <v>69602</v>
      </c>
      <c r="V889" s="468"/>
      <c r="W889" s="468"/>
      <c r="X889" s="468"/>
      <c r="Y889" s="468"/>
      <c r="Z889" s="468"/>
      <c r="AA889" s="469"/>
      <c r="AB889" s="467">
        <v>60938</v>
      </c>
      <c r="AC889" s="468"/>
      <c r="AD889" s="468"/>
      <c r="AE889" s="468"/>
      <c r="AF889" s="468"/>
      <c r="AG889" s="468"/>
      <c r="AH889" s="469"/>
    </row>
    <row r="890" spans="1:38">
      <c r="A890" s="417"/>
      <c r="B890" s="418"/>
      <c r="C890" s="418"/>
      <c r="D890" s="418"/>
      <c r="E890" s="418"/>
      <c r="F890" s="418"/>
      <c r="G890" s="418"/>
      <c r="H890" s="418"/>
      <c r="I890" s="418"/>
      <c r="J890" s="418"/>
      <c r="K890" s="418"/>
      <c r="L890" s="418"/>
      <c r="M890" s="418"/>
      <c r="N890" s="418"/>
      <c r="O890" s="418"/>
      <c r="P890" s="418"/>
      <c r="Q890" s="418"/>
      <c r="R890" s="418"/>
      <c r="S890" s="418"/>
      <c r="T890" s="419"/>
      <c r="U890" s="467"/>
      <c r="V890" s="468"/>
      <c r="W890" s="468"/>
      <c r="X890" s="468"/>
      <c r="Y890" s="468"/>
      <c r="Z890" s="468"/>
      <c r="AA890" s="469"/>
      <c r="AB890" s="467"/>
      <c r="AC890" s="468"/>
      <c r="AD890" s="468"/>
      <c r="AE890" s="468"/>
      <c r="AF890" s="468"/>
      <c r="AG890" s="468"/>
      <c r="AH890" s="469"/>
    </row>
    <row r="891" spans="1:38">
      <c r="A891" s="480" t="s">
        <v>1549</v>
      </c>
      <c r="B891" s="481"/>
      <c r="C891" s="481"/>
      <c r="D891" s="481"/>
      <c r="E891" s="481"/>
      <c r="F891" s="481"/>
      <c r="G891" s="481"/>
      <c r="H891" s="481"/>
      <c r="I891" s="481"/>
      <c r="J891" s="481"/>
      <c r="K891" s="481"/>
      <c r="L891" s="481"/>
      <c r="M891" s="481"/>
      <c r="N891" s="481"/>
      <c r="O891" s="481"/>
      <c r="P891" s="481"/>
      <c r="Q891" s="481"/>
      <c r="R891" s="481"/>
      <c r="S891" s="481"/>
      <c r="T891" s="482"/>
      <c r="U891" s="483">
        <f>U892+U895+U896+U897</f>
        <v>268766</v>
      </c>
      <c r="V891" s="484"/>
      <c r="W891" s="484"/>
      <c r="X891" s="484"/>
      <c r="Y891" s="484"/>
      <c r="Z891" s="484"/>
      <c r="AA891" s="485"/>
      <c r="AB891" s="483">
        <f>AB892+AB895+AB896+AB897</f>
        <v>304992.59999999998</v>
      </c>
      <c r="AC891" s="484"/>
      <c r="AD891" s="484"/>
      <c r="AE891" s="484"/>
      <c r="AF891" s="484"/>
      <c r="AG891" s="484"/>
      <c r="AH891" s="485"/>
      <c r="AJ891" s="296" t="s">
        <v>1220</v>
      </c>
    </row>
    <row r="892" spans="1:38">
      <c r="A892" s="417" t="s">
        <v>1550</v>
      </c>
      <c r="B892" s="418"/>
      <c r="C892" s="418"/>
      <c r="D892" s="418"/>
      <c r="E892" s="418"/>
      <c r="F892" s="418"/>
      <c r="G892" s="418"/>
      <c r="H892" s="418"/>
      <c r="I892" s="418"/>
      <c r="J892" s="418"/>
      <c r="K892" s="418"/>
      <c r="L892" s="418"/>
      <c r="M892" s="418"/>
      <c r="N892" s="418"/>
      <c r="O892" s="418"/>
      <c r="P892" s="418"/>
      <c r="Q892" s="418"/>
      <c r="R892" s="418"/>
      <c r="S892" s="418"/>
      <c r="T892" s="419"/>
      <c r="U892" s="467">
        <v>231</v>
      </c>
      <c r="V892" s="468"/>
      <c r="W892" s="468"/>
      <c r="X892" s="468"/>
      <c r="Y892" s="468"/>
      <c r="Z892" s="468"/>
      <c r="AA892" s="469"/>
      <c r="AB892" s="467">
        <v>328</v>
      </c>
      <c r="AC892" s="468"/>
      <c r="AD892" s="468"/>
      <c r="AE892" s="468"/>
      <c r="AF892" s="468"/>
      <c r="AG892" s="468"/>
      <c r="AH892" s="469"/>
      <c r="AJ892" s="296" t="s">
        <v>1220</v>
      </c>
    </row>
    <row r="893" spans="1:38">
      <c r="A893" s="486" t="s">
        <v>1551</v>
      </c>
      <c r="B893" s="487"/>
      <c r="C893" s="487"/>
      <c r="D893" s="487"/>
      <c r="E893" s="487"/>
      <c r="F893" s="487"/>
      <c r="G893" s="487"/>
      <c r="H893" s="487"/>
      <c r="I893" s="487"/>
      <c r="J893" s="487"/>
      <c r="K893" s="487"/>
      <c r="L893" s="487"/>
      <c r="M893" s="487"/>
      <c r="N893" s="487"/>
      <c r="O893" s="487"/>
      <c r="P893" s="487"/>
      <c r="Q893" s="487"/>
      <c r="R893" s="487"/>
      <c r="S893" s="487"/>
      <c r="T893" s="488"/>
      <c r="U893" s="467">
        <v>231</v>
      </c>
      <c r="V893" s="468"/>
      <c r="W893" s="468"/>
      <c r="X893" s="468"/>
      <c r="Y893" s="468"/>
      <c r="Z893" s="468"/>
      <c r="AA893" s="469"/>
      <c r="AB893" s="467">
        <v>328.41</v>
      </c>
      <c r="AC893" s="468"/>
      <c r="AD893" s="468"/>
      <c r="AE893" s="468"/>
      <c r="AF893" s="468"/>
      <c r="AG893" s="468"/>
      <c r="AH893" s="469"/>
    </row>
    <row r="894" spans="1:38">
      <c r="A894" s="417" t="s">
        <v>1552</v>
      </c>
      <c r="B894" s="418"/>
      <c r="C894" s="418"/>
      <c r="D894" s="418"/>
      <c r="E894" s="418"/>
      <c r="F894" s="418"/>
      <c r="G894" s="418"/>
      <c r="H894" s="418"/>
      <c r="I894" s="418"/>
      <c r="J894" s="418"/>
      <c r="K894" s="418"/>
      <c r="L894" s="418"/>
      <c r="M894" s="418"/>
      <c r="N894" s="418"/>
      <c r="O894" s="418"/>
      <c r="P894" s="418"/>
      <c r="Q894" s="418"/>
      <c r="R894" s="418"/>
      <c r="S894" s="418"/>
      <c r="T894" s="419"/>
      <c r="U894" s="467"/>
      <c r="V894" s="468"/>
      <c r="W894" s="468"/>
      <c r="X894" s="468"/>
      <c r="Y894" s="468"/>
      <c r="Z894" s="468"/>
      <c r="AA894" s="469"/>
      <c r="AB894" s="467"/>
      <c r="AC894" s="468"/>
      <c r="AD894" s="468"/>
      <c r="AE894" s="468"/>
      <c r="AF894" s="468"/>
      <c r="AG894" s="468"/>
      <c r="AH894" s="469"/>
    </row>
    <row r="895" spans="1:38">
      <c r="A895" s="417" t="s">
        <v>1553</v>
      </c>
      <c r="B895" s="418"/>
      <c r="C895" s="418"/>
      <c r="D895" s="418"/>
      <c r="E895" s="418"/>
      <c r="F895" s="418"/>
      <c r="G895" s="418"/>
      <c r="H895" s="418"/>
      <c r="I895" s="418"/>
      <c r="J895" s="418"/>
      <c r="K895" s="418"/>
      <c r="L895" s="418"/>
      <c r="M895" s="418"/>
      <c r="N895" s="418"/>
      <c r="O895" s="418"/>
      <c r="P895" s="418"/>
      <c r="Q895" s="418"/>
      <c r="R895" s="418"/>
      <c r="S895" s="418"/>
      <c r="T895" s="419"/>
      <c r="U895" s="467">
        <v>257459</v>
      </c>
      <c r="V895" s="468"/>
      <c r="W895" s="468"/>
      <c r="X895" s="468"/>
      <c r="Y895" s="468"/>
      <c r="Z895" s="468"/>
      <c r="AA895" s="469"/>
      <c r="AB895" s="467">
        <v>287057.59999999998</v>
      </c>
      <c r="AC895" s="468"/>
      <c r="AD895" s="468"/>
      <c r="AE895" s="468"/>
      <c r="AF895" s="468"/>
      <c r="AG895" s="468"/>
      <c r="AH895" s="469"/>
    </row>
    <row r="896" spans="1:38">
      <c r="A896" s="417" t="s">
        <v>1554</v>
      </c>
      <c r="B896" s="418"/>
      <c r="C896" s="418"/>
      <c r="D896" s="418"/>
      <c r="E896" s="418"/>
      <c r="F896" s="418"/>
      <c r="G896" s="418"/>
      <c r="H896" s="418"/>
      <c r="I896" s="418"/>
      <c r="J896" s="418"/>
      <c r="K896" s="418"/>
      <c r="L896" s="418"/>
      <c r="M896" s="418"/>
      <c r="N896" s="418"/>
      <c r="O896" s="418"/>
      <c r="P896" s="418"/>
      <c r="Q896" s="418"/>
      <c r="R896" s="418"/>
      <c r="S896" s="418"/>
      <c r="T896" s="419"/>
      <c r="U896" s="467">
        <v>11076</v>
      </c>
      <c r="V896" s="468"/>
      <c r="W896" s="468"/>
      <c r="X896" s="468"/>
      <c r="Y896" s="468"/>
      <c r="Z896" s="468"/>
      <c r="AA896" s="469"/>
      <c r="AB896" s="467">
        <v>17607</v>
      </c>
      <c r="AC896" s="468"/>
      <c r="AD896" s="468"/>
      <c r="AE896" s="468"/>
      <c r="AF896" s="468"/>
      <c r="AG896" s="468"/>
      <c r="AH896" s="469"/>
    </row>
    <row r="897" spans="1:36">
      <c r="A897" s="470" t="s">
        <v>1555</v>
      </c>
      <c r="B897" s="471"/>
      <c r="C897" s="471"/>
      <c r="D897" s="471"/>
      <c r="E897" s="471"/>
      <c r="F897" s="471"/>
      <c r="G897" s="471"/>
      <c r="H897" s="471"/>
      <c r="I897" s="471"/>
      <c r="J897" s="471"/>
      <c r="K897" s="471"/>
      <c r="L897" s="471"/>
      <c r="M897" s="471"/>
      <c r="N897" s="471"/>
      <c r="O897" s="471"/>
      <c r="P897" s="471"/>
      <c r="Q897" s="471"/>
      <c r="R897" s="471"/>
      <c r="S897" s="471"/>
      <c r="T897" s="472"/>
      <c r="U897" s="473">
        <v>0</v>
      </c>
      <c r="V897" s="474"/>
      <c r="W897" s="474"/>
      <c r="X897" s="474"/>
      <c r="Y897" s="474"/>
      <c r="Z897" s="474"/>
      <c r="AA897" s="475"/>
      <c r="AB897" s="473">
        <v>0</v>
      </c>
      <c r="AC897" s="474"/>
      <c r="AD897" s="474"/>
      <c r="AE897" s="474"/>
      <c r="AF897" s="474"/>
      <c r="AG897" s="474"/>
      <c r="AH897" s="475"/>
    </row>
    <row r="898" spans="1:36">
      <c r="A898" s="477" t="s">
        <v>1556</v>
      </c>
      <c r="B898" s="478"/>
      <c r="C898" s="478"/>
      <c r="D898" s="478"/>
      <c r="E898" s="478"/>
      <c r="F898" s="478"/>
      <c r="G898" s="478"/>
      <c r="H898" s="478"/>
      <c r="I898" s="478"/>
      <c r="J898" s="478"/>
      <c r="K898" s="478"/>
      <c r="L898" s="478"/>
      <c r="M898" s="478"/>
      <c r="N898" s="478"/>
      <c r="O898" s="478"/>
      <c r="P898" s="478"/>
      <c r="Q898" s="478"/>
      <c r="R898" s="478"/>
      <c r="S898" s="478"/>
      <c r="T898" s="479"/>
      <c r="U898" s="473"/>
      <c r="V898" s="474"/>
      <c r="W898" s="474"/>
      <c r="X898" s="474"/>
      <c r="Y898" s="474"/>
      <c r="Z898" s="474"/>
      <c r="AA898" s="475"/>
      <c r="AB898" s="473"/>
      <c r="AC898" s="474"/>
      <c r="AD898" s="474"/>
      <c r="AE898" s="474"/>
      <c r="AF898" s="474"/>
      <c r="AG898" s="474"/>
      <c r="AH898" s="475"/>
      <c r="AJ898" s="296" t="s">
        <v>1220</v>
      </c>
    </row>
    <row r="899" spans="1:36">
      <c r="A899" s="470"/>
      <c r="B899" s="471"/>
      <c r="C899" s="471"/>
      <c r="D899" s="471"/>
      <c r="E899" s="471"/>
      <c r="F899" s="471"/>
      <c r="G899" s="471"/>
      <c r="H899" s="471"/>
      <c r="I899" s="471"/>
      <c r="J899" s="471"/>
      <c r="K899" s="471"/>
      <c r="L899" s="471"/>
      <c r="M899" s="471"/>
      <c r="N899" s="471"/>
      <c r="O899" s="471"/>
      <c r="P899" s="471"/>
      <c r="Q899" s="471"/>
      <c r="R899" s="471"/>
      <c r="S899" s="471"/>
      <c r="T899" s="472"/>
      <c r="U899" s="473"/>
      <c r="V899" s="474"/>
      <c r="W899" s="474"/>
      <c r="X899" s="474"/>
      <c r="Y899" s="474"/>
      <c r="Z899" s="474"/>
      <c r="AA899" s="475"/>
      <c r="AB899" s="473"/>
      <c r="AC899" s="474"/>
      <c r="AD899" s="474"/>
      <c r="AE899" s="474"/>
      <c r="AF899" s="474"/>
      <c r="AG899" s="474"/>
      <c r="AH899" s="475"/>
      <c r="AJ899" s="296" t="s">
        <v>1220</v>
      </c>
    </row>
    <row r="900" spans="1:36">
      <c r="A900" s="470"/>
      <c r="B900" s="471"/>
      <c r="C900" s="471"/>
      <c r="D900" s="471"/>
      <c r="E900" s="471"/>
      <c r="F900" s="471"/>
      <c r="G900" s="471"/>
      <c r="H900" s="471"/>
      <c r="I900" s="471"/>
      <c r="J900" s="471"/>
      <c r="K900" s="471"/>
      <c r="L900" s="471"/>
      <c r="M900" s="471"/>
      <c r="N900" s="471"/>
      <c r="O900" s="471"/>
      <c r="P900" s="471"/>
      <c r="Q900" s="471"/>
      <c r="R900" s="471"/>
      <c r="S900" s="471"/>
      <c r="T900" s="472"/>
      <c r="U900" s="473"/>
      <c r="V900" s="474"/>
      <c r="W900" s="474"/>
      <c r="X900" s="474"/>
      <c r="Y900" s="474"/>
      <c r="Z900" s="474"/>
      <c r="AA900" s="475"/>
      <c r="AB900" s="473"/>
      <c r="AC900" s="474"/>
      <c r="AD900" s="474"/>
      <c r="AE900" s="474"/>
      <c r="AF900" s="474"/>
      <c r="AG900" s="474"/>
      <c r="AH900" s="475"/>
    </row>
    <row r="901" spans="1:36">
      <c r="A901" s="331"/>
      <c r="B901" s="331"/>
      <c r="C901" s="331"/>
      <c r="D901" s="331"/>
      <c r="E901" s="331"/>
      <c r="F901" s="331"/>
      <c r="G901" s="331"/>
      <c r="H901" s="331"/>
      <c r="I901" s="331"/>
      <c r="J901" s="331"/>
      <c r="K901" s="331"/>
      <c r="L901" s="331"/>
      <c r="M901" s="331"/>
      <c r="N901" s="331"/>
      <c r="O901" s="331"/>
      <c r="P901" s="331"/>
      <c r="Q901" s="331"/>
      <c r="R901" s="331"/>
      <c r="S901" s="331"/>
      <c r="T901" s="331"/>
      <c r="U901" s="324"/>
      <c r="V901" s="324"/>
      <c r="W901" s="324"/>
      <c r="X901" s="324"/>
      <c r="Y901" s="324"/>
      <c r="Z901" s="324"/>
      <c r="AA901" s="324"/>
      <c r="AB901" s="324"/>
      <c r="AC901" s="324"/>
      <c r="AD901" s="324"/>
      <c r="AE901" s="324"/>
      <c r="AF901" s="324"/>
      <c r="AG901" s="324"/>
      <c r="AH901" s="324"/>
    </row>
    <row r="902" spans="1:36" hidden="1">
      <c r="A902" s="331"/>
      <c r="B902" s="331"/>
      <c r="C902" s="331"/>
      <c r="D902" s="331"/>
      <c r="E902" s="331"/>
      <c r="F902" s="331"/>
      <c r="G902" s="331"/>
      <c r="H902" s="331"/>
      <c r="I902" s="331"/>
      <c r="J902" s="331"/>
      <c r="K902" s="331"/>
      <c r="L902" s="331"/>
      <c r="M902" s="331"/>
      <c r="N902" s="331"/>
      <c r="O902" s="331"/>
      <c r="P902" s="331"/>
      <c r="Q902" s="331"/>
      <c r="R902" s="331"/>
      <c r="S902" s="331"/>
      <c r="T902" s="331"/>
      <c r="U902" s="324"/>
      <c r="V902" s="324"/>
      <c r="W902" s="324"/>
      <c r="X902" s="324"/>
      <c r="Y902" s="324"/>
      <c r="Z902" s="324"/>
      <c r="AA902" s="324"/>
      <c r="AB902" s="324"/>
      <c r="AC902" s="324"/>
      <c r="AD902" s="324"/>
      <c r="AE902" s="324"/>
      <c r="AF902" s="324"/>
      <c r="AG902" s="324"/>
      <c r="AH902" s="324"/>
    </row>
    <row r="903" spans="1:36" hidden="1">
      <c r="A903" s="323"/>
      <c r="B903" s="323"/>
      <c r="C903" s="323"/>
      <c r="D903" s="323"/>
      <c r="E903" s="323"/>
      <c r="F903" s="323"/>
      <c r="G903" s="323"/>
      <c r="H903" s="323"/>
      <c r="I903" s="323"/>
      <c r="J903" s="323"/>
      <c r="K903" s="323"/>
      <c r="L903" s="323"/>
      <c r="M903" s="323"/>
      <c r="N903" s="323"/>
      <c r="O903" s="323"/>
      <c r="P903" s="323"/>
      <c r="Q903" s="323"/>
      <c r="R903" s="323"/>
      <c r="S903" s="323"/>
      <c r="T903" s="323"/>
      <c r="U903" s="324"/>
      <c r="V903" s="324"/>
      <c r="W903" s="324"/>
      <c r="X903" s="324"/>
      <c r="Y903" s="324"/>
      <c r="Z903" s="324"/>
      <c r="AA903" s="324"/>
      <c r="AB903" s="324"/>
      <c r="AC903" s="324"/>
      <c r="AD903" s="324"/>
      <c r="AE903" s="324"/>
      <c r="AF903" s="324"/>
      <c r="AG903" s="324"/>
      <c r="AH903" s="324"/>
    </row>
    <row r="904" spans="1:36">
      <c r="A904" s="331"/>
      <c r="B904" s="331"/>
      <c r="C904" s="331"/>
      <c r="D904" s="331"/>
      <c r="E904" s="331"/>
      <c r="F904" s="331"/>
      <c r="G904" s="331"/>
      <c r="H904" s="331"/>
      <c r="I904" s="331"/>
      <c r="J904" s="331"/>
      <c r="K904" s="331"/>
      <c r="L904" s="331"/>
      <c r="M904" s="331"/>
      <c r="N904" s="331"/>
      <c r="O904" s="331"/>
      <c r="P904" s="331"/>
      <c r="Q904" s="331"/>
      <c r="R904" s="331"/>
      <c r="S904" s="331"/>
      <c r="T904" s="331"/>
      <c r="U904" s="324"/>
      <c r="V904" s="324"/>
      <c r="W904" s="324"/>
      <c r="X904" s="324"/>
      <c r="Y904" s="324"/>
      <c r="Z904" s="324"/>
      <c r="AA904" s="324"/>
      <c r="AB904" s="324"/>
      <c r="AC904" s="324"/>
      <c r="AD904" s="324"/>
      <c r="AE904" s="324"/>
      <c r="AF904" s="324"/>
      <c r="AG904" s="324"/>
      <c r="AH904" s="324"/>
    </row>
    <row r="905" spans="1:36">
      <c r="A905" s="331"/>
      <c r="B905" s="331"/>
      <c r="C905" s="331"/>
      <c r="D905" s="331"/>
      <c r="E905" s="331"/>
      <c r="F905" s="331"/>
      <c r="G905" s="331"/>
      <c r="H905" s="331"/>
      <c r="I905" s="331"/>
      <c r="J905" s="331"/>
      <c r="K905" s="331"/>
      <c r="L905" s="331"/>
      <c r="M905" s="331"/>
      <c r="N905" s="331"/>
      <c r="O905" s="331"/>
      <c r="P905" s="331"/>
      <c r="Q905" s="331"/>
      <c r="R905" s="331"/>
      <c r="S905" s="331"/>
      <c r="T905" s="331"/>
      <c r="U905" s="324"/>
      <c r="V905" s="324"/>
      <c r="W905" s="324"/>
      <c r="X905" s="324"/>
      <c r="Y905" s="324"/>
      <c r="Z905" s="324"/>
      <c r="AA905" s="324"/>
      <c r="AB905" s="324"/>
      <c r="AC905" s="324"/>
      <c r="AD905" s="324"/>
      <c r="AE905" s="324"/>
      <c r="AF905" s="324"/>
      <c r="AG905" s="324"/>
      <c r="AH905" s="324"/>
    </row>
    <row r="906" spans="1:36" ht="18" customHeight="1">
      <c r="A906" s="317" t="s">
        <v>1557</v>
      </c>
      <c r="B906" s="302"/>
      <c r="C906" s="302"/>
      <c r="D906" s="302"/>
      <c r="E906" s="302"/>
      <c r="F906" s="302"/>
      <c r="G906" s="302"/>
      <c r="H906" s="302"/>
      <c r="I906" s="302"/>
      <c r="J906" s="302"/>
      <c r="K906" s="302"/>
      <c r="L906" s="302"/>
      <c r="M906" s="302"/>
      <c r="N906" s="302"/>
      <c r="O906" s="302"/>
      <c r="P906" s="302"/>
      <c r="Q906" s="302"/>
      <c r="R906" s="302"/>
      <c r="S906" s="302"/>
      <c r="T906" s="302"/>
      <c r="U906" s="302"/>
      <c r="V906" s="302"/>
      <c r="W906" s="302"/>
      <c r="X906" s="302"/>
      <c r="Y906" s="302"/>
      <c r="Z906" s="302"/>
      <c r="AA906" s="302"/>
      <c r="AB906" s="302"/>
      <c r="AC906" s="302"/>
      <c r="AD906" s="302"/>
      <c r="AE906" s="302"/>
      <c r="AF906" s="302"/>
      <c r="AG906" s="302"/>
      <c r="AH906" s="302"/>
    </row>
    <row r="907" spans="1:36" ht="18" customHeight="1">
      <c r="A907" s="302"/>
      <c r="B907" s="302"/>
      <c r="C907" s="302"/>
      <c r="D907" s="302"/>
      <c r="E907" s="302"/>
      <c r="F907" s="302"/>
      <c r="G907" s="302"/>
      <c r="H907" s="302"/>
      <c r="I907" s="302"/>
      <c r="J907" s="302"/>
      <c r="K907" s="302"/>
      <c r="L907" s="302"/>
      <c r="M907" s="302"/>
      <c r="N907" s="302"/>
      <c r="O907" s="302"/>
      <c r="P907" s="302"/>
      <c r="Q907" s="302"/>
      <c r="R907" s="302"/>
      <c r="S907" s="302"/>
      <c r="T907" s="302"/>
      <c r="U907" s="302"/>
      <c r="V907" s="302"/>
      <c r="W907" s="302"/>
      <c r="X907" s="302"/>
      <c r="Y907" s="302"/>
      <c r="Z907" s="302"/>
      <c r="AA907" s="302"/>
      <c r="AB907" s="302"/>
      <c r="AC907" s="302"/>
      <c r="AD907" s="302"/>
      <c r="AE907" s="302"/>
      <c r="AF907" s="302"/>
      <c r="AG907" s="302"/>
      <c r="AH907" s="302"/>
    </row>
    <row r="908" spans="1:36" ht="18" customHeight="1">
      <c r="A908" s="302"/>
      <c r="B908" s="302"/>
      <c r="C908" s="302"/>
      <c r="D908" s="302"/>
      <c r="E908" s="302"/>
      <c r="F908" s="302"/>
      <c r="G908" s="302"/>
      <c r="H908" s="302"/>
      <c r="I908" s="302"/>
      <c r="J908" s="302"/>
      <c r="K908" s="302"/>
      <c r="L908" s="302"/>
      <c r="M908" s="302"/>
      <c r="N908" s="302"/>
      <c r="O908" s="302"/>
      <c r="P908" s="302"/>
      <c r="Q908" s="302"/>
      <c r="R908" s="302"/>
      <c r="S908" s="302"/>
      <c r="T908" s="302"/>
      <c r="U908" s="302"/>
      <c r="V908" s="302"/>
      <c r="W908" s="302"/>
      <c r="X908" s="302"/>
      <c r="Y908" s="302"/>
      <c r="Z908" s="302"/>
      <c r="AA908" s="302"/>
      <c r="AB908" s="302"/>
      <c r="AC908" s="302"/>
      <c r="AD908" s="302"/>
      <c r="AE908" s="302"/>
      <c r="AF908" s="302"/>
      <c r="AG908" s="302"/>
      <c r="AH908" s="302"/>
    </row>
    <row r="909" spans="1:36" ht="32.25" customHeight="1">
      <c r="A909" s="449" t="s">
        <v>1089</v>
      </c>
      <c r="B909" s="450"/>
      <c r="C909" s="450"/>
      <c r="D909" s="450"/>
      <c r="E909" s="450"/>
      <c r="F909" s="450"/>
      <c r="G909" s="450"/>
      <c r="H909" s="450"/>
      <c r="I909" s="450"/>
      <c r="J909" s="450"/>
      <c r="K909" s="450"/>
      <c r="L909" s="450"/>
      <c r="M909" s="450"/>
      <c r="N909" s="450"/>
      <c r="O909" s="450"/>
      <c r="P909" s="450"/>
      <c r="Q909" s="450"/>
      <c r="R909" s="451"/>
      <c r="S909" s="449" t="s">
        <v>547</v>
      </c>
      <c r="T909" s="450"/>
      <c r="U909" s="450"/>
      <c r="V909" s="450"/>
      <c r="W909" s="450"/>
      <c r="X909" s="450"/>
      <c r="Y909" s="450"/>
      <c r="Z909" s="451"/>
      <c r="AA909" s="449" t="s">
        <v>742</v>
      </c>
      <c r="AB909" s="450"/>
      <c r="AC909" s="450"/>
      <c r="AD909" s="450"/>
      <c r="AE909" s="450"/>
      <c r="AF909" s="450"/>
      <c r="AG909" s="450"/>
      <c r="AH909" s="451"/>
    </row>
    <row r="910" spans="1:36" ht="36.75" customHeight="1">
      <c r="A910" s="417" t="s">
        <v>1558</v>
      </c>
      <c r="B910" s="418"/>
      <c r="C910" s="418"/>
      <c r="D910" s="418"/>
      <c r="E910" s="418"/>
      <c r="F910" s="418"/>
      <c r="G910" s="418"/>
      <c r="H910" s="418"/>
      <c r="I910" s="418"/>
      <c r="J910" s="418"/>
      <c r="K910" s="418"/>
      <c r="L910" s="418"/>
      <c r="M910" s="418"/>
      <c r="N910" s="418"/>
      <c r="O910" s="418"/>
      <c r="P910" s="418"/>
      <c r="Q910" s="418"/>
      <c r="R910" s="419"/>
      <c r="S910" s="458">
        <v>0</v>
      </c>
      <c r="T910" s="459"/>
      <c r="U910" s="459"/>
      <c r="V910" s="459"/>
      <c r="W910" s="459"/>
      <c r="X910" s="459"/>
      <c r="Y910" s="459"/>
      <c r="Z910" s="460"/>
      <c r="AA910" s="458">
        <v>0</v>
      </c>
      <c r="AB910" s="459"/>
      <c r="AC910" s="459"/>
      <c r="AD910" s="459"/>
      <c r="AE910" s="459"/>
      <c r="AF910" s="459"/>
      <c r="AG910" s="459"/>
      <c r="AH910" s="460"/>
    </row>
    <row r="911" spans="1:36" ht="35.25" customHeight="1">
      <c r="A911" s="417" t="s">
        <v>1559</v>
      </c>
      <c r="B911" s="418"/>
      <c r="C911" s="418"/>
      <c r="D911" s="418"/>
      <c r="E911" s="418"/>
      <c r="F911" s="418"/>
      <c r="G911" s="418"/>
      <c r="H911" s="418"/>
      <c r="I911" s="418"/>
      <c r="J911" s="418"/>
      <c r="K911" s="418"/>
      <c r="L911" s="418"/>
      <c r="M911" s="418"/>
      <c r="N911" s="418"/>
      <c r="O911" s="418"/>
      <c r="P911" s="418"/>
      <c r="Q911" s="418"/>
      <c r="R911" s="419"/>
      <c r="S911" s="458">
        <v>0</v>
      </c>
      <c r="T911" s="459"/>
      <c r="U911" s="459"/>
      <c r="V911" s="459"/>
      <c r="W911" s="459"/>
      <c r="X911" s="459"/>
      <c r="Y911" s="459"/>
      <c r="Z911" s="460"/>
      <c r="AA911" s="458">
        <v>0</v>
      </c>
      <c r="AB911" s="459"/>
      <c r="AC911" s="459"/>
      <c r="AD911" s="459"/>
      <c r="AE911" s="459"/>
      <c r="AF911" s="459"/>
      <c r="AG911" s="459"/>
      <c r="AH911" s="460"/>
    </row>
    <row r="912" spans="1:36" ht="52.5" customHeight="1">
      <c r="A912" s="417" t="s">
        <v>1560</v>
      </c>
      <c r="B912" s="418"/>
      <c r="C912" s="418"/>
      <c r="D912" s="418"/>
      <c r="E912" s="418"/>
      <c r="F912" s="418"/>
      <c r="G912" s="418"/>
      <c r="H912" s="418"/>
      <c r="I912" s="418"/>
      <c r="J912" s="418"/>
      <c r="K912" s="418"/>
      <c r="L912" s="418"/>
      <c r="M912" s="418"/>
      <c r="N912" s="418"/>
      <c r="O912" s="418"/>
      <c r="P912" s="418"/>
      <c r="Q912" s="418"/>
      <c r="R912" s="419"/>
      <c r="S912" s="458">
        <v>0</v>
      </c>
      <c r="T912" s="459"/>
      <c r="U912" s="459"/>
      <c r="V912" s="459"/>
      <c r="W912" s="459"/>
      <c r="X912" s="459"/>
      <c r="Y912" s="459"/>
      <c r="Z912" s="460"/>
      <c r="AA912" s="458">
        <v>0</v>
      </c>
      <c r="AB912" s="459"/>
      <c r="AC912" s="459"/>
      <c r="AD912" s="459"/>
      <c r="AE912" s="459"/>
      <c r="AF912" s="459"/>
      <c r="AG912" s="459"/>
      <c r="AH912" s="460"/>
    </row>
    <row r="913" spans="1:39" ht="36.75" customHeight="1">
      <c r="A913" s="417" t="s">
        <v>1561</v>
      </c>
      <c r="B913" s="418"/>
      <c r="C913" s="418"/>
      <c r="D913" s="418"/>
      <c r="E913" s="418"/>
      <c r="F913" s="418"/>
      <c r="G913" s="418"/>
      <c r="H913" s="418"/>
      <c r="I913" s="418"/>
      <c r="J913" s="418"/>
      <c r="K913" s="418"/>
      <c r="L913" s="418"/>
      <c r="M913" s="418"/>
      <c r="N913" s="418"/>
      <c r="O913" s="418"/>
      <c r="P913" s="418"/>
      <c r="Q913" s="418"/>
      <c r="R913" s="419"/>
      <c r="S913" s="458">
        <v>0</v>
      </c>
      <c r="T913" s="459"/>
      <c r="U913" s="459"/>
      <c r="V913" s="459"/>
      <c r="W913" s="459"/>
      <c r="X913" s="459"/>
      <c r="Y913" s="459"/>
      <c r="Z913" s="460"/>
      <c r="AA913" s="458">
        <v>0</v>
      </c>
      <c r="AB913" s="459"/>
      <c r="AC913" s="459"/>
      <c r="AD913" s="459"/>
      <c r="AE913" s="459"/>
      <c r="AF913" s="459"/>
      <c r="AG913" s="459"/>
      <c r="AH913" s="460"/>
    </row>
    <row r="914" spans="1:39" ht="36" customHeight="1">
      <c r="A914" s="417" t="s">
        <v>1562</v>
      </c>
      <c r="B914" s="418"/>
      <c r="C914" s="418"/>
      <c r="D914" s="418"/>
      <c r="E914" s="418"/>
      <c r="F914" s="418"/>
      <c r="G914" s="418"/>
      <c r="H914" s="418"/>
      <c r="I914" s="418"/>
      <c r="J914" s="418"/>
      <c r="K914" s="418"/>
      <c r="L914" s="418"/>
      <c r="M914" s="418"/>
      <c r="N914" s="418"/>
      <c r="O914" s="418"/>
      <c r="P914" s="418"/>
      <c r="Q914" s="418"/>
      <c r="R914" s="419"/>
      <c r="S914" s="458">
        <v>0</v>
      </c>
      <c r="T914" s="459"/>
      <c r="U914" s="459"/>
      <c r="V914" s="459"/>
      <c r="W914" s="459"/>
      <c r="X914" s="459"/>
      <c r="Y914" s="459"/>
      <c r="Z914" s="460"/>
      <c r="AA914" s="458">
        <v>0</v>
      </c>
      <c r="AB914" s="459"/>
      <c r="AC914" s="459"/>
      <c r="AD914" s="459"/>
      <c r="AE914" s="459"/>
      <c r="AF914" s="459"/>
      <c r="AG914" s="459"/>
      <c r="AH914" s="460"/>
    </row>
    <row r="915" spans="1:39" ht="33" customHeight="1">
      <c r="A915" s="417" t="s">
        <v>1563</v>
      </c>
      <c r="B915" s="418"/>
      <c r="C915" s="418"/>
      <c r="D915" s="418"/>
      <c r="E915" s="418"/>
      <c r="F915" s="418"/>
      <c r="G915" s="418"/>
      <c r="H915" s="418"/>
      <c r="I915" s="418"/>
      <c r="J915" s="418"/>
      <c r="K915" s="418"/>
      <c r="L915" s="418"/>
      <c r="M915" s="418"/>
      <c r="N915" s="418"/>
      <c r="O915" s="418"/>
      <c r="P915" s="418"/>
      <c r="Q915" s="418"/>
      <c r="R915" s="419"/>
      <c r="S915" s="458">
        <v>0</v>
      </c>
      <c r="T915" s="459"/>
      <c r="U915" s="459"/>
      <c r="V915" s="459"/>
      <c r="W915" s="459"/>
      <c r="X915" s="459"/>
      <c r="Y915" s="459"/>
      <c r="Z915" s="460"/>
      <c r="AA915" s="458">
        <v>0</v>
      </c>
      <c r="AB915" s="459"/>
      <c r="AC915" s="459"/>
      <c r="AD915" s="459"/>
      <c r="AE915" s="459"/>
      <c r="AF915" s="459"/>
      <c r="AG915" s="459"/>
      <c r="AH915" s="460"/>
    </row>
    <row r="916" spans="1:39">
      <c r="A916" s="380"/>
      <c r="B916" s="380"/>
      <c r="C916" s="380"/>
      <c r="D916" s="380"/>
      <c r="E916" s="380"/>
      <c r="F916" s="380"/>
      <c r="G916" s="380"/>
      <c r="H916" s="380"/>
      <c r="I916" s="380"/>
      <c r="J916" s="380"/>
      <c r="K916" s="380"/>
      <c r="L916" s="380"/>
      <c r="M916" s="380"/>
      <c r="N916" s="380"/>
      <c r="O916" s="380"/>
      <c r="P916" s="380"/>
      <c r="Q916" s="380"/>
      <c r="R916" s="380"/>
      <c r="S916" s="383"/>
      <c r="T916" s="383"/>
      <c r="U916" s="383"/>
      <c r="V916" s="383"/>
      <c r="W916" s="383"/>
      <c r="X916" s="383"/>
      <c r="Y916" s="383"/>
      <c r="Z916" s="383"/>
      <c r="AA916" s="383"/>
      <c r="AB916" s="383"/>
      <c r="AC916" s="383"/>
      <c r="AD916" s="383"/>
      <c r="AE916" s="383"/>
      <c r="AF916" s="383"/>
      <c r="AG916" s="383"/>
      <c r="AH916" s="383"/>
    </row>
    <row r="917" spans="1:39" ht="45.75" customHeight="1">
      <c r="A917" s="476" t="s">
        <v>1663</v>
      </c>
      <c r="B917" s="476"/>
      <c r="C917" s="476"/>
      <c r="D917" s="476"/>
      <c r="E917" s="476"/>
      <c r="F917" s="476"/>
      <c r="G917" s="476"/>
      <c r="H917" s="476"/>
      <c r="I917" s="476"/>
      <c r="J917" s="476"/>
      <c r="K917" s="476"/>
      <c r="L917" s="476"/>
      <c r="M917" s="476"/>
      <c r="N917" s="476"/>
      <c r="O917" s="476"/>
      <c r="P917" s="476"/>
      <c r="Q917" s="476"/>
      <c r="R917" s="476"/>
      <c r="S917" s="476"/>
      <c r="T917" s="476"/>
      <c r="U917" s="476"/>
      <c r="V917" s="476"/>
      <c r="W917" s="476"/>
      <c r="X917" s="476"/>
      <c r="Y917" s="476"/>
      <c r="Z917" s="476"/>
      <c r="AA917" s="476"/>
      <c r="AB917" s="476"/>
      <c r="AC917" s="476"/>
      <c r="AD917" s="476"/>
      <c r="AE917" s="476"/>
      <c r="AF917" s="476"/>
      <c r="AG917" s="476"/>
      <c r="AH917" s="476"/>
    </row>
    <row r="918" spans="1:39" ht="48.75" customHeight="1">
      <c r="A918" s="317" t="s">
        <v>1564</v>
      </c>
      <c r="B918" s="302"/>
      <c r="C918" s="302"/>
      <c r="D918" s="302"/>
      <c r="E918" s="302"/>
      <c r="F918" s="302"/>
      <c r="G918" s="302"/>
      <c r="H918" s="302"/>
      <c r="I918" s="302"/>
      <c r="J918" s="302"/>
      <c r="K918" s="302"/>
      <c r="L918" s="302"/>
      <c r="M918" s="302"/>
      <c r="N918" s="302"/>
      <c r="O918" s="302"/>
      <c r="P918" s="302"/>
      <c r="Q918" s="302"/>
      <c r="R918" s="302"/>
      <c r="S918" s="302"/>
      <c r="T918" s="302"/>
      <c r="U918" s="302"/>
      <c r="V918" s="302"/>
      <c r="W918" s="302"/>
      <c r="X918" s="302"/>
      <c r="Y918" s="302"/>
      <c r="Z918" s="302"/>
      <c r="AA918" s="302"/>
      <c r="AB918" s="302"/>
      <c r="AC918" s="302"/>
      <c r="AD918" s="302"/>
      <c r="AE918" s="302"/>
      <c r="AF918" s="302"/>
      <c r="AG918" s="302"/>
      <c r="AH918" s="302"/>
    </row>
    <row r="919" spans="1:39">
      <c r="A919" s="302"/>
      <c r="B919" s="302"/>
      <c r="C919" s="302"/>
      <c r="D919" s="302"/>
      <c r="E919" s="302"/>
      <c r="F919" s="302"/>
      <c r="G919" s="302"/>
      <c r="H919" s="302"/>
      <c r="I919" s="302"/>
      <c r="J919" s="302"/>
      <c r="K919" s="302"/>
      <c r="L919" s="302"/>
      <c r="M919" s="302"/>
      <c r="N919" s="302"/>
      <c r="O919" s="302"/>
      <c r="P919" s="302"/>
      <c r="Q919" s="302"/>
      <c r="R919" s="302"/>
      <c r="S919" s="302"/>
      <c r="T919" s="302"/>
      <c r="U919" s="302"/>
      <c r="V919" s="302"/>
      <c r="W919" s="302"/>
      <c r="X919" s="302"/>
      <c r="Y919" s="302"/>
      <c r="Z919" s="302"/>
      <c r="AA919" s="302"/>
      <c r="AB919" s="302"/>
      <c r="AC919" s="302"/>
      <c r="AD919" s="302"/>
      <c r="AE919" s="302"/>
      <c r="AF919" s="302"/>
      <c r="AG919" s="302"/>
      <c r="AH919" s="302"/>
    </row>
    <row r="920" spans="1:39" ht="33" customHeight="1">
      <c r="A920" s="302" t="s">
        <v>1565</v>
      </c>
      <c r="B920" s="302"/>
      <c r="C920" s="302"/>
      <c r="D920" s="302"/>
      <c r="E920" s="302"/>
      <c r="F920" s="302"/>
      <c r="G920" s="302"/>
      <c r="H920" s="302"/>
      <c r="I920" s="302"/>
      <c r="J920" s="302"/>
      <c r="K920" s="302"/>
      <c r="L920" s="302"/>
      <c r="M920" s="302"/>
      <c r="N920" s="302"/>
      <c r="O920" s="302"/>
      <c r="P920" s="302"/>
      <c r="Q920" s="302"/>
      <c r="R920" s="302"/>
      <c r="S920" s="302"/>
      <c r="T920" s="302"/>
      <c r="U920" s="302"/>
      <c r="V920" s="302"/>
      <c r="W920" s="302"/>
      <c r="X920" s="302"/>
      <c r="Y920" s="302"/>
      <c r="Z920" s="302"/>
      <c r="AA920" s="302"/>
      <c r="AB920" s="302"/>
      <c r="AC920" s="302"/>
      <c r="AD920" s="302"/>
      <c r="AE920" s="302"/>
      <c r="AF920" s="302"/>
      <c r="AG920" s="302"/>
      <c r="AH920" s="302"/>
    </row>
    <row r="921" spans="1:39" ht="13.5" customHeight="1">
      <c r="A921" s="302"/>
      <c r="B921" s="302"/>
      <c r="C921" s="302"/>
      <c r="D921" s="302"/>
      <c r="E921" s="302"/>
      <c r="F921" s="302"/>
      <c r="G921" s="302"/>
      <c r="H921" s="302"/>
      <c r="I921" s="302"/>
      <c r="J921" s="302"/>
      <c r="K921" s="302"/>
      <c r="L921" s="302"/>
      <c r="M921" s="302"/>
      <c r="N921" s="302"/>
      <c r="O921" s="302"/>
      <c r="P921" s="302"/>
      <c r="Q921" s="302"/>
      <c r="R921" s="302"/>
      <c r="S921" s="302"/>
      <c r="T921" s="302"/>
      <c r="U921" s="302"/>
      <c r="V921" s="302"/>
      <c r="W921" s="302"/>
      <c r="X921" s="302"/>
      <c r="Y921" s="302"/>
      <c r="Z921" s="302"/>
      <c r="AA921" s="302"/>
      <c r="AB921" s="302"/>
      <c r="AC921" s="302"/>
      <c r="AD921" s="302"/>
      <c r="AE921" s="302"/>
      <c r="AF921" s="302"/>
      <c r="AG921" s="302"/>
      <c r="AH921" s="302"/>
    </row>
    <row r="922" spans="1:39" ht="13.5" customHeight="1">
      <c r="A922" s="444" t="s">
        <v>1566</v>
      </c>
      <c r="B922" s="444"/>
      <c r="C922" s="444"/>
      <c r="D922" s="444"/>
      <c r="E922" s="444"/>
      <c r="F922" s="444"/>
      <c r="G922" s="444"/>
      <c r="H922" s="444"/>
      <c r="I922" s="444"/>
      <c r="J922" s="444"/>
      <c r="K922" s="444"/>
      <c r="L922" s="444"/>
      <c r="M922" s="444"/>
      <c r="N922" s="445"/>
      <c r="O922" s="449" t="s">
        <v>547</v>
      </c>
      <c r="P922" s="450"/>
      <c r="Q922" s="450"/>
      <c r="R922" s="450"/>
      <c r="S922" s="450"/>
      <c r="T922" s="450"/>
      <c r="U922" s="450"/>
      <c r="V922" s="450"/>
      <c r="W922" s="450"/>
      <c r="X922" s="451"/>
      <c r="Y922" s="449" t="s">
        <v>742</v>
      </c>
      <c r="Z922" s="450"/>
      <c r="AA922" s="450"/>
      <c r="AB922" s="450"/>
      <c r="AC922" s="450"/>
      <c r="AD922" s="450"/>
      <c r="AE922" s="450"/>
      <c r="AF922" s="450"/>
      <c r="AG922" s="450"/>
      <c r="AH922" s="451"/>
    </row>
    <row r="923" spans="1:39" ht="13.5" customHeight="1">
      <c r="A923" s="447"/>
      <c r="B923" s="447"/>
      <c r="C923" s="447"/>
      <c r="D923" s="447"/>
      <c r="E923" s="447"/>
      <c r="F923" s="447"/>
      <c r="G923" s="447"/>
      <c r="H923" s="447"/>
      <c r="I923" s="447"/>
      <c r="J923" s="447"/>
      <c r="K923" s="447"/>
      <c r="L923" s="447"/>
      <c r="M923" s="447"/>
      <c r="N923" s="448"/>
      <c r="O923" s="420" t="s">
        <v>1567</v>
      </c>
      <c r="P923" s="421"/>
      <c r="Q923" s="421"/>
      <c r="R923" s="422"/>
      <c r="S923" s="420" t="s">
        <v>1568</v>
      </c>
      <c r="T923" s="421"/>
      <c r="U923" s="422"/>
      <c r="V923" s="464" t="s">
        <v>1569</v>
      </c>
      <c r="W923" s="465"/>
      <c r="X923" s="466"/>
      <c r="Y923" s="420" t="s">
        <v>1567</v>
      </c>
      <c r="Z923" s="421"/>
      <c r="AA923" s="421"/>
      <c r="AB923" s="422"/>
      <c r="AC923" s="464" t="s">
        <v>1568</v>
      </c>
      <c r="AD923" s="465"/>
      <c r="AE923" s="466"/>
      <c r="AF923" s="464" t="s">
        <v>1569</v>
      </c>
      <c r="AG923" s="465"/>
      <c r="AH923" s="466"/>
    </row>
    <row r="924" spans="1:39">
      <c r="A924" s="420" t="s">
        <v>478</v>
      </c>
      <c r="B924" s="421"/>
      <c r="C924" s="421"/>
      <c r="D924" s="421"/>
      <c r="E924" s="421"/>
      <c r="F924" s="421"/>
      <c r="G924" s="421"/>
      <c r="H924" s="421"/>
      <c r="I924" s="421"/>
      <c r="J924" s="421"/>
      <c r="K924" s="421"/>
      <c r="L924" s="421"/>
      <c r="M924" s="421"/>
      <c r="N924" s="422"/>
      <c r="O924" s="464" t="s">
        <v>479</v>
      </c>
      <c r="P924" s="465"/>
      <c r="Q924" s="465"/>
      <c r="R924" s="466"/>
      <c r="S924" s="420" t="s">
        <v>480</v>
      </c>
      <c r="T924" s="421"/>
      <c r="U924" s="422"/>
      <c r="V924" s="420" t="s">
        <v>1570</v>
      </c>
      <c r="W924" s="421"/>
      <c r="X924" s="422"/>
      <c r="Y924" s="420" t="s">
        <v>1077</v>
      </c>
      <c r="Z924" s="421"/>
      <c r="AA924" s="421"/>
      <c r="AB924" s="422"/>
      <c r="AC924" s="420" t="s">
        <v>1209</v>
      </c>
      <c r="AD924" s="421"/>
      <c r="AE924" s="422"/>
      <c r="AF924" s="420" t="s">
        <v>1075</v>
      </c>
      <c r="AG924" s="421"/>
      <c r="AH924" s="422"/>
    </row>
    <row r="925" spans="1:39">
      <c r="A925" s="452" t="s">
        <v>1571</v>
      </c>
      <c r="B925" s="453"/>
      <c r="C925" s="453"/>
      <c r="D925" s="453"/>
      <c r="E925" s="453"/>
      <c r="F925" s="453"/>
      <c r="G925" s="453"/>
      <c r="H925" s="453"/>
      <c r="I925" s="453"/>
      <c r="J925" s="453"/>
      <c r="K925" s="453"/>
      <c r="L925" s="453"/>
      <c r="M925" s="453"/>
      <c r="N925" s="454"/>
      <c r="O925" s="458">
        <v>7920.6</v>
      </c>
      <c r="P925" s="459"/>
      <c r="Q925" s="459"/>
      <c r="R925" s="460"/>
      <c r="S925" s="455" t="s">
        <v>412</v>
      </c>
      <c r="T925" s="456"/>
      <c r="U925" s="457"/>
      <c r="V925" s="455" t="s">
        <v>412</v>
      </c>
      <c r="W925" s="456"/>
      <c r="X925" s="457"/>
      <c r="Y925" s="458">
        <v>189514.25</v>
      </c>
      <c r="Z925" s="459"/>
      <c r="AA925" s="459"/>
      <c r="AB925" s="460"/>
      <c r="AC925" s="455" t="s">
        <v>412</v>
      </c>
      <c r="AD925" s="456"/>
      <c r="AE925" s="457"/>
      <c r="AF925" s="455" t="s">
        <v>412</v>
      </c>
      <c r="AG925" s="456"/>
      <c r="AH925" s="457"/>
      <c r="AM925" s="322"/>
    </row>
    <row r="926" spans="1:39">
      <c r="A926" s="452" t="s">
        <v>1572</v>
      </c>
      <c r="B926" s="453"/>
      <c r="C926" s="453"/>
      <c r="D926" s="453"/>
      <c r="E926" s="453"/>
      <c r="F926" s="453"/>
      <c r="G926" s="453"/>
      <c r="H926" s="453"/>
      <c r="I926" s="453"/>
      <c r="J926" s="453"/>
      <c r="K926" s="453"/>
      <c r="L926" s="453"/>
      <c r="M926" s="453"/>
      <c r="N926" s="454"/>
      <c r="O926" s="455" t="s">
        <v>412</v>
      </c>
      <c r="P926" s="456"/>
      <c r="Q926" s="456"/>
      <c r="R926" s="457"/>
      <c r="S926" s="458">
        <f>(ROUND(O925*V926,0))</f>
        <v>1822</v>
      </c>
      <c r="T926" s="459"/>
      <c r="U926" s="460"/>
      <c r="V926" s="440">
        <v>0.23</v>
      </c>
      <c r="W926" s="441"/>
      <c r="X926" s="442"/>
      <c r="Y926" s="455" t="s">
        <v>412</v>
      </c>
      <c r="Z926" s="456"/>
      <c r="AA926" s="456"/>
      <c r="AB926" s="457"/>
      <c r="AC926" s="458">
        <f>(ROUND(Y925*AF926,0))</f>
        <v>36008</v>
      </c>
      <c r="AD926" s="459"/>
      <c r="AE926" s="460"/>
      <c r="AF926" s="440">
        <v>0.19</v>
      </c>
      <c r="AG926" s="441"/>
      <c r="AH926" s="442"/>
    </row>
    <row r="927" spans="1:39">
      <c r="A927" s="452" t="s">
        <v>1573</v>
      </c>
      <c r="B927" s="453"/>
      <c r="C927" s="453"/>
      <c r="D927" s="453"/>
      <c r="E927" s="453"/>
      <c r="F927" s="453"/>
      <c r="G927" s="453"/>
      <c r="H927" s="453"/>
      <c r="I927" s="453"/>
      <c r="J927" s="453"/>
      <c r="K927" s="453"/>
      <c r="L927" s="453"/>
      <c r="M927" s="453"/>
      <c r="N927" s="454"/>
      <c r="O927" s="458">
        <f>137401.54</f>
        <v>137401.54</v>
      </c>
      <c r="P927" s="459"/>
      <c r="Q927" s="459"/>
      <c r="R927" s="460"/>
      <c r="S927" s="458">
        <f>ROUND(O927*V926,0)</f>
        <v>31602</v>
      </c>
      <c r="T927" s="459"/>
      <c r="U927" s="460"/>
      <c r="V927" s="440">
        <f>S927/$O$925</f>
        <v>3.9898492538444055</v>
      </c>
      <c r="W927" s="441"/>
      <c r="X927" s="442"/>
      <c r="Y927" s="458">
        <f>147815+331.94</f>
        <v>148146.94</v>
      </c>
      <c r="Z927" s="459"/>
      <c r="AA927" s="459"/>
      <c r="AB927" s="460"/>
      <c r="AC927" s="458">
        <f>ROUND(Y927*AF926,0)+10</f>
        <v>28158</v>
      </c>
      <c r="AD927" s="459"/>
      <c r="AE927" s="460"/>
      <c r="AF927" s="440">
        <f>AC927/$Y$925</f>
        <v>0.14857985613219057</v>
      </c>
      <c r="AG927" s="441"/>
      <c r="AH927" s="442"/>
    </row>
    <row r="928" spans="1:39" ht="28.5" customHeight="1">
      <c r="A928" s="452" t="s">
        <v>1574</v>
      </c>
      <c r="B928" s="453"/>
      <c r="C928" s="453"/>
      <c r="D928" s="453"/>
      <c r="E928" s="453"/>
      <c r="F928" s="453"/>
      <c r="G928" s="453"/>
      <c r="H928" s="453"/>
      <c r="I928" s="453"/>
      <c r="J928" s="453"/>
      <c r="K928" s="453"/>
      <c r="L928" s="453"/>
      <c r="M928" s="453"/>
      <c r="N928" s="454"/>
      <c r="O928" s="458">
        <v>-38319.440000000002</v>
      </c>
      <c r="P928" s="459"/>
      <c r="Q928" s="459"/>
      <c r="R928" s="460"/>
      <c r="S928" s="458">
        <f>ROUND(O928*V926,0)</f>
        <v>-8813</v>
      </c>
      <c r="T928" s="459"/>
      <c r="U928" s="460"/>
      <c r="V928" s="440">
        <f t="shared" ref="V928:V936" si="175">S928/$O$925</f>
        <v>-1.1126682322046308</v>
      </c>
      <c r="W928" s="441"/>
      <c r="X928" s="442"/>
      <c r="Y928" s="458">
        <v>-447071.17</v>
      </c>
      <c r="Z928" s="459"/>
      <c r="AA928" s="459"/>
      <c r="AB928" s="460"/>
      <c r="AC928" s="458">
        <f>ROUND(Y928*AF926,0)</f>
        <v>-84944</v>
      </c>
      <c r="AD928" s="459"/>
      <c r="AE928" s="460"/>
      <c r="AF928" s="440">
        <f>AC928/$Y$925</f>
        <v>-0.44821959298575176</v>
      </c>
      <c r="AG928" s="441"/>
      <c r="AH928" s="442"/>
    </row>
    <row r="929" spans="1:36" ht="28.5" customHeight="1">
      <c r="A929" s="452" t="s">
        <v>1735</v>
      </c>
      <c r="B929" s="453"/>
      <c r="C929" s="453"/>
      <c r="D929" s="453"/>
      <c r="E929" s="453"/>
      <c r="F929" s="453"/>
      <c r="G929" s="453"/>
      <c r="H929" s="453"/>
      <c r="I929" s="453"/>
      <c r="J929" s="453"/>
      <c r="K929" s="453"/>
      <c r="L929" s="453"/>
      <c r="M929" s="453"/>
      <c r="N929" s="454"/>
      <c r="O929" s="458"/>
      <c r="P929" s="459"/>
      <c r="Q929" s="459"/>
      <c r="R929" s="460"/>
      <c r="S929" s="458"/>
      <c r="T929" s="459"/>
      <c r="U929" s="460"/>
      <c r="V929" s="440">
        <f t="shared" ref="V929" si="176">S929/$O$925</f>
        <v>0</v>
      </c>
      <c r="W929" s="441"/>
      <c r="X929" s="442"/>
      <c r="Y929" s="458"/>
      <c r="Z929" s="459"/>
      <c r="AA929" s="459"/>
      <c r="AB929" s="460"/>
      <c r="AC929" s="458">
        <f>ROUND(Y929*AF927,0)</f>
        <v>0</v>
      </c>
      <c r="AD929" s="459"/>
      <c r="AE929" s="460"/>
      <c r="AF929" s="440">
        <f>AC929/$Y$925</f>
        <v>0</v>
      </c>
      <c r="AG929" s="441"/>
      <c r="AH929" s="442"/>
    </row>
    <row r="930" spans="1:36">
      <c r="A930" s="452" t="s">
        <v>1575</v>
      </c>
      <c r="B930" s="453"/>
      <c r="C930" s="453"/>
      <c r="D930" s="453"/>
      <c r="E930" s="453"/>
      <c r="F930" s="453"/>
      <c r="G930" s="453"/>
      <c r="H930" s="453"/>
      <c r="I930" s="453"/>
      <c r="J930" s="453"/>
      <c r="K930" s="453"/>
      <c r="L930" s="453"/>
      <c r="M930" s="453"/>
      <c r="N930" s="454"/>
      <c r="O930" s="458">
        <v>-106670.76</v>
      </c>
      <c r="P930" s="459"/>
      <c r="Q930" s="459"/>
      <c r="R930" s="460"/>
      <c r="S930" s="458">
        <f>ROUND(O930*V926,0)</f>
        <v>-24534</v>
      </c>
      <c r="T930" s="459"/>
      <c r="U930" s="460"/>
      <c r="V930" s="440">
        <f t="shared" si="175"/>
        <v>-3.0974926141958941</v>
      </c>
      <c r="W930" s="441"/>
      <c r="X930" s="442"/>
      <c r="Y930" s="458">
        <v>109741.92</v>
      </c>
      <c r="Z930" s="459"/>
      <c r="AA930" s="459"/>
      <c r="AB930" s="460"/>
      <c r="AC930" s="458">
        <f>ROUND(Y930*AF926,0)</f>
        <v>20851</v>
      </c>
      <c r="AD930" s="459"/>
      <c r="AE930" s="460"/>
      <c r="AF930" s="440">
        <f>AC930/$Y$925</f>
        <v>0.11002338874253519</v>
      </c>
      <c r="AG930" s="441"/>
      <c r="AH930" s="442"/>
    </row>
    <row r="931" spans="1:36">
      <c r="A931" s="452" t="s">
        <v>1736</v>
      </c>
      <c r="B931" s="453"/>
      <c r="C931" s="453"/>
      <c r="D931" s="453"/>
      <c r="E931" s="453"/>
      <c r="F931" s="453"/>
      <c r="G931" s="453"/>
      <c r="H931" s="453"/>
      <c r="I931" s="453"/>
      <c r="J931" s="453"/>
      <c r="K931" s="453"/>
      <c r="L931" s="453"/>
      <c r="M931" s="453"/>
      <c r="N931" s="454"/>
      <c r="O931" s="374"/>
      <c r="P931" s="375"/>
      <c r="Q931" s="375"/>
      <c r="R931" s="376"/>
      <c r="S931" s="374"/>
      <c r="T931" s="375"/>
      <c r="U931" s="376"/>
      <c r="V931" s="377"/>
      <c r="W931" s="378"/>
      <c r="X931" s="379"/>
      <c r="Y931" s="374"/>
      <c r="Z931" s="375"/>
      <c r="AA931" s="375"/>
      <c r="AB931" s="376"/>
      <c r="AC931" s="374"/>
      <c r="AD931" s="375"/>
      <c r="AE931" s="376"/>
      <c r="AF931" s="377"/>
      <c r="AG931" s="378"/>
      <c r="AH931" s="379"/>
    </row>
    <row r="932" spans="1:36">
      <c r="A932" s="452" t="s">
        <v>1576</v>
      </c>
      <c r="B932" s="453"/>
      <c r="C932" s="453"/>
      <c r="D932" s="453"/>
      <c r="E932" s="453"/>
      <c r="F932" s="453"/>
      <c r="G932" s="453"/>
      <c r="H932" s="453"/>
      <c r="I932" s="453"/>
      <c r="J932" s="453"/>
      <c r="K932" s="453"/>
      <c r="L932" s="453"/>
      <c r="M932" s="453"/>
      <c r="N932" s="454"/>
      <c r="O932" s="458">
        <v>-331.94</v>
      </c>
      <c r="P932" s="459"/>
      <c r="Q932" s="459"/>
      <c r="R932" s="460"/>
      <c r="S932" s="458">
        <f>ROUND(O932*V926,0)</f>
        <v>-76</v>
      </c>
      <c r="T932" s="459"/>
      <c r="U932" s="460"/>
      <c r="V932" s="440">
        <f t="shared" si="175"/>
        <v>-9.5952326843925968E-3</v>
      </c>
      <c r="W932" s="441"/>
      <c r="X932" s="442"/>
      <c r="Y932" s="458">
        <v>-331.94</v>
      </c>
      <c r="Z932" s="459"/>
      <c r="AA932" s="459"/>
      <c r="AB932" s="460"/>
      <c r="AC932" s="458">
        <f>ROUND(Y932*AF926,0)</f>
        <v>-63</v>
      </c>
      <c r="AD932" s="459"/>
      <c r="AE932" s="460"/>
      <c r="AF932" s="440">
        <f>AC932/$Y$925</f>
        <v>-3.3242882791135759E-4</v>
      </c>
      <c r="AG932" s="441"/>
      <c r="AH932" s="442"/>
    </row>
    <row r="933" spans="1:36">
      <c r="A933" s="461" t="s">
        <v>1103</v>
      </c>
      <c r="B933" s="462"/>
      <c r="C933" s="462"/>
      <c r="D933" s="462"/>
      <c r="E933" s="462"/>
      <c r="F933" s="462"/>
      <c r="G933" s="462"/>
      <c r="H933" s="462"/>
      <c r="I933" s="462"/>
      <c r="J933" s="462"/>
      <c r="K933" s="462"/>
      <c r="L933" s="462"/>
      <c r="M933" s="462"/>
      <c r="N933" s="463"/>
      <c r="O933" s="458">
        <f>O925+O927+O928+O930+O932</f>
        <v>1.688249540165998E-11</v>
      </c>
      <c r="P933" s="459"/>
      <c r="Q933" s="459"/>
      <c r="R933" s="460"/>
      <c r="S933" s="458">
        <f>SUM(S926:U932)</f>
        <v>1</v>
      </c>
      <c r="T933" s="459"/>
      <c r="U933" s="460"/>
      <c r="V933" s="440">
        <f t="shared" si="175"/>
        <v>1.262530616367447E-4</v>
      </c>
      <c r="W933" s="441"/>
      <c r="X933" s="442"/>
      <c r="Y933" s="458">
        <f>Y925+Y927+Y928+Y930+Y932</f>
        <v>1.688249540165998E-11</v>
      </c>
      <c r="Z933" s="459"/>
      <c r="AA933" s="459"/>
      <c r="AB933" s="460"/>
      <c r="AC933" s="458">
        <f>SUM(AC926:AE932)</f>
        <v>10</v>
      </c>
      <c r="AD933" s="459"/>
      <c r="AE933" s="460"/>
      <c r="AF933" s="440">
        <f t="shared" ref="AF933:AF936" si="177">AC933/$O$925</f>
        <v>1.2625306163674469E-3</v>
      </c>
      <c r="AG933" s="441"/>
      <c r="AH933" s="442"/>
    </row>
    <row r="934" spans="1:36">
      <c r="A934" s="452" t="s">
        <v>1577</v>
      </c>
      <c r="B934" s="453"/>
      <c r="C934" s="453"/>
      <c r="D934" s="453"/>
      <c r="E934" s="453"/>
      <c r="F934" s="453"/>
      <c r="G934" s="453"/>
      <c r="H934" s="453"/>
      <c r="I934" s="453"/>
      <c r="J934" s="453"/>
      <c r="K934" s="453"/>
      <c r="L934" s="453"/>
      <c r="M934" s="453"/>
      <c r="N934" s="454"/>
      <c r="O934" s="455" t="s">
        <v>412</v>
      </c>
      <c r="P934" s="456"/>
      <c r="Q934" s="456"/>
      <c r="R934" s="457"/>
      <c r="S934" s="458">
        <f>S933</f>
        <v>1</v>
      </c>
      <c r="T934" s="459"/>
      <c r="U934" s="460"/>
      <c r="V934" s="440">
        <f t="shared" si="175"/>
        <v>1.262530616367447E-4</v>
      </c>
      <c r="W934" s="441"/>
      <c r="X934" s="442"/>
      <c r="Y934" s="455" t="s">
        <v>412</v>
      </c>
      <c r="Z934" s="456"/>
      <c r="AA934" s="456"/>
      <c r="AB934" s="457"/>
      <c r="AC934" s="458">
        <f>AC933</f>
        <v>10</v>
      </c>
      <c r="AD934" s="459"/>
      <c r="AE934" s="460"/>
      <c r="AF934" s="440">
        <f t="shared" si="177"/>
        <v>1.2625306163674469E-3</v>
      </c>
      <c r="AG934" s="441"/>
      <c r="AH934" s="442"/>
    </row>
    <row r="935" spans="1:36">
      <c r="A935" s="452" t="s">
        <v>1578</v>
      </c>
      <c r="B935" s="453"/>
      <c r="C935" s="453"/>
      <c r="D935" s="453"/>
      <c r="E935" s="453"/>
      <c r="F935" s="453"/>
      <c r="G935" s="453"/>
      <c r="H935" s="453"/>
      <c r="I935" s="453"/>
      <c r="J935" s="453"/>
      <c r="K935" s="453"/>
      <c r="L935" s="453"/>
      <c r="M935" s="453"/>
      <c r="N935" s="454"/>
      <c r="O935" s="455" t="s">
        <v>412</v>
      </c>
      <c r="P935" s="456"/>
      <c r="Q935" s="456"/>
      <c r="R935" s="457"/>
      <c r="S935" s="458">
        <v>0</v>
      </c>
      <c r="T935" s="459"/>
      <c r="U935" s="460"/>
      <c r="V935" s="440">
        <f t="shared" si="175"/>
        <v>0</v>
      </c>
      <c r="W935" s="441"/>
      <c r="X935" s="442"/>
      <c r="Y935" s="455" t="s">
        <v>412</v>
      </c>
      <c r="Z935" s="456"/>
      <c r="AA935" s="456"/>
      <c r="AB935" s="457"/>
      <c r="AC935" s="458">
        <v>0</v>
      </c>
      <c r="AD935" s="459"/>
      <c r="AE935" s="460"/>
      <c r="AF935" s="440">
        <f t="shared" si="177"/>
        <v>0</v>
      </c>
      <c r="AG935" s="441"/>
      <c r="AH935" s="442"/>
      <c r="AI935" s="296" t="str">
        <f>IF(ROUND(AC936-VZaS!E52,0)=0,"","CHYBA")</f>
        <v/>
      </c>
      <c r="AJ935" s="296" t="s">
        <v>1220</v>
      </c>
    </row>
    <row r="936" spans="1:36">
      <c r="A936" s="452" t="s">
        <v>1579</v>
      </c>
      <c r="B936" s="453"/>
      <c r="C936" s="453"/>
      <c r="D936" s="453"/>
      <c r="E936" s="453"/>
      <c r="F936" s="453"/>
      <c r="G936" s="453"/>
      <c r="H936" s="453"/>
      <c r="I936" s="453"/>
      <c r="J936" s="453"/>
      <c r="K936" s="453"/>
      <c r="L936" s="453"/>
      <c r="M936" s="453"/>
      <c r="N936" s="454"/>
      <c r="O936" s="455" t="s">
        <v>412</v>
      </c>
      <c r="P936" s="456"/>
      <c r="Q936" s="456"/>
      <c r="R936" s="457"/>
      <c r="S936" s="458">
        <f>S934+S935</f>
        <v>1</v>
      </c>
      <c r="T936" s="459"/>
      <c r="U936" s="460"/>
      <c r="V936" s="440">
        <f t="shared" si="175"/>
        <v>1.262530616367447E-4</v>
      </c>
      <c r="W936" s="441"/>
      <c r="X936" s="442"/>
      <c r="Y936" s="455" t="s">
        <v>412</v>
      </c>
      <c r="Z936" s="456"/>
      <c r="AA936" s="456"/>
      <c r="AB936" s="457"/>
      <c r="AC936" s="458">
        <f>AC934+AC935</f>
        <v>10</v>
      </c>
      <c r="AD936" s="459"/>
      <c r="AE936" s="460"/>
      <c r="AF936" s="440">
        <f t="shared" si="177"/>
        <v>1.2625306163674469E-3</v>
      </c>
      <c r="AG936" s="441"/>
      <c r="AH936" s="442"/>
      <c r="AI936" s="296" t="str">
        <f>IF(ROUND(S936-VZaS!D52,0)=0,"","CHYBA")</f>
        <v/>
      </c>
      <c r="AJ936" s="296" t="s">
        <v>1220</v>
      </c>
    </row>
    <row r="937" spans="1:36">
      <c r="A937" s="295"/>
      <c r="B937" s="295"/>
      <c r="C937" s="295"/>
      <c r="D937" s="295"/>
      <c r="E937" s="295"/>
      <c r="F937" s="295"/>
      <c r="G937" s="295"/>
      <c r="H937" s="295"/>
      <c r="I937" s="295"/>
      <c r="J937" s="295"/>
      <c r="K937" s="295"/>
      <c r="L937" s="295"/>
      <c r="M937" s="295"/>
      <c r="N937" s="295"/>
      <c r="O937" s="295"/>
      <c r="P937" s="295"/>
      <c r="Q937" s="295"/>
      <c r="R937" s="295"/>
      <c r="S937" s="295"/>
      <c r="T937" s="295"/>
      <c r="U937" s="295"/>
      <c r="V937" s="295"/>
      <c r="W937" s="295"/>
      <c r="X937" s="295"/>
      <c r="Y937" s="295"/>
      <c r="Z937" s="295"/>
      <c r="AA937" s="295"/>
      <c r="AB937" s="295"/>
      <c r="AC937" s="295"/>
      <c r="AD937" s="295"/>
      <c r="AE937" s="295"/>
      <c r="AF937" s="295"/>
      <c r="AG937" s="295"/>
      <c r="AH937" s="295"/>
    </row>
    <row r="938" spans="1:36">
      <c r="A938" s="412" t="s">
        <v>1580</v>
      </c>
      <c r="B938" s="412"/>
      <c r="C938" s="412"/>
      <c r="D938" s="412"/>
      <c r="E938" s="412"/>
      <c r="F938" s="412"/>
      <c r="G938" s="412"/>
      <c r="H938" s="412"/>
      <c r="I938" s="412"/>
      <c r="J938" s="412"/>
      <c r="K938" s="412"/>
      <c r="L938" s="412"/>
      <c r="M938" s="412"/>
      <c r="N938" s="412"/>
      <c r="O938" s="412"/>
      <c r="P938" s="412"/>
      <c r="Q938" s="412"/>
      <c r="R938" s="412"/>
      <c r="S938" s="412"/>
      <c r="T938" s="412"/>
      <c r="U938" s="412"/>
      <c r="V938" s="412"/>
      <c r="W938" s="412"/>
      <c r="X938" s="412"/>
      <c r="Y938" s="412"/>
      <c r="Z938" s="412"/>
      <c r="AA938" s="412"/>
      <c r="AB938" s="412"/>
      <c r="AC938" s="412"/>
      <c r="AD938" s="412"/>
      <c r="AE938" s="412"/>
      <c r="AF938" s="412"/>
      <c r="AG938" s="412"/>
      <c r="AH938" s="412"/>
    </row>
    <row r="939" spans="1:36" ht="18" customHeight="1">
      <c r="A939" s="412" t="s">
        <v>1581</v>
      </c>
      <c r="B939" s="412"/>
      <c r="C939" s="412"/>
      <c r="D939" s="412"/>
      <c r="E939" s="412"/>
      <c r="F939" s="412"/>
      <c r="G939" s="412"/>
      <c r="H939" s="412"/>
      <c r="I939" s="412"/>
      <c r="J939" s="412"/>
      <c r="K939" s="412"/>
      <c r="L939" s="412"/>
      <c r="M939" s="412"/>
      <c r="N939" s="412"/>
      <c r="O939" s="412"/>
      <c r="P939" s="412"/>
      <c r="Q939" s="412"/>
      <c r="R939" s="412"/>
      <c r="S939" s="412"/>
      <c r="T939" s="412"/>
      <c r="U939" s="412"/>
      <c r="V939" s="412"/>
      <c r="W939" s="412"/>
      <c r="X939" s="412"/>
      <c r="Y939" s="412"/>
      <c r="Z939" s="412"/>
      <c r="AA939" s="412"/>
      <c r="AB939" s="412"/>
      <c r="AC939" s="412"/>
      <c r="AD939" s="412"/>
      <c r="AE939" s="412"/>
      <c r="AF939" s="412"/>
      <c r="AG939" s="412"/>
      <c r="AH939" s="412"/>
    </row>
    <row r="940" spans="1:36" ht="18" customHeight="1">
      <c r="A940" s="320"/>
      <c r="B940" s="295"/>
      <c r="C940" s="295"/>
      <c r="D940" s="295"/>
      <c r="E940" s="295"/>
      <c r="F940" s="295"/>
      <c r="G940" s="295"/>
      <c r="H940" s="295"/>
      <c r="I940" s="295"/>
      <c r="J940" s="295"/>
      <c r="K940" s="295"/>
      <c r="L940" s="295"/>
      <c r="M940" s="295"/>
      <c r="N940" s="295"/>
      <c r="O940" s="295"/>
      <c r="P940" s="295"/>
      <c r="Q940" s="295"/>
      <c r="R940" s="295"/>
      <c r="S940" s="295"/>
      <c r="T940" s="295"/>
      <c r="U940" s="295"/>
      <c r="V940" s="295"/>
      <c r="W940" s="295"/>
      <c r="X940" s="295"/>
      <c r="Y940" s="295"/>
      <c r="Z940" s="295"/>
      <c r="AA940" s="295"/>
      <c r="AB940" s="295"/>
      <c r="AC940" s="295"/>
      <c r="AD940" s="295"/>
      <c r="AE940" s="295"/>
      <c r="AF940" s="295"/>
      <c r="AG940" s="295"/>
      <c r="AH940" s="295"/>
    </row>
    <row r="941" spans="1:36" ht="18" customHeight="1">
      <c r="A941" s="320"/>
      <c r="B941" s="295"/>
      <c r="C941" s="295"/>
      <c r="D941" s="295"/>
      <c r="E941" s="295"/>
      <c r="F941" s="295"/>
      <c r="G941" s="295"/>
      <c r="H941" s="295"/>
      <c r="I941" s="295"/>
      <c r="J941" s="295"/>
      <c r="K941" s="295"/>
      <c r="L941" s="295"/>
      <c r="M941" s="295"/>
      <c r="N941" s="295"/>
      <c r="O941" s="295"/>
      <c r="P941" s="295"/>
      <c r="Q941" s="295"/>
      <c r="R941" s="295"/>
      <c r="S941" s="295"/>
      <c r="T941" s="295"/>
      <c r="U941" s="295"/>
      <c r="V941" s="295"/>
      <c r="W941" s="295"/>
      <c r="X941" s="295"/>
      <c r="Y941" s="295"/>
      <c r="Z941" s="295"/>
      <c r="AA941" s="295"/>
      <c r="AB941" s="295"/>
      <c r="AC941" s="295"/>
      <c r="AD941" s="295"/>
      <c r="AE941" s="295"/>
      <c r="AF941" s="295"/>
      <c r="AG941" s="295"/>
      <c r="AH941" s="295"/>
    </row>
    <row r="942" spans="1:36" ht="18" customHeight="1">
      <c r="A942" s="320" t="s">
        <v>1582</v>
      </c>
      <c r="B942" s="295"/>
      <c r="C942" s="295"/>
      <c r="D942" s="295"/>
      <c r="E942" s="295"/>
      <c r="F942" s="295"/>
      <c r="G942" s="295"/>
      <c r="H942" s="295"/>
      <c r="I942" s="295"/>
      <c r="J942" s="295"/>
      <c r="K942" s="295"/>
      <c r="L942" s="295"/>
      <c r="M942" s="295"/>
      <c r="N942" s="295"/>
      <c r="O942" s="295"/>
      <c r="P942" s="295"/>
      <c r="Q942" s="295"/>
      <c r="R942" s="295"/>
      <c r="S942" s="295"/>
      <c r="T942" s="295"/>
      <c r="U942" s="295"/>
      <c r="V942" s="295"/>
      <c r="W942" s="295"/>
      <c r="X942" s="295"/>
      <c r="Y942" s="295"/>
      <c r="Z942" s="295"/>
      <c r="AA942" s="295"/>
      <c r="AB942" s="295"/>
      <c r="AC942" s="295"/>
      <c r="AD942" s="295"/>
      <c r="AE942" s="295"/>
      <c r="AF942" s="295"/>
      <c r="AG942" s="295"/>
      <c r="AH942" s="295"/>
    </row>
    <row r="943" spans="1:36" ht="18" customHeight="1">
      <c r="A943" s="320"/>
      <c r="B943" s="295"/>
      <c r="C943" s="295"/>
      <c r="D943" s="295"/>
      <c r="E943" s="295"/>
      <c r="F943" s="295"/>
      <c r="G943" s="295"/>
      <c r="H943" s="295"/>
      <c r="I943" s="295"/>
      <c r="J943" s="295"/>
      <c r="K943" s="295"/>
      <c r="L943" s="295"/>
      <c r="M943" s="295"/>
      <c r="N943" s="295"/>
      <c r="O943" s="295"/>
      <c r="P943" s="295"/>
      <c r="Q943" s="295"/>
      <c r="R943" s="295"/>
      <c r="S943" s="295"/>
      <c r="T943" s="295"/>
      <c r="U943" s="295"/>
      <c r="V943" s="295"/>
      <c r="W943" s="295"/>
      <c r="X943" s="295"/>
      <c r="Y943" s="295"/>
      <c r="Z943" s="295"/>
      <c r="AA943" s="295"/>
      <c r="AB943" s="295"/>
      <c r="AC943" s="295"/>
      <c r="AD943" s="295"/>
      <c r="AE943" s="295"/>
      <c r="AF943" s="295"/>
      <c r="AG943" s="295"/>
      <c r="AH943" s="295"/>
    </row>
    <row r="944" spans="1:36" ht="18" customHeight="1">
      <c r="A944" s="295" t="s">
        <v>1583</v>
      </c>
      <c r="B944" s="295"/>
      <c r="C944" s="295"/>
      <c r="D944" s="295"/>
      <c r="E944" s="295"/>
      <c r="F944" s="295"/>
      <c r="G944" s="295"/>
      <c r="H944" s="295"/>
      <c r="I944" s="295"/>
      <c r="J944" s="295"/>
      <c r="K944" s="295"/>
      <c r="L944" s="295"/>
      <c r="M944" s="295"/>
      <c r="N944" s="295"/>
      <c r="O944" s="295"/>
      <c r="P944" s="295"/>
      <c r="Q944" s="295"/>
      <c r="R944" s="295"/>
      <c r="S944" s="295"/>
      <c r="T944" s="295"/>
      <c r="U944" s="295"/>
      <c r="V944" s="295"/>
      <c r="W944" s="295"/>
      <c r="X944" s="295"/>
      <c r="Y944" s="295"/>
      <c r="Z944" s="295"/>
      <c r="AA944" s="295"/>
      <c r="AB944" s="295"/>
      <c r="AC944" s="295"/>
      <c r="AD944" s="295"/>
      <c r="AE944" s="295"/>
      <c r="AF944" s="295"/>
      <c r="AG944" s="295"/>
      <c r="AH944" s="295"/>
    </row>
    <row r="945" spans="1:37" ht="18" customHeight="1">
      <c r="A945" s="295"/>
      <c r="B945" s="295"/>
      <c r="C945" s="295"/>
      <c r="D945" s="295"/>
      <c r="E945" s="295"/>
      <c r="F945" s="295"/>
      <c r="G945" s="295"/>
      <c r="H945" s="295"/>
      <c r="I945" s="295"/>
      <c r="J945" s="295"/>
      <c r="K945" s="295"/>
      <c r="L945" s="295"/>
      <c r="M945" s="295"/>
      <c r="N945" s="295"/>
      <c r="O945" s="295"/>
      <c r="P945" s="295"/>
      <c r="Q945" s="295"/>
      <c r="R945" s="295"/>
      <c r="S945" s="295"/>
      <c r="T945" s="295"/>
      <c r="U945" s="295"/>
      <c r="V945" s="295"/>
      <c r="W945" s="295"/>
      <c r="X945" s="295"/>
      <c r="Y945" s="295"/>
      <c r="Z945" s="295"/>
      <c r="AA945" s="295"/>
      <c r="AB945" s="295"/>
      <c r="AC945" s="295"/>
      <c r="AD945" s="295"/>
      <c r="AE945" s="295"/>
      <c r="AF945" s="295"/>
      <c r="AG945" s="295"/>
      <c r="AH945" s="295"/>
    </row>
    <row r="946" spans="1:37" ht="18" customHeight="1">
      <c r="A946" s="295"/>
      <c r="B946" s="295"/>
      <c r="C946" s="295"/>
      <c r="D946" s="295"/>
      <c r="E946" s="295"/>
      <c r="F946" s="295"/>
      <c r="G946" s="295"/>
      <c r="H946" s="295"/>
      <c r="I946" s="295"/>
      <c r="J946" s="295"/>
      <c r="K946" s="295"/>
      <c r="L946" s="295"/>
      <c r="M946" s="295"/>
      <c r="N946" s="295"/>
      <c r="O946" s="295"/>
      <c r="P946" s="295"/>
      <c r="Q946" s="295"/>
      <c r="R946" s="295"/>
      <c r="S946" s="295"/>
      <c r="T946" s="295"/>
      <c r="U946" s="295"/>
      <c r="V946" s="295"/>
      <c r="W946" s="295"/>
      <c r="X946" s="295"/>
      <c r="Y946" s="295"/>
      <c r="Z946" s="295"/>
      <c r="AA946" s="295"/>
      <c r="AB946" s="295"/>
      <c r="AC946" s="295"/>
      <c r="AD946" s="295"/>
      <c r="AE946" s="295"/>
      <c r="AF946" s="295"/>
      <c r="AG946" s="295"/>
      <c r="AH946" s="295"/>
    </row>
    <row r="947" spans="1:37">
      <c r="A947" s="320" t="s">
        <v>1584</v>
      </c>
      <c r="B947" s="295"/>
      <c r="C947" s="295"/>
      <c r="D947" s="295"/>
      <c r="E947" s="295"/>
      <c r="F947" s="295"/>
      <c r="G947" s="295"/>
      <c r="H947" s="295"/>
      <c r="I947" s="295"/>
      <c r="J947" s="295"/>
      <c r="K947" s="295"/>
      <c r="L947" s="295"/>
      <c r="M947" s="295"/>
      <c r="N947" s="295"/>
      <c r="O947" s="295"/>
      <c r="P947" s="295"/>
      <c r="Q947" s="295"/>
      <c r="R947" s="295"/>
      <c r="S947" s="295"/>
      <c r="T947" s="295"/>
      <c r="U947" s="295"/>
      <c r="V947" s="295"/>
      <c r="W947" s="295"/>
      <c r="X947" s="295"/>
      <c r="Y947" s="295"/>
      <c r="Z947" s="295"/>
      <c r="AA947" s="295"/>
      <c r="AB947" s="295"/>
      <c r="AC947" s="295"/>
      <c r="AD947" s="295"/>
      <c r="AE947" s="295"/>
      <c r="AF947" s="295"/>
      <c r="AG947" s="295"/>
      <c r="AH947" s="295"/>
    </row>
    <row r="948" spans="1:37">
      <c r="A948" s="295"/>
      <c r="B948" s="295"/>
      <c r="C948" s="295"/>
      <c r="D948" s="295"/>
      <c r="E948" s="295"/>
      <c r="F948" s="295"/>
      <c r="G948" s="295"/>
      <c r="H948" s="295"/>
      <c r="I948" s="295"/>
      <c r="J948" s="295"/>
      <c r="K948" s="295"/>
      <c r="L948" s="295"/>
      <c r="M948" s="295"/>
      <c r="N948" s="295"/>
      <c r="O948" s="295"/>
      <c r="P948" s="295"/>
      <c r="Q948" s="295"/>
      <c r="R948" s="295"/>
      <c r="S948" s="295"/>
      <c r="T948" s="295"/>
      <c r="U948" s="295"/>
      <c r="V948" s="295"/>
      <c r="W948" s="295"/>
      <c r="X948" s="295"/>
      <c r="Y948" s="295"/>
      <c r="Z948" s="295"/>
      <c r="AA948" s="295"/>
      <c r="AB948" s="295"/>
      <c r="AC948" s="295"/>
      <c r="AD948" s="295"/>
      <c r="AE948" s="295"/>
      <c r="AF948" s="295"/>
      <c r="AG948" s="295"/>
      <c r="AH948" s="295"/>
    </row>
    <row r="949" spans="1:37">
      <c r="A949" s="443" t="s">
        <v>1585</v>
      </c>
      <c r="B949" s="444"/>
      <c r="C949" s="444"/>
      <c r="D949" s="444"/>
      <c r="E949" s="444"/>
      <c r="F949" s="444"/>
      <c r="G949" s="444"/>
      <c r="H949" s="444"/>
      <c r="I949" s="444"/>
      <c r="J949" s="444"/>
      <c r="K949" s="444"/>
      <c r="L949" s="444"/>
      <c r="M949" s="444"/>
      <c r="N949" s="445"/>
      <c r="O949" s="443" t="s">
        <v>1586</v>
      </c>
      <c r="P949" s="444"/>
      <c r="Q949" s="444"/>
      <c r="R949" s="445"/>
      <c r="S949" s="449" t="s">
        <v>1587</v>
      </c>
      <c r="T949" s="450"/>
      <c r="U949" s="450"/>
      <c r="V949" s="450"/>
      <c r="W949" s="450"/>
      <c r="X949" s="450"/>
      <c r="Y949" s="450"/>
      <c r="Z949" s="450"/>
      <c r="AA949" s="450"/>
      <c r="AB949" s="450"/>
      <c r="AC949" s="450"/>
      <c r="AD949" s="450"/>
      <c r="AE949" s="450"/>
      <c r="AF949" s="450"/>
      <c r="AG949" s="450"/>
      <c r="AH949" s="451"/>
    </row>
    <row r="950" spans="1:37" ht="35.25" customHeight="1">
      <c r="A950" s="446"/>
      <c r="B950" s="447"/>
      <c r="C950" s="447"/>
      <c r="D950" s="447"/>
      <c r="E950" s="447"/>
      <c r="F950" s="447"/>
      <c r="G950" s="447"/>
      <c r="H950" s="447"/>
      <c r="I950" s="447"/>
      <c r="J950" s="447"/>
      <c r="K950" s="447"/>
      <c r="L950" s="447"/>
      <c r="M950" s="447"/>
      <c r="N950" s="448"/>
      <c r="O950" s="446"/>
      <c r="P950" s="447"/>
      <c r="Q950" s="447"/>
      <c r="R950" s="448"/>
      <c r="S950" s="449" t="s">
        <v>547</v>
      </c>
      <c r="T950" s="450"/>
      <c r="U950" s="450"/>
      <c r="V950" s="450"/>
      <c r="W950" s="450"/>
      <c r="X950" s="450"/>
      <c r="Y950" s="450"/>
      <c r="Z950" s="451"/>
      <c r="AA950" s="449" t="s">
        <v>742</v>
      </c>
      <c r="AB950" s="450"/>
      <c r="AC950" s="450"/>
      <c r="AD950" s="450"/>
      <c r="AE950" s="450"/>
      <c r="AF950" s="450"/>
      <c r="AG950" s="450"/>
      <c r="AH950" s="451"/>
    </row>
    <row r="951" spans="1:37">
      <c r="A951" s="428" t="s">
        <v>478</v>
      </c>
      <c r="B951" s="429"/>
      <c r="C951" s="429"/>
      <c r="D951" s="429"/>
      <c r="E951" s="429"/>
      <c r="F951" s="429"/>
      <c r="G951" s="429"/>
      <c r="H951" s="429"/>
      <c r="I951" s="429"/>
      <c r="J951" s="429"/>
      <c r="K951" s="429"/>
      <c r="L951" s="429"/>
      <c r="M951" s="429"/>
      <c r="N951" s="430"/>
      <c r="O951" s="428" t="s">
        <v>479</v>
      </c>
      <c r="P951" s="429"/>
      <c r="Q951" s="429"/>
      <c r="R951" s="430"/>
      <c r="S951" s="428" t="s">
        <v>480</v>
      </c>
      <c r="T951" s="429"/>
      <c r="U951" s="429"/>
      <c r="V951" s="429"/>
      <c r="W951" s="429"/>
      <c r="X951" s="429"/>
      <c r="Y951" s="429"/>
      <c r="Z951" s="430"/>
      <c r="AA951" s="428" t="s">
        <v>1208</v>
      </c>
      <c r="AB951" s="429"/>
      <c r="AC951" s="429"/>
      <c r="AD951" s="429"/>
      <c r="AE951" s="429"/>
      <c r="AF951" s="429"/>
      <c r="AG951" s="429"/>
      <c r="AH951" s="430"/>
    </row>
    <row r="952" spans="1:37">
      <c r="A952" s="417" t="s">
        <v>1588</v>
      </c>
      <c r="B952" s="418"/>
      <c r="C952" s="418"/>
      <c r="D952" s="418"/>
      <c r="E952" s="418"/>
      <c r="F952" s="418"/>
      <c r="G952" s="418"/>
      <c r="H952" s="418"/>
      <c r="I952" s="418"/>
      <c r="J952" s="418"/>
      <c r="K952" s="418"/>
      <c r="L952" s="418"/>
      <c r="M952" s="418"/>
      <c r="N952" s="419"/>
      <c r="O952" s="420">
        <v>2</v>
      </c>
      <c r="P952" s="421"/>
      <c r="Q952" s="421"/>
      <c r="R952" s="422"/>
      <c r="S952" s="423">
        <f>189953+60007</f>
        <v>249960</v>
      </c>
      <c r="T952" s="424"/>
      <c r="U952" s="424"/>
      <c r="V952" s="424"/>
      <c r="W952" s="424"/>
      <c r="X952" s="424"/>
      <c r="Y952" s="424"/>
      <c r="Z952" s="425"/>
      <c r="AA952" s="423">
        <v>0</v>
      </c>
      <c r="AB952" s="424"/>
      <c r="AC952" s="424"/>
      <c r="AD952" s="424"/>
      <c r="AE952" s="424"/>
      <c r="AF952" s="424"/>
      <c r="AG952" s="424"/>
      <c r="AH952" s="425"/>
    </row>
    <row r="953" spans="1:37">
      <c r="A953" s="417" t="s">
        <v>1589</v>
      </c>
      <c r="B953" s="418"/>
      <c r="C953" s="418"/>
      <c r="D953" s="418"/>
      <c r="E953" s="418"/>
      <c r="F953" s="418"/>
      <c r="G953" s="418"/>
      <c r="H953" s="418"/>
      <c r="I953" s="418"/>
      <c r="J953" s="418"/>
      <c r="K953" s="418"/>
      <c r="L953" s="418"/>
      <c r="M953" s="418"/>
      <c r="N953" s="419"/>
      <c r="O953" s="420">
        <v>2</v>
      </c>
      <c r="P953" s="421"/>
      <c r="Q953" s="421"/>
      <c r="R953" s="422"/>
      <c r="S953" s="423">
        <v>800</v>
      </c>
      <c r="T953" s="424"/>
      <c r="U953" s="424"/>
      <c r="V953" s="424"/>
      <c r="W953" s="424"/>
      <c r="X953" s="424"/>
      <c r="Y953" s="424"/>
      <c r="Z953" s="425"/>
      <c r="AA953" s="423">
        <v>800</v>
      </c>
      <c r="AB953" s="424"/>
      <c r="AC953" s="424"/>
      <c r="AD953" s="424"/>
      <c r="AE953" s="424"/>
      <c r="AF953" s="424"/>
      <c r="AG953" s="424"/>
      <c r="AH953" s="425"/>
    </row>
    <row r="954" spans="1:37">
      <c r="A954" s="417" t="s">
        <v>1590</v>
      </c>
      <c r="B954" s="418"/>
      <c r="C954" s="418"/>
      <c r="D954" s="418"/>
      <c r="E954" s="418"/>
      <c r="F954" s="418"/>
      <c r="G954" s="418"/>
      <c r="H954" s="418"/>
      <c r="I954" s="418"/>
      <c r="J954" s="418"/>
      <c r="K954" s="418"/>
      <c r="L954" s="418"/>
      <c r="M954" s="418"/>
      <c r="N954" s="419"/>
      <c r="O954" s="420">
        <v>3</v>
      </c>
      <c r="P954" s="421"/>
      <c r="Q954" s="421"/>
      <c r="R954" s="422"/>
      <c r="S954" s="423">
        <f>183169+1311</f>
        <v>184480</v>
      </c>
      <c r="T954" s="424"/>
      <c r="U954" s="424"/>
      <c r="V954" s="424"/>
      <c r="W954" s="424"/>
      <c r="X954" s="424"/>
      <c r="Y954" s="424"/>
      <c r="Z954" s="425"/>
      <c r="AA954" s="423">
        <f>195768</f>
        <v>195768</v>
      </c>
      <c r="AB954" s="424"/>
      <c r="AC954" s="424"/>
      <c r="AD954" s="424"/>
      <c r="AE954" s="424"/>
      <c r="AF954" s="424"/>
      <c r="AG954" s="424"/>
      <c r="AH954" s="425"/>
    </row>
    <row r="955" spans="1:37" ht="15" customHeight="1">
      <c r="A955" s="417" t="s">
        <v>1590</v>
      </c>
      <c r="B955" s="418"/>
      <c r="C955" s="418"/>
      <c r="D955" s="418"/>
      <c r="E955" s="418"/>
      <c r="F955" s="418"/>
      <c r="G955" s="418"/>
      <c r="H955" s="418"/>
      <c r="I955" s="418"/>
      <c r="J955" s="418"/>
      <c r="K955" s="418"/>
      <c r="L955" s="418"/>
      <c r="M955" s="418"/>
      <c r="N955" s="419"/>
      <c r="O955" s="420">
        <v>2</v>
      </c>
      <c r="P955" s="421"/>
      <c r="Q955" s="421"/>
      <c r="R955" s="422"/>
      <c r="S955" s="423">
        <v>4944</v>
      </c>
      <c r="T955" s="424"/>
      <c r="U955" s="424"/>
      <c r="V955" s="424"/>
      <c r="W955" s="424"/>
      <c r="X955" s="424"/>
      <c r="Y955" s="424"/>
      <c r="Z955" s="425"/>
      <c r="AA955" s="423">
        <v>4944</v>
      </c>
      <c r="AB955" s="424"/>
      <c r="AC955" s="424"/>
      <c r="AD955" s="424"/>
      <c r="AE955" s="424"/>
      <c r="AF955" s="424"/>
      <c r="AG955" s="424"/>
      <c r="AH955" s="425"/>
    </row>
    <row r="956" spans="1:37">
      <c r="A956" s="417" t="s">
        <v>1591</v>
      </c>
      <c r="B956" s="418"/>
      <c r="C956" s="418"/>
      <c r="D956" s="418"/>
      <c r="E956" s="418"/>
      <c r="F956" s="418"/>
      <c r="G956" s="418"/>
      <c r="H956" s="418"/>
      <c r="I956" s="418"/>
      <c r="J956" s="418"/>
      <c r="K956" s="418"/>
      <c r="L956" s="418"/>
      <c r="M956" s="418"/>
      <c r="N956" s="419"/>
      <c r="O956" s="420">
        <v>2</v>
      </c>
      <c r="P956" s="421"/>
      <c r="Q956" s="421"/>
      <c r="R956" s="422"/>
      <c r="S956" s="423">
        <v>332</v>
      </c>
      <c r="T956" s="424"/>
      <c r="U956" s="424"/>
      <c r="V956" s="424"/>
      <c r="W956" s="424"/>
      <c r="X956" s="424"/>
      <c r="Y956" s="424"/>
      <c r="Z956" s="425"/>
      <c r="AA956" s="423">
        <v>275</v>
      </c>
      <c r="AB956" s="424"/>
      <c r="AC956" s="424"/>
      <c r="AD956" s="424"/>
      <c r="AE956" s="424"/>
      <c r="AF956" s="424"/>
      <c r="AG956" s="424"/>
      <c r="AH956" s="425"/>
    </row>
    <row r="957" spans="1:37">
      <c r="A957" s="417" t="s">
        <v>1698</v>
      </c>
      <c r="B957" s="418"/>
      <c r="C957" s="418"/>
      <c r="D957" s="418"/>
      <c r="E957" s="418"/>
      <c r="F957" s="418"/>
      <c r="G957" s="418"/>
      <c r="H957" s="418"/>
      <c r="I957" s="418"/>
      <c r="J957" s="418"/>
      <c r="K957" s="418"/>
      <c r="L957" s="418"/>
      <c r="M957" s="418"/>
      <c r="N957" s="419"/>
      <c r="O957" s="420">
        <v>3</v>
      </c>
      <c r="P957" s="421"/>
      <c r="Q957" s="421"/>
      <c r="R957" s="422"/>
      <c r="S957" s="423">
        <v>524</v>
      </c>
      <c r="T957" s="424"/>
      <c r="U957" s="424"/>
      <c r="V957" s="424"/>
      <c r="W957" s="424"/>
      <c r="X957" s="424"/>
      <c r="Y957" s="424"/>
      <c r="Z957" s="425"/>
      <c r="AA957" s="423">
        <v>0</v>
      </c>
      <c r="AB957" s="424"/>
      <c r="AC957" s="424"/>
      <c r="AD957" s="424"/>
      <c r="AE957" s="424"/>
      <c r="AF957" s="424"/>
      <c r="AG957" s="424"/>
      <c r="AH957" s="425"/>
    </row>
    <row r="958" spans="1:37" ht="15" customHeight="1">
      <c r="A958" s="417" t="s">
        <v>1698</v>
      </c>
      <c r="B958" s="418"/>
      <c r="C958" s="418"/>
      <c r="D958" s="418"/>
      <c r="E958" s="418"/>
      <c r="F958" s="418"/>
      <c r="G958" s="418"/>
      <c r="H958" s="418"/>
      <c r="I958" s="418"/>
      <c r="J958" s="418"/>
      <c r="K958" s="418"/>
      <c r="L958" s="418"/>
      <c r="M958" s="418"/>
      <c r="N958" s="419"/>
      <c r="O958" s="420">
        <v>1</v>
      </c>
      <c r="P958" s="421"/>
      <c r="Q958" s="421"/>
      <c r="R958" s="422"/>
      <c r="S958" s="423">
        <v>1000</v>
      </c>
      <c r="T958" s="424"/>
      <c r="U958" s="424"/>
      <c r="V958" s="424"/>
      <c r="W958" s="424"/>
      <c r="X958" s="424"/>
      <c r="Y958" s="424"/>
      <c r="Z958" s="425"/>
      <c r="AA958" s="423">
        <v>0</v>
      </c>
      <c r="AB958" s="424"/>
      <c r="AC958" s="424"/>
      <c r="AD958" s="424"/>
      <c r="AE958" s="424"/>
      <c r="AF958" s="424"/>
      <c r="AG958" s="424"/>
      <c r="AH958" s="425"/>
      <c r="AI958" s="325"/>
      <c r="AJ958" s="298"/>
      <c r="AK958" s="298"/>
    </row>
    <row r="959" spans="1:37">
      <c r="A959" s="417" t="s">
        <v>1592</v>
      </c>
      <c r="B959" s="418"/>
      <c r="C959" s="418"/>
      <c r="D959" s="418"/>
      <c r="E959" s="418"/>
      <c r="F959" s="418"/>
      <c r="G959" s="418"/>
      <c r="H959" s="418"/>
      <c r="I959" s="418"/>
      <c r="J959" s="418"/>
      <c r="K959" s="418"/>
      <c r="L959" s="418"/>
      <c r="M959" s="418"/>
      <c r="N959" s="419"/>
      <c r="O959" s="420">
        <v>3</v>
      </c>
      <c r="P959" s="421"/>
      <c r="Q959" s="421"/>
      <c r="R959" s="422"/>
      <c r="S959" s="423">
        <f>25951+8634+11075</f>
        <v>45660</v>
      </c>
      <c r="T959" s="424"/>
      <c r="U959" s="424"/>
      <c r="V959" s="424"/>
      <c r="W959" s="424"/>
      <c r="X959" s="424"/>
      <c r="Y959" s="424"/>
      <c r="Z959" s="425"/>
      <c r="AA959" s="423">
        <v>39532</v>
      </c>
      <c r="AB959" s="424"/>
      <c r="AC959" s="424"/>
      <c r="AD959" s="424"/>
      <c r="AE959" s="424"/>
      <c r="AF959" s="424"/>
      <c r="AG959" s="424"/>
      <c r="AH959" s="425"/>
      <c r="AI959" s="298"/>
      <c r="AJ959" s="298"/>
      <c r="AK959" s="298"/>
    </row>
    <row r="960" spans="1:37">
      <c r="A960" s="417" t="s">
        <v>1592</v>
      </c>
      <c r="B960" s="418"/>
      <c r="C960" s="418"/>
      <c r="D960" s="418"/>
      <c r="E960" s="418"/>
      <c r="F960" s="418"/>
      <c r="G960" s="418"/>
      <c r="H960" s="418"/>
      <c r="I960" s="418"/>
      <c r="J960" s="418"/>
      <c r="K960" s="418"/>
      <c r="L960" s="418"/>
      <c r="M960" s="418"/>
      <c r="N960" s="419"/>
      <c r="O960" s="420">
        <v>2</v>
      </c>
      <c r="P960" s="421"/>
      <c r="Q960" s="421"/>
      <c r="R960" s="422"/>
      <c r="S960" s="423">
        <v>745</v>
      </c>
      <c r="T960" s="424"/>
      <c r="U960" s="424"/>
      <c r="V960" s="424"/>
      <c r="W960" s="424"/>
      <c r="X960" s="424"/>
      <c r="Y960" s="424"/>
      <c r="Z960" s="425"/>
      <c r="AA960" s="423">
        <v>0</v>
      </c>
      <c r="AB960" s="424"/>
      <c r="AC960" s="424"/>
      <c r="AD960" s="424"/>
      <c r="AE960" s="424"/>
      <c r="AF960" s="424"/>
      <c r="AG960" s="424"/>
      <c r="AH960" s="425"/>
      <c r="AI960" s="298"/>
      <c r="AJ960" s="298"/>
      <c r="AK960" s="298"/>
    </row>
    <row r="961" spans="1:37">
      <c r="A961" s="417" t="s">
        <v>1592</v>
      </c>
      <c r="B961" s="418"/>
      <c r="C961" s="418"/>
      <c r="D961" s="418"/>
      <c r="E961" s="418"/>
      <c r="F961" s="418"/>
      <c r="G961" s="418"/>
      <c r="H961" s="418"/>
      <c r="I961" s="418"/>
      <c r="J961" s="418"/>
      <c r="K961" s="418"/>
      <c r="L961" s="418"/>
      <c r="M961" s="418"/>
      <c r="N961" s="419"/>
      <c r="O961" s="420">
        <v>8</v>
      </c>
      <c r="P961" s="421"/>
      <c r="Q961" s="421"/>
      <c r="R961" s="422"/>
      <c r="S961" s="423">
        <v>86523</v>
      </c>
      <c r="T961" s="424"/>
      <c r="U961" s="424"/>
      <c r="V961" s="424"/>
      <c r="W961" s="424"/>
      <c r="X961" s="424"/>
      <c r="Y961" s="424"/>
      <c r="Z961" s="425"/>
      <c r="AA961" s="423">
        <v>90660</v>
      </c>
      <c r="AB961" s="424"/>
      <c r="AC961" s="424"/>
      <c r="AD961" s="424"/>
      <c r="AE961" s="424"/>
      <c r="AF961" s="424"/>
      <c r="AG961" s="424"/>
      <c r="AH961" s="425"/>
      <c r="AI961" s="298"/>
      <c r="AJ961" s="298"/>
      <c r="AK961" s="298"/>
    </row>
    <row r="962" spans="1:37">
      <c r="A962" s="417"/>
      <c r="B962" s="418"/>
      <c r="C962" s="418"/>
      <c r="D962" s="418"/>
      <c r="E962" s="418"/>
      <c r="F962" s="418"/>
      <c r="G962" s="418"/>
      <c r="H962" s="418"/>
      <c r="I962" s="418"/>
      <c r="J962" s="418"/>
      <c r="K962" s="418"/>
      <c r="L962" s="418"/>
      <c r="M962" s="418"/>
      <c r="N962" s="419"/>
      <c r="O962" s="420"/>
      <c r="P962" s="421"/>
      <c r="Q962" s="421"/>
      <c r="R962" s="422"/>
      <c r="S962" s="423"/>
      <c r="T962" s="424"/>
      <c r="U962" s="424"/>
      <c r="V962" s="424"/>
      <c r="W962" s="424"/>
      <c r="X962" s="424"/>
      <c r="Y962" s="424"/>
      <c r="Z962" s="425"/>
      <c r="AA962" s="423"/>
      <c r="AB962" s="424"/>
      <c r="AC962" s="424"/>
      <c r="AD962" s="424"/>
      <c r="AE962" s="424"/>
      <c r="AF962" s="424"/>
      <c r="AG962" s="424"/>
      <c r="AH962" s="425"/>
      <c r="AI962" s="298"/>
      <c r="AJ962" s="298"/>
      <c r="AK962" s="298"/>
    </row>
    <row r="963" spans="1:37">
      <c r="A963" s="302"/>
      <c r="B963" s="302"/>
      <c r="C963" s="302"/>
      <c r="D963" s="302"/>
      <c r="E963" s="302"/>
      <c r="F963" s="302"/>
      <c r="G963" s="302"/>
      <c r="H963" s="302"/>
      <c r="I963" s="302"/>
      <c r="J963" s="302"/>
      <c r="K963" s="302"/>
      <c r="L963" s="302"/>
      <c r="M963" s="302"/>
      <c r="N963" s="302"/>
      <c r="O963" s="302"/>
      <c r="P963" s="302"/>
      <c r="Q963" s="302"/>
      <c r="R963" s="302"/>
      <c r="S963" s="302"/>
      <c r="T963" s="302"/>
      <c r="U963" s="302"/>
      <c r="V963" s="302"/>
      <c r="W963" s="302"/>
      <c r="X963" s="302"/>
      <c r="Y963" s="302"/>
      <c r="Z963" s="302"/>
      <c r="AA963" s="302"/>
      <c r="AB963" s="302"/>
      <c r="AC963" s="302"/>
      <c r="AD963" s="302"/>
      <c r="AE963" s="302"/>
      <c r="AF963" s="302"/>
      <c r="AG963" s="302"/>
      <c r="AH963" s="302"/>
      <c r="AI963" s="298"/>
      <c r="AJ963" s="298"/>
      <c r="AK963" s="298"/>
    </row>
    <row r="964" spans="1:37">
      <c r="A964" s="431" t="s">
        <v>1593</v>
      </c>
      <c r="B964" s="432"/>
      <c r="C964" s="432"/>
      <c r="D964" s="432"/>
      <c r="E964" s="432"/>
      <c r="F964" s="432"/>
      <c r="G964" s="432"/>
      <c r="H964" s="432"/>
      <c r="I964" s="432"/>
      <c r="J964" s="432"/>
      <c r="K964" s="432"/>
      <c r="L964" s="432"/>
      <c r="M964" s="432"/>
      <c r="N964" s="433"/>
      <c r="O964" s="431" t="s">
        <v>1586</v>
      </c>
      <c r="P964" s="432"/>
      <c r="Q964" s="432"/>
      <c r="R964" s="433"/>
      <c r="S964" s="437" t="s">
        <v>1587</v>
      </c>
      <c r="T964" s="438"/>
      <c r="U964" s="438"/>
      <c r="V964" s="438"/>
      <c r="W964" s="438"/>
      <c r="X964" s="438"/>
      <c r="Y964" s="438"/>
      <c r="Z964" s="438"/>
      <c r="AA964" s="438"/>
      <c r="AB964" s="438"/>
      <c r="AC964" s="438"/>
      <c r="AD964" s="438"/>
      <c r="AE964" s="438"/>
      <c r="AF964" s="438"/>
      <c r="AG964" s="438"/>
      <c r="AH964" s="439"/>
      <c r="AI964" s="298"/>
      <c r="AJ964" s="298"/>
      <c r="AK964" s="298"/>
    </row>
    <row r="965" spans="1:37" ht="44.25" customHeight="1">
      <c r="A965" s="434"/>
      <c r="B965" s="435"/>
      <c r="C965" s="435"/>
      <c r="D965" s="435"/>
      <c r="E965" s="435"/>
      <c r="F965" s="435"/>
      <c r="G965" s="435"/>
      <c r="H965" s="435"/>
      <c r="I965" s="435"/>
      <c r="J965" s="435"/>
      <c r="K965" s="435"/>
      <c r="L965" s="435"/>
      <c r="M965" s="435"/>
      <c r="N965" s="436"/>
      <c r="O965" s="434"/>
      <c r="P965" s="435"/>
      <c r="Q965" s="435"/>
      <c r="R965" s="436"/>
      <c r="S965" s="437" t="s">
        <v>547</v>
      </c>
      <c r="T965" s="438"/>
      <c r="U965" s="438"/>
      <c r="V965" s="438"/>
      <c r="W965" s="438"/>
      <c r="X965" s="438"/>
      <c r="Y965" s="438"/>
      <c r="Z965" s="439"/>
      <c r="AA965" s="437" t="s">
        <v>742</v>
      </c>
      <c r="AB965" s="438"/>
      <c r="AC965" s="438"/>
      <c r="AD965" s="438"/>
      <c r="AE965" s="438"/>
      <c r="AF965" s="438"/>
      <c r="AG965" s="438"/>
      <c r="AH965" s="439"/>
      <c r="AI965" s="298"/>
      <c r="AJ965" s="298"/>
      <c r="AK965" s="298"/>
    </row>
    <row r="966" spans="1:37">
      <c r="A966" s="428" t="s">
        <v>478</v>
      </c>
      <c r="B966" s="429"/>
      <c r="C966" s="429"/>
      <c r="D966" s="429"/>
      <c r="E966" s="429"/>
      <c r="F966" s="429"/>
      <c r="G966" s="429"/>
      <c r="H966" s="429"/>
      <c r="I966" s="429"/>
      <c r="J966" s="429"/>
      <c r="K966" s="429"/>
      <c r="L966" s="429"/>
      <c r="M966" s="429"/>
      <c r="N966" s="430"/>
      <c r="O966" s="428" t="s">
        <v>479</v>
      </c>
      <c r="P966" s="429"/>
      <c r="Q966" s="429"/>
      <c r="R966" s="430"/>
      <c r="S966" s="428" t="s">
        <v>480</v>
      </c>
      <c r="T966" s="429"/>
      <c r="U966" s="429"/>
      <c r="V966" s="429"/>
      <c r="W966" s="429"/>
      <c r="X966" s="429"/>
      <c r="Y966" s="429"/>
      <c r="Z966" s="430"/>
      <c r="AA966" s="428" t="s">
        <v>1208</v>
      </c>
      <c r="AB966" s="429"/>
      <c r="AC966" s="429"/>
      <c r="AD966" s="429"/>
      <c r="AE966" s="429"/>
      <c r="AF966" s="429"/>
      <c r="AG966" s="429"/>
      <c r="AH966" s="430"/>
      <c r="AI966" s="298"/>
      <c r="AJ966" s="298"/>
      <c r="AK966" s="298"/>
    </row>
    <row r="967" spans="1:37">
      <c r="A967" s="417" t="s">
        <v>1594</v>
      </c>
      <c r="B967" s="418"/>
      <c r="C967" s="418"/>
      <c r="D967" s="418"/>
      <c r="E967" s="418"/>
      <c r="F967" s="418"/>
      <c r="G967" s="418"/>
      <c r="H967" s="418"/>
      <c r="I967" s="418"/>
      <c r="J967" s="418"/>
      <c r="K967" s="418"/>
      <c r="L967" s="418"/>
      <c r="M967" s="418"/>
      <c r="N967" s="419"/>
      <c r="O967" s="420">
        <v>1</v>
      </c>
      <c r="P967" s="421"/>
      <c r="Q967" s="421"/>
      <c r="R967" s="422"/>
      <c r="S967" s="423">
        <f>7978+56665+42624+57354+791940+507283</f>
        <v>1463844</v>
      </c>
      <c r="T967" s="424"/>
      <c r="U967" s="424"/>
      <c r="V967" s="424"/>
      <c r="W967" s="424"/>
      <c r="X967" s="424"/>
      <c r="Y967" s="424"/>
      <c r="Z967" s="425"/>
      <c r="AA967" s="423">
        <v>1366863</v>
      </c>
      <c r="AB967" s="424"/>
      <c r="AC967" s="424"/>
      <c r="AD967" s="424"/>
      <c r="AE967" s="424"/>
      <c r="AF967" s="424"/>
      <c r="AG967" s="424"/>
      <c r="AH967" s="425"/>
      <c r="AI967" s="298"/>
      <c r="AJ967" s="298"/>
      <c r="AK967" s="326"/>
    </row>
    <row r="968" spans="1:37">
      <c r="A968" s="417" t="s">
        <v>1594</v>
      </c>
      <c r="B968" s="418"/>
      <c r="C968" s="418"/>
      <c r="D968" s="418"/>
      <c r="E968" s="418"/>
      <c r="F968" s="418"/>
      <c r="G968" s="418"/>
      <c r="H968" s="418"/>
      <c r="I968" s="418"/>
      <c r="J968" s="418"/>
      <c r="K968" s="418"/>
      <c r="L968" s="418"/>
      <c r="M968" s="418"/>
      <c r="N968" s="419"/>
      <c r="O968" s="420">
        <v>3</v>
      </c>
      <c r="P968" s="421"/>
      <c r="Q968" s="421"/>
      <c r="R968" s="422"/>
      <c r="S968" s="423">
        <f>18453+25181+70427+1500</f>
        <v>115561</v>
      </c>
      <c r="T968" s="424"/>
      <c r="U968" s="424"/>
      <c r="V968" s="424"/>
      <c r="W968" s="424"/>
      <c r="X968" s="424"/>
      <c r="Y968" s="424"/>
      <c r="Z968" s="425"/>
      <c r="AA968" s="423">
        <v>96981</v>
      </c>
      <c r="AB968" s="424"/>
      <c r="AC968" s="424"/>
      <c r="AD968" s="424"/>
      <c r="AE968" s="424"/>
      <c r="AF968" s="424"/>
      <c r="AG968" s="424"/>
      <c r="AH968" s="425"/>
      <c r="AI968" s="298"/>
      <c r="AJ968" s="298"/>
      <c r="AK968" s="326"/>
    </row>
    <row r="969" spans="1:37">
      <c r="A969" s="417" t="s">
        <v>1594</v>
      </c>
      <c r="B969" s="418"/>
      <c r="C969" s="418"/>
      <c r="D969" s="418"/>
      <c r="E969" s="418"/>
      <c r="F969" s="418"/>
      <c r="G969" s="418"/>
      <c r="H969" s="418"/>
      <c r="I969" s="418"/>
      <c r="J969" s="418"/>
      <c r="K969" s="418"/>
      <c r="L969" s="418"/>
      <c r="M969" s="418"/>
      <c r="N969" s="419"/>
      <c r="O969" s="420">
        <v>8</v>
      </c>
      <c r="P969" s="421"/>
      <c r="Q969" s="421"/>
      <c r="R969" s="422"/>
      <c r="S969" s="423">
        <v>57354</v>
      </c>
      <c r="T969" s="424"/>
      <c r="U969" s="424"/>
      <c r="V969" s="424"/>
      <c r="W969" s="424"/>
      <c r="X969" s="424"/>
      <c r="Y969" s="424"/>
      <c r="Z969" s="425"/>
      <c r="AA969" s="423">
        <v>59497</v>
      </c>
      <c r="AB969" s="424"/>
      <c r="AC969" s="424"/>
      <c r="AD969" s="424"/>
      <c r="AE969" s="424"/>
      <c r="AF969" s="424"/>
      <c r="AG969" s="424"/>
      <c r="AH969" s="425"/>
      <c r="AI969" s="298"/>
      <c r="AJ969" s="298"/>
      <c r="AK969" s="298"/>
    </row>
    <row r="970" spans="1:37">
      <c r="A970" s="417" t="s">
        <v>1594</v>
      </c>
      <c r="B970" s="418"/>
      <c r="C970" s="418"/>
      <c r="D970" s="418"/>
      <c r="E970" s="418"/>
      <c r="F970" s="418"/>
      <c r="G970" s="418"/>
      <c r="H970" s="418"/>
      <c r="I970" s="418"/>
      <c r="J970" s="418"/>
      <c r="K970" s="418"/>
      <c r="L970" s="418"/>
      <c r="M970" s="418"/>
      <c r="N970" s="419"/>
      <c r="O970" s="420">
        <v>2</v>
      </c>
      <c r="P970" s="421"/>
      <c r="Q970" s="421"/>
      <c r="R970" s="422"/>
      <c r="S970" s="423">
        <f>9337611+20044+67200</f>
        <v>9424855</v>
      </c>
      <c r="T970" s="424"/>
      <c r="U970" s="424"/>
      <c r="V970" s="424"/>
      <c r="W970" s="424"/>
      <c r="X970" s="424"/>
      <c r="Y970" s="424"/>
      <c r="Z970" s="425"/>
      <c r="AA970" s="423">
        <v>8859284</v>
      </c>
      <c r="AB970" s="424"/>
      <c r="AC970" s="424"/>
      <c r="AD970" s="424"/>
      <c r="AE970" s="424"/>
      <c r="AF970" s="424"/>
      <c r="AG970" s="424"/>
      <c r="AH970" s="425"/>
      <c r="AI970" s="298"/>
      <c r="AJ970" s="298"/>
      <c r="AK970" s="298"/>
    </row>
    <row r="971" spans="1:37">
      <c r="A971" s="417"/>
      <c r="B971" s="418"/>
      <c r="C971" s="418"/>
      <c r="D971" s="418"/>
      <c r="E971" s="418"/>
      <c r="F971" s="418"/>
      <c r="G971" s="418"/>
      <c r="H971" s="418"/>
      <c r="I971" s="418"/>
      <c r="J971" s="418"/>
      <c r="K971" s="418"/>
      <c r="L971" s="418"/>
      <c r="M971" s="418"/>
      <c r="N971" s="419"/>
      <c r="O971" s="420"/>
      <c r="P971" s="421"/>
      <c r="Q971" s="421"/>
      <c r="R971" s="422"/>
      <c r="S971" s="423"/>
      <c r="T971" s="424"/>
      <c r="U971" s="424"/>
      <c r="V971" s="424"/>
      <c r="W971" s="424"/>
      <c r="X971" s="424"/>
      <c r="Y971" s="424"/>
      <c r="Z971" s="425"/>
      <c r="AA971" s="423"/>
      <c r="AB971" s="424"/>
      <c r="AC971" s="424"/>
      <c r="AD971" s="424"/>
      <c r="AE971" s="424"/>
      <c r="AF971" s="424"/>
      <c r="AG971" s="424"/>
      <c r="AH971" s="425"/>
      <c r="AI971" s="298"/>
      <c r="AJ971" s="298"/>
      <c r="AK971" s="298"/>
    </row>
    <row r="972" spans="1:37">
      <c r="A972" s="380"/>
      <c r="B972" s="380"/>
      <c r="C972" s="380"/>
      <c r="D972" s="380"/>
      <c r="E972" s="380"/>
      <c r="F972" s="380"/>
      <c r="G972" s="380"/>
      <c r="H972" s="380"/>
      <c r="I972" s="380"/>
      <c r="J972" s="380"/>
      <c r="K972" s="380"/>
      <c r="L972" s="380"/>
      <c r="M972" s="380"/>
      <c r="N972" s="380"/>
      <c r="O972" s="381"/>
      <c r="P972" s="381"/>
      <c r="Q972" s="381"/>
      <c r="R972" s="381"/>
      <c r="S972" s="382"/>
      <c r="T972" s="382"/>
      <c r="U972" s="382"/>
      <c r="V972" s="382"/>
      <c r="W972" s="382"/>
      <c r="X972" s="382"/>
      <c r="Y972" s="382"/>
      <c r="Z972" s="382"/>
      <c r="AA972" s="382"/>
      <c r="AB972" s="382"/>
      <c r="AC972" s="382"/>
      <c r="AD972" s="382"/>
      <c r="AE972" s="382"/>
      <c r="AF972" s="382"/>
      <c r="AG972" s="382"/>
      <c r="AH972" s="382"/>
    </row>
    <row r="973" spans="1:37" ht="38.25" customHeight="1">
      <c r="A973" s="412" t="s">
        <v>1595</v>
      </c>
      <c r="B973" s="412"/>
      <c r="C973" s="412"/>
      <c r="D973" s="412"/>
      <c r="E973" s="412"/>
      <c r="F973" s="412"/>
      <c r="G973" s="412"/>
      <c r="H973" s="412"/>
      <c r="I973" s="412"/>
      <c r="J973" s="412"/>
      <c r="K973" s="412"/>
      <c r="L973" s="412"/>
      <c r="M973" s="412"/>
      <c r="N973" s="412"/>
      <c r="O973" s="412"/>
      <c r="P973" s="412"/>
      <c r="Q973" s="412"/>
      <c r="R973" s="412"/>
      <c r="S973" s="412"/>
      <c r="T973" s="412"/>
      <c r="U973" s="412"/>
      <c r="V973" s="412"/>
      <c r="W973" s="412"/>
      <c r="X973" s="412"/>
      <c r="Y973" s="412"/>
      <c r="Z973" s="412"/>
      <c r="AA973" s="412"/>
      <c r="AB973" s="412"/>
      <c r="AC973" s="412"/>
      <c r="AD973" s="412"/>
      <c r="AE973" s="412"/>
      <c r="AF973" s="412"/>
      <c r="AG973" s="412"/>
      <c r="AH973" s="412"/>
    </row>
    <row r="974" spans="1:37">
      <c r="A974" s="323"/>
      <c r="B974" s="323"/>
      <c r="C974" s="323"/>
      <c r="D974" s="323"/>
      <c r="E974" s="323"/>
      <c r="F974" s="323"/>
      <c r="G974" s="323"/>
      <c r="H974" s="323"/>
      <c r="I974" s="323"/>
      <c r="J974" s="323"/>
      <c r="K974" s="323"/>
      <c r="L974" s="323"/>
      <c r="M974" s="323"/>
      <c r="N974" s="323"/>
      <c r="O974" s="327"/>
      <c r="P974" s="327"/>
      <c r="Q974" s="327"/>
      <c r="R974" s="327"/>
      <c r="S974" s="314"/>
      <c r="T974" s="314"/>
      <c r="U974" s="314"/>
      <c r="V974" s="314"/>
      <c r="W974" s="314"/>
      <c r="X974" s="314"/>
      <c r="Y974" s="314"/>
      <c r="Z974" s="314"/>
      <c r="AA974" s="314"/>
      <c r="AB974" s="314"/>
      <c r="AC974" s="314"/>
      <c r="AD974" s="314"/>
      <c r="AE974" s="314"/>
      <c r="AF974" s="314"/>
      <c r="AG974" s="314"/>
      <c r="AH974" s="314"/>
    </row>
    <row r="975" spans="1:37">
      <c r="A975" s="415" t="s">
        <v>1596</v>
      </c>
      <c r="B975" s="415"/>
      <c r="C975" s="415"/>
      <c r="D975" s="415"/>
      <c r="E975" s="415"/>
      <c r="F975" s="415"/>
      <c r="G975" s="323"/>
      <c r="H975" s="415"/>
      <c r="I975" s="415"/>
      <c r="J975" s="415"/>
      <c r="K975" s="415"/>
      <c r="L975" s="415"/>
      <c r="M975" s="415"/>
      <c r="N975" s="415"/>
      <c r="O975" s="415"/>
      <c r="P975" s="415"/>
      <c r="Q975" s="415"/>
      <c r="R975" s="415"/>
      <c r="S975" s="415"/>
      <c r="T975" s="415"/>
      <c r="U975" s="415"/>
      <c r="V975" s="415"/>
      <c r="W975" s="415"/>
      <c r="X975" s="415"/>
      <c r="Y975" s="415"/>
      <c r="Z975" s="415"/>
      <c r="AA975" s="415"/>
      <c r="AB975" s="415"/>
      <c r="AC975" s="415"/>
      <c r="AD975" s="415"/>
      <c r="AE975" s="415"/>
      <c r="AF975" s="415"/>
      <c r="AG975" s="415"/>
      <c r="AH975" s="415"/>
    </row>
    <row r="976" spans="1:37" ht="54" customHeight="1">
      <c r="B976" s="416" t="s">
        <v>1597</v>
      </c>
      <c r="C976" s="416"/>
      <c r="D976" s="416"/>
      <c r="E976" s="416" t="s">
        <v>1598</v>
      </c>
      <c r="F976" s="416"/>
      <c r="G976" s="416"/>
      <c r="H976" s="416"/>
      <c r="I976" s="416"/>
      <c r="J976" s="328"/>
      <c r="K976" s="328"/>
      <c r="L976" s="328"/>
      <c r="N976" s="328"/>
      <c r="O976" s="328"/>
      <c r="P976" s="328"/>
      <c r="Q976" s="328"/>
      <c r="R976" s="328"/>
      <c r="S976" s="328"/>
      <c r="T976" s="328"/>
      <c r="U976" s="328"/>
      <c r="V976" s="328"/>
      <c r="W976" s="328"/>
      <c r="X976" s="328"/>
      <c r="Y976" s="328"/>
      <c r="Z976" s="328"/>
      <c r="AA976" s="328"/>
      <c r="AB976" s="328"/>
      <c r="AC976" s="328"/>
      <c r="AD976" s="328"/>
      <c r="AE976" s="328"/>
      <c r="AF976" s="328"/>
      <c r="AG976" s="328"/>
      <c r="AH976" s="328"/>
      <c r="AI976" s="328"/>
    </row>
    <row r="977" spans="1:35" ht="15" customHeight="1">
      <c r="B977" s="413">
        <v>1</v>
      </c>
      <c r="C977" s="413"/>
      <c r="D977" s="413"/>
      <c r="E977" s="414" t="s">
        <v>1717</v>
      </c>
      <c r="F977" s="414"/>
      <c r="G977" s="414"/>
      <c r="H977" s="414"/>
      <c r="I977" s="414"/>
      <c r="J977" s="329"/>
      <c r="K977" s="329"/>
      <c r="L977" s="329"/>
      <c r="M977" s="329"/>
      <c r="N977" s="329"/>
      <c r="O977" s="329"/>
      <c r="P977" s="329"/>
      <c r="Q977" s="329"/>
      <c r="R977" s="329"/>
      <c r="S977" s="329"/>
      <c r="T977" s="329"/>
      <c r="U977" s="328"/>
      <c r="V977" s="328"/>
      <c r="W977" s="328"/>
      <c r="X977" s="328"/>
      <c r="Y977" s="328"/>
      <c r="Z977" s="328"/>
      <c r="AA977" s="328"/>
      <c r="AB977" s="328"/>
      <c r="AC977" s="328"/>
      <c r="AD977" s="328"/>
      <c r="AE977" s="328"/>
      <c r="AF977" s="328"/>
      <c r="AG977" s="328"/>
      <c r="AH977" s="328"/>
      <c r="AI977" s="328"/>
    </row>
    <row r="978" spans="1:35" ht="15" customHeight="1">
      <c r="B978" s="413">
        <v>2</v>
      </c>
      <c r="C978" s="413"/>
      <c r="D978" s="413"/>
      <c r="E978" s="414" t="s">
        <v>1600</v>
      </c>
      <c r="F978" s="414"/>
      <c r="G978" s="414"/>
      <c r="H978" s="414"/>
      <c r="I978" s="414"/>
      <c r="J978" s="329"/>
      <c r="K978" s="329"/>
      <c r="L978" s="329"/>
      <c r="M978" s="329"/>
      <c r="N978" s="329"/>
      <c r="O978" s="329"/>
      <c r="P978" s="329"/>
      <c r="Q978" s="329"/>
      <c r="R978" s="329"/>
      <c r="S978" s="329"/>
      <c r="T978" s="329"/>
      <c r="U978" s="328"/>
      <c r="V978" s="328"/>
      <c r="W978" s="328"/>
      <c r="X978" s="328"/>
      <c r="Y978" s="328"/>
      <c r="Z978" s="328"/>
      <c r="AA978" s="328"/>
      <c r="AB978" s="328"/>
      <c r="AC978" s="328"/>
      <c r="AD978" s="328"/>
      <c r="AE978" s="328"/>
      <c r="AF978" s="328"/>
      <c r="AG978" s="328"/>
      <c r="AH978" s="328"/>
      <c r="AI978" s="328"/>
    </row>
    <row r="979" spans="1:35" ht="15" customHeight="1">
      <c r="B979" s="413">
        <v>3</v>
      </c>
      <c r="C979" s="413"/>
      <c r="D979" s="413"/>
      <c r="E979" s="414" t="s">
        <v>1718</v>
      </c>
      <c r="F979" s="414"/>
      <c r="G979" s="414"/>
      <c r="H979" s="414"/>
      <c r="I979" s="414"/>
      <c r="J979" s="329"/>
      <c r="K979" s="329"/>
      <c r="L979" s="329"/>
      <c r="M979" s="329"/>
      <c r="N979" s="329"/>
      <c r="O979" s="329"/>
      <c r="P979" s="329"/>
      <c r="Q979" s="329"/>
      <c r="R979" s="329"/>
      <c r="S979" s="329"/>
      <c r="T979" s="329"/>
      <c r="U979" s="328"/>
      <c r="V979" s="328"/>
      <c r="W979" s="328"/>
      <c r="X979" s="328"/>
      <c r="Y979" s="328"/>
      <c r="Z979" s="328"/>
      <c r="AA979" s="328"/>
      <c r="AB979" s="328"/>
      <c r="AC979" s="328"/>
      <c r="AD979" s="328"/>
      <c r="AE979" s="328"/>
      <c r="AF979" s="328"/>
      <c r="AG979" s="328"/>
      <c r="AH979" s="328"/>
      <c r="AI979" s="328"/>
    </row>
    <row r="980" spans="1:35" ht="15" customHeight="1">
      <c r="B980" s="413">
        <v>4</v>
      </c>
      <c r="C980" s="413"/>
      <c r="D980" s="413"/>
      <c r="E980" s="414" t="s">
        <v>1601</v>
      </c>
      <c r="F980" s="414"/>
      <c r="G980" s="414"/>
      <c r="H980" s="414"/>
      <c r="I980" s="414"/>
      <c r="J980" s="329"/>
      <c r="K980" s="329"/>
      <c r="L980" s="329"/>
      <c r="M980" s="329"/>
      <c r="N980" s="329"/>
      <c r="O980" s="329"/>
      <c r="P980" s="329"/>
      <c r="Q980" s="329"/>
      <c r="R980" s="329"/>
      <c r="S980" s="329"/>
      <c r="T980" s="329"/>
      <c r="U980" s="328"/>
      <c r="V980" s="328"/>
      <c r="W980" s="328"/>
      <c r="X980" s="328"/>
      <c r="Y980" s="328"/>
      <c r="Z980" s="328"/>
      <c r="AA980" s="328"/>
      <c r="AB980" s="328"/>
      <c r="AC980" s="328"/>
      <c r="AD980" s="328"/>
      <c r="AE980" s="328"/>
      <c r="AF980" s="328"/>
      <c r="AG980" s="328"/>
      <c r="AH980" s="328"/>
      <c r="AI980" s="328"/>
    </row>
    <row r="981" spans="1:35" ht="15" customHeight="1">
      <c r="B981" s="413">
        <v>5</v>
      </c>
      <c r="C981" s="413"/>
      <c r="D981" s="413"/>
      <c r="E981" s="414" t="s">
        <v>1602</v>
      </c>
      <c r="F981" s="414"/>
      <c r="G981" s="414"/>
      <c r="H981" s="414"/>
      <c r="I981" s="414"/>
      <c r="J981" s="329"/>
      <c r="K981" s="329"/>
      <c r="L981" s="329"/>
      <c r="M981" s="329"/>
      <c r="N981" s="329"/>
      <c r="O981" s="329"/>
      <c r="P981" s="329"/>
      <c r="Q981" s="329"/>
      <c r="R981" s="329"/>
      <c r="S981" s="329"/>
      <c r="T981" s="329"/>
      <c r="U981" s="328"/>
      <c r="V981" s="328"/>
      <c r="W981" s="328"/>
      <c r="X981" s="328"/>
      <c r="Y981" s="328"/>
      <c r="Z981" s="328"/>
      <c r="AA981" s="328"/>
      <c r="AB981" s="328"/>
      <c r="AC981" s="328"/>
      <c r="AD981" s="328"/>
      <c r="AE981" s="328"/>
      <c r="AF981" s="328"/>
      <c r="AG981" s="328"/>
      <c r="AH981" s="328"/>
      <c r="AI981" s="328"/>
    </row>
    <row r="982" spans="1:35">
      <c r="B982" s="413">
        <v>6</v>
      </c>
      <c r="C982" s="413"/>
      <c r="D982" s="413"/>
      <c r="E982" s="414" t="s">
        <v>1603</v>
      </c>
      <c r="F982" s="414"/>
      <c r="G982" s="414"/>
      <c r="H982" s="414"/>
      <c r="I982" s="414"/>
      <c r="J982" s="328"/>
      <c r="K982" s="328"/>
      <c r="L982" s="328"/>
      <c r="M982" s="328"/>
      <c r="N982" s="328"/>
      <c r="O982" s="328"/>
      <c r="P982" s="328"/>
      <c r="Q982" s="328"/>
      <c r="R982" s="328"/>
      <c r="S982" s="328"/>
      <c r="T982" s="328"/>
      <c r="U982" s="328"/>
      <c r="V982" s="328"/>
      <c r="W982" s="328"/>
      <c r="X982" s="328"/>
      <c r="Y982" s="328"/>
      <c r="Z982" s="328"/>
      <c r="AA982" s="328"/>
      <c r="AB982" s="328"/>
      <c r="AC982" s="328"/>
      <c r="AD982" s="328"/>
      <c r="AE982" s="328"/>
      <c r="AF982" s="328"/>
      <c r="AG982" s="328"/>
      <c r="AH982" s="328"/>
      <c r="AI982" s="328"/>
    </row>
    <row r="983" spans="1:35">
      <c r="B983" s="413">
        <v>7</v>
      </c>
      <c r="C983" s="413"/>
      <c r="D983" s="413"/>
      <c r="E983" s="414" t="s">
        <v>1604</v>
      </c>
      <c r="F983" s="414"/>
      <c r="G983" s="414"/>
      <c r="H983" s="414"/>
      <c r="I983" s="414"/>
      <c r="J983" s="295"/>
      <c r="K983" s="295"/>
      <c r="L983" s="295"/>
      <c r="M983" s="295"/>
      <c r="N983" s="295"/>
      <c r="O983" s="295"/>
      <c r="P983" s="295"/>
      <c r="Q983" s="295"/>
      <c r="R983" s="295"/>
      <c r="S983" s="295"/>
      <c r="T983" s="295"/>
      <c r="U983" s="295"/>
      <c r="V983" s="295"/>
      <c r="W983" s="295"/>
      <c r="X983" s="295"/>
      <c r="Y983" s="295"/>
      <c r="Z983" s="295"/>
      <c r="AA983" s="295"/>
      <c r="AB983" s="295"/>
      <c r="AC983" s="295"/>
      <c r="AD983" s="295"/>
      <c r="AE983" s="295"/>
      <c r="AF983" s="295"/>
      <c r="AG983" s="295"/>
      <c r="AH983" s="295"/>
      <c r="AI983" s="295"/>
    </row>
    <row r="984" spans="1:35">
      <c r="B984" s="413">
        <v>8</v>
      </c>
      <c r="C984" s="413"/>
      <c r="D984" s="413"/>
      <c r="E984" s="414" t="s">
        <v>1719</v>
      </c>
      <c r="F984" s="414"/>
      <c r="G984" s="414"/>
      <c r="H984" s="414"/>
      <c r="I984" s="414"/>
      <c r="J984" s="295"/>
      <c r="K984" s="295"/>
      <c r="L984" s="295"/>
      <c r="M984" s="295"/>
      <c r="N984" s="295"/>
      <c r="O984" s="295"/>
      <c r="P984" s="295"/>
      <c r="Q984" s="295"/>
      <c r="R984" s="295"/>
      <c r="S984" s="295"/>
      <c r="T984" s="295"/>
      <c r="U984" s="295"/>
      <c r="V984" s="295"/>
      <c r="W984" s="295"/>
      <c r="X984" s="295"/>
      <c r="Y984" s="295"/>
      <c r="Z984" s="295"/>
      <c r="AA984" s="295"/>
      <c r="AB984" s="295"/>
      <c r="AC984" s="295"/>
      <c r="AD984" s="295"/>
      <c r="AE984" s="295"/>
      <c r="AF984" s="295"/>
      <c r="AG984" s="295"/>
      <c r="AH984" s="295"/>
      <c r="AI984" s="295"/>
    </row>
    <row r="985" spans="1:35">
      <c r="B985" s="413">
        <v>9</v>
      </c>
      <c r="C985" s="413"/>
      <c r="D985" s="413"/>
      <c r="E985" s="414" t="s">
        <v>1606</v>
      </c>
      <c r="F985" s="414"/>
      <c r="G985" s="414"/>
      <c r="H985" s="414"/>
      <c r="I985" s="414"/>
      <c r="J985" s="295"/>
      <c r="K985" s="295"/>
      <c r="L985" s="295"/>
      <c r="M985" s="295"/>
      <c r="N985" s="295"/>
      <c r="O985" s="295"/>
      <c r="P985" s="295"/>
      <c r="Q985" s="295"/>
      <c r="R985" s="295"/>
      <c r="S985" s="295"/>
      <c r="T985" s="295"/>
      <c r="U985" s="295"/>
      <c r="V985" s="295"/>
      <c r="W985" s="295"/>
      <c r="X985" s="295"/>
      <c r="Y985" s="295"/>
      <c r="Z985" s="295"/>
      <c r="AA985" s="295"/>
      <c r="AB985" s="295"/>
      <c r="AC985" s="295"/>
      <c r="AD985" s="295"/>
      <c r="AE985" s="295"/>
      <c r="AF985" s="295"/>
      <c r="AG985" s="295"/>
      <c r="AH985" s="295"/>
      <c r="AI985" s="295"/>
    </row>
    <row r="986" spans="1:35">
      <c r="B986" s="413">
        <v>10</v>
      </c>
      <c r="C986" s="413"/>
      <c r="D986" s="413"/>
      <c r="E986" s="414" t="s">
        <v>1607</v>
      </c>
      <c r="F986" s="414"/>
      <c r="G986" s="414"/>
      <c r="H986" s="414"/>
      <c r="I986" s="414"/>
      <c r="J986" s="295"/>
      <c r="K986" s="295"/>
      <c r="L986" s="295"/>
      <c r="M986" s="295"/>
      <c r="N986" s="295"/>
      <c r="O986" s="295"/>
      <c r="P986" s="295"/>
      <c r="Q986" s="295"/>
      <c r="R986" s="295"/>
      <c r="S986" s="295"/>
      <c r="T986" s="295"/>
      <c r="U986" s="295"/>
      <c r="V986" s="295"/>
      <c r="W986" s="295"/>
      <c r="X986" s="295"/>
      <c r="Y986" s="295"/>
      <c r="Z986" s="295"/>
      <c r="AA986" s="295"/>
      <c r="AB986" s="295"/>
      <c r="AC986" s="295"/>
      <c r="AD986" s="295"/>
      <c r="AE986" s="295"/>
      <c r="AF986" s="295"/>
      <c r="AG986" s="295"/>
      <c r="AH986" s="295"/>
      <c r="AI986" s="295"/>
    </row>
    <row r="987" spans="1:35">
      <c r="B987" s="426">
        <v>11</v>
      </c>
      <c r="C987" s="426"/>
      <c r="D987" s="426"/>
      <c r="E987" s="427" t="s">
        <v>1608</v>
      </c>
      <c r="F987" s="427"/>
      <c r="G987" s="427"/>
      <c r="H987" s="427"/>
      <c r="I987" s="427"/>
      <c r="J987" s="295"/>
      <c r="K987" s="295"/>
      <c r="L987" s="295"/>
      <c r="M987" s="295"/>
      <c r="N987" s="295"/>
      <c r="O987" s="295"/>
      <c r="P987" s="295"/>
      <c r="Q987" s="295"/>
      <c r="R987" s="295"/>
      <c r="S987" s="295"/>
      <c r="T987" s="295"/>
      <c r="U987" s="295"/>
      <c r="V987" s="295"/>
      <c r="W987" s="295"/>
      <c r="X987" s="295"/>
      <c r="Y987" s="295"/>
      <c r="Z987" s="295"/>
      <c r="AA987" s="295"/>
      <c r="AB987" s="295"/>
      <c r="AC987" s="295"/>
      <c r="AD987" s="295"/>
      <c r="AE987" s="295"/>
      <c r="AF987" s="295"/>
      <c r="AG987" s="295"/>
      <c r="AH987" s="295"/>
      <c r="AI987" s="295"/>
    </row>
    <row r="988" spans="1:35">
      <c r="A988" s="329"/>
      <c r="B988" s="295"/>
      <c r="C988" s="295"/>
      <c r="D988" s="295"/>
      <c r="E988" s="295"/>
      <c r="F988" s="295"/>
      <c r="G988" s="295"/>
      <c r="H988" s="295"/>
      <c r="I988" s="295"/>
      <c r="J988" s="295"/>
      <c r="K988" s="295"/>
      <c r="L988" s="295"/>
      <c r="M988" s="295"/>
      <c r="N988" s="295"/>
      <c r="O988" s="295"/>
      <c r="P988" s="295"/>
      <c r="Q988" s="295"/>
      <c r="R988" s="295"/>
      <c r="S988" s="295"/>
      <c r="T988" s="295"/>
      <c r="U988" s="295"/>
      <c r="V988" s="295"/>
      <c r="W988" s="295"/>
      <c r="X988" s="295"/>
      <c r="Y988" s="295"/>
      <c r="Z988" s="295"/>
      <c r="AA988" s="295"/>
      <c r="AB988" s="295"/>
      <c r="AC988" s="295"/>
      <c r="AD988" s="295"/>
      <c r="AE988" s="295"/>
      <c r="AF988" s="295"/>
      <c r="AG988" s="295"/>
      <c r="AH988" s="295"/>
    </row>
    <row r="989" spans="1:35">
      <c r="A989" s="295"/>
      <c r="B989" s="295"/>
      <c r="C989" s="295"/>
      <c r="D989" s="295"/>
      <c r="E989" s="295"/>
      <c r="F989" s="295"/>
      <c r="G989" s="295"/>
      <c r="H989" s="295"/>
      <c r="I989" s="295"/>
      <c r="J989" s="295"/>
      <c r="K989" s="295"/>
      <c r="L989" s="295"/>
      <c r="M989" s="295"/>
      <c r="N989" s="295"/>
      <c r="O989" s="295"/>
      <c r="P989" s="295"/>
      <c r="Q989" s="295"/>
      <c r="R989" s="295"/>
      <c r="S989" s="295"/>
      <c r="T989" s="295"/>
      <c r="U989" s="295"/>
      <c r="V989" s="295"/>
      <c r="W989" s="295"/>
      <c r="X989" s="295"/>
      <c r="Y989" s="295"/>
      <c r="Z989" s="295"/>
      <c r="AA989" s="295"/>
      <c r="AB989" s="295"/>
      <c r="AC989" s="295"/>
      <c r="AD989" s="295"/>
      <c r="AE989" s="295"/>
      <c r="AF989" s="295"/>
      <c r="AG989" s="295"/>
      <c r="AH989" s="295"/>
    </row>
    <row r="990" spans="1:35">
      <c r="A990" s="297" t="s">
        <v>1609</v>
      </c>
      <c r="B990" s="297"/>
      <c r="C990" s="297"/>
      <c r="D990" s="411" t="s">
        <v>1610</v>
      </c>
      <c r="E990" s="411"/>
      <c r="F990" s="411"/>
      <c r="G990" s="411"/>
      <c r="H990" s="411"/>
      <c r="I990" s="411"/>
      <c r="J990" s="411"/>
      <c r="K990" s="411"/>
      <c r="L990" s="411"/>
      <c r="M990" s="411"/>
      <c r="N990" s="411"/>
      <c r="O990" s="411"/>
      <c r="P990" s="411"/>
      <c r="Q990" s="411"/>
      <c r="R990" s="411"/>
      <c r="S990" s="411"/>
      <c r="T990" s="411"/>
      <c r="U990" s="411"/>
      <c r="V990" s="411"/>
      <c r="W990" s="411"/>
      <c r="X990" s="411"/>
      <c r="Y990" s="411"/>
      <c r="Z990" s="411"/>
      <c r="AA990" s="411"/>
      <c r="AB990" s="411"/>
      <c r="AC990" s="411"/>
      <c r="AD990" s="411"/>
      <c r="AE990" s="411"/>
      <c r="AF990" s="411"/>
      <c r="AG990" s="411"/>
      <c r="AH990" s="411"/>
    </row>
    <row r="991" spans="1:35">
      <c r="A991" s="297"/>
      <c r="B991" s="297"/>
      <c r="C991" s="297"/>
      <c r="D991" s="411"/>
      <c r="E991" s="411"/>
      <c r="F991" s="411"/>
      <c r="G991" s="411"/>
      <c r="H991" s="411"/>
      <c r="I991" s="411"/>
      <c r="J991" s="411"/>
      <c r="K991" s="411"/>
      <c r="L991" s="411"/>
      <c r="M991" s="411"/>
      <c r="N991" s="411"/>
      <c r="O991" s="411"/>
      <c r="P991" s="411"/>
      <c r="Q991" s="411"/>
      <c r="R991" s="411"/>
      <c r="S991" s="411"/>
      <c r="T991" s="411"/>
      <c r="U991" s="411"/>
      <c r="V991" s="411"/>
      <c r="W991" s="411"/>
      <c r="X991" s="411"/>
      <c r="Y991" s="411"/>
      <c r="Z991" s="411"/>
      <c r="AA991" s="411"/>
      <c r="AB991" s="411"/>
      <c r="AC991" s="411"/>
      <c r="AD991" s="411"/>
      <c r="AE991" s="411"/>
      <c r="AF991" s="411"/>
      <c r="AG991" s="411"/>
      <c r="AH991" s="411"/>
    </row>
    <row r="992" spans="1:35">
      <c r="A992" s="295"/>
      <c r="B992" s="295"/>
      <c r="C992" s="295"/>
      <c r="D992" s="295"/>
      <c r="E992" s="295"/>
      <c r="F992" s="295"/>
      <c r="G992" s="295"/>
      <c r="H992" s="295"/>
      <c r="I992" s="295"/>
      <c r="J992" s="295"/>
      <c r="K992" s="295"/>
      <c r="L992" s="295"/>
      <c r="M992" s="295"/>
      <c r="N992" s="295"/>
      <c r="O992" s="295"/>
      <c r="P992" s="295"/>
      <c r="Q992" s="295"/>
      <c r="R992" s="295"/>
      <c r="S992" s="295"/>
      <c r="T992" s="295"/>
      <c r="U992" s="295"/>
      <c r="V992" s="295"/>
      <c r="W992" s="295"/>
      <c r="X992" s="295"/>
      <c r="Y992" s="295"/>
      <c r="Z992" s="295"/>
      <c r="AA992" s="295"/>
      <c r="AB992" s="295"/>
      <c r="AC992" s="295"/>
      <c r="AD992" s="295"/>
      <c r="AE992" s="295"/>
      <c r="AF992" s="295"/>
      <c r="AG992" s="295"/>
      <c r="AH992" s="295"/>
    </row>
    <row r="993" spans="1:34">
      <c r="A993" s="412" t="s">
        <v>1660</v>
      </c>
      <c r="B993" s="412"/>
      <c r="C993" s="412"/>
      <c r="D993" s="412"/>
      <c r="E993" s="412"/>
      <c r="F993" s="412"/>
      <c r="G993" s="412"/>
      <c r="H993" s="412"/>
      <c r="I993" s="412"/>
      <c r="J993" s="412"/>
      <c r="K993" s="412"/>
      <c r="L993" s="412"/>
      <c r="M993" s="412"/>
      <c r="N993" s="412"/>
      <c r="O993" s="412"/>
      <c r="P993" s="412"/>
      <c r="Q993" s="412"/>
      <c r="R993" s="412"/>
      <c r="S993" s="412"/>
      <c r="T993" s="412"/>
      <c r="U993" s="412"/>
      <c r="V993" s="412"/>
      <c r="W993" s="412"/>
      <c r="X993" s="412"/>
      <c r="Y993" s="412"/>
      <c r="Z993" s="412"/>
      <c r="AA993" s="412"/>
      <c r="AB993" s="412"/>
      <c r="AC993" s="412"/>
      <c r="AD993" s="412"/>
      <c r="AE993" s="412"/>
      <c r="AF993" s="412"/>
      <c r="AG993" s="412"/>
      <c r="AH993" s="412"/>
    </row>
    <row r="994" spans="1:34">
      <c r="A994" s="412"/>
      <c r="B994" s="412"/>
      <c r="C994" s="412"/>
      <c r="D994" s="412"/>
      <c r="E994" s="412"/>
      <c r="F994" s="412"/>
      <c r="G994" s="412"/>
      <c r="H994" s="412"/>
      <c r="I994" s="412"/>
      <c r="J994" s="412"/>
      <c r="K994" s="412"/>
      <c r="L994" s="412"/>
      <c r="M994" s="412"/>
      <c r="N994" s="412"/>
      <c r="O994" s="412"/>
      <c r="P994" s="412"/>
      <c r="Q994" s="412"/>
      <c r="R994" s="412"/>
      <c r="S994" s="412"/>
      <c r="T994" s="412"/>
      <c r="U994" s="412"/>
      <c r="V994" s="412"/>
      <c r="W994" s="412"/>
      <c r="X994" s="412"/>
      <c r="Y994" s="412"/>
      <c r="Z994" s="412"/>
      <c r="AA994" s="412"/>
      <c r="AB994" s="412"/>
      <c r="AC994" s="412"/>
      <c r="AD994" s="412"/>
      <c r="AE994" s="412"/>
      <c r="AF994" s="412"/>
      <c r="AG994" s="412"/>
      <c r="AH994" s="412"/>
    </row>
    <row r="995" spans="1:34">
      <c r="A995" s="295"/>
      <c r="B995" s="295"/>
      <c r="C995" s="295"/>
      <c r="D995" s="295"/>
      <c r="E995" s="295"/>
      <c r="F995" s="295"/>
      <c r="G995" s="295"/>
      <c r="H995" s="295"/>
      <c r="I995" s="295"/>
      <c r="J995" s="295"/>
      <c r="K995" s="295"/>
      <c r="L995" s="295"/>
      <c r="M995" s="295"/>
      <c r="N995" s="295"/>
      <c r="O995" s="295"/>
      <c r="P995" s="295"/>
      <c r="Q995" s="295"/>
      <c r="R995" s="295"/>
      <c r="S995" s="295"/>
      <c r="T995" s="295"/>
      <c r="U995" s="295"/>
      <c r="V995" s="295"/>
      <c r="W995" s="295"/>
      <c r="X995" s="295"/>
      <c r="Y995" s="295"/>
      <c r="Z995" s="295"/>
      <c r="AA995" s="295"/>
      <c r="AB995" s="295"/>
      <c r="AC995" s="295"/>
      <c r="AD995" s="295"/>
      <c r="AE995" s="295"/>
      <c r="AF995" s="295"/>
      <c r="AG995" s="295"/>
      <c r="AH995" s="295"/>
    </row>
    <row r="996" spans="1:34">
      <c r="A996" s="297" t="s">
        <v>1611</v>
      </c>
      <c r="B996" s="297"/>
      <c r="C996" s="297"/>
      <c r="D996" s="297" t="s">
        <v>1612</v>
      </c>
      <c r="E996" s="297"/>
      <c r="F996" s="297"/>
      <c r="G996" s="297"/>
      <c r="H996" s="297"/>
      <c r="I996" s="297"/>
      <c r="J996" s="297"/>
      <c r="K996" s="297"/>
      <c r="L996" s="297"/>
      <c r="M996" s="297"/>
      <c r="N996" s="297"/>
      <c r="O996" s="297"/>
      <c r="P996" s="297"/>
      <c r="Q996" s="295"/>
      <c r="R996" s="295"/>
      <c r="S996" s="295"/>
      <c r="T996" s="295"/>
      <c r="U996" s="295"/>
      <c r="V996" s="295"/>
      <c r="W996" s="295"/>
      <c r="X996" s="295"/>
      <c r="Y996" s="295"/>
      <c r="Z996" s="295"/>
      <c r="AA996" s="295"/>
      <c r="AB996" s="295"/>
      <c r="AC996" s="295"/>
      <c r="AD996" s="295"/>
      <c r="AE996" s="295"/>
      <c r="AF996" s="295"/>
      <c r="AG996" s="295"/>
      <c r="AH996" s="295"/>
    </row>
    <row r="997" spans="1:34">
      <c r="A997" s="295"/>
      <c r="B997" s="295"/>
      <c r="C997" s="295"/>
      <c r="D997" s="295"/>
      <c r="E997" s="295"/>
      <c r="F997" s="295"/>
      <c r="G997" s="295"/>
      <c r="H997" s="295"/>
      <c r="I997" s="295"/>
      <c r="J997" s="295"/>
      <c r="K997" s="295"/>
      <c r="L997" s="295"/>
      <c r="M997" s="295"/>
      <c r="N997" s="295"/>
      <c r="O997" s="295"/>
      <c r="P997" s="295"/>
      <c r="Q997" s="295"/>
      <c r="R997" s="295"/>
      <c r="S997" s="295"/>
      <c r="T997" s="295"/>
      <c r="U997" s="295"/>
      <c r="V997" s="295"/>
      <c r="W997" s="295"/>
      <c r="X997" s="295"/>
      <c r="Y997" s="295"/>
      <c r="Z997" s="295"/>
      <c r="AA997" s="295"/>
      <c r="AB997" s="295"/>
      <c r="AC997" s="295"/>
      <c r="AD997" s="295"/>
      <c r="AE997" s="295"/>
      <c r="AF997" s="295"/>
      <c r="AG997" s="295"/>
      <c r="AH997" s="295"/>
    </row>
    <row r="998" spans="1:34" ht="27" customHeight="1">
      <c r="A998" s="410" t="s">
        <v>1746</v>
      </c>
      <c r="B998" s="410"/>
      <c r="C998" s="410"/>
      <c r="D998" s="410"/>
      <c r="E998" s="410"/>
      <c r="F998" s="410"/>
      <c r="G998" s="410"/>
      <c r="H998" s="410"/>
      <c r="I998" s="410"/>
      <c r="J998" s="410"/>
      <c r="K998" s="410"/>
      <c r="L998" s="410"/>
      <c r="M998" s="410"/>
      <c r="N998" s="410"/>
      <c r="O998" s="410"/>
      <c r="P998" s="410"/>
      <c r="Q998" s="410"/>
      <c r="R998" s="410"/>
      <c r="S998" s="410"/>
      <c r="T998" s="410"/>
      <c r="U998" s="410"/>
      <c r="V998" s="410"/>
      <c r="W998" s="410"/>
      <c r="X998" s="410"/>
      <c r="Y998" s="410"/>
      <c r="Z998" s="410"/>
      <c r="AA998" s="410"/>
      <c r="AB998" s="410"/>
      <c r="AC998" s="410"/>
      <c r="AD998" s="410"/>
      <c r="AE998" s="410"/>
      <c r="AF998" s="410"/>
      <c r="AG998" s="410"/>
      <c r="AH998" s="410"/>
    </row>
    <row r="999" spans="1:34">
      <c r="A999" s="295"/>
      <c r="B999" s="295"/>
      <c r="C999" s="295"/>
      <c r="D999" s="295"/>
      <c r="E999" s="295"/>
      <c r="F999" s="295"/>
      <c r="G999" s="295"/>
      <c r="H999" s="295"/>
      <c r="I999" s="295"/>
      <c r="J999" s="295"/>
      <c r="K999" s="295"/>
      <c r="L999" s="295"/>
      <c r="M999" s="295"/>
      <c r="N999" s="295"/>
      <c r="O999" s="295"/>
      <c r="P999" s="295"/>
      <c r="Q999" s="295"/>
      <c r="R999" s="295"/>
      <c r="S999" s="295"/>
      <c r="T999" s="295"/>
      <c r="U999" s="295"/>
      <c r="V999" s="295"/>
      <c r="W999" s="295"/>
      <c r="X999" s="295"/>
      <c r="Y999" s="295"/>
      <c r="Z999" s="295"/>
      <c r="AA999" s="295"/>
      <c r="AB999" s="295"/>
      <c r="AC999" s="295"/>
      <c r="AD999" s="295"/>
      <c r="AE999" s="295"/>
      <c r="AF999" s="295"/>
      <c r="AG999" s="295"/>
      <c r="AH999" s="295"/>
    </row>
    <row r="1000" spans="1:34">
      <c r="A1000" s="295"/>
      <c r="B1000" s="295"/>
      <c r="C1000" s="295"/>
      <c r="D1000" s="295"/>
      <c r="E1000" s="295"/>
      <c r="F1000" s="295"/>
      <c r="G1000" s="295"/>
      <c r="H1000" s="295"/>
      <c r="I1000" s="295"/>
      <c r="J1000" s="295"/>
      <c r="K1000" s="295"/>
      <c r="L1000" s="295"/>
      <c r="M1000" s="295"/>
      <c r="N1000" s="295"/>
      <c r="O1000" s="295"/>
      <c r="P1000" s="295"/>
      <c r="Q1000" s="295"/>
      <c r="R1000" s="295"/>
      <c r="S1000" s="295"/>
      <c r="T1000" s="295"/>
      <c r="U1000" s="295"/>
      <c r="V1000" s="295"/>
      <c r="W1000" s="295"/>
      <c r="X1000" s="295"/>
      <c r="Y1000" s="295"/>
      <c r="Z1000" s="295"/>
      <c r="AA1000" s="295"/>
      <c r="AB1000" s="295"/>
      <c r="AC1000" s="295"/>
      <c r="AD1000" s="295"/>
      <c r="AE1000" s="295"/>
      <c r="AF1000" s="295"/>
      <c r="AG1000" s="295"/>
      <c r="AH1000" s="295"/>
    </row>
    <row r="1001" spans="1:34">
      <c r="A1001" s="295"/>
      <c r="B1001" s="295"/>
      <c r="C1001" s="295"/>
      <c r="D1001" s="295"/>
      <c r="E1001" s="295"/>
      <c r="F1001" s="295"/>
      <c r="G1001" s="295"/>
      <c r="H1001" s="295"/>
      <c r="I1001" s="295"/>
      <c r="J1001" s="295"/>
      <c r="K1001" s="295"/>
      <c r="L1001" s="295"/>
      <c r="M1001" s="295"/>
      <c r="N1001" s="295"/>
      <c r="O1001" s="295"/>
      <c r="P1001" s="295"/>
      <c r="Q1001" s="295"/>
      <c r="R1001" s="295"/>
      <c r="S1001" s="295"/>
      <c r="T1001" s="295"/>
      <c r="U1001" s="295"/>
      <c r="V1001" s="295"/>
      <c r="W1001" s="295"/>
      <c r="X1001" s="295"/>
      <c r="Y1001" s="295"/>
      <c r="Z1001" s="295"/>
      <c r="AA1001" s="295"/>
      <c r="AB1001" s="295"/>
      <c r="AC1001" s="295"/>
      <c r="AD1001" s="295"/>
      <c r="AE1001" s="295"/>
      <c r="AF1001" s="295"/>
      <c r="AG1001" s="295"/>
      <c r="AH1001" s="295"/>
    </row>
    <row r="1002" spans="1:34">
      <c r="A1002" s="295"/>
      <c r="B1002" s="295"/>
      <c r="C1002" s="295"/>
      <c r="D1002" s="295"/>
      <c r="E1002" s="295"/>
      <c r="F1002" s="295"/>
      <c r="G1002" s="295"/>
      <c r="H1002" s="295"/>
      <c r="I1002" s="295"/>
      <c r="J1002" s="295"/>
      <c r="K1002" s="295"/>
      <c r="L1002" s="295"/>
      <c r="M1002" s="295"/>
      <c r="N1002" s="295"/>
      <c r="O1002" s="295"/>
      <c r="P1002" s="295"/>
      <c r="Q1002" s="295"/>
      <c r="R1002" s="295"/>
      <c r="S1002" s="295"/>
      <c r="T1002" s="295"/>
      <c r="U1002" s="295"/>
      <c r="V1002" s="295"/>
      <c r="W1002" s="295"/>
      <c r="X1002" s="295"/>
      <c r="Y1002" s="295"/>
      <c r="Z1002" s="295"/>
      <c r="AA1002" s="295"/>
      <c r="AB1002" s="295"/>
      <c r="AC1002" s="295"/>
      <c r="AD1002" s="295"/>
      <c r="AE1002" s="295"/>
      <c r="AF1002" s="295"/>
      <c r="AG1002" s="295"/>
      <c r="AH1002" s="295"/>
    </row>
    <row r="1003" spans="1:34">
      <c r="A1003" s="295"/>
      <c r="B1003" s="295"/>
      <c r="C1003" s="295"/>
      <c r="D1003" s="295"/>
      <c r="E1003" s="295"/>
      <c r="F1003" s="295"/>
      <c r="G1003" s="295"/>
      <c r="H1003" s="295"/>
      <c r="I1003" s="295"/>
      <c r="J1003" s="295"/>
      <c r="K1003" s="295"/>
      <c r="L1003" s="295"/>
      <c r="M1003" s="295"/>
      <c r="N1003" s="295"/>
      <c r="O1003" s="295"/>
      <c r="P1003" s="295"/>
      <c r="Q1003" s="295"/>
      <c r="R1003" s="295"/>
      <c r="S1003" s="295"/>
      <c r="T1003" s="295"/>
      <c r="U1003" s="295"/>
      <c r="V1003" s="295"/>
      <c r="W1003" s="295"/>
      <c r="X1003" s="295"/>
      <c r="Y1003" s="295"/>
      <c r="Z1003" s="295"/>
      <c r="AA1003" s="295"/>
      <c r="AB1003" s="295"/>
      <c r="AC1003" s="295"/>
      <c r="AD1003" s="295"/>
      <c r="AE1003" s="295"/>
      <c r="AF1003" s="295"/>
      <c r="AG1003" s="295"/>
      <c r="AH1003" s="295"/>
    </row>
    <row r="1004" spans="1:34">
      <c r="A1004" s="295"/>
      <c r="B1004" s="295"/>
      <c r="C1004" s="295"/>
      <c r="D1004" s="295"/>
      <c r="E1004" s="295"/>
      <c r="F1004" s="295"/>
      <c r="G1004" s="295"/>
      <c r="H1004" s="295"/>
      <c r="I1004" s="295"/>
      <c r="J1004" s="295"/>
      <c r="K1004" s="295"/>
      <c r="L1004" s="295"/>
      <c r="M1004" s="295"/>
      <c r="N1004" s="295"/>
      <c r="O1004" s="295"/>
      <c r="P1004" s="295"/>
      <c r="Q1004" s="295"/>
      <c r="R1004" s="295"/>
      <c r="S1004" s="295"/>
      <c r="T1004" s="295"/>
      <c r="U1004" s="295"/>
      <c r="V1004" s="295"/>
      <c r="W1004" s="295"/>
      <c r="X1004" s="295"/>
      <c r="Y1004" s="295"/>
      <c r="Z1004" s="295"/>
      <c r="AA1004" s="295"/>
      <c r="AB1004" s="295"/>
      <c r="AC1004" s="295"/>
      <c r="AD1004" s="295"/>
      <c r="AE1004" s="295"/>
      <c r="AF1004" s="295"/>
      <c r="AG1004" s="295"/>
      <c r="AH1004" s="295"/>
    </row>
    <row r="1005" spans="1:34">
      <c r="A1005" s="295"/>
      <c r="B1005" s="295"/>
      <c r="C1005" s="295"/>
      <c r="D1005" s="295"/>
      <c r="E1005" s="295"/>
      <c r="F1005" s="295"/>
      <c r="G1005" s="295"/>
      <c r="H1005" s="295"/>
      <c r="I1005" s="295"/>
      <c r="J1005" s="295"/>
      <c r="K1005" s="295"/>
      <c r="L1005" s="295"/>
      <c r="M1005" s="295"/>
      <c r="N1005" s="295"/>
      <c r="O1005" s="295"/>
      <c r="P1005" s="295"/>
      <c r="Q1005" s="295"/>
      <c r="R1005" s="295"/>
      <c r="S1005" s="295"/>
      <c r="T1005" s="295"/>
      <c r="U1005" s="295"/>
      <c r="V1005" s="295"/>
      <c r="W1005" s="295"/>
      <c r="X1005" s="295"/>
      <c r="Y1005" s="295"/>
      <c r="Z1005" s="295"/>
      <c r="AA1005" s="295"/>
      <c r="AB1005" s="295"/>
      <c r="AC1005" s="295"/>
      <c r="AD1005" s="295"/>
      <c r="AE1005" s="295"/>
      <c r="AF1005" s="295"/>
      <c r="AG1005" s="295"/>
      <c r="AH1005" s="295"/>
    </row>
    <row r="1006" spans="1:34">
      <c r="A1006" s="295"/>
      <c r="B1006" s="295"/>
      <c r="C1006" s="295"/>
      <c r="D1006" s="295"/>
      <c r="E1006" s="295"/>
      <c r="F1006" s="295"/>
      <c r="G1006" s="295"/>
      <c r="H1006" s="295"/>
      <c r="I1006" s="295"/>
      <c r="J1006" s="295"/>
      <c r="K1006" s="295"/>
      <c r="L1006" s="295"/>
      <c r="M1006" s="295"/>
      <c r="N1006" s="295"/>
      <c r="O1006" s="295"/>
      <c r="P1006" s="295"/>
      <c r="Q1006" s="295"/>
      <c r="R1006" s="295"/>
      <c r="S1006" s="295"/>
      <c r="T1006" s="295"/>
      <c r="U1006" s="295"/>
      <c r="V1006" s="295"/>
      <c r="W1006" s="295"/>
      <c r="X1006" s="295"/>
      <c r="Y1006" s="295"/>
      <c r="Z1006" s="295"/>
      <c r="AA1006" s="295"/>
      <c r="AB1006" s="295"/>
      <c r="AC1006" s="295"/>
      <c r="AD1006" s="295"/>
      <c r="AE1006" s="295"/>
      <c r="AF1006" s="295"/>
      <c r="AG1006" s="295"/>
      <c r="AH1006" s="295"/>
    </row>
    <row r="1007" spans="1:34">
      <c r="A1007" s="295"/>
      <c r="B1007" s="295"/>
      <c r="C1007" s="295"/>
      <c r="D1007" s="295"/>
      <c r="E1007" s="295"/>
      <c r="F1007" s="295"/>
      <c r="G1007" s="295"/>
      <c r="H1007" s="295"/>
      <c r="I1007" s="295"/>
      <c r="J1007" s="295"/>
      <c r="K1007" s="295"/>
      <c r="L1007" s="295"/>
      <c r="M1007" s="295"/>
      <c r="N1007" s="295"/>
      <c r="O1007" s="295"/>
      <c r="P1007" s="295"/>
      <c r="Q1007" s="295"/>
      <c r="R1007" s="295"/>
      <c r="S1007" s="295"/>
      <c r="T1007" s="295"/>
      <c r="U1007" s="295"/>
      <c r="V1007" s="295"/>
      <c r="W1007" s="295"/>
      <c r="X1007" s="295"/>
      <c r="Y1007" s="295"/>
      <c r="Z1007" s="295"/>
      <c r="AA1007" s="295"/>
      <c r="AB1007" s="295"/>
      <c r="AC1007" s="295"/>
      <c r="AD1007" s="295"/>
      <c r="AE1007" s="295"/>
      <c r="AF1007" s="295"/>
      <c r="AG1007" s="295"/>
      <c r="AH1007" s="295"/>
    </row>
    <row r="1008" spans="1:34">
      <c r="A1008" s="295"/>
      <c r="B1008" s="295"/>
      <c r="C1008" s="295"/>
      <c r="D1008" s="295"/>
      <c r="E1008" s="295"/>
      <c r="F1008" s="295"/>
      <c r="G1008" s="295"/>
      <c r="H1008" s="295"/>
      <c r="I1008" s="295"/>
      <c r="J1008" s="295"/>
      <c r="K1008" s="295"/>
      <c r="L1008" s="295"/>
      <c r="M1008" s="295"/>
      <c r="N1008" s="295"/>
      <c r="O1008" s="295"/>
      <c r="P1008" s="295"/>
      <c r="Q1008" s="295"/>
      <c r="R1008" s="295"/>
      <c r="S1008" s="295"/>
      <c r="T1008" s="295"/>
      <c r="U1008" s="295"/>
      <c r="V1008" s="295"/>
      <c r="W1008" s="295"/>
      <c r="X1008" s="295"/>
      <c r="Y1008" s="295"/>
      <c r="Z1008" s="295"/>
      <c r="AA1008" s="295"/>
      <c r="AB1008" s="295"/>
      <c r="AC1008" s="295"/>
      <c r="AD1008" s="295"/>
      <c r="AE1008" s="295"/>
      <c r="AF1008" s="295"/>
      <c r="AG1008" s="295"/>
      <c r="AH1008" s="295"/>
    </row>
  </sheetData>
  <mergeCells count="2423">
    <mergeCell ref="A683:I683"/>
    <mergeCell ref="J683:L683"/>
    <mergeCell ref="M683:O683"/>
    <mergeCell ref="P683:S683"/>
    <mergeCell ref="T683:X683"/>
    <mergeCell ref="Y683:AC683"/>
    <mergeCell ref="AD683:AH683"/>
    <mergeCell ref="A929:N929"/>
    <mergeCell ref="O929:R929"/>
    <mergeCell ref="S929:U929"/>
    <mergeCell ref="V929:X929"/>
    <mergeCell ref="Y929:AB929"/>
    <mergeCell ref="AC929:AE929"/>
    <mergeCell ref="AF929:AH929"/>
    <mergeCell ref="AE728:AH728"/>
    <mergeCell ref="A729:J729"/>
    <mergeCell ref="K729:N729"/>
    <mergeCell ref="O729:R729"/>
    <mergeCell ref="S729:V729"/>
    <mergeCell ref="W729:Z729"/>
    <mergeCell ref="AA729:AD729"/>
    <mergeCell ref="AE729:AH729"/>
    <mergeCell ref="A728:J728"/>
    <mergeCell ref="K728:N728"/>
    <mergeCell ref="O728:R728"/>
    <mergeCell ref="S728:V728"/>
    <mergeCell ref="W728:Z728"/>
    <mergeCell ref="AA728:AD728"/>
    <mergeCell ref="AA725:AD726"/>
    <mergeCell ref="AE725:AH726"/>
    <mergeCell ref="A727:J727"/>
    <mergeCell ref="K727:N727"/>
    <mergeCell ref="P669:S669"/>
    <mergeCell ref="P670:S670"/>
    <mergeCell ref="A674:I677"/>
    <mergeCell ref="J674:L677"/>
    <mergeCell ref="M674:O677"/>
    <mergeCell ref="P674:S677"/>
    <mergeCell ref="A678:AH678"/>
    <mergeCell ref="T674:X677"/>
    <mergeCell ref="Y674:AC677"/>
    <mergeCell ref="AD674:AH677"/>
    <mergeCell ref="A679:I679"/>
    <mergeCell ref="J679:L679"/>
    <mergeCell ref="M679:O679"/>
    <mergeCell ref="P679:S679"/>
    <mergeCell ref="T679:X679"/>
    <mergeCell ref="Y679:AC679"/>
    <mergeCell ref="AD679:AH679"/>
    <mergeCell ref="A671:I671"/>
    <mergeCell ref="T671:X671"/>
    <mergeCell ref="Y671:AC671"/>
    <mergeCell ref="AD671:AH671"/>
    <mergeCell ref="A670:I670"/>
    <mergeCell ref="T670:X670"/>
    <mergeCell ref="Y670:AC670"/>
    <mergeCell ref="AD670:AH670"/>
    <mergeCell ref="A669:I669"/>
    <mergeCell ref="T669:X669"/>
    <mergeCell ref="Y669:AC669"/>
    <mergeCell ref="AD669:AH669"/>
    <mergeCell ref="J669:L669"/>
    <mergeCell ref="J670:L670"/>
    <mergeCell ref="M669:O669"/>
    <mergeCell ref="O598:X599"/>
    <mergeCell ref="Y598:AH599"/>
    <mergeCell ref="A600:N601"/>
    <mergeCell ref="O600:X601"/>
    <mergeCell ref="Y600:AH601"/>
    <mergeCell ref="A602:N603"/>
    <mergeCell ref="O602:X603"/>
    <mergeCell ref="Y602:AH603"/>
    <mergeCell ref="W114:Y114"/>
    <mergeCell ref="Z114:AB114"/>
    <mergeCell ref="AC114:AE114"/>
    <mergeCell ref="AF114:AH114"/>
    <mergeCell ref="A152:H152"/>
    <mergeCell ref="A158:H158"/>
    <mergeCell ref="I158:J158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F152:AH152"/>
    <mergeCell ref="AC152:AE152"/>
    <mergeCell ref="Z152:AB152"/>
    <mergeCell ref="W152:Y152"/>
    <mergeCell ref="T152:V152"/>
    <mergeCell ref="Q152:S152"/>
    <mergeCell ref="N152:P152"/>
    <mergeCell ref="K152:M152"/>
    <mergeCell ref="I152:J152"/>
    <mergeCell ref="Z30:AB30"/>
    <mergeCell ref="AC30:AE30"/>
    <mergeCell ref="AF30:AH30"/>
    <mergeCell ref="A36:J36"/>
    <mergeCell ref="K36:M36"/>
    <mergeCell ref="N36:P36"/>
    <mergeCell ref="Q36:S36"/>
    <mergeCell ref="T36:V36"/>
    <mergeCell ref="W36:Y36"/>
    <mergeCell ref="Z36:AB36"/>
    <mergeCell ref="AC36:AE36"/>
    <mergeCell ref="AF36:AH36"/>
    <mergeCell ref="A68:J68"/>
    <mergeCell ref="A74:J74"/>
    <mergeCell ref="K68:M68"/>
    <mergeCell ref="N68:P68"/>
    <mergeCell ref="Q68:S68"/>
    <mergeCell ref="T68:V68"/>
    <mergeCell ref="W68:Y68"/>
    <mergeCell ref="Z68:AB68"/>
    <mergeCell ref="AC68:AE68"/>
    <mergeCell ref="AF68:AH68"/>
    <mergeCell ref="K74:M74"/>
    <mergeCell ref="N74:P74"/>
    <mergeCell ref="Q74:S74"/>
    <mergeCell ref="T74:V74"/>
    <mergeCell ref="W74:Y74"/>
    <mergeCell ref="Z74:AB74"/>
    <mergeCell ref="AC74:AE74"/>
    <mergeCell ref="AF74:AH74"/>
    <mergeCell ref="AF33:AH33"/>
    <mergeCell ref="A34:J34"/>
    <mergeCell ref="AA955:AH955"/>
    <mergeCell ref="S955:Z955"/>
    <mergeCell ref="O955:R955"/>
    <mergeCell ref="A955:N955"/>
    <mergeCell ref="A960:N960"/>
    <mergeCell ref="O960:R960"/>
    <mergeCell ref="S960:Z960"/>
    <mergeCell ref="AA960:AH960"/>
    <mergeCell ref="A962:N962"/>
    <mergeCell ref="O962:R962"/>
    <mergeCell ref="S962:Z962"/>
    <mergeCell ref="AA962:AH962"/>
    <mergeCell ref="A12:AH14"/>
    <mergeCell ref="A16:J18"/>
    <mergeCell ref="K16:AH16"/>
    <mergeCell ref="K17:M18"/>
    <mergeCell ref="N17:P18"/>
    <mergeCell ref="Q17:S18"/>
    <mergeCell ref="T17:V18"/>
    <mergeCell ref="W17:Y18"/>
    <mergeCell ref="Z17:AB18"/>
    <mergeCell ref="AC17:AE18"/>
    <mergeCell ref="A20:AH20"/>
    <mergeCell ref="A21:J21"/>
    <mergeCell ref="K21:M21"/>
    <mergeCell ref="N21:P21"/>
    <mergeCell ref="Q21:S21"/>
    <mergeCell ref="T21:V21"/>
    <mergeCell ref="W21:Y21"/>
    <mergeCell ref="Z21:AB21"/>
    <mergeCell ref="AC21:AE21"/>
    <mergeCell ref="AF21:AH21"/>
    <mergeCell ref="AF17:AH18"/>
    <mergeCell ref="A19:J19"/>
    <mergeCell ref="K19:M19"/>
    <mergeCell ref="N19:P19"/>
    <mergeCell ref="Q19:S19"/>
    <mergeCell ref="T19:V19"/>
    <mergeCell ref="W19:Y19"/>
    <mergeCell ref="Z19:AB19"/>
    <mergeCell ref="AC19:AE19"/>
    <mergeCell ref="AF19:AH19"/>
    <mergeCell ref="AC23:AE23"/>
    <mergeCell ref="AF23:AH23"/>
    <mergeCell ref="A24:J24"/>
    <mergeCell ref="K24:M24"/>
    <mergeCell ref="N24:P24"/>
    <mergeCell ref="Q24:S24"/>
    <mergeCell ref="T24:V24"/>
    <mergeCell ref="W24:Y24"/>
    <mergeCell ref="Z24:AB24"/>
    <mergeCell ref="AC24:AE24"/>
    <mergeCell ref="Z22:AB22"/>
    <mergeCell ref="AC22:AE22"/>
    <mergeCell ref="AF22:AH22"/>
    <mergeCell ref="A23:J23"/>
    <mergeCell ref="K23:M23"/>
    <mergeCell ref="N23:P23"/>
    <mergeCell ref="Q23:S23"/>
    <mergeCell ref="T23:V23"/>
    <mergeCell ref="W23:Y23"/>
    <mergeCell ref="Z23:AB23"/>
    <mergeCell ref="A22:J22"/>
    <mergeCell ref="K22:M22"/>
    <mergeCell ref="N22:P22"/>
    <mergeCell ref="Q22:S22"/>
    <mergeCell ref="T22:V22"/>
    <mergeCell ref="W22:Y22"/>
    <mergeCell ref="A26:AH26"/>
    <mergeCell ref="A27:J27"/>
    <mergeCell ref="K27:M27"/>
    <mergeCell ref="N27:P27"/>
    <mergeCell ref="Q27:S27"/>
    <mergeCell ref="T27:V27"/>
    <mergeCell ref="W27:Y27"/>
    <mergeCell ref="Z27:AB27"/>
    <mergeCell ref="AC27:AE27"/>
    <mergeCell ref="AF27:AH27"/>
    <mergeCell ref="AF24:AH24"/>
    <mergeCell ref="A25:J25"/>
    <mergeCell ref="K25:M25"/>
    <mergeCell ref="N25:P25"/>
    <mergeCell ref="Q25:S25"/>
    <mergeCell ref="T25:V25"/>
    <mergeCell ref="W25:Y25"/>
    <mergeCell ref="Z25:AB25"/>
    <mergeCell ref="AC25:AE25"/>
    <mergeCell ref="AF25:AH25"/>
    <mergeCell ref="AC29:AE29"/>
    <mergeCell ref="AF29:AH29"/>
    <mergeCell ref="A31:J31"/>
    <mergeCell ref="K31:M31"/>
    <mergeCell ref="N31:P31"/>
    <mergeCell ref="Q31:S31"/>
    <mergeCell ref="T31:V31"/>
    <mergeCell ref="W31:Y31"/>
    <mergeCell ref="Z31:AB31"/>
    <mergeCell ref="AC31:AE31"/>
    <mergeCell ref="Z28:AB28"/>
    <mergeCell ref="AC28:AE28"/>
    <mergeCell ref="AF28:AH28"/>
    <mergeCell ref="A29:J29"/>
    <mergeCell ref="K29:M29"/>
    <mergeCell ref="N29:P29"/>
    <mergeCell ref="Q29:S29"/>
    <mergeCell ref="T29:V29"/>
    <mergeCell ref="W29:Y29"/>
    <mergeCell ref="Z29:AB29"/>
    <mergeCell ref="A28:J28"/>
    <mergeCell ref="K28:M28"/>
    <mergeCell ref="N28:P28"/>
    <mergeCell ref="Q28:S28"/>
    <mergeCell ref="T28:V28"/>
    <mergeCell ref="W28:Y28"/>
    <mergeCell ref="A30:J30"/>
    <mergeCell ref="K30:M30"/>
    <mergeCell ref="N30:P30"/>
    <mergeCell ref="Q30:S30"/>
    <mergeCell ref="T30:V30"/>
    <mergeCell ref="W30:Y30"/>
    <mergeCell ref="K34:M34"/>
    <mergeCell ref="N34:P34"/>
    <mergeCell ref="Q34:S34"/>
    <mergeCell ref="T34:V34"/>
    <mergeCell ref="W34:Y34"/>
    <mergeCell ref="Z34:AB34"/>
    <mergeCell ref="AC34:AE34"/>
    <mergeCell ref="AF34:AH34"/>
    <mergeCell ref="AF31:AH31"/>
    <mergeCell ref="A32:AH32"/>
    <mergeCell ref="A33:J33"/>
    <mergeCell ref="K33:M33"/>
    <mergeCell ref="N33:P33"/>
    <mergeCell ref="Q33:S33"/>
    <mergeCell ref="T33:V33"/>
    <mergeCell ref="W33:Y33"/>
    <mergeCell ref="Z33:AB33"/>
    <mergeCell ref="AC33:AE33"/>
    <mergeCell ref="AC37:AE37"/>
    <mergeCell ref="AF37:AH37"/>
    <mergeCell ref="A38:AH38"/>
    <mergeCell ref="A39:J39"/>
    <mergeCell ref="K39:M39"/>
    <mergeCell ref="N39:P39"/>
    <mergeCell ref="Q39:S39"/>
    <mergeCell ref="T39:V39"/>
    <mergeCell ref="W39:Y39"/>
    <mergeCell ref="Z39:AB39"/>
    <mergeCell ref="Z35:AB35"/>
    <mergeCell ref="AC35:AE35"/>
    <mergeCell ref="AF35:AH35"/>
    <mergeCell ref="A37:J37"/>
    <mergeCell ref="K37:M37"/>
    <mergeCell ref="N37:P37"/>
    <mergeCell ref="Q37:S37"/>
    <mergeCell ref="T37:V37"/>
    <mergeCell ref="W37:Y37"/>
    <mergeCell ref="Z37:AB37"/>
    <mergeCell ref="A35:J35"/>
    <mergeCell ref="K35:M35"/>
    <mergeCell ref="N35:P35"/>
    <mergeCell ref="Q35:S35"/>
    <mergeCell ref="T35:V35"/>
    <mergeCell ref="W35:Y35"/>
    <mergeCell ref="AF40:AH40"/>
    <mergeCell ref="A54:J56"/>
    <mergeCell ref="K54:AH54"/>
    <mergeCell ref="K55:M56"/>
    <mergeCell ref="N55:P56"/>
    <mergeCell ref="Q55:S56"/>
    <mergeCell ref="T55:V56"/>
    <mergeCell ref="W55:Y56"/>
    <mergeCell ref="Z55:AB56"/>
    <mergeCell ref="AC55:AE56"/>
    <mergeCell ref="AC39:AE39"/>
    <mergeCell ref="AF39:AH39"/>
    <mergeCell ref="A40:J40"/>
    <mergeCell ref="K40:M40"/>
    <mergeCell ref="N40:P40"/>
    <mergeCell ref="Q40:S40"/>
    <mergeCell ref="T40:V40"/>
    <mergeCell ref="W40:Y40"/>
    <mergeCell ref="Z40:AB40"/>
    <mergeCell ref="AC40:AE40"/>
    <mergeCell ref="A58:AH58"/>
    <mergeCell ref="A59:J59"/>
    <mergeCell ref="K59:M59"/>
    <mergeCell ref="N59:P59"/>
    <mergeCell ref="Q59:S59"/>
    <mergeCell ref="T59:V59"/>
    <mergeCell ref="W59:Y59"/>
    <mergeCell ref="Z59:AB59"/>
    <mergeCell ref="AC59:AE59"/>
    <mergeCell ref="AF59:AH59"/>
    <mergeCell ref="AF55:AH56"/>
    <mergeCell ref="A57:J57"/>
    <mergeCell ref="K57:M57"/>
    <mergeCell ref="N57:P57"/>
    <mergeCell ref="Q57:S57"/>
    <mergeCell ref="T57:V57"/>
    <mergeCell ref="W57:Y57"/>
    <mergeCell ref="Z57:AB57"/>
    <mergeCell ref="AC57:AE57"/>
    <mergeCell ref="AF57:AH57"/>
    <mergeCell ref="AC61:AE61"/>
    <mergeCell ref="AF61:AH61"/>
    <mergeCell ref="A62:J62"/>
    <mergeCell ref="K62:M62"/>
    <mergeCell ref="N62:P62"/>
    <mergeCell ref="Q62:S62"/>
    <mergeCell ref="T62:V62"/>
    <mergeCell ref="W62:Y62"/>
    <mergeCell ref="Z62:AB62"/>
    <mergeCell ref="AC62:AE62"/>
    <mergeCell ref="Z60:AB60"/>
    <mergeCell ref="AC60:AE60"/>
    <mergeCell ref="AF60:AH60"/>
    <mergeCell ref="A61:J61"/>
    <mergeCell ref="K61:M61"/>
    <mergeCell ref="N61:P61"/>
    <mergeCell ref="Q61:S61"/>
    <mergeCell ref="T61:V61"/>
    <mergeCell ref="W61:Y61"/>
    <mergeCell ref="Z61:AB61"/>
    <mergeCell ref="A60:J60"/>
    <mergeCell ref="K60:M60"/>
    <mergeCell ref="N60:P60"/>
    <mergeCell ref="Q60:S60"/>
    <mergeCell ref="T60:V60"/>
    <mergeCell ref="W60:Y60"/>
    <mergeCell ref="A64:AH64"/>
    <mergeCell ref="A65:J65"/>
    <mergeCell ref="K65:M65"/>
    <mergeCell ref="N65:P65"/>
    <mergeCell ref="Q65:S65"/>
    <mergeCell ref="T65:V65"/>
    <mergeCell ref="W65:Y65"/>
    <mergeCell ref="Z65:AB65"/>
    <mergeCell ref="AC65:AE65"/>
    <mergeCell ref="AF65:AH65"/>
    <mergeCell ref="AF62:AH62"/>
    <mergeCell ref="A63:J63"/>
    <mergeCell ref="K63:M63"/>
    <mergeCell ref="N63:P63"/>
    <mergeCell ref="Q63:S63"/>
    <mergeCell ref="T63:V63"/>
    <mergeCell ref="W63:Y63"/>
    <mergeCell ref="Z63:AB63"/>
    <mergeCell ref="AC63:AE63"/>
    <mergeCell ref="AF63:AH63"/>
    <mergeCell ref="AC67:AE67"/>
    <mergeCell ref="AF67:AH67"/>
    <mergeCell ref="A69:J69"/>
    <mergeCell ref="K69:M69"/>
    <mergeCell ref="N69:P69"/>
    <mergeCell ref="Q69:S69"/>
    <mergeCell ref="T69:V69"/>
    <mergeCell ref="W69:Y69"/>
    <mergeCell ref="Z69:AB69"/>
    <mergeCell ref="AC69:AE69"/>
    <mergeCell ref="Z66:AB66"/>
    <mergeCell ref="AC66:AE66"/>
    <mergeCell ref="AF66:AH66"/>
    <mergeCell ref="A67:J67"/>
    <mergeCell ref="K67:M67"/>
    <mergeCell ref="N67:P67"/>
    <mergeCell ref="Q67:S67"/>
    <mergeCell ref="T67:V67"/>
    <mergeCell ref="W67:Y67"/>
    <mergeCell ref="Z67:AB67"/>
    <mergeCell ref="A66:J66"/>
    <mergeCell ref="K66:M66"/>
    <mergeCell ref="N66:P66"/>
    <mergeCell ref="Q66:S66"/>
    <mergeCell ref="T66:V66"/>
    <mergeCell ref="W66:Y66"/>
    <mergeCell ref="AF71:AH71"/>
    <mergeCell ref="A72:J72"/>
    <mergeCell ref="K72:M72"/>
    <mergeCell ref="N72:P72"/>
    <mergeCell ref="Q72:S72"/>
    <mergeCell ref="T72:V72"/>
    <mergeCell ref="W72:Y72"/>
    <mergeCell ref="Z72:AB72"/>
    <mergeCell ref="AC72:AE72"/>
    <mergeCell ref="AF72:AH72"/>
    <mergeCell ref="AF69:AH69"/>
    <mergeCell ref="A70:AH70"/>
    <mergeCell ref="A71:J71"/>
    <mergeCell ref="K71:M71"/>
    <mergeCell ref="N71:P71"/>
    <mergeCell ref="Q71:S71"/>
    <mergeCell ref="T71:V71"/>
    <mergeCell ref="W71:Y71"/>
    <mergeCell ref="Z71:AB71"/>
    <mergeCell ref="AC71:AE71"/>
    <mergeCell ref="AC75:AE75"/>
    <mergeCell ref="AF75:AH75"/>
    <mergeCell ref="A76:AH76"/>
    <mergeCell ref="A77:J77"/>
    <mergeCell ref="K77:M77"/>
    <mergeCell ref="N77:P77"/>
    <mergeCell ref="Q77:S77"/>
    <mergeCell ref="T77:V77"/>
    <mergeCell ref="W77:Y77"/>
    <mergeCell ref="Z77:AB77"/>
    <mergeCell ref="Z73:AB73"/>
    <mergeCell ref="AC73:AE73"/>
    <mergeCell ref="AF73:AH73"/>
    <mergeCell ref="A75:J75"/>
    <mergeCell ref="K75:M75"/>
    <mergeCell ref="N75:P75"/>
    <mergeCell ref="Q75:S75"/>
    <mergeCell ref="T75:V75"/>
    <mergeCell ref="W75:Y75"/>
    <mergeCell ref="Z75:AB75"/>
    <mergeCell ref="A73:J73"/>
    <mergeCell ref="K73:M73"/>
    <mergeCell ref="N73:P73"/>
    <mergeCell ref="Q73:S73"/>
    <mergeCell ref="T73:V73"/>
    <mergeCell ref="W73:Y73"/>
    <mergeCell ref="AF78:AH78"/>
    <mergeCell ref="A80:P80"/>
    <mergeCell ref="Q80:AH80"/>
    <mergeCell ref="A81:P81"/>
    <mergeCell ref="Q81:AH81"/>
    <mergeCell ref="A82:P82"/>
    <mergeCell ref="Q82:AH82"/>
    <mergeCell ref="AC77:AE77"/>
    <mergeCell ref="AF77:AH77"/>
    <mergeCell ref="A78:J78"/>
    <mergeCell ref="K78:M78"/>
    <mergeCell ref="N78:P78"/>
    <mergeCell ref="Q78:S78"/>
    <mergeCell ref="T78:V78"/>
    <mergeCell ref="W78:Y78"/>
    <mergeCell ref="Z78:AB78"/>
    <mergeCell ref="AC78:AE78"/>
    <mergeCell ref="T103:V103"/>
    <mergeCell ref="W103:Y103"/>
    <mergeCell ref="Z103:AB103"/>
    <mergeCell ref="AC103:AE103"/>
    <mergeCell ref="AF103:AH103"/>
    <mergeCell ref="A104:AH104"/>
    <mergeCell ref="T101:V102"/>
    <mergeCell ref="W101:Y102"/>
    <mergeCell ref="Z101:AB102"/>
    <mergeCell ref="AC101:AE102"/>
    <mergeCell ref="AF101:AH102"/>
    <mergeCell ref="A103:H103"/>
    <mergeCell ref="I103:J103"/>
    <mergeCell ref="K103:M103"/>
    <mergeCell ref="N103:P103"/>
    <mergeCell ref="Q103:S103"/>
    <mergeCell ref="A84:AH84"/>
    <mergeCell ref="A87:AH90"/>
    <mergeCell ref="A96:AH97"/>
    <mergeCell ref="A100:H102"/>
    <mergeCell ref="I100:AH100"/>
    <mergeCell ref="I101:J102"/>
    <mergeCell ref="K101:M102"/>
    <mergeCell ref="N101:P102"/>
    <mergeCell ref="Q101:S102"/>
    <mergeCell ref="W106:Y106"/>
    <mergeCell ref="Z106:AB106"/>
    <mergeCell ref="AC106:AE106"/>
    <mergeCell ref="AF106:AH106"/>
    <mergeCell ref="A107:H107"/>
    <mergeCell ref="I107:J107"/>
    <mergeCell ref="K107:M107"/>
    <mergeCell ref="N107:P107"/>
    <mergeCell ref="Q107:S107"/>
    <mergeCell ref="T107:V107"/>
    <mergeCell ref="W105:Y105"/>
    <mergeCell ref="Z105:AB105"/>
    <mergeCell ref="AC105:AE105"/>
    <mergeCell ref="AF105:AH105"/>
    <mergeCell ref="A106:H106"/>
    <mergeCell ref="I106:J106"/>
    <mergeCell ref="K106:M106"/>
    <mergeCell ref="N106:P106"/>
    <mergeCell ref="Q106:S106"/>
    <mergeCell ref="T106:V106"/>
    <mergeCell ref="A105:H105"/>
    <mergeCell ref="I105:J105"/>
    <mergeCell ref="K105:M105"/>
    <mergeCell ref="N105:P105"/>
    <mergeCell ref="Q105:S105"/>
    <mergeCell ref="T105:V105"/>
    <mergeCell ref="W108:Y108"/>
    <mergeCell ref="Z108:AB108"/>
    <mergeCell ref="AC108:AE108"/>
    <mergeCell ref="AF108:AH108"/>
    <mergeCell ref="A109:H109"/>
    <mergeCell ref="I109:J109"/>
    <mergeCell ref="K109:M109"/>
    <mergeCell ref="N109:P109"/>
    <mergeCell ref="Q109:S109"/>
    <mergeCell ref="T109:V109"/>
    <mergeCell ref="W107:Y107"/>
    <mergeCell ref="Z107:AB107"/>
    <mergeCell ref="AC107:AE107"/>
    <mergeCell ref="AF107:AH107"/>
    <mergeCell ref="A108:H108"/>
    <mergeCell ref="I108:J108"/>
    <mergeCell ref="K108:M108"/>
    <mergeCell ref="N108:P108"/>
    <mergeCell ref="Q108:S108"/>
    <mergeCell ref="T108:V108"/>
    <mergeCell ref="T111:V111"/>
    <mergeCell ref="W111:Y111"/>
    <mergeCell ref="Z111:AB111"/>
    <mergeCell ref="AC111:AE111"/>
    <mergeCell ref="AF111:AH111"/>
    <mergeCell ref="A112:H112"/>
    <mergeCell ref="I112:J112"/>
    <mergeCell ref="K112:M112"/>
    <mergeCell ref="N112:P112"/>
    <mergeCell ref="Q112:S112"/>
    <mergeCell ref="W109:Y109"/>
    <mergeCell ref="Z109:AB109"/>
    <mergeCell ref="AC109:AE109"/>
    <mergeCell ref="AF109:AH109"/>
    <mergeCell ref="A110:AH110"/>
    <mergeCell ref="A111:H111"/>
    <mergeCell ref="I111:J111"/>
    <mergeCell ref="K111:M111"/>
    <mergeCell ref="N111:P111"/>
    <mergeCell ref="Q111:S111"/>
    <mergeCell ref="T115:V115"/>
    <mergeCell ref="W115:Y115"/>
    <mergeCell ref="Z115:AB115"/>
    <mergeCell ref="AC115:AE115"/>
    <mergeCell ref="AF115:AH115"/>
    <mergeCell ref="A116:AH116"/>
    <mergeCell ref="T113:V113"/>
    <mergeCell ref="W113:Y113"/>
    <mergeCell ref="Z113:AB113"/>
    <mergeCell ref="AC113:AE113"/>
    <mergeCell ref="AF113:AH113"/>
    <mergeCell ref="A115:H115"/>
    <mergeCell ref="I115:J115"/>
    <mergeCell ref="K115:M115"/>
    <mergeCell ref="N115:P115"/>
    <mergeCell ref="Q115:S115"/>
    <mergeCell ref="T112:V112"/>
    <mergeCell ref="W112:Y112"/>
    <mergeCell ref="Z112:AB112"/>
    <mergeCell ref="AC112:AE112"/>
    <mergeCell ref="AF112:AH112"/>
    <mergeCell ref="A113:H113"/>
    <mergeCell ref="I113:J113"/>
    <mergeCell ref="K113:M113"/>
    <mergeCell ref="N113:P113"/>
    <mergeCell ref="Q113:S113"/>
    <mergeCell ref="A114:H114"/>
    <mergeCell ref="I114:J114"/>
    <mergeCell ref="K114:M114"/>
    <mergeCell ref="N114:P114"/>
    <mergeCell ref="Q114:S114"/>
    <mergeCell ref="T114:V114"/>
    <mergeCell ref="W118:Y118"/>
    <mergeCell ref="Z118:AB118"/>
    <mergeCell ref="AC118:AE118"/>
    <mergeCell ref="AF118:AH118"/>
    <mergeCell ref="A119:H119"/>
    <mergeCell ref="I119:J119"/>
    <mergeCell ref="K119:M119"/>
    <mergeCell ref="N119:P119"/>
    <mergeCell ref="Q119:S119"/>
    <mergeCell ref="T119:V119"/>
    <mergeCell ref="W117:Y117"/>
    <mergeCell ref="Z117:AB117"/>
    <mergeCell ref="AC117:AE117"/>
    <mergeCell ref="AF117:AH117"/>
    <mergeCell ref="A118:H118"/>
    <mergeCell ref="I118:J118"/>
    <mergeCell ref="K118:M118"/>
    <mergeCell ref="N118:P118"/>
    <mergeCell ref="Q118:S118"/>
    <mergeCell ref="T118:V118"/>
    <mergeCell ref="A117:H117"/>
    <mergeCell ref="I117:J117"/>
    <mergeCell ref="K117:M117"/>
    <mergeCell ref="N117:P117"/>
    <mergeCell ref="Q117:S117"/>
    <mergeCell ref="T117:V117"/>
    <mergeCell ref="W121:Y121"/>
    <mergeCell ref="Z121:AB121"/>
    <mergeCell ref="AC121:AE121"/>
    <mergeCell ref="AF121:AH121"/>
    <mergeCell ref="A122:AH122"/>
    <mergeCell ref="A123:H123"/>
    <mergeCell ref="I123:J123"/>
    <mergeCell ref="K123:M123"/>
    <mergeCell ref="N123:P123"/>
    <mergeCell ref="Q123:S123"/>
    <mergeCell ref="W119:Y119"/>
    <mergeCell ref="Z119:AB119"/>
    <mergeCell ref="AC119:AE119"/>
    <mergeCell ref="AF119:AH119"/>
    <mergeCell ref="A121:H121"/>
    <mergeCell ref="I121:J121"/>
    <mergeCell ref="K121:M121"/>
    <mergeCell ref="N121:P121"/>
    <mergeCell ref="Q121:S121"/>
    <mergeCell ref="T121:V121"/>
    <mergeCell ref="A120:H120"/>
    <mergeCell ref="T124:V124"/>
    <mergeCell ref="W124:Y124"/>
    <mergeCell ref="Z124:AB124"/>
    <mergeCell ref="AC124:AE124"/>
    <mergeCell ref="AF124:AH124"/>
    <mergeCell ref="A138:H140"/>
    <mergeCell ref="I138:AH138"/>
    <mergeCell ref="I139:J140"/>
    <mergeCell ref="K139:M140"/>
    <mergeCell ref="N139:P140"/>
    <mergeCell ref="T123:V123"/>
    <mergeCell ref="W123:Y123"/>
    <mergeCell ref="Z123:AB123"/>
    <mergeCell ref="AC123:AE123"/>
    <mergeCell ref="AF123:AH123"/>
    <mergeCell ref="A124:H124"/>
    <mergeCell ref="I124:J124"/>
    <mergeCell ref="K124:M124"/>
    <mergeCell ref="N124:P124"/>
    <mergeCell ref="Q124:S124"/>
    <mergeCell ref="W141:Y141"/>
    <mergeCell ref="Z141:AB141"/>
    <mergeCell ref="AC141:AE141"/>
    <mergeCell ref="AF141:AH141"/>
    <mergeCell ref="A142:AH142"/>
    <mergeCell ref="A143:H143"/>
    <mergeCell ref="I143:J143"/>
    <mergeCell ref="K143:M143"/>
    <mergeCell ref="N143:P143"/>
    <mergeCell ref="Q143:S143"/>
    <mergeCell ref="A141:H141"/>
    <mergeCell ref="I141:J141"/>
    <mergeCell ref="K141:M141"/>
    <mergeCell ref="N141:P141"/>
    <mergeCell ref="Q141:S141"/>
    <mergeCell ref="T141:V141"/>
    <mergeCell ref="Q139:S140"/>
    <mergeCell ref="T139:V140"/>
    <mergeCell ref="W139:Y140"/>
    <mergeCell ref="Z139:AB140"/>
    <mergeCell ref="AC139:AE140"/>
    <mergeCell ref="AF139:AH140"/>
    <mergeCell ref="T144:V144"/>
    <mergeCell ref="W144:Y144"/>
    <mergeCell ref="Z144:AB144"/>
    <mergeCell ref="AC144:AE144"/>
    <mergeCell ref="AF144:AH144"/>
    <mergeCell ref="A145:H145"/>
    <mergeCell ref="I145:J145"/>
    <mergeCell ref="K145:M145"/>
    <mergeCell ref="N145:P145"/>
    <mergeCell ref="Q145:S145"/>
    <mergeCell ref="T143:V143"/>
    <mergeCell ref="W143:Y143"/>
    <mergeCell ref="Z143:AB143"/>
    <mergeCell ref="AC143:AE143"/>
    <mergeCell ref="AF143:AH143"/>
    <mergeCell ref="A144:H144"/>
    <mergeCell ref="I144:J144"/>
    <mergeCell ref="K144:M144"/>
    <mergeCell ref="N144:P144"/>
    <mergeCell ref="Q144:S144"/>
    <mergeCell ref="T146:V146"/>
    <mergeCell ref="W146:Y146"/>
    <mergeCell ref="Z146:AB146"/>
    <mergeCell ref="AC146:AE146"/>
    <mergeCell ref="AF146:AH146"/>
    <mergeCell ref="A147:H147"/>
    <mergeCell ref="I147:J147"/>
    <mergeCell ref="K147:M147"/>
    <mergeCell ref="N147:P147"/>
    <mergeCell ref="Q147:S147"/>
    <mergeCell ref="T145:V145"/>
    <mergeCell ref="W145:Y145"/>
    <mergeCell ref="Z145:AB145"/>
    <mergeCell ref="AC145:AE145"/>
    <mergeCell ref="AF145:AH145"/>
    <mergeCell ref="A146:H146"/>
    <mergeCell ref="I146:J146"/>
    <mergeCell ref="K146:M146"/>
    <mergeCell ref="N146:P146"/>
    <mergeCell ref="Q146:S146"/>
    <mergeCell ref="W149:Y149"/>
    <mergeCell ref="Z149:AB149"/>
    <mergeCell ref="AC149:AE149"/>
    <mergeCell ref="AF149:AH149"/>
    <mergeCell ref="A150:H150"/>
    <mergeCell ref="I150:J150"/>
    <mergeCell ref="K150:M150"/>
    <mergeCell ref="N150:P150"/>
    <mergeCell ref="Q150:S150"/>
    <mergeCell ref="T150:V150"/>
    <mergeCell ref="A149:H149"/>
    <mergeCell ref="I149:J149"/>
    <mergeCell ref="K149:M149"/>
    <mergeCell ref="N149:P149"/>
    <mergeCell ref="Q149:S149"/>
    <mergeCell ref="T149:V149"/>
    <mergeCell ref="T147:V147"/>
    <mergeCell ref="W147:Y147"/>
    <mergeCell ref="Z147:AB147"/>
    <mergeCell ref="AC147:AE147"/>
    <mergeCell ref="AF147:AH147"/>
    <mergeCell ref="A148:AH148"/>
    <mergeCell ref="W151:Y151"/>
    <mergeCell ref="Z151:AB151"/>
    <mergeCell ref="AC151:AE151"/>
    <mergeCell ref="AF151:AH151"/>
    <mergeCell ref="A153:H153"/>
    <mergeCell ref="I153:J153"/>
    <mergeCell ref="K153:M153"/>
    <mergeCell ref="N153:P153"/>
    <mergeCell ref="Q153:S153"/>
    <mergeCell ref="T153:V153"/>
    <mergeCell ref="W150:Y150"/>
    <mergeCell ref="Z150:AB150"/>
    <mergeCell ref="AC150:AE150"/>
    <mergeCell ref="AF150:AH150"/>
    <mergeCell ref="A151:H151"/>
    <mergeCell ref="I151:J151"/>
    <mergeCell ref="K151:M151"/>
    <mergeCell ref="N151:P151"/>
    <mergeCell ref="Q151:S151"/>
    <mergeCell ref="T151:V151"/>
    <mergeCell ref="T155:V155"/>
    <mergeCell ref="W155:Y155"/>
    <mergeCell ref="Z155:AB155"/>
    <mergeCell ref="AC155:AE155"/>
    <mergeCell ref="AF155:AH155"/>
    <mergeCell ref="A156:H156"/>
    <mergeCell ref="I156:J156"/>
    <mergeCell ref="K156:M156"/>
    <mergeCell ref="N156:P156"/>
    <mergeCell ref="Q156:S156"/>
    <mergeCell ref="W153:Y153"/>
    <mergeCell ref="Z153:AB153"/>
    <mergeCell ref="AC153:AE153"/>
    <mergeCell ref="AF153:AH153"/>
    <mergeCell ref="A154:AH154"/>
    <mergeCell ref="A155:H155"/>
    <mergeCell ref="I155:J155"/>
    <mergeCell ref="K155:M155"/>
    <mergeCell ref="N155:P155"/>
    <mergeCell ref="Q155:S155"/>
    <mergeCell ref="T157:V157"/>
    <mergeCell ref="W157:Y157"/>
    <mergeCell ref="Z157:AB157"/>
    <mergeCell ref="AC157:AE157"/>
    <mergeCell ref="AF157:AH157"/>
    <mergeCell ref="A159:H159"/>
    <mergeCell ref="I159:J159"/>
    <mergeCell ref="K159:M159"/>
    <mergeCell ref="N159:P159"/>
    <mergeCell ref="Q159:S159"/>
    <mergeCell ref="T156:V156"/>
    <mergeCell ref="W156:Y156"/>
    <mergeCell ref="Z156:AB156"/>
    <mergeCell ref="AC156:AE156"/>
    <mergeCell ref="AF156:AH156"/>
    <mergeCell ref="A157:H157"/>
    <mergeCell ref="I157:J157"/>
    <mergeCell ref="K157:M157"/>
    <mergeCell ref="N157:P157"/>
    <mergeCell ref="Q157:S157"/>
    <mergeCell ref="W161:Y161"/>
    <mergeCell ref="Z161:AB161"/>
    <mergeCell ref="AC161:AE161"/>
    <mergeCell ref="AF161:AH161"/>
    <mergeCell ref="A162:H162"/>
    <mergeCell ref="I162:J162"/>
    <mergeCell ref="K162:M162"/>
    <mergeCell ref="N162:P162"/>
    <mergeCell ref="Q162:S162"/>
    <mergeCell ref="T162:V162"/>
    <mergeCell ref="A161:H161"/>
    <mergeCell ref="I161:J161"/>
    <mergeCell ref="K161:M161"/>
    <mergeCell ref="N161:P161"/>
    <mergeCell ref="Q161:S161"/>
    <mergeCell ref="T161:V161"/>
    <mergeCell ref="T159:V159"/>
    <mergeCell ref="W159:Y159"/>
    <mergeCell ref="Z159:AB159"/>
    <mergeCell ref="AC159:AE159"/>
    <mergeCell ref="AF159:AH159"/>
    <mergeCell ref="A160:AH160"/>
    <mergeCell ref="A177:AH177"/>
    <mergeCell ref="A179:AH179"/>
    <mergeCell ref="A181:AH181"/>
    <mergeCell ref="A189:AH190"/>
    <mergeCell ref="A197:K198"/>
    <mergeCell ref="L197:V198"/>
    <mergeCell ref="W197:AH198"/>
    <mergeCell ref="A165:P165"/>
    <mergeCell ref="Q165:AH165"/>
    <mergeCell ref="A166:P166"/>
    <mergeCell ref="Q166:AH166"/>
    <mergeCell ref="A169:AH169"/>
    <mergeCell ref="A175:AH175"/>
    <mergeCell ref="W162:Y162"/>
    <mergeCell ref="Z162:AB162"/>
    <mergeCell ref="AC162:AE162"/>
    <mergeCell ref="AF162:AH162"/>
    <mergeCell ref="A164:P164"/>
    <mergeCell ref="Q164:AH164"/>
    <mergeCell ref="A221:I222"/>
    <mergeCell ref="J221:N222"/>
    <mergeCell ref="O221:S222"/>
    <mergeCell ref="T221:X222"/>
    <mergeCell ref="Y221:AC222"/>
    <mergeCell ref="AD221:AH222"/>
    <mergeCell ref="A211:AH211"/>
    <mergeCell ref="A213:AD213"/>
    <mergeCell ref="A215:I220"/>
    <mergeCell ref="J215:AH215"/>
    <mergeCell ref="J216:N220"/>
    <mergeCell ref="O216:S220"/>
    <mergeCell ref="T216:X220"/>
    <mergeCell ref="Y216:AC220"/>
    <mergeCell ref="AD216:AH220"/>
    <mergeCell ref="A199:K199"/>
    <mergeCell ref="L199:V199"/>
    <mergeCell ref="W199:AH199"/>
    <mergeCell ref="A200:K200"/>
    <mergeCell ref="L200:V200"/>
    <mergeCell ref="W200:AH200"/>
    <mergeCell ref="A227:I228"/>
    <mergeCell ref="J227:N228"/>
    <mergeCell ref="O227:S228"/>
    <mergeCell ref="T227:X228"/>
    <mergeCell ref="Y227:AC228"/>
    <mergeCell ref="AD227:AH228"/>
    <mergeCell ref="A225:I226"/>
    <mergeCell ref="J225:N226"/>
    <mergeCell ref="O225:S226"/>
    <mergeCell ref="T225:X226"/>
    <mergeCell ref="Y225:AC226"/>
    <mergeCell ref="AD225:AH226"/>
    <mergeCell ref="A223:I224"/>
    <mergeCell ref="J223:N224"/>
    <mergeCell ref="O223:S224"/>
    <mergeCell ref="T223:X224"/>
    <mergeCell ref="Y223:AC224"/>
    <mergeCell ref="AD223:AH224"/>
    <mergeCell ref="A233:I234"/>
    <mergeCell ref="J233:N234"/>
    <mergeCell ref="O233:S234"/>
    <mergeCell ref="T233:X234"/>
    <mergeCell ref="Y233:AC234"/>
    <mergeCell ref="AD233:AH234"/>
    <mergeCell ref="A231:I232"/>
    <mergeCell ref="J231:N232"/>
    <mergeCell ref="O231:S232"/>
    <mergeCell ref="T231:X232"/>
    <mergeCell ref="Y231:AC232"/>
    <mergeCell ref="AD231:AH232"/>
    <mergeCell ref="A229:I230"/>
    <mergeCell ref="J229:N230"/>
    <mergeCell ref="O229:S230"/>
    <mergeCell ref="T229:X230"/>
    <mergeCell ref="Y229:AC230"/>
    <mergeCell ref="AD229:AH230"/>
    <mergeCell ref="A254:AH254"/>
    <mergeCell ref="A256:Q257"/>
    <mergeCell ref="R256:AH257"/>
    <mergeCell ref="A258:Q259"/>
    <mergeCell ref="R258:AH259"/>
    <mergeCell ref="A260:Q261"/>
    <mergeCell ref="R260:AH261"/>
    <mergeCell ref="A245:AH245"/>
    <mergeCell ref="A247:Q248"/>
    <mergeCell ref="R247:AH248"/>
    <mergeCell ref="A249:Q250"/>
    <mergeCell ref="R249:AH250"/>
    <mergeCell ref="A251:Q252"/>
    <mergeCell ref="R251:AH252"/>
    <mergeCell ref="A235:I236"/>
    <mergeCell ref="J235:N236"/>
    <mergeCell ref="O235:S236"/>
    <mergeCell ref="T235:X236"/>
    <mergeCell ref="Y235:AC236"/>
    <mergeCell ref="AD235:AH236"/>
    <mergeCell ref="A238:Q239"/>
    <mergeCell ref="R238:AH239"/>
    <mergeCell ref="A240:Q241"/>
    <mergeCell ref="R240:AH241"/>
    <mergeCell ref="A283:I284"/>
    <mergeCell ref="J283:N284"/>
    <mergeCell ref="O283:S284"/>
    <mergeCell ref="T283:X284"/>
    <mergeCell ref="Y283:AC284"/>
    <mergeCell ref="AD283:AH284"/>
    <mergeCell ref="A281:I282"/>
    <mergeCell ref="J281:N282"/>
    <mergeCell ref="O281:S282"/>
    <mergeCell ref="T281:X282"/>
    <mergeCell ref="Y281:AC282"/>
    <mergeCell ref="AD281:AH282"/>
    <mergeCell ref="A267:AH267"/>
    <mergeCell ref="A273:AH273"/>
    <mergeCell ref="A275:I280"/>
    <mergeCell ref="J275:AH275"/>
    <mergeCell ref="J276:N280"/>
    <mergeCell ref="O276:S280"/>
    <mergeCell ref="T276:X280"/>
    <mergeCell ref="Y276:AC280"/>
    <mergeCell ref="AD276:AH280"/>
    <mergeCell ref="A289:I290"/>
    <mergeCell ref="J289:N290"/>
    <mergeCell ref="O289:S290"/>
    <mergeCell ref="T289:X290"/>
    <mergeCell ref="Y289:AC290"/>
    <mergeCell ref="AD289:AH290"/>
    <mergeCell ref="A287:I288"/>
    <mergeCell ref="J287:N288"/>
    <mergeCell ref="O287:S288"/>
    <mergeCell ref="T287:X288"/>
    <mergeCell ref="Y287:AC288"/>
    <mergeCell ref="AD287:AH288"/>
    <mergeCell ref="A285:I286"/>
    <mergeCell ref="J285:N286"/>
    <mergeCell ref="O285:S286"/>
    <mergeCell ref="T285:X286"/>
    <mergeCell ref="Y285:AC286"/>
    <mergeCell ref="AD285:AH286"/>
    <mergeCell ref="A294:AH294"/>
    <mergeCell ref="A297:AH297"/>
    <mergeCell ref="A318:AH318"/>
    <mergeCell ref="A320:J320"/>
    <mergeCell ref="K320:R320"/>
    <mergeCell ref="S320:Z320"/>
    <mergeCell ref="AA320:AH320"/>
    <mergeCell ref="A293:I293"/>
    <mergeCell ref="J293:N293"/>
    <mergeCell ref="O293:S293"/>
    <mergeCell ref="T293:X293"/>
    <mergeCell ref="Y293:AC293"/>
    <mergeCell ref="AD293:AH293"/>
    <mergeCell ref="A291:I292"/>
    <mergeCell ref="J291:N292"/>
    <mergeCell ref="O291:S292"/>
    <mergeCell ref="T291:X292"/>
    <mergeCell ref="Y291:AC292"/>
    <mergeCell ref="AD291:AH292"/>
    <mergeCell ref="A326:J327"/>
    <mergeCell ref="K326:R327"/>
    <mergeCell ref="S326:Z327"/>
    <mergeCell ref="AA326:AH327"/>
    <mergeCell ref="A328:J329"/>
    <mergeCell ref="K328:R329"/>
    <mergeCell ref="S328:Z329"/>
    <mergeCell ref="AA328:AH329"/>
    <mergeCell ref="A321:AH321"/>
    <mergeCell ref="A322:J323"/>
    <mergeCell ref="K322:R323"/>
    <mergeCell ref="S322:Z323"/>
    <mergeCell ref="AA322:AH323"/>
    <mergeCell ref="A324:J325"/>
    <mergeCell ref="K324:R325"/>
    <mergeCell ref="S324:Z325"/>
    <mergeCell ref="AA324:AH325"/>
    <mergeCell ref="A334:AH334"/>
    <mergeCell ref="A335:J336"/>
    <mergeCell ref="K335:R336"/>
    <mergeCell ref="S335:Z336"/>
    <mergeCell ref="AA335:AH336"/>
    <mergeCell ref="A337:J338"/>
    <mergeCell ref="K337:R338"/>
    <mergeCell ref="S337:Z338"/>
    <mergeCell ref="AA337:AH338"/>
    <mergeCell ref="A330:J331"/>
    <mergeCell ref="K330:R331"/>
    <mergeCell ref="S330:Z331"/>
    <mergeCell ref="AA330:AH331"/>
    <mergeCell ref="A332:J333"/>
    <mergeCell ref="K332:R333"/>
    <mergeCell ref="S332:Z333"/>
    <mergeCell ref="AA332:AH333"/>
    <mergeCell ref="A347:J348"/>
    <mergeCell ref="K347:R348"/>
    <mergeCell ref="S347:Z348"/>
    <mergeCell ref="AA347:AH348"/>
    <mergeCell ref="A349:J350"/>
    <mergeCell ref="K349:R350"/>
    <mergeCell ref="S349:Z350"/>
    <mergeCell ref="AA349:AH350"/>
    <mergeCell ref="A343:J344"/>
    <mergeCell ref="K343:R344"/>
    <mergeCell ref="S343:Z344"/>
    <mergeCell ref="AA343:AH344"/>
    <mergeCell ref="A345:J346"/>
    <mergeCell ref="K345:R346"/>
    <mergeCell ref="S345:Z346"/>
    <mergeCell ref="AA345:AH346"/>
    <mergeCell ref="A339:J340"/>
    <mergeCell ref="K339:R340"/>
    <mergeCell ref="S339:Z340"/>
    <mergeCell ref="AA339:AH340"/>
    <mergeCell ref="A341:J342"/>
    <mergeCell ref="K341:R342"/>
    <mergeCell ref="S341:Z342"/>
    <mergeCell ref="AA341:AH342"/>
    <mergeCell ref="A361:N362"/>
    <mergeCell ref="O361:X362"/>
    <mergeCell ref="Y361:AH362"/>
    <mergeCell ref="A363:N364"/>
    <mergeCell ref="O363:X364"/>
    <mergeCell ref="Y363:AH364"/>
    <mergeCell ref="A357:N358"/>
    <mergeCell ref="O357:X358"/>
    <mergeCell ref="Y357:AH358"/>
    <mergeCell ref="A359:N360"/>
    <mergeCell ref="O359:X360"/>
    <mergeCell ref="Y359:AH360"/>
    <mergeCell ref="A353:N354"/>
    <mergeCell ref="O353:X354"/>
    <mergeCell ref="Y353:AH354"/>
    <mergeCell ref="A355:N356"/>
    <mergeCell ref="O355:X356"/>
    <mergeCell ref="Y355:AH356"/>
    <mergeCell ref="A389:N390"/>
    <mergeCell ref="O389:X390"/>
    <mergeCell ref="Y389:AH390"/>
    <mergeCell ref="A391:N392"/>
    <mergeCell ref="O391:X392"/>
    <mergeCell ref="Y391:AH392"/>
    <mergeCell ref="A385:N386"/>
    <mergeCell ref="O385:X386"/>
    <mergeCell ref="Y385:AH386"/>
    <mergeCell ref="A387:N388"/>
    <mergeCell ref="O387:X388"/>
    <mergeCell ref="Y387:AH388"/>
    <mergeCell ref="A365:N366"/>
    <mergeCell ref="O365:X366"/>
    <mergeCell ref="Y365:AH366"/>
    <mergeCell ref="A380:AH380"/>
    <mergeCell ref="A383:N384"/>
    <mergeCell ref="O383:X384"/>
    <mergeCell ref="Y383:AH384"/>
    <mergeCell ref="A368:AH368"/>
    <mergeCell ref="A370:N371"/>
    <mergeCell ref="O370:AH370"/>
    <mergeCell ref="O371:X371"/>
    <mergeCell ref="Y371:AH371"/>
    <mergeCell ref="A372:N373"/>
    <mergeCell ref="O372:X373"/>
    <mergeCell ref="Y372:AH373"/>
    <mergeCell ref="A374:N375"/>
    <mergeCell ref="O374:X375"/>
    <mergeCell ref="Y374:AH375"/>
    <mergeCell ref="A408:N409"/>
    <mergeCell ref="O408:X409"/>
    <mergeCell ref="Y408:AH409"/>
    <mergeCell ref="A410:N411"/>
    <mergeCell ref="O410:X411"/>
    <mergeCell ref="Y410:AH411"/>
    <mergeCell ref="A402:AH402"/>
    <mergeCell ref="A404:N405"/>
    <mergeCell ref="O404:X405"/>
    <mergeCell ref="Y404:AH405"/>
    <mergeCell ref="A406:N407"/>
    <mergeCell ref="O406:X407"/>
    <mergeCell ref="Y406:AH407"/>
    <mergeCell ref="A393:N394"/>
    <mergeCell ref="O393:X394"/>
    <mergeCell ref="Y393:AH394"/>
    <mergeCell ref="A396:AH396"/>
    <mergeCell ref="A397:AH397"/>
    <mergeCell ref="D400:U400"/>
    <mergeCell ref="A418:N419"/>
    <mergeCell ref="O418:X419"/>
    <mergeCell ref="Y418:AH419"/>
    <mergeCell ref="A420:N421"/>
    <mergeCell ref="O420:X421"/>
    <mergeCell ref="Y420:AH421"/>
    <mergeCell ref="A414:N415"/>
    <mergeCell ref="O414:X415"/>
    <mergeCell ref="Y414:AH415"/>
    <mergeCell ref="A416:N417"/>
    <mergeCell ref="O416:X417"/>
    <mergeCell ref="Y416:AH417"/>
    <mergeCell ref="A412:N412"/>
    <mergeCell ref="O412:X412"/>
    <mergeCell ref="Y412:AH412"/>
    <mergeCell ref="A413:N413"/>
    <mergeCell ref="O413:X413"/>
    <mergeCell ref="Y413:AH413"/>
    <mergeCell ref="A450:Q450"/>
    <mergeCell ref="R450:AH450"/>
    <mergeCell ref="A451:Q451"/>
    <mergeCell ref="R451:AH451"/>
    <mergeCell ref="A452:Q452"/>
    <mergeCell ref="R452:AH452"/>
    <mergeCell ref="A447:Q447"/>
    <mergeCell ref="R447:AH447"/>
    <mergeCell ref="A448:Q448"/>
    <mergeCell ref="R448:AH448"/>
    <mergeCell ref="A449:Q449"/>
    <mergeCell ref="R449:AH449"/>
    <mergeCell ref="A422:N422"/>
    <mergeCell ref="O422:X422"/>
    <mergeCell ref="Y422:AH422"/>
    <mergeCell ref="D426:AH427"/>
    <mergeCell ref="A429:AH429"/>
    <mergeCell ref="A441:AH442"/>
    <mergeCell ref="A469:I471"/>
    <mergeCell ref="J469:AH469"/>
    <mergeCell ref="J470:N471"/>
    <mergeCell ref="O470:S471"/>
    <mergeCell ref="T470:X471"/>
    <mergeCell ref="Y470:AC471"/>
    <mergeCell ref="AD470:AH471"/>
    <mergeCell ref="A456:Q456"/>
    <mergeCell ref="R456:AH456"/>
    <mergeCell ref="A457:Q457"/>
    <mergeCell ref="R457:AH457"/>
    <mergeCell ref="A458:Q458"/>
    <mergeCell ref="R458:AH458"/>
    <mergeCell ref="A453:Q453"/>
    <mergeCell ref="R453:AH453"/>
    <mergeCell ref="A454:Q454"/>
    <mergeCell ref="R454:AH454"/>
    <mergeCell ref="A455:Q455"/>
    <mergeCell ref="R455:AH455"/>
    <mergeCell ref="A474:I474"/>
    <mergeCell ref="J474:N474"/>
    <mergeCell ref="O474:S474"/>
    <mergeCell ref="T474:X474"/>
    <mergeCell ref="Y474:AC474"/>
    <mergeCell ref="AD474:AH474"/>
    <mergeCell ref="A473:I473"/>
    <mergeCell ref="J473:N473"/>
    <mergeCell ref="O473:S473"/>
    <mergeCell ref="T473:X473"/>
    <mergeCell ref="Y473:AC473"/>
    <mergeCell ref="AD473:AH473"/>
    <mergeCell ref="A472:I472"/>
    <mergeCell ref="J472:N472"/>
    <mergeCell ref="O472:S472"/>
    <mergeCell ref="T472:X472"/>
    <mergeCell ref="Y472:AC472"/>
    <mergeCell ref="AD472:AH472"/>
    <mergeCell ref="A477:I477"/>
    <mergeCell ref="J477:N477"/>
    <mergeCell ref="O477:S477"/>
    <mergeCell ref="T477:X477"/>
    <mergeCell ref="Y477:AC477"/>
    <mergeCell ref="AD477:AH477"/>
    <mergeCell ref="A476:I476"/>
    <mergeCell ref="J476:N476"/>
    <mergeCell ref="O476:S476"/>
    <mergeCell ref="T476:X476"/>
    <mergeCell ref="Y476:AC476"/>
    <mergeCell ref="AD476:AH476"/>
    <mergeCell ref="A475:I475"/>
    <mergeCell ref="J475:N475"/>
    <mergeCell ref="O475:S475"/>
    <mergeCell ref="T475:X475"/>
    <mergeCell ref="Y475:AC475"/>
    <mergeCell ref="AD475:AH475"/>
    <mergeCell ref="A480:I480"/>
    <mergeCell ref="J480:N480"/>
    <mergeCell ref="O480:S480"/>
    <mergeCell ref="T480:X480"/>
    <mergeCell ref="Y480:AC480"/>
    <mergeCell ref="AD480:AH480"/>
    <mergeCell ref="A479:I479"/>
    <mergeCell ref="J479:N479"/>
    <mergeCell ref="O479:S479"/>
    <mergeCell ref="T479:X479"/>
    <mergeCell ref="Y479:AC479"/>
    <mergeCell ref="AD479:AH479"/>
    <mergeCell ref="A478:I478"/>
    <mergeCell ref="J478:N478"/>
    <mergeCell ref="O478:S478"/>
    <mergeCell ref="T478:X478"/>
    <mergeCell ref="Y478:AC478"/>
    <mergeCell ref="AD478:AH478"/>
    <mergeCell ref="A483:I483"/>
    <mergeCell ref="J483:N483"/>
    <mergeCell ref="O483:S483"/>
    <mergeCell ref="T483:X483"/>
    <mergeCell ref="Y483:AC483"/>
    <mergeCell ref="AD483:AH483"/>
    <mergeCell ref="A482:I482"/>
    <mergeCell ref="J482:N482"/>
    <mergeCell ref="O482:S482"/>
    <mergeCell ref="T482:X482"/>
    <mergeCell ref="Y482:AC482"/>
    <mergeCell ref="AD482:AH482"/>
    <mergeCell ref="A481:I481"/>
    <mergeCell ref="J481:N481"/>
    <mergeCell ref="O481:S481"/>
    <mergeCell ref="T481:X481"/>
    <mergeCell ref="Y481:AC481"/>
    <mergeCell ref="AD481:AH481"/>
    <mergeCell ref="A486:I486"/>
    <mergeCell ref="J486:N486"/>
    <mergeCell ref="O486:S486"/>
    <mergeCell ref="T486:X486"/>
    <mergeCell ref="Y486:AC486"/>
    <mergeCell ref="AD486:AH486"/>
    <mergeCell ref="A485:I485"/>
    <mergeCell ref="J485:N485"/>
    <mergeCell ref="O485:S485"/>
    <mergeCell ref="T485:X485"/>
    <mergeCell ref="Y485:AC485"/>
    <mergeCell ref="AD485:AH485"/>
    <mergeCell ref="A484:I484"/>
    <mergeCell ref="J484:N484"/>
    <mergeCell ref="O484:S484"/>
    <mergeCell ref="T484:X484"/>
    <mergeCell ref="Y484:AC484"/>
    <mergeCell ref="AD484:AH484"/>
    <mergeCell ref="A489:I489"/>
    <mergeCell ref="J489:N489"/>
    <mergeCell ref="O489:S489"/>
    <mergeCell ref="T489:X489"/>
    <mergeCell ref="Y489:AC489"/>
    <mergeCell ref="AD489:AH489"/>
    <mergeCell ref="A488:I488"/>
    <mergeCell ref="J488:N488"/>
    <mergeCell ref="O488:S488"/>
    <mergeCell ref="T488:X488"/>
    <mergeCell ref="Y488:AC488"/>
    <mergeCell ref="AD488:AH488"/>
    <mergeCell ref="A487:I487"/>
    <mergeCell ref="J487:N487"/>
    <mergeCell ref="O487:S487"/>
    <mergeCell ref="T487:X487"/>
    <mergeCell ref="Y487:AC487"/>
    <mergeCell ref="AD487:AH487"/>
    <mergeCell ref="A492:I492"/>
    <mergeCell ref="J492:N492"/>
    <mergeCell ref="O492:S492"/>
    <mergeCell ref="T492:X492"/>
    <mergeCell ref="Y492:AC492"/>
    <mergeCell ref="AD492:AH492"/>
    <mergeCell ref="A491:I491"/>
    <mergeCell ref="J491:N491"/>
    <mergeCell ref="O491:S491"/>
    <mergeCell ref="T491:X491"/>
    <mergeCell ref="Y491:AC491"/>
    <mergeCell ref="AD491:AH491"/>
    <mergeCell ref="A490:I490"/>
    <mergeCell ref="J490:N490"/>
    <mergeCell ref="O490:S490"/>
    <mergeCell ref="T490:X490"/>
    <mergeCell ref="Y490:AC490"/>
    <mergeCell ref="AD490:AH490"/>
    <mergeCell ref="A505:I505"/>
    <mergeCell ref="J505:N505"/>
    <mergeCell ref="O505:S505"/>
    <mergeCell ref="T505:X505"/>
    <mergeCell ref="Y505:AC505"/>
    <mergeCell ref="AD505:AH505"/>
    <mergeCell ref="A504:I504"/>
    <mergeCell ref="J504:N504"/>
    <mergeCell ref="O504:S504"/>
    <mergeCell ref="T504:X504"/>
    <mergeCell ref="Y504:AC504"/>
    <mergeCell ref="AD504:AH504"/>
    <mergeCell ref="A498:AH499"/>
    <mergeCell ref="A501:I503"/>
    <mergeCell ref="J501:AH501"/>
    <mergeCell ref="J502:N503"/>
    <mergeCell ref="O502:S503"/>
    <mergeCell ref="T502:X503"/>
    <mergeCell ref="Y502:AC503"/>
    <mergeCell ref="AD502:AH503"/>
    <mergeCell ref="A508:I508"/>
    <mergeCell ref="J508:N508"/>
    <mergeCell ref="O508:S508"/>
    <mergeCell ref="T508:X508"/>
    <mergeCell ref="Y508:AC508"/>
    <mergeCell ref="AD508:AH508"/>
    <mergeCell ref="A507:I507"/>
    <mergeCell ref="J507:N507"/>
    <mergeCell ref="O507:S507"/>
    <mergeCell ref="T507:X507"/>
    <mergeCell ref="Y507:AC507"/>
    <mergeCell ref="AD507:AH507"/>
    <mergeCell ref="A506:I506"/>
    <mergeCell ref="J506:N506"/>
    <mergeCell ref="O506:S506"/>
    <mergeCell ref="T506:X506"/>
    <mergeCell ref="Y506:AC506"/>
    <mergeCell ref="AD506:AH506"/>
    <mergeCell ref="A511:I511"/>
    <mergeCell ref="J511:N511"/>
    <mergeCell ref="O511:S511"/>
    <mergeCell ref="T511:X511"/>
    <mergeCell ref="Y511:AC511"/>
    <mergeCell ref="AD511:AH511"/>
    <mergeCell ref="A510:I510"/>
    <mergeCell ref="J510:N510"/>
    <mergeCell ref="O510:S510"/>
    <mergeCell ref="T510:X510"/>
    <mergeCell ref="Y510:AC510"/>
    <mergeCell ref="AD510:AH510"/>
    <mergeCell ref="A509:I509"/>
    <mergeCell ref="J509:N509"/>
    <mergeCell ref="O509:S509"/>
    <mergeCell ref="T509:X509"/>
    <mergeCell ref="Y509:AC509"/>
    <mergeCell ref="AD509:AH509"/>
    <mergeCell ref="A514:I514"/>
    <mergeCell ref="J514:N514"/>
    <mergeCell ref="O514:S514"/>
    <mergeCell ref="T514:X514"/>
    <mergeCell ref="Y514:AC514"/>
    <mergeCell ref="AD514:AH514"/>
    <mergeCell ref="A513:I513"/>
    <mergeCell ref="J513:N513"/>
    <mergeCell ref="O513:S513"/>
    <mergeCell ref="T513:X513"/>
    <mergeCell ref="Y513:AC513"/>
    <mergeCell ref="AD513:AH513"/>
    <mergeCell ref="A512:I512"/>
    <mergeCell ref="J512:N512"/>
    <mergeCell ref="O512:S512"/>
    <mergeCell ref="T512:X512"/>
    <mergeCell ref="Y512:AC512"/>
    <mergeCell ref="AD512:AH512"/>
    <mergeCell ref="A517:I517"/>
    <mergeCell ref="J517:N517"/>
    <mergeCell ref="O517:S517"/>
    <mergeCell ref="T517:X517"/>
    <mergeCell ref="Y517:AC517"/>
    <mergeCell ref="AD517:AH517"/>
    <mergeCell ref="A516:I516"/>
    <mergeCell ref="J516:N516"/>
    <mergeCell ref="O516:S516"/>
    <mergeCell ref="T516:X516"/>
    <mergeCell ref="Y516:AC516"/>
    <mergeCell ref="AD516:AH516"/>
    <mergeCell ref="A515:I515"/>
    <mergeCell ref="J515:N515"/>
    <mergeCell ref="O515:S515"/>
    <mergeCell ref="T515:X515"/>
    <mergeCell ref="Y515:AC515"/>
    <mergeCell ref="AD515:AH515"/>
    <mergeCell ref="A520:I520"/>
    <mergeCell ref="J520:N520"/>
    <mergeCell ref="O520:S520"/>
    <mergeCell ref="T520:X520"/>
    <mergeCell ref="Y520:AC520"/>
    <mergeCell ref="AD520:AH520"/>
    <mergeCell ref="A519:I519"/>
    <mergeCell ref="J519:N519"/>
    <mergeCell ref="O519:S519"/>
    <mergeCell ref="T519:X519"/>
    <mergeCell ref="Y519:AC519"/>
    <mergeCell ref="AD519:AH519"/>
    <mergeCell ref="A518:I518"/>
    <mergeCell ref="J518:N518"/>
    <mergeCell ref="O518:S518"/>
    <mergeCell ref="T518:X518"/>
    <mergeCell ref="Y518:AC518"/>
    <mergeCell ref="AD518:AH518"/>
    <mergeCell ref="A523:I523"/>
    <mergeCell ref="J523:N523"/>
    <mergeCell ref="O523:S523"/>
    <mergeCell ref="T523:X523"/>
    <mergeCell ref="Y523:AC523"/>
    <mergeCell ref="AD523:AH523"/>
    <mergeCell ref="A522:I522"/>
    <mergeCell ref="J522:N522"/>
    <mergeCell ref="O522:S522"/>
    <mergeCell ref="T522:X522"/>
    <mergeCell ref="Y522:AC522"/>
    <mergeCell ref="AD522:AH522"/>
    <mergeCell ref="A521:I521"/>
    <mergeCell ref="J521:N521"/>
    <mergeCell ref="O521:S521"/>
    <mergeCell ref="T521:X521"/>
    <mergeCell ref="Y521:AC521"/>
    <mergeCell ref="AD521:AH521"/>
    <mergeCell ref="A546:I546"/>
    <mergeCell ref="J546:N546"/>
    <mergeCell ref="O546:S546"/>
    <mergeCell ref="T546:X546"/>
    <mergeCell ref="Y546:AC546"/>
    <mergeCell ref="AD546:AH546"/>
    <mergeCell ref="A530:AH531"/>
    <mergeCell ref="A543:I545"/>
    <mergeCell ref="J543:AH543"/>
    <mergeCell ref="J544:N545"/>
    <mergeCell ref="O544:S545"/>
    <mergeCell ref="T544:X545"/>
    <mergeCell ref="Y544:AC545"/>
    <mergeCell ref="AD544:AH545"/>
    <mergeCell ref="A524:I524"/>
    <mergeCell ref="J524:N524"/>
    <mergeCell ref="O524:S524"/>
    <mergeCell ref="T524:X524"/>
    <mergeCell ref="Y524:AC524"/>
    <mergeCell ref="AD524:AH524"/>
    <mergeCell ref="A532:I532"/>
    <mergeCell ref="A549:I549"/>
    <mergeCell ref="J549:N549"/>
    <mergeCell ref="O549:S549"/>
    <mergeCell ref="T549:X549"/>
    <mergeCell ref="Y549:AC549"/>
    <mergeCell ref="AD549:AH549"/>
    <mergeCell ref="A548:I548"/>
    <mergeCell ref="J548:N548"/>
    <mergeCell ref="O548:S548"/>
    <mergeCell ref="T548:X548"/>
    <mergeCell ref="Y548:AC548"/>
    <mergeCell ref="AD548:AH548"/>
    <mergeCell ref="A547:I547"/>
    <mergeCell ref="J547:N547"/>
    <mergeCell ref="O547:S547"/>
    <mergeCell ref="T547:X547"/>
    <mergeCell ref="Y547:AC547"/>
    <mergeCell ref="AD547:AH547"/>
    <mergeCell ref="A552:I552"/>
    <mergeCell ref="J552:N552"/>
    <mergeCell ref="O552:S552"/>
    <mergeCell ref="T552:X552"/>
    <mergeCell ref="Y552:AC552"/>
    <mergeCell ref="AD552:AH552"/>
    <mergeCell ref="A551:I551"/>
    <mergeCell ref="J551:N551"/>
    <mergeCell ref="O551:S551"/>
    <mergeCell ref="T551:X551"/>
    <mergeCell ref="Y551:AC551"/>
    <mergeCell ref="AD551:AH551"/>
    <mergeCell ref="A550:I550"/>
    <mergeCell ref="J550:N550"/>
    <mergeCell ref="O550:S550"/>
    <mergeCell ref="T550:X550"/>
    <mergeCell ref="Y550:AC550"/>
    <mergeCell ref="AD550:AH550"/>
    <mergeCell ref="A555:I555"/>
    <mergeCell ref="J555:N555"/>
    <mergeCell ref="O555:S555"/>
    <mergeCell ref="T555:X555"/>
    <mergeCell ref="Y555:AC555"/>
    <mergeCell ref="AD555:AH555"/>
    <mergeCell ref="A554:I554"/>
    <mergeCell ref="J554:N554"/>
    <mergeCell ref="O554:S554"/>
    <mergeCell ref="T554:X554"/>
    <mergeCell ref="Y554:AC554"/>
    <mergeCell ref="AD554:AH554"/>
    <mergeCell ref="A553:I553"/>
    <mergeCell ref="J553:N553"/>
    <mergeCell ref="O553:S553"/>
    <mergeCell ref="T553:X553"/>
    <mergeCell ref="Y553:AC553"/>
    <mergeCell ref="AD553:AH553"/>
    <mergeCell ref="A558:I558"/>
    <mergeCell ref="J558:N558"/>
    <mergeCell ref="O558:S558"/>
    <mergeCell ref="T558:X558"/>
    <mergeCell ref="Y558:AC558"/>
    <mergeCell ref="AD558:AH558"/>
    <mergeCell ref="A557:I557"/>
    <mergeCell ref="J557:N557"/>
    <mergeCell ref="O557:S557"/>
    <mergeCell ref="T557:X557"/>
    <mergeCell ref="Y557:AC557"/>
    <mergeCell ref="AD557:AH557"/>
    <mergeCell ref="A556:I556"/>
    <mergeCell ref="J556:N556"/>
    <mergeCell ref="O556:S556"/>
    <mergeCell ref="T556:X556"/>
    <mergeCell ref="Y556:AC556"/>
    <mergeCell ref="AD556:AH556"/>
    <mergeCell ref="A571:I571"/>
    <mergeCell ref="J571:N571"/>
    <mergeCell ref="O571:S571"/>
    <mergeCell ref="T571:X571"/>
    <mergeCell ref="Y571:AC571"/>
    <mergeCell ref="AD571:AH571"/>
    <mergeCell ref="A570:I570"/>
    <mergeCell ref="J570:N570"/>
    <mergeCell ref="O570:S570"/>
    <mergeCell ref="T570:X570"/>
    <mergeCell ref="Y570:AC570"/>
    <mergeCell ref="AD570:AH570"/>
    <mergeCell ref="A561:AH562"/>
    <mergeCell ref="A564:AH565"/>
    <mergeCell ref="A567:I569"/>
    <mergeCell ref="J567:AH567"/>
    <mergeCell ref="J568:N569"/>
    <mergeCell ref="O568:S569"/>
    <mergeCell ref="T568:X569"/>
    <mergeCell ref="Y568:AC569"/>
    <mergeCell ref="AD568:AH569"/>
    <mergeCell ref="A574:I574"/>
    <mergeCell ref="J574:N574"/>
    <mergeCell ref="O574:S574"/>
    <mergeCell ref="T574:X574"/>
    <mergeCell ref="Y574:AC574"/>
    <mergeCell ref="AD574:AH574"/>
    <mergeCell ref="A573:I573"/>
    <mergeCell ref="J573:N573"/>
    <mergeCell ref="O573:S573"/>
    <mergeCell ref="T573:X573"/>
    <mergeCell ref="Y573:AC573"/>
    <mergeCell ref="AD573:AH573"/>
    <mergeCell ref="A572:I572"/>
    <mergeCell ref="J572:N572"/>
    <mergeCell ref="O572:S572"/>
    <mergeCell ref="T572:X572"/>
    <mergeCell ref="Y572:AC572"/>
    <mergeCell ref="AD572:AH572"/>
    <mergeCell ref="A577:I577"/>
    <mergeCell ref="J577:N577"/>
    <mergeCell ref="O577:S577"/>
    <mergeCell ref="T577:X577"/>
    <mergeCell ref="Y577:AC577"/>
    <mergeCell ref="AD577:AH577"/>
    <mergeCell ref="A576:I576"/>
    <mergeCell ref="J576:N576"/>
    <mergeCell ref="O576:S576"/>
    <mergeCell ref="T576:X576"/>
    <mergeCell ref="Y576:AC576"/>
    <mergeCell ref="AD576:AH576"/>
    <mergeCell ref="A575:I575"/>
    <mergeCell ref="J575:N575"/>
    <mergeCell ref="O575:S575"/>
    <mergeCell ref="T575:X575"/>
    <mergeCell ref="Y575:AC575"/>
    <mergeCell ref="AD575:AH575"/>
    <mergeCell ref="A580:I580"/>
    <mergeCell ref="J580:N580"/>
    <mergeCell ref="O580:S580"/>
    <mergeCell ref="T580:X580"/>
    <mergeCell ref="Y580:AC580"/>
    <mergeCell ref="AD580:AH580"/>
    <mergeCell ref="A579:I579"/>
    <mergeCell ref="J579:N579"/>
    <mergeCell ref="O579:S579"/>
    <mergeCell ref="T579:X579"/>
    <mergeCell ref="Y579:AC579"/>
    <mergeCell ref="AD579:AH579"/>
    <mergeCell ref="A578:I578"/>
    <mergeCell ref="J578:N578"/>
    <mergeCell ref="O578:S578"/>
    <mergeCell ref="T578:X578"/>
    <mergeCell ref="Y578:AC578"/>
    <mergeCell ref="AD578:AH578"/>
    <mergeCell ref="A583:I583"/>
    <mergeCell ref="J583:N583"/>
    <mergeCell ref="O583:S583"/>
    <mergeCell ref="T583:X583"/>
    <mergeCell ref="Y583:AC583"/>
    <mergeCell ref="AD583:AH583"/>
    <mergeCell ref="A582:I582"/>
    <mergeCell ref="J582:N582"/>
    <mergeCell ref="O582:S582"/>
    <mergeCell ref="T582:X582"/>
    <mergeCell ref="Y582:AC582"/>
    <mergeCell ref="AD582:AH582"/>
    <mergeCell ref="A581:I581"/>
    <mergeCell ref="J581:N581"/>
    <mergeCell ref="O581:S581"/>
    <mergeCell ref="T581:X581"/>
    <mergeCell ref="Y581:AC581"/>
    <mergeCell ref="AD581:AH581"/>
    <mergeCell ref="A614:N615"/>
    <mergeCell ref="O614:X615"/>
    <mergeCell ref="Y614:AH615"/>
    <mergeCell ref="A616:N617"/>
    <mergeCell ref="O616:X617"/>
    <mergeCell ref="Y616:AH617"/>
    <mergeCell ref="A610:N611"/>
    <mergeCell ref="O610:X611"/>
    <mergeCell ref="Y610:AH611"/>
    <mergeCell ref="A612:N613"/>
    <mergeCell ref="O612:X613"/>
    <mergeCell ref="Y612:AH613"/>
    <mergeCell ref="A588:AH588"/>
    <mergeCell ref="A606:N607"/>
    <mergeCell ref="O606:X607"/>
    <mergeCell ref="Y606:AH607"/>
    <mergeCell ref="A608:N609"/>
    <mergeCell ref="O608:X609"/>
    <mergeCell ref="Y608:AH609"/>
    <mergeCell ref="A590:N591"/>
    <mergeCell ref="O590:X591"/>
    <mergeCell ref="Y590:AH591"/>
    <mergeCell ref="A592:N593"/>
    <mergeCell ref="O592:X593"/>
    <mergeCell ref="Y592:AH593"/>
    <mergeCell ref="A594:N595"/>
    <mergeCell ref="O594:X595"/>
    <mergeCell ref="Y594:AH595"/>
    <mergeCell ref="A596:N597"/>
    <mergeCell ref="O596:X597"/>
    <mergeCell ref="Y596:AH597"/>
    <mergeCell ref="A598:N599"/>
    <mergeCell ref="A632:N633"/>
    <mergeCell ref="O632:X633"/>
    <mergeCell ref="Y632:AH633"/>
    <mergeCell ref="A634:N635"/>
    <mergeCell ref="O634:X635"/>
    <mergeCell ref="Y634:AH635"/>
    <mergeCell ref="A628:N629"/>
    <mergeCell ref="O628:X629"/>
    <mergeCell ref="Y628:AH629"/>
    <mergeCell ref="A630:N631"/>
    <mergeCell ref="O630:X631"/>
    <mergeCell ref="Y630:AH631"/>
    <mergeCell ref="A618:N619"/>
    <mergeCell ref="O618:X619"/>
    <mergeCell ref="Y618:AH619"/>
    <mergeCell ref="A621:AH621"/>
    <mergeCell ref="A623:AL623"/>
    <mergeCell ref="A626:AH626"/>
    <mergeCell ref="A646:AH646"/>
    <mergeCell ref="A653:I656"/>
    <mergeCell ref="T653:X656"/>
    <mergeCell ref="Y653:AC656"/>
    <mergeCell ref="AD653:AH656"/>
    <mergeCell ref="A640:N641"/>
    <mergeCell ref="O640:X641"/>
    <mergeCell ref="Y640:AH641"/>
    <mergeCell ref="A642:N643"/>
    <mergeCell ref="O642:X643"/>
    <mergeCell ref="Y642:AH643"/>
    <mergeCell ref="A636:N637"/>
    <mergeCell ref="O636:X637"/>
    <mergeCell ref="Y636:AH637"/>
    <mergeCell ref="A638:N639"/>
    <mergeCell ref="O638:X639"/>
    <mergeCell ref="Y638:AH639"/>
    <mergeCell ref="J653:L656"/>
    <mergeCell ref="M653:O656"/>
    <mergeCell ref="P653:S656"/>
    <mergeCell ref="A660:I660"/>
    <mergeCell ref="T660:X660"/>
    <mergeCell ref="Y660:AC660"/>
    <mergeCell ref="AD660:AH660"/>
    <mergeCell ref="A659:I659"/>
    <mergeCell ref="J659:N659"/>
    <mergeCell ref="O659:S659"/>
    <mergeCell ref="T659:X659"/>
    <mergeCell ref="Y659:AC659"/>
    <mergeCell ref="AD659:AH659"/>
    <mergeCell ref="A657:AH657"/>
    <mergeCell ref="A658:I658"/>
    <mergeCell ref="T658:X658"/>
    <mergeCell ref="Y658:AC658"/>
    <mergeCell ref="AD658:AH658"/>
    <mergeCell ref="J658:L658"/>
    <mergeCell ref="J660:L660"/>
    <mergeCell ref="M658:O658"/>
    <mergeCell ref="M660:O660"/>
    <mergeCell ref="P658:S658"/>
    <mergeCell ref="P660:S660"/>
    <mergeCell ref="A663:AH663"/>
    <mergeCell ref="A664:I664"/>
    <mergeCell ref="T664:X664"/>
    <mergeCell ref="Y664:AC664"/>
    <mergeCell ref="AD664:AH664"/>
    <mergeCell ref="A662:I662"/>
    <mergeCell ref="T662:X662"/>
    <mergeCell ref="Y662:AC662"/>
    <mergeCell ref="AD662:AH662"/>
    <mergeCell ref="A661:I661"/>
    <mergeCell ref="T661:X661"/>
    <mergeCell ref="Y661:AC661"/>
    <mergeCell ref="AD661:AH661"/>
    <mergeCell ref="J661:L661"/>
    <mergeCell ref="J662:L662"/>
    <mergeCell ref="M661:O661"/>
    <mergeCell ref="M662:O662"/>
    <mergeCell ref="J664:L664"/>
    <mergeCell ref="M664:O664"/>
    <mergeCell ref="P664:S664"/>
    <mergeCell ref="A666:I666"/>
    <mergeCell ref="T666:X666"/>
    <mergeCell ref="Y666:AC666"/>
    <mergeCell ref="AD666:AH666"/>
    <mergeCell ref="A665:I665"/>
    <mergeCell ref="T665:X665"/>
    <mergeCell ref="Y665:AC665"/>
    <mergeCell ref="AD665:AH665"/>
    <mergeCell ref="A667:I667"/>
    <mergeCell ref="T667:X667"/>
    <mergeCell ref="Y667:AC667"/>
    <mergeCell ref="AD667:AH667"/>
    <mergeCell ref="J665:L665"/>
    <mergeCell ref="J666:L666"/>
    <mergeCell ref="J668:L668"/>
    <mergeCell ref="M665:O665"/>
    <mergeCell ref="M666:O666"/>
    <mergeCell ref="M668:O668"/>
    <mergeCell ref="P665:S665"/>
    <mergeCell ref="P666:S666"/>
    <mergeCell ref="P668:S668"/>
    <mergeCell ref="A668:I668"/>
    <mergeCell ref="T668:X668"/>
    <mergeCell ref="Y668:AC668"/>
    <mergeCell ref="AD668:AH668"/>
    <mergeCell ref="M670:O670"/>
    <mergeCell ref="J671:L671"/>
    <mergeCell ref="M671:O671"/>
    <mergeCell ref="A695:AH695"/>
    <mergeCell ref="A696:AH696"/>
    <mergeCell ref="A697:AH697"/>
    <mergeCell ref="A700:AH701"/>
    <mergeCell ref="A706:P707"/>
    <mergeCell ref="Q706:Y707"/>
    <mergeCell ref="Z706:AH707"/>
    <mergeCell ref="A691:H691"/>
    <mergeCell ref="I691:P691"/>
    <mergeCell ref="Q691:X691"/>
    <mergeCell ref="Y691:AG691"/>
    <mergeCell ref="A692:H692"/>
    <mergeCell ref="I692:P692"/>
    <mergeCell ref="Q692:X692"/>
    <mergeCell ref="Y692:AG692"/>
    <mergeCell ref="A673:AH673"/>
    <mergeCell ref="A689:H689"/>
    <mergeCell ref="I689:P689"/>
    <mergeCell ref="Q689:X689"/>
    <mergeCell ref="Y689:AG689"/>
    <mergeCell ref="A690:H690"/>
    <mergeCell ref="I690:P690"/>
    <mergeCell ref="Q690:X690"/>
    <mergeCell ref="Y690:AG690"/>
    <mergeCell ref="A680:I680"/>
    <mergeCell ref="J680:L680"/>
    <mergeCell ref="M680:O680"/>
    <mergeCell ref="P680:S680"/>
    <mergeCell ref="T680:X680"/>
    <mergeCell ref="Y680:AC680"/>
    <mergeCell ref="AD680:AH680"/>
    <mergeCell ref="A681:AH681"/>
    <mergeCell ref="A714:AH717"/>
    <mergeCell ref="A723:J726"/>
    <mergeCell ref="K723:V723"/>
    <mergeCell ref="W723:AH723"/>
    <mergeCell ref="K724:V724"/>
    <mergeCell ref="W724:AH724"/>
    <mergeCell ref="K725:N726"/>
    <mergeCell ref="O725:R726"/>
    <mergeCell ref="S725:V726"/>
    <mergeCell ref="W725:Z726"/>
    <mergeCell ref="A711:P711"/>
    <mergeCell ref="Q711:Y711"/>
    <mergeCell ref="Z711:AH711"/>
    <mergeCell ref="A710:P710"/>
    <mergeCell ref="Q710:Y710"/>
    <mergeCell ref="Z710:AH710"/>
    <mergeCell ref="A708:P708"/>
    <mergeCell ref="Q708:Y708"/>
    <mergeCell ref="Z708:AH708"/>
    <mergeCell ref="A709:P709"/>
    <mergeCell ref="Q709:Y709"/>
    <mergeCell ref="Z709:AH709"/>
    <mergeCell ref="A682:I682"/>
    <mergeCell ref="J682:L682"/>
    <mergeCell ref="M682:O682"/>
    <mergeCell ref="P682:S682"/>
    <mergeCell ref="T682:X682"/>
    <mergeCell ref="Y682:AC682"/>
    <mergeCell ref="AD682:AH682"/>
    <mergeCell ref="O727:R727"/>
    <mergeCell ref="S727:V727"/>
    <mergeCell ref="W727:Z727"/>
    <mergeCell ref="AA727:AD727"/>
    <mergeCell ref="AE727:AH727"/>
    <mergeCell ref="A747:R747"/>
    <mergeCell ref="S747:Z747"/>
    <mergeCell ref="AA747:AH747"/>
    <mergeCell ref="A748:R748"/>
    <mergeCell ref="S748:Z748"/>
    <mergeCell ref="AA748:AH748"/>
    <mergeCell ref="A744:R745"/>
    <mergeCell ref="S744:Z745"/>
    <mergeCell ref="AA744:AH745"/>
    <mergeCell ref="A746:R746"/>
    <mergeCell ref="S746:Z746"/>
    <mergeCell ref="AA746:AH746"/>
    <mergeCell ref="A734:AH734"/>
    <mergeCell ref="A736:AH736"/>
    <mergeCell ref="A738:AH738"/>
    <mergeCell ref="A739:AH739"/>
    <mergeCell ref="A740:AH740"/>
    <mergeCell ref="A742:AH742"/>
    <mergeCell ref="A753:R753"/>
    <mergeCell ref="S753:Z753"/>
    <mergeCell ref="AA753:AH753"/>
    <mergeCell ref="A754:R754"/>
    <mergeCell ref="S754:Z754"/>
    <mergeCell ref="AA754:AH754"/>
    <mergeCell ref="A751:R751"/>
    <mergeCell ref="S751:Z751"/>
    <mergeCell ref="AA751:AH751"/>
    <mergeCell ref="A752:R752"/>
    <mergeCell ref="S752:Z752"/>
    <mergeCell ref="AA752:AH752"/>
    <mergeCell ref="A760:AH760"/>
    <mergeCell ref="A749:R749"/>
    <mergeCell ref="S749:Z749"/>
    <mergeCell ref="AA749:AH749"/>
    <mergeCell ref="A750:R750"/>
    <mergeCell ref="S750:Z750"/>
    <mergeCell ref="AA750:AH750"/>
    <mergeCell ref="W772:Z772"/>
    <mergeCell ref="AA772:AD772"/>
    <mergeCell ref="AE772:AH772"/>
    <mergeCell ref="A773:J773"/>
    <mergeCell ref="K773:N773"/>
    <mergeCell ref="O773:R773"/>
    <mergeCell ref="S773:V773"/>
    <mergeCell ref="W773:Z773"/>
    <mergeCell ref="AA773:AD773"/>
    <mergeCell ref="AE773:AH773"/>
    <mergeCell ref="A757:AH757"/>
    <mergeCell ref="A768:AH769"/>
    <mergeCell ref="A771:J772"/>
    <mergeCell ref="K771:R771"/>
    <mergeCell ref="S771:Z771"/>
    <mergeCell ref="AA771:AH771"/>
    <mergeCell ref="K772:N772"/>
    <mergeCell ref="O772:R772"/>
    <mergeCell ref="S772:V772"/>
    <mergeCell ref="AE776:AH776"/>
    <mergeCell ref="A777:J777"/>
    <mergeCell ref="K777:N777"/>
    <mergeCell ref="O777:R777"/>
    <mergeCell ref="S777:V777"/>
    <mergeCell ref="W777:Z777"/>
    <mergeCell ref="AA777:AD777"/>
    <mergeCell ref="AE777:AH777"/>
    <mergeCell ref="A776:J776"/>
    <mergeCell ref="K776:N776"/>
    <mergeCell ref="O776:R776"/>
    <mergeCell ref="S776:V776"/>
    <mergeCell ref="W776:Z776"/>
    <mergeCell ref="AA776:AD776"/>
    <mergeCell ref="AE774:AH774"/>
    <mergeCell ref="A775:J775"/>
    <mergeCell ref="K775:N775"/>
    <mergeCell ref="O775:R775"/>
    <mergeCell ref="S775:V775"/>
    <mergeCell ref="W775:Z775"/>
    <mergeCell ref="AA775:AD775"/>
    <mergeCell ref="AE775:AH775"/>
    <mergeCell ref="A774:J774"/>
    <mergeCell ref="K774:N774"/>
    <mergeCell ref="O774:R774"/>
    <mergeCell ref="S774:V774"/>
    <mergeCell ref="W774:Z774"/>
    <mergeCell ref="AA774:AD774"/>
    <mergeCell ref="A788:I788"/>
    <mergeCell ref="J788:N788"/>
    <mergeCell ref="O788:S788"/>
    <mergeCell ref="T788:X788"/>
    <mergeCell ref="Y788:AC788"/>
    <mergeCell ref="AD788:AH788"/>
    <mergeCell ref="A787:I787"/>
    <mergeCell ref="J787:N787"/>
    <mergeCell ref="O787:S787"/>
    <mergeCell ref="T787:X787"/>
    <mergeCell ref="Y787:AC787"/>
    <mergeCell ref="AD787:AH787"/>
    <mergeCell ref="AE778:AH778"/>
    <mergeCell ref="A785:I786"/>
    <mergeCell ref="J785:N785"/>
    <mergeCell ref="O785:X785"/>
    <mergeCell ref="Y785:AH785"/>
    <mergeCell ref="J786:N786"/>
    <mergeCell ref="O786:S786"/>
    <mergeCell ref="T786:X786"/>
    <mergeCell ref="Y786:AC786"/>
    <mergeCell ref="AD786:AH786"/>
    <mergeCell ref="A778:J778"/>
    <mergeCell ref="K778:N778"/>
    <mergeCell ref="O778:R778"/>
    <mergeCell ref="S778:V778"/>
    <mergeCell ref="W778:Z778"/>
    <mergeCell ref="AA778:AD778"/>
    <mergeCell ref="A791:I791"/>
    <mergeCell ref="J791:N791"/>
    <mergeCell ref="O791:S791"/>
    <mergeCell ref="T791:X791"/>
    <mergeCell ref="Y791:AC791"/>
    <mergeCell ref="AD791:AH791"/>
    <mergeCell ref="A790:I790"/>
    <mergeCell ref="J790:N790"/>
    <mergeCell ref="O790:S790"/>
    <mergeCell ref="T790:X790"/>
    <mergeCell ref="Y790:AC790"/>
    <mergeCell ref="AD790:AH790"/>
    <mergeCell ref="A789:I789"/>
    <mergeCell ref="J789:N789"/>
    <mergeCell ref="O789:S789"/>
    <mergeCell ref="T789:X789"/>
    <mergeCell ref="Y789:AC789"/>
    <mergeCell ref="AD789:AH789"/>
    <mergeCell ref="A794:I794"/>
    <mergeCell ref="J794:N794"/>
    <mergeCell ref="O794:S794"/>
    <mergeCell ref="T794:X794"/>
    <mergeCell ref="Y794:AC794"/>
    <mergeCell ref="AD794:AH794"/>
    <mergeCell ref="A793:I793"/>
    <mergeCell ref="J793:N793"/>
    <mergeCell ref="O793:S793"/>
    <mergeCell ref="T793:X793"/>
    <mergeCell ref="Y793:AC793"/>
    <mergeCell ref="AD793:AH793"/>
    <mergeCell ref="A792:I792"/>
    <mergeCell ref="J792:N792"/>
    <mergeCell ref="O792:S792"/>
    <mergeCell ref="T792:X792"/>
    <mergeCell ref="Y792:AC792"/>
    <mergeCell ref="AD792:AH792"/>
    <mergeCell ref="A805:AH806"/>
    <mergeCell ref="A808:P808"/>
    <mergeCell ref="Q808:Y808"/>
    <mergeCell ref="Z808:AH808"/>
    <mergeCell ref="A809:P809"/>
    <mergeCell ref="Q809:Y809"/>
    <mergeCell ref="Z809:AH809"/>
    <mergeCell ref="A796:I796"/>
    <mergeCell ref="J796:N796"/>
    <mergeCell ref="O796:S796"/>
    <mergeCell ref="T796:X796"/>
    <mergeCell ref="Y796:AC796"/>
    <mergeCell ref="AD796:AH796"/>
    <mergeCell ref="A795:I795"/>
    <mergeCell ref="J795:N795"/>
    <mergeCell ref="O795:S795"/>
    <mergeCell ref="T795:X795"/>
    <mergeCell ref="Y795:AC795"/>
    <mergeCell ref="AD795:AH795"/>
    <mergeCell ref="A814:P814"/>
    <mergeCell ref="Q814:Y814"/>
    <mergeCell ref="Z814:AH814"/>
    <mergeCell ref="A815:P815"/>
    <mergeCell ref="Q815:Y815"/>
    <mergeCell ref="Z815:AH815"/>
    <mergeCell ref="A812:P812"/>
    <mergeCell ref="Q812:Y812"/>
    <mergeCell ref="Z812:AH812"/>
    <mergeCell ref="A813:P813"/>
    <mergeCell ref="Q813:Y813"/>
    <mergeCell ref="Z813:AH813"/>
    <mergeCell ref="A810:P810"/>
    <mergeCell ref="Q810:Y810"/>
    <mergeCell ref="Z810:AH810"/>
    <mergeCell ref="A811:P811"/>
    <mergeCell ref="Q811:Y811"/>
    <mergeCell ref="Z811:AH811"/>
    <mergeCell ref="A820:P820"/>
    <mergeCell ref="Q820:Y820"/>
    <mergeCell ref="Z820:AH820"/>
    <mergeCell ref="A821:P821"/>
    <mergeCell ref="Q821:Y821"/>
    <mergeCell ref="Z821:AH821"/>
    <mergeCell ref="A818:P818"/>
    <mergeCell ref="Q818:Y818"/>
    <mergeCell ref="Z818:AH818"/>
    <mergeCell ref="A819:P819"/>
    <mergeCell ref="Q819:Y819"/>
    <mergeCell ref="Z819:AH819"/>
    <mergeCell ref="A816:P816"/>
    <mergeCell ref="Q816:Y816"/>
    <mergeCell ref="Z816:AH816"/>
    <mergeCell ref="A817:P817"/>
    <mergeCell ref="Q817:Y817"/>
    <mergeCell ref="Z817:AH817"/>
    <mergeCell ref="A826:P826"/>
    <mergeCell ref="Q826:Y826"/>
    <mergeCell ref="Z826:AH826"/>
    <mergeCell ref="A827:P827"/>
    <mergeCell ref="Q827:Y827"/>
    <mergeCell ref="Z827:AH827"/>
    <mergeCell ref="A824:P824"/>
    <mergeCell ref="Q824:Y824"/>
    <mergeCell ref="Z824:AH824"/>
    <mergeCell ref="A825:P825"/>
    <mergeCell ref="Q825:Y825"/>
    <mergeCell ref="Z825:AH825"/>
    <mergeCell ref="A822:P822"/>
    <mergeCell ref="Q822:Y822"/>
    <mergeCell ref="Z822:AH822"/>
    <mergeCell ref="A823:P823"/>
    <mergeCell ref="Q823:Y823"/>
    <mergeCell ref="Z823:AH823"/>
    <mergeCell ref="A835:P835"/>
    <mergeCell ref="Q835:Y835"/>
    <mergeCell ref="Z835:AH835"/>
    <mergeCell ref="A836:P836"/>
    <mergeCell ref="Q836:Y836"/>
    <mergeCell ref="Z836:AH836"/>
    <mergeCell ref="A830:P830"/>
    <mergeCell ref="Q830:Y830"/>
    <mergeCell ref="Z830:AH830"/>
    <mergeCell ref="A834:P834"/>
    <mergeCell ref="Q834:Y834"/>
    <mergeCell ref="Z834:AH834"/>
    <mergeCell ref="A828:P828"/>
    <mergeCell ref="Q828:Y828"/>
    <mergeCell ref="Z828:AH828"/>
    <mergeCell ref="A829:P829"/>
    <mergeCell ref="Q829:Y829"/>
    <mergeCell ref="Z829:AH829"/>
    <mergeCell ref="A841:P841"/>
    <mergeCell ref="Q841:Y841"/>
    <mergeCell ref="Z841:AH841"/>
    <mergeCell ref="A843:AH843"/>
    <mergeCell ref="A847:AH848"/>
    <mergeCell ref="A850:T850"/>
    <mergeCell ref="U850:AA850"/>
    <mergeCell ref="AB850:AH850"/>
    <mergeCell ref="A839:P839"/>
    <mergeCell ref="Q839:Y839"/>
    <mergeCell ref="Z839:AH839"/>
    <mergeCell ref="A840:P840"/>
    <mergeCell ref="Q840:Y840"/>
    <mergeCell ref="Z840:AH840"/>
    <mergeCell ref="A837:P837"/>
    <mergeCell ref="Q837:Y837"/>
    <mergeCell ref="Z837:AH837"/>
    <mergeCell ref="A838:P838"/>
    <mergeCell ref="Q838:Y838"/>
    <mergeCell ref="Z838:AH838"/>
    <mergeCell ref="A855:T855"/>
    <mergeCell ref="U855:AA855"/>
    <mergeCell ref="AB855:AH855"/>
    <mergeCell ref="A856:T856"/>
    <mergeCell ref="U856:AA856"/>
    <mergeCell ref="AB856:AH856"/>
    <mergeCell ref="A853:T853"/>
    <mergeCell ref="U853:AA853"/>
    <mergeCell ref="AB853:AH853"/>
    <mergeCell ref="A854:T854"/>
    <mergeCell ref="U854:AA854"/>
    <mergeCell ref="AB854:AH854"/>
    <mergeCell ref="A851:T851"/>
    <mergeCell ref="U851:AA851"/>
    <mergeCell ref="AB851:AH851"/>
    <mergeCell ref="A852:T852"/>
    <mergeCell ref="U852:AA852"/>
    <mergeCell ref="AB852:AH852"/>
    <mergeCell ref="A861:T861"/>
    <mergeCell ref="U861:AA861"/>
    <mergeCell ref="AB861:AH861"/>
    <mergeCell ref="A862:T862"/>
    <mergeCell ref="U862:AA862"/>
    <mergeCell ref="AB862:AH862"/>
    <mergeCell ref="A859:T859"/>
    <mergeCell ref="U859:AA859"/>
    <mergeCell ref="AB859:AH859"/>
    <mergeCell ref="A860:T860"/>
    <mergeCell ref="U860:AA860"/>
    <mergeCell ref="AB860:AH860"/>
    <mergeCell ref="A857:T857"/>
    <mergeCell ref="U857:AA857"/>
    <mergeCell ref="AB857:AH857"/>
    <mergeCell ref="A858:T858"/>
    <mergeCell ref="U858:AA858"/>
    <mergeCell ref="AB858:AH858"/>
    <mergeCell ref="A875:T875"/>
    <mergeCell ref="U875:AA875"/>
    <mergeCell ref="AB875:AH875"/>
    <mergeCell ref="A876:T876"/>
    <mergeCell ref="A867:T867"/>
    <mergeCell ref="U867:AA867"/>
    <mergeCell ref="AB867:AH867"/>
    <mergeCell ref="A868:T868"/>
    <mergeCell ref="U868:AA868"/>
    <mergeCell ref="AB868:AH868"/>
    <mergeCell ref="A865:T865"/>
    <mergeCell ref="U865:AA865"/>
    <mergeCell ref="AB865:AH865"/>
    <mergeCell ref="A866:T866"/>
    <mergeCell ref="U866:AA866"/>
    <mergeCell ref="AB866:AH866"/>
    <mergeCell ref="A863:T863"/>
    <mergeCell ref="U863:AA863"/>
    <mergeCell ref="AB863:AH863"/>
    <mergeCell ref="A864:T864"/>
    <mergeCell ref="U864:AA864"/>
    <mergeCell ref="AB864:AH864"/>
    <mergeCell ref="A869:T869"/>
    <mergeCell ref="U869:AA869"/>
    <mergeCell ref="AB869:AH869"/>
    <mergeCell ref="A870:T870"/>
    <mergeCell ref="U870:AA870"/>
    <mergeCell ref="AB870:AH870"/>
    <mergeCell ref="A873:T873"/>
    <mergeCell ref="U873:AA873"/>
    <mergeCell ref="AB873:AH873"/>
    <mergeCell ref="A874:T874"/>
    <mergeCell ref="U874:AA874"/>
    <mergeCell ref="AB874:AH874"/>
    <mergeCell ref="A871:T871"/>
    <mergeCell ref="U871:AA871"/>
    <mergeCell ref="AB871:AH871"/>
    <mergeCell ref="A872:T872"/>
    <mergeCell ref="U872:AA872"/>
    <mergeCell ref="AB872:AH872"/>
    <mergeCell ref="AB887:AH887"/>
    <mergeCell ref="A886:T886"/>
    <mergeCell ref="U886:AA886"/>
    <mergeCell ref="U876:AA876"/>
    <mergeCell ref="AB876:AH876"/>
    <mergeCell ref="A885:T885"/>
    <mergeCell ref="U885:AA885"/>
    <mergeCell ref="AB885:AH885"/>
    <mergeCell ref="A883:T883"/>
    <mergeCell ref="U883:AA883"/>
    <mergeCell ref="AB883:AH883"/>
    <mergeCell ref="A884:T884"/>
    <mergeCell ref="A887:T887"/>
    <mergeCell ref="U887:AA887"/>
    <mergeCell ref="AB886:AH886"/>
    <mergeCell ref="AB880:AH880"/>
    <mergeCell ref="A881:T881"/>
    <mergeCell ref="U881:AA881"/>
    <mergeCell ref="AB881:AH881"/>
    <mergeCell ref="A877:T877"/>
    <mergeCell ref="U877:AA877"/>
    <mergeCell ref="AB877:AH877"/>
    <mergeCell ref="A878:T878"/>
    <mergeCell ref="U878:AA878"/>
    <mergeCell ref="U884:AA884"/>
    <mergeCell ref="AB884:AH884"/>
    <mergeCell ref="A882:T882"/>
    <mergeCell ref="A880:T880"/>
    <mergeCell ref="U880:AA880"/>
    <mergeCell ref="U882:AA882"/>
    <mergeCell ref="AB882:AH882"/>
    <mergeCell ref="AB878:AH878"/>
    <mergeCell ref="A892:T892"/>
    <mergeCell ref="U892:AA892"/>
    <mergeCell ref="AB892:AH892"/>
    <mergeCell ref="A893:T893"/>
    <mergeCell ref="U893:AA893"/>
    <mergeCell ref="AB893:AH893"/>
    <mergeCell ref="A891:T891"/>
    <mergeCell ref="U891:AA891"/>
    <mergeCell ref="AB891:AH891"/>
    <mergeCell ref="A889:T889"/>
    <mergeCell ref="U889:AA889"/>
    <mergeCell ref="AB889:AH889"/>
    <mergeCell ref="A890:T890"/>
    <mergeCell ref="U890:AA890"/>
    <mergeCell ref="AB890:AH890"/>
    <mergeCell ref="A888:T888"/>
    <mergeCell ref="U888:AA888"/>
    <mergeCell ref="AB888:AH888"/>
    <mergeCell ref="A910:R910"/>
    <mergeCell ref="S910:Z910"/>
    <mergeCell ref="AA910:AH910"/>
    <mergeCell ref="A911:R911"/>
    <mergeCell ref="S911:Z911"/>
    <mergeCell ref="AA911:AH911"/>
    <mergeCell ref="A900:T900"/>
    <mergeCell ref="U900:AA900"/>
    <mergeCell ref="AB900:AH900"/>
    <mergeCell ref="A909:R909"/>
    <mergeCell ref="S909:Z909"/>
    <mergeCell ref="AA909:AH909"/>
    <mergeCell ref="A898:T898"/>
    <mergeCell ref="U898:AA898"/>
    <mergeCell ref="AB898:AH898"/>
    <mergeCell ref="A899:T899"/>
    <mergeCell ref="U899:AA899"/>
    <mergeCell ref="AB899:AH899"/>
    <mergeCell ref="A896:T896"/>
    <mergeCell ref="U896:AA896"/>
    <mergeCell ref="AB896:AH896"/>
    <mergeCell ref="A897:T897"/>
    <mergeCell ref="U897:AA897"/>
    <mergeCell ref="AB897:AH897"/>
    <mergeCell ref="A894:T894"/>
    <mergeCell ref="U894:AA894"/>
    <mergeCell ref="AB894:AH894"/>
    <mergeCell ref="A895:T895"/>
    <mergeCell ref="U895:AA895"/>
    <mergeCell ref="AB895:AH895"/>
    <mergeCell ref="A917:AH917"/>
    <mergeCell ref="A922:N923"/>
    <mergeCell ref="O922:X922"/>
    <mergeCell ref="Y922:AH922"/>
    <mergeCell ref="O923:R923"/>
    <mergeCell ref="S923:U923"/>
    <mergeCell ref="V923:X923"/>
    <mergeCell ref="Y923:AB923"/>
    <mergeCell ref="AC923:AE923"/>
    <mergeCell ref="AF923:AH923"/>
    <mergeCell ref="A914:R914"/>
    <mergeCell ref="S914:Z914"/>
    <mergeCell ref="AA914:AH914"/>
    <mergeCell ref="A915:R915"/>
    <mergeCell ref="S915:Z915"/>
    <mergeCell ref="AA915:AH915"/>
    <mergeCell ref="A912:R912"/>
    <mergeCell ref="S912:Z912"/>
    <mergeCell ref="AA912:AH912"/>
    <mergeCell ref="A913:R913"/>
    <mergeCell ref="S913:Z913"/>
    <mergeCell ref="AA913:AH913"/>
    <mergeCell ref="AF926:AH926"/>
    <mergeCell ref="A927:N927"/>
    <mergeCell ref="O927:R927"/>
    <mergeCell ref="S927:U927"/>
    <mergeCell ref="V927:X927"/>
    <mergeCell ref="Y927:AB927"/>
    <mergeCell ref="AC927:AE927"/>
    <mergeCell ref="AF927:AH927"/>
    <mergeCell ref="A926:N926"/>
    <mergeCell ref="O926:R926"/>
    <mergeCell ref="S926:U926"/>
    <mergeCell ref="V926:X926"/>
    <mergeCell ref="Y926:AB926"/>
    <mergeCell ref="AC926:AE926"/>
    <mergeCell ref="AF924:AH924"/>
    <mergeCell ref="A925:N925"/>
    <mergeCell ref="O925:R925"/>
    <mergeCell ref="S925:U925"/>
    <mergeCell ref="V925:X925"/>
    <mergeCell ref="Y925:AB925"/>
    <mergeCell ref="AC925:AE925"/>
    <mergeCell ref="AF925:AH925"/>
    <mergeCell ref="A924:N924"/>
    <mergeCell ref="O924:R924"/>
    <mergeCell ref="S924:U924"/>
    <mergeCell ref="V924:X924"/>
    <mergeCell ref="Y924:AB924"/>
    <mergeCell ref="AC924:AE924"/>
    <mergeCell ref="AF932:AH932"/>
    <mergeCell ref="A933:N933"/>
    <mergeCell ref="O933:R933"/>
    <mergeCell ref="S933:U933"/>
    <mergeCell ref="V933:X933"/>
    <mergeCell ref="Y933:AB933"/>
    <mergeCell ref="AC933:AE933"/>
    <mergeCell ref="AF933:AH933"/>
    <mergeCell ref="A932:N932"/>
    <mergeCell ref="O932:R932"/>
    <mergeCell ref="S932:U932"/>
    <mergeCell ref="V932:X932"/>
    <mergeCell ref="Y932:AB932"/>
    <mergeCell ref="AC932:AE932"/>
    <mergeCell ref="AF928:AH928"/>
    <mergeCell ref="A930:N930"/>
    <mergeCell ref="O930:R930"/>
    <mergeCell ref="S930:U930"/>
    <mergeCell ref="V930:X930"/>
    <mergeCell ref="Y930:AB930"/>
    <mergeCell ref="AC930:AE930"/>
    <mergeCell ref="AF930:AH930"/>
    <mergeCell ref="A928:N928"/>
    <mergeCell ref="O928:R928"/>
    <mergeCell ref="S928:U928"/>
    <mergeCell ref="V928:X928"/>
    <mergeCell ref="Y928:AB928"/>
    <mergeCell ref="AC928:AE928"/>
    <mergeCell ref="A931:N931"/>
    <mergeCell ref="AF936:AH936"/>
    <mergeCell ref="A938:AH938"/>
    <mergeCell ref="A939:AH939"/>
    <mergeCell ref="A949:N950"/>
    <mergeCell ref="O949:R950"/>
    <mergeCell ref="S949:AH949"/>
    <mergeCell ref="S950:Z950"/>
    <mergeCell ref="AA950:AH950"/>
    <mergeCell ref="A936:N936"/>
    <mergeCell ref="O936:R936"/>
    <mergeCell ref="S936:U936"/>
    <mergeCell ref="V936:X936"/>
    <mergeCell ref="Y936:AB936"/>
    <mergeCell ref="AC936:AE936"/>
    <mergeCell ref="AF934:AH934"/>
    <mergeCell ref="A935:N935"/>
    <mergeCell ref="O935:R935"/>
    <mergeCell ref="S935:U935"/>
    <mergeCell ref="V935:X935"/>
    <mergeCell ref="Y935:AB935"/>
    <mergeCell ref="AC935:AE935"/>
    <mergeCell ref="AF935:AH935"/>
    <mergeCell ref="A934:N934"/>
    <mergeCell ref="O934:R934"/>
    <mergeCell ref="S934:U934"/>
    <mergeCell ref="V934:X934"/>
    <mergeCell ref="Y934:AB934"/>
    <mergeCell ref="AC934:AE934"/>
    <mergeCell ref="A953:N953"/>
    <mergeCell ref="O953:R953"/>
    <mergeCell ref="S953:Z953"/>
    <mergeCell ref="AA953:AH953"/>
    <mergeCell ref="A954:N954"/>
    <mergeCell ref="O954:R954"/>
    <mergeCell ref="S954:Z954"/>
    <mergeCell ref="AA954:AH954"/>
    <mergeCell ref="A951:N951"/>
    <mergeCell ref="O951:R951"/>
    <mergeCell ref="S951:Z951"/>
    <mergeCell ref="AA951:AH951"/>
    <mergeCell ref="A952:N952"/>
    <mergeCell ref="O952:R952"/>
    <mergeCell ref="S952:Z952"/>
    <mergeCell ref="AA952:AH952"/>
    <mergeCell ref="A959:N959"/>
    <mergeCell ref="O959:R959"/>
    <mergeCell ref="S959:Z959"/>
    <mergeCell ref="AA959:AH959"/>
    <mergeCell ref="A957:N957"/>
    <mergeCell ref="O957:R957"/>
    <mergeCell ref="S957:Z957"/>
    <mergeCell ref="AA957:AH957"/>
    <mergeCell ref="A958:N958"/>
    <mergeCell ref="O958:R958"/>
    <mergeCell ref="S958:Z958"/>
    <mergeCell ref="AA958:AH958"/>
    <mergeCell ref="A956:N956"/>
    <mergeCell ref="O956:R956"/>
    <mergeCell ref="S956:Z956"/>
    <mergeCell ref="AA956:AH956"/>
    <mergeCell ref="A968:N968"/>
    <mergeCell ref="O968:R968"/>
    <mergeCell ref="S968:Z968"/>
    <mergeCell ref="AA968:AH968"/>
    <mergeCell ref="A969:N969"/>
    <mergeCell ref="O969:R969"/>
    <mergeCell ref="S969:Z969"/>
    <mergeCell ref="AA969:AH969"/>
    <mergeCell ref="A966:N966"/>
    <mergeCell ref="O966:R966"/>
    <mergeCell ref="S966:Z966"/>
    <mergeCell ref="AA966:AH966"/>
    <mergeCell ref="A967:N967"/>
    <mergeCell ref="O967:R967"/>
    <mergeCell ref="S967:Z967"/>
    <mergeCell ref="AA967:AH967"/>
    <mergeCell ref="A961:N961"/>
    <mergeCell ref="O961:R961"/>
    <mergeCell ref="S961:Z961"/>
    <mergeCell ref="AA961:AH961"/>
    <mergeCell ref="A964:N965"/>
    <mergeCell ref="O964:R965"/>
    <mergeCell ref="S964:AH964"/>
    <mergeCell ref="S965:Z965"/>
    <mergeCell ref="AA965:AH965"/>
    <mergeCell ref="A973:AH973"/>
    <mergeCell ref="A975:F975"/>
    <mergeCell ref="H975:AH975"/>
    <mergeCell ref="B976:D976"/>
    <mergeCell ref="E976:I976"/>
    <mergeCell ref="B977:D977"/>
    <mergeCell ref="E977:I977"/>
    <mergeCell ref="A970:N970"/>
    <mergeCell ref="O970:R970"/>
    <mergeCell ref="S970:Z970"/>
    <mergeCell ref="AA970:AH970"/>
    <mergeCell ref="A971:N971"/>
    <mergeCell ref="O971:R971"/>
    <mergeCell ref="S971:Z971"/>
    <mergeCell ref="AA971:AH971"/>
    <mergeCell ref="B987:D987"/>
    <mergeCell ref="E987:I987"/>
    <mergeCell ref="A998:AH998"/>
    <mergeCell ref="D990:AH991"/>
    <mergeCell ref="A993:AH994"/>
    <mergeCell ref="B984:D984"/>
    <mergeCell ref="E984:I984"/>
    <mergeCell ref="B985:D985"/>
    <mergeCell ref="E985:I985"/>
    <mergeCell ref="B986:D986"/>
    <mergeCell ref="E986:I986"/>
    <mergeCell ref="B981:D981"/>
    <mergeCell ref="E981:I981"/>
    <mergeCell ref="B982:D982"/>
    <mergeCell ref="E982:I982"/>
    <mergeCell ref="B983:D983"/>
    <mergeCell ref="E983:I983"/>
    <mergeCell ref="B978:D978"/>
    <mergeCell ref="E978:I978"/>
    <mergeCell ref="B979:D979"/>
    <mergeCell ref="E979:I979"/>
    <mergeCell ref="B980:D980"/>
    <mergeCell ref="E980:I9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rstPageNumber="7" orientation="portrait" useFirstPageNumber="1" r:id="rId1"/>
  <headerFooter>
    <oddHeader>&amp;CRIBE Slovakia k.s.
&amp;G</oddHeader>
    <oddFooter>&amp;C&amp;P</oddFooter>
  </headerFooter>
  <rowBreaks count="20" manualBreakCount="20">
    <brk id="50" max="16383" man="1"/>
    <brk id="89" max="16383" man="1"/>
    <brk id="135" max="16383" man="1"/>
    <brk id="170" max="16383" man="1"/>
    <brk id="211" max="16383" man="1"/>
    <brk id="267" max="16383" man="1"/>
    <brk id="316" max="16383" man="1"/>
    <brk id="366" max="16383" man="1"/>
    <brk id="422" max="16383" man="1"/>
    <brk id="461" max="16383" man="1"/>
    <brk id="494" max="16383" man="1"/>
    <brk id="537" max="16383" man="1"/>
    <brk id="584" max="16383" man="1"/>
    <brk id="647" max="16383" man="1"/>
    <brk id="697" max="16383" man="1"/>
    <brk id="760" max="16383" man="1"/>
    <brk id="800" max="16383" man="1"/>
    <brk id="843" max="16383" man="1"/>
    <brk id="901" max="16383" man="1"/>
    <brk id="945" max="16383" man="1"/>
  </rowBreaks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2:L241"/>
  <sheetViews>
    <sheetView showGridLines="0" view="pageBreakPreview" zoomScaleSheetLayoutView="100" workbookViewId="0">
      <selection activeCell="A6" sqref="A6:I6"/>
    </sheetView>
  </sheetViews>
  <sheetFormatPr defaultRowHeight="12.75"/>
  <cols>
    <col min="1" max="2" width="9.140625" style="271"/>
    <col min="3" max="3" width="10.140625" style="271" bestFit="1" customWidth="1"/>
    <col min="4" max="4" width="9.5703125" style="271" customWidth="1"/>
    <col min="5" max="5" width="11.5703125" style="271" customWidth="1"/>
    <col min="6" max="8" width="9.140625" style="271"/>
    <col min="9" max="9" width="10.42578125" style="271" customWidth="1"/>
    <col min="10" max="16384" width="9.140625" style="271"/>
  </cols>
  <sheetData>
    <row r="2" spans="1:12" s="275" customFormat="1" ht="12.75" customHeight="1">
      <c r="A2" s="268" t="s">
        <v>1081</v>
      </c>
      <c r="B2" s="269" t="s">
        <v>1082</v>
      </c>
      <c r="E2" s="270"/>
      <c r="F2" s="270"/>
      <c r="G2" s="270"/>
      <c r="H2" s="270"/>
      <c r="I2" s="270"/>
      <c r="J2" s="270"/>
      <c r="K2" s="270"/>
      <c r="L2" s="270"/>
    </row>
    <row r="4" spans="1:12" ht="53.25" customHeight="1">
      <c r="A4" s="664" t="s">
        <v>1708</v>
      </c>
      <c r="B4" s="665"/>
      <c r="C4" s="665"/>
      <c r="D4" s="665"/>
      <c r="E4" s="665"/>
      <c r="F4" s="665"/>
      <c r="G4" s="665"/>
      <c r="H4" s="665"/>
      <c r="I4" s="665"/>
    </row>
    <row r="6" spans="1:12" ht="27" customHeight="1">
      <c r="A6" s="664" t="s">
        <v>1639</v>
      </c>
      <c r="B6" s="665"/>
      <c r="C6" s="665"/>
      <c r="D6" s="665"/>
      <c r="E6" s="665"/>
      <c r="F6" s="665"/>
      <c r="G6" s="665"/>
      <c r="H6" s="665"/>
      <c r="I6" s="665"/>
    </row>
    <row r="7" spans="1:12">
      <c r="A7" s="664"/>
      <c r="B7" s="665"/>
      <c r="C7" s="665"/>
      <c r="D7" s="665"/>
      <c r="E7" s="665"/>
      <c r="F7" s="665"/>
      <c r="G7" s="665"/>
      <c r="H7" s="665"/>
      <c r="I7" s="665"/>
    </row>
    <row r="9" spans="1:12">
      <c r="A9" s="664" t="s">
        <v>1083</v>
      </c>
      <c r="B9" s="665"/>
      <c r="C9" s="665"/>
      <c r="D9" s="665"/>
      <c r="E9" s="665"/>
      <c r="F9" s="665"/>
      <c r="G9" s="665"/>
      <c r="H9" s="665"/>
      <c r="I9" s="665"/>
    </row>
    <row r="11" spans="1:12">
      <c r="A11" s="665" t="s">
        <v>1084</v>
      </c>
      <c r="B11" s="665"/>
      <c r="C11" s="665"/>
      <c r="D11" s="665"/>
      <c r="E11" s="665"/>
      <c r="F11" s="665"/>
      <c r="G11" s="665"/>
      <c r="H11" s="665"/>
      <c r="I11" s="665"/>
    </row>
    <row r="12" spans="1:12">
      <c r="A12" s="665"/>
      <c r="B12" s="665"/>
      <c r="C12" s="665"/>
      <c r="D12" s="665"/>
      <c r="E12" s="665"/>
      <c r="F12" s="665"/>
      <c r="G12" s="665"/>
      <c r="H12" s="665"/>
      <c r="I12" s="665"/>
    </row>
    <row r="13" spans="1:12">
      <c r="A13" s="271" t="s">
        <v>1085</v>
      </c>
    </row>
    <row r="14" spans="1:12">
      <c r="A14" s="665" t="s">
        <v>1086</v>
      </c>
      <c r="B14" s="665"/>
      <c r="C14" s="665"/>
      <c r="D14" s="665"/>
      <c r="E14" s="665"/>
      <c r="F14" s="665"/>
      <c r="G14" s="665"/>
      <c r="H14" s="665"/>
      <c r="I14" s="665"/>
    </row>
    <row r="15" spans="1:12">
      <c r="A15" s="665"/>
      <c r="B15" s="665"/>
      <c r="C15" s="665"/>
      <c r="D15" s="665"/>
      <c r="E15" s="665"/>
      <c r="F15" s="665"/>
      <c r="G15" s="665"/>
      <c r="H15" s="665"/>
      <c r="I15" s="665"/>
    </row>
    <row r="17" spans="1:9">
      <c r="A17" s="665" t="s">
        <v>1087</v>
      </c>
      <c r="B17" s="665"/>
      <c r="C17" s="665"/>
      <c r="D17" s="665"/>
      <c r="E17" s="665"/>
      <c r="F17" s="665"/>
      <c r="G17" s="665"/>
      <c r="H17" s="665"/>
      <c r="I17" s="665"/>
    </row>
    <row r="18" spans="1:9">
      <c r="A18" s="665"/>
      <c r="B18" s="665"/>
      <c r="C18" s="665"/>
      <c r="D18" s="665"/>
      <c r="E18" s="665"/>
      <c r="F18" s="665"/>
      <c r="G18" s="665"/>
      <c r="H18" s="665"/>
      <c r="I18" s="665"/>
    </row>
    <row r="20" spans="1:9">
      <c r="A20" s="664" t="s">
        <v>1088</v>
      </c>
      <c r="B20" s="665"/>
      <c r="C20" s="665"/>
      <c r="D20" s="665"/>
      <c r="E20" s="665"/>
      <c r="F20" s="665"/>
      <c r="G20" s="665"/>
      <c r="H20" s="665"/>
      <c r="I20" s="665"/>
    </row>
    <row r="22" spans="1:9">
      <c r="A22" s="652" t="s">
        <v>1089</v>
      </c>
      <c r="B22" s="652"/>
      <c r="C22" s="652"/>
      <c r="D22" s="652" t="s">
        <v>547</v>
      </c>
      <c r="E22" s="652"/>
      <c r="F22" s="652"/>
      <c r="G22" s="652" t="s">
        <v>742</v>
      </c>
      <c r="H22" s="652"/>
      <c r="I22" s="652"/>
    </row>
    <row r="23" spans="1:9" ht="11.25" customHeight="1">
      <c r="A23" s="652"/>
      <c r="B23" s="652"/>
      <c r="C23" s="652"/>
      <c r="D23" s="652"/>
      <c r="E23" s="652"/>
      <c r="F23" s="652"/>
      <c r="G23" s="652"/>
      <c r="H23" s="652"/>
      <c r="I23" s="652"/>
    </row>
    <row r="24" spans="1:9">
      <c r="A24" s="745"/>
      <c r="B24" s="745"/>
      <c r="C24" s="745"/>
      <c r="D24" s="745"/>
      <c r="E24" s="745"/>
      <c r="F24" s="745"/>
      <c r="G24" s="745"/>
      <c r="H24" s="745"/>
      <c r="I24" s="745"/>
    </row>
    <row r="25" spans="1:9" ht="12.75" customHeight="1">
      <c r="A25" s="764" t="s">
        <v>1090</v>
      </c>
      <c r="B25" s="852"/>
      <c r="C25" s="852"/>
      <c r="D25" s="846">
        <v>213</v>
      </c>
      <c r="E25" s="847"/>
      <c r="F25" s="848"/>
      <c r="G25" s="846">
        <v>210</v>
      </c>
      <c r="H25" s="847"/>
      <c r="I25" s="848"/>
    </row>
    <row r="26" spans="1:9">
      <c r="A26" s="852"/>
      <c r="B26" s="852"/>
      <c r="C26" s="852"/>
      <c r="D26" s="849"/>
      <c r="E26" s="850"/>
      <c r="F26" s="851"/>
      <c r="G26" s="849"/>
      <c r="H26" s="850"/>
      <c r="I26" s="851"/>
    </row>
    <row r="27" spans="1:9" ht="12.75" customHeight="1">
      <c r="A27" s="636" t="s">
        <v>1091</v>
      </c>
      <c r="B27" s="637"/>
      <c r="C27" s="638"/>
      <c r="D27" s="846">
        <v>218</v>
      </c>
      <c r="E27" s="847"/>
      <c r="F27" s="848"/>
      <c r="G27" s="846">
        <v>202</v>
      </c>
      <c r="H27" s="847"/>
      <c r="I27" s="848"/>
    </row>
    <row r="28" spans="1:9">
      <c r="A28" s="843"/>
      <c r="B28" s="844"/>
      <c r="C28" s="845"/>
      <c r="D28" s="849"/>
      <c r="E28" s="850"/>
      <c r="F28" s="851"/>
      <c r="G28" s="849"/>
      <c r="H28" s="850"/>
      <c r="I28" s="851"/>
    </row>
    <row r="29" spans="1:9" ht="12.75" customHeight="1">
      <c r="A29" s="764" t="s">
        <v>1092</v>
      </c>
      <c r="B29" s="764"/>
      <c r="C29" s="764"/>
      <c r="D29" s="846">
        <v>9</v>
      </c>
      <c r="E29" s="847"/>
      <c r="F29" s="848"/>
      <c r="G29" s="846">
        <v>3</v>
      </c>
      <c r="H29" s="847"/>
      <c r="I29" s="848"/>
    </row>
    <row r="30" spans="1:9">
      <c r="A30" s="764"/>
      <c r="B30" s="764"/>
      <c r="C30" s="764"/>
      <c r="D30" s="849"/>
      <c r="E30" s="850"/>
      <c r="F30" s="851"/>
      <c r="G30" s="849"/>
      <c r="H30" s="850"/>
      <c r="I30" s="851"/>
    </row>
    <row r="31" spans="1:9">
      <c r="A31" s="275"/>
      <c r="B31" s="275"/>
      <c r="C31" s="275"/>
      <c r="D31" s="275"/>
      <c r="E31" s="275"/>
      <c r="F31" s="275"/>
      <c r="G31" s="275"/>
      <c r="H31" s="275"/>
      <c r="I31" s="275"/>
    </row>
    <row r="32" spans="1:9" ht="26.25" customHeight="1">
      <c r="A32" s="731" t="s">
        <v>1093</v>
      </c>
      <c r="B32" s="732"/>
      <c r="C32" s="732"/>
      <c r="D32" s="732"/>
      <c r="E32" s="732"/>
      <c r="F32" s="732"/>
      <c r="G32" s="732"/>
      <c r="H32" s="732"/>
      <c r="I32" s="732"/>
    </row>
    <row r="33" spans="1:9" ht="26.25" hidden="1" customHeight="1">
      <c r="A33" s="731" t="s">
        <v>1094</v>
      </c>
      <c r="B33" s="732"/>
      <c r="C33" s="732"/>
      <c r="D33" s="732"/>
      <c r="E33" s="732"/>
      <c r="F33" s="732"/>
      <c r="G33" s="732"/>
      <c r="H33" s="732"/>
      <c r="I33" s="732"/>
    </row>
    <row r="34" spans="1:9">
      <c r="A34" s="275"/>
      <c r="B34" s="275"/>
      <c r="C34" s="275"/>
      <c r="D34" s="275"/>
      <c r="E34" s="275"/>
      <c r="F34" s="275"/>
      <c r="G34" s="275"/>
      <c r="H34" s="275"/>
      <c r="I34" s="275"/>
    </row>
    <row r="35" spans="1:9">
      <c r="A35" s="737" t="s">
        <v>1095</v>
      </c>
      <c r="B35" s="737"/>
      <c r="C35" s="737"/>
      <c r="D35" s="839" t="s">
        <v>1096</v>
      </c>
      <c r="E35" s="840"/>
      <c r="F35" s="737" t="s">
        <v>1097</v>
      </c>
      <c r="G35" s="737"/>
      <c r="H35" s="737" t="s">
        <v>1098</v>
      </c>
      <c r="I35" s="737"/>
    </row>
    <row r="36" spans="1:9">
      <c r="A36" s="737"/>
      <c r="B36" s="737"/>
      <c r="C36" s="737"/>
      <c r="D36" s="841"/>
      <c r="E36" s="842"/>
      <c r="F36" s="737"/>
      <c r="G36" s="737"/>
      <c r="H36" s="737"/>
      <c r="I36" s="737"/>
    </row>
    <row r="37" spans="1:9" ht="25.5" customHeight="1">
      <c r="A37" s="737"/>
      <c r="B37" s="737"/>
      <c r="C37" s="737"/>
      <c r="D37" s="384" t="s">
        <v>1099</v>
      </c>
      <c r="E37" s="384" t="s">
        <v>1100</v>
      </c>
      <c r="F37" s="737"/>
      <c r="G37" s="737"/>
      <c r="H37" s="737"/>
      <c r="I37" s="737"/>
    </row>
    <row r="38" spans="1:9">
      <c r="A38" s="764" t="s">
        <v>1101</v>
      </c>
      <c r="B38" s="764"/>
      <c r="C38" s="764"/>
      <c r="D38" s="836">
        <v>1772556</v>
      </c>
      <c r="E38" s="837">
        <f>IF(D48=0,0,(D38/D48)*100)</f>
        <v>100</v>
      </c>
      <c r="F38" s="837">
        <v>50</v>
      </c>
      <c r="G38" s="837"/>
      <c r="H38" s="837">
        <v>100</v>
      </c>
      <c r="I38" s="837"/>
    </row>
    <row r="39" spans="1:9">
      <c r="A39" s="764"/>
      <c r="B39" s="764"/>
      <c r="C39" s="764"/>
      <c r="D39" s="836"/>
      <c r="E39" s="837"/>
      <c r="F39" s="837"/>
      <c r="G39" s="837"/>
      <c r="H39" s="837"/>
      <c r="I39" s="837"/>
    </row>
    <row r="40" spans="1:9">
      <c r="A40" s="764" t="s">
        <v>1102</v>
      </c>
      <c r="B40" s="764"/>
      <c r="C40" s="764"/>
      <c r="D40" s="836">
        <v>0</v>
      </c>
      <c r="E40" s="837">
        <f>IF(D48=0,0,(D40/D48)*100)</f>
        <v>0</v>
      </c>
      <c r="F40" s="837">
        <v>50</v>
      </c>
      <c r="G40" s="837"/>
      <c r="H40" s="837"/>
      <c r="I40" s="837"/>
    </row>
    <row r="41" spans="1:9">
      <c r="A41" s="764"/>
      <c r="B41" s="764"/>
      <c r="C41" s="764"/>
      <c r="D41" s="836"/>
      <c r="E41" s="837"/>
      <c r="F41" s="837"/>
      <c r="G41" s="837"/>
      <c r="H41" s="837"/>
      <c r="I41" s="837"/>
    </row>
    <row r="42" spans="1:9">
      <c r="A42" s="764"/>
      <c r="B42" s="764"/>
      <c r="C42" s="764"/>
      <c r="D42" s="836"/>
      <c r="E42" s="837">
        <f>IF(D48=0,0,(D42/D48)*100)</f>
        <v>0</v>
      </c>
      <c r="F42" s="837">
        <f>E42</f>
        <v>0</v>
      </c>
      <c r="G42" s="837"/>
      <c r="H42" s="837"/>
      <c r="I42" s="837"/>
    </row>
    <row r="43" spans="1:9">
      <c r="A43" s="764"/>
      <c r="B43" s="764"/>
      <c r="C43" s="764"/>
      <c r="D43" s="836"/>
      <c r="E43" s="837"/>
      <c r="F43" s="837"/>
      <c r="G43" s="837"/>
      <c r="H43" s="837"/>
      <c r="I43" s="837"/>
    </row>
    <row r="44" spans="1:9">
      <c r="A44" s="764"/>
      <c r="B44" s="764"/>
      <c r="C44" s="764"/>
      <c r="D44" s="836"/>
      <c r="E44" s="837">
        <f>IF(D48=0,0,(D44/D48)*100)</f>
        <v>0</v>
      </c>
      <c r="F44" s="837">
        <f>E44</f>
        <v>0</v>
      </c>
      <c r="G44" s="837"/>
      <c r="H44" s="837"/>
      <c r="I44" s="837"/>
    </row>
    <row r="45" spans="1:9">
      <c r="A45" s="764"/>
      <c r="B45" s="764"/>
      <c r="C45" s="764"/>
      <c r="D45" s="836"/>
      <c r="E45" s="837"/>
      <c r="F45" s="837"/>
      <c r="G45" s="837"/>
      <c r="H45" s="837"/>
      <c r="I45" s="837"/>
    </row>
    <row r="46" spans="1:9">
      <c r="A46" s="764"/>
      <c r="B46" s="764"/>
      <c r="C46" s="764"/>
      <c r="D46" s="836"/>
      <c r="E46" s="837">
        <f>IF(D48=0,0,(D46/D48)*100)</f>
        <v>0</v>
      </c>
      <c r="F46" s="837">
        <f>E46</f>
        <v>0</v>
      </c>
      <c r="G46" s="837"/>
      <c r="H46" s="837"/>
      <c r="I46" s="837"/>
    </row>
    <row r="47" spans="1:9">
      <c r="A47" s="764"/>
      <c r="B47" s="764"/>
      <c r="C47" s="764"/>
      <c r="D47" s="836"/>
      <c r="E47" s="837"/>
      <c r="F47" s="837"/>
      <c r="G47" s="837"/>
      <c r="H47" s="837"/>
      <c r="I47" s="837"/>
    </row>
    <row r="48" spans="1:9">
      <c r="A48" s="765" t="s">
        <v>1103</v>
      </c>
      <c r="B48" s="765"/>
      <c r="C48" s="765"/>
      <c r="D48" s="838">
        <f>SUM(D38:D47)</f>
        <v>1772556</v>
      </c>
      <c r="E48" s="737">
        <f>SUM(E38:E47)</f>
        <v>100</v>
      </c>
      <c r="F48" s="737">
        <f>SUM(F38:G47)</f>
        <v>100</v>
      </c>
      <c r="G48" s="737"/>
      <c r="H48" s="737">
        <f>SUM(H38:I47)</f>
        <v>100</v>
      </c>
      <c r="I48" s="737"/>
    </row>
    <row r="49" spans="1:9">
      <c r="A49" s="765"/>
      <c r="B49" s="765"/>
      <c r="C49" s="765"/>
      <c r="D49" s="838"/>
      <c r="E49" s="737"/>
      <c r="F49" s="737"/>
      <c r="G49" s="737"/>
      <c r="H49" s="737"/>
      <c r="I49" s="737"/>
    </row>
    <row r="50" spans="1:9">
      <c r="A50" s="275"/>
      <c r="B50" s="275"/>
      <c r="C50" s="275"/>
      <c r="D50" s="275"/>
      <c r="E50" s="275"/>
      <c r="F50" s="275"/>
      <c r="G50" s="275"/>
      <c r="H50" s="275"/>
      <c r="I50" s="275"/>
    </row>
    <row r="51" spans="1:9">
      <c r="A51" s="275"/>
      <c r="B51" s="275"/>
      <c r="C51" s="275"/>
      <c r="D51" s="275"/>
      <c r="E51" s="275"/>
      <c r="F51" s="275"/>
      <c r="G51" s="275"/>
      <c r="H51" s="275"/>
      <c r="I51" s="275"/>
    </row>
    <row r="52" spans="1:9" ht="82.5" customHeight="1">
      <c r="A52" s="731" t="s">
        <v>1709</v>
      </c>
      <c r="B52" s="732"/>
      <c r="C52" s="732"/>
      <c r="D52" s="732"/>
      <c r="E52" s="732"/>
      <c r="F52" s="732"/>
      <c r="G52" s="732"/>
      <c r="H52" s="732"/>
      <c r="I52" s="732"/>
    </row>
    <row r="53" spans="1:9">
      <c r="A53" s="275" t="s">
        <v>1104</v>
      </c>
      <c r="B53" s="275"/>
      <c r="C53" s="275"/>
      <c r="D53" s="275"/>
      <c r="E53" s="275"/>
      <c r="F53" s="275"/>
      <c r="G53" s="275"/>
      <c r="H53" s="275"/>
      <c r="I53" s="275"/>
    </row>
    <row r="54" spans="1:9" ht="12" customHeight="1">
      <c r="A54" s="664"/>
      <c r="B54" s="665"/>
      <c r="C54" s="665"/>
      <c r="D54" s="665"/>
      <c r="E54" s="665"/>
      <c r="F54" s="665"/>
      <c r="G54" s="665"/>
      <c r="H54" s="665"/>
      <c r="I54" s="665"/>
    </row>
    <row r="56" spans="1:9" ht="14.25" customHeight="1">
      <c r="A56" s="664" t="s">
        <v>1105</v>
      </c>
      <c r="B56" s="665"/>
      <c r="C56" s="665"/>
      <c r="D56" s="665"/>
      <c r="E56" s="665"/>
      <c r="F56" s="665"/>
      <c r="G56" s="665"/>
      <c r="H56" s="665"/>
      <c r="I56" s="665"/>
    </row>
    <row r="58" spans="1:9">
      <c r="A58" s="835" t="s">
        <v>1640</v>
      </c>
      <c r="B58" s="835"/>
      <c r="C58" s="835"/>
      <c r="D58" s="835"/>
      <c r="E58" s="835"/>
      <c r="F58" s="835"/>
      <c r="G58" s="835"/>
      <c r="H58" s="835"/>
      <c r="I58" s="835"/>
    </row>
    <row r="60" spans="1:9">
      <c r="A60" s="652" t="s">
        <v>1106</v>
      </c>
      <c r="B60" s="745"/>
      <c r="C60" s="745"/>
      <c r="D60" s="745"/>
      <c r="E60" s="745"/>
    </row>
    <row r="61" spans="1:9">
      <c r="A61" s="717"/>
      <c r="B61" s="717"/>
      <c r="C61" s="717" t="s">
        <v>1107</v>
      </c>
      <c r="D61" s="717"/>
      <c r="E61" s="717"/>
    </row>
    <row r="62" spans="1:9">
      <c r="A62" s="717"/>
      <c r="B62" s="717"/>
      <c r="C62" s="717" t="s">
        <v>1641</v>
      </c>
      <c r="D62" s="717"/>
      <c r="E62" s="717"/>
    </row>
    <row r="63" spans="1:9">
      <c r="A63" s="717"/>
      <c r="B63" s="717"/>
      <c r="C63" s="717"/>
      <c r="D63" s="717"/>
      <c r="E63" s="717"/>
    </row>
    <row r="64" spans="1:9">
      <c r="A64" s="717"/>
      <c r="B64" s="717"/>
      <c r="C64" s="717" t="s">
        <v>1108</v>
      </c>
      <c r="D64" s="717"/>
      <c r="E64" s="717"/>
    </row>
    <row r="65" spans="1:10">
      <c r="A65" s="272"/>
      <c r="B65" s="272"/>
      <c r="C65" s="273" t="s">
        <v>1642</v>
      </c>
      <c r="D65" s="273"/>
      <c r="E65" s="273"/>
    </row>
    <row r="66" spans="1:10">
      <c r="A66" s="652" t="s">
        <v>1109</v>
      </c>
      <c r="B66" s="745"/>
      <c r="C66" s="745"/>
      <c r="D66" s="745"/>
      <c r="E66" s="745"/>
    </row>
    <row r="67" spans="1:10">
      <c r="A67" s="717"/>
      <c r="B67" s="717"/>
      <c r="C67" s="717" t="s">
        <v>1110</v>
      </c>
      <c r="D67" s="717"/>
      <c r="E67" s="717"/>
    </row>
    <row r="68" spans="1:10">
      <c r="A68" s="717"/>
      <c r="B68" s="717"/>
      <c r="C68" s="717" t="s">
        <v>1111</v>
      </c>
      <c r="D68" s="717"/>
      <c r="E68" s="717"/>
    </row>
    <row r="69" spans="1:10">
      <c r="A69" s="717"/>
      <c r="B69" s="717"/>
      <c r="C69" s="717"/>
      <c r="D69" s="717"/>
      <c r="E69" s="717"/>
    </row>
    <row r="70" spans="1:10">
      <c r="A70" s="832"/>
      <c r="B70" s="833"/>
      <c r="C70" s="832" t="s">
        <v>1112</v>
      </c>
      <c r="D70" s="834"/>
      <c r="E70" s="833"/>
    </row>
    <row r="71" spans="1:10">
      <c r="A71" s="717"/>
      <c r="B71" s="717"/>
      <c r="C71" s="717" t="s">
        <v>1113</v>
      </c>
      <c r="D71" s="717"/>
      <c r="E71" s="717"/>
    </row>
    <row r="73" spans="1:10" ht="28.5" customHeight="1">
      <c r="A73" s="664" t="s">
        <v>1114</v>
      </c>
      <c r="B73" s="665"/>
      <c r="C73" s="665"/>
      <c r="D73" s="665"/>
      <c r="E73" s="665"/>
      <c r="F73" s="665"/>
      <c r="G73" s="665"/>
      <c r="H73" s="665"/>
      <c r="I73" s="665"/>
    </row>
    <row r="76" spans="1:10" s="275" customFormat="1" ht="15.75" customHeight="1">
      <c r="A76" s="269" t="s">
        <v>713</v>
      </c>
      <c r="B76" s="269" t="s">
        <v>1115</v>
      </c>
      <c r="C76" s="274"/>
      <c r="D76" s="274"/>
      <c r="E76" s="274"/>
      <c r="F76" s="274"/>
      <c r="G76" s="274"/>
      <c r="H76" s="274"/>
      <c r="I76" s="274"/>
      <c r="J76" s="274"/>
    </row>
    <row r="77" spans="1:10" s="275" customFormat="1"/>
    <row r="78" spans="1:10" ht="38.25" customHeight="1">
      <c r="A78" s="664" t="s">
        <v>1116</v>
      </c>
      <c r="B78" s="665"/>
      <c r="C78" s="665"/>
      <c r="D78" s="665"/>
      <c r="E78" s="665"/>
      <c r="F78" s="665"/>
      <c r="G78" s="665"/>
      <c r="H78" s="665"/>
      <c r="I78" s="665"/>
    </row>
    <row r="81" spans="1:9" ht="27.75" customHeight="1">
      <c r="A81" s="664" t="s">
        <v>1643</v>
      </c>
      <c r="B81" s="665"/>
      <c r="C81" s="665"/>
      <c r="D81" s="665"/>
      <c r="E81" s="665"/>
      <c r="F81" s="665"/>
      <c r="G81" s="665"/>
      <c r="H81" s="665"/>
      <c r="I81" s="665"/>
    </row>
    <row r="85" spans="1:9" s="274" customFormat="1" ht="12.75" customHeight="1">
      <c r="A85" s="269" t="s">
        <v>347</v>
      </c>
      <c r="B85" s="269" t="s">
        <v>1117</v>
      </c>
    </row>
    <row r="87" spans="1:9" ht="26.25" customHeight="1">
      <c r="A87" s="664" t="s">
        <v>1644</v>
      </c>
      <c r="B87" s="665"/>
      <c r="C87" s="665"/>
      <c r="D87" s="665"/>
      <c r="E87" s="665"/>
      <c r="F87" s="665"/>
      <c r="G87" s="665"/>
      <c r="H87" s="665"/>
      <c r="I87" s="665"/>
    </row>
    <row r="89" spans="1:9">
      <c r="A89" s="774" t="s">
        <v>1118</v>
      </c>
      <c r="B89" s="665"/>
      <c r="C89" s="665"/>
      <c r="D89" s="665"/>
      <c r="E89" s="665"/>
      <c r="F89" s="665"/>
      <c r="G89" s="665"/>
      <c r="H89" s="665"/>
      <c r="I89" s="665"/>
    </row>
    <row r="91" spans="1:9" ht="27" customHeight="1">
      <c r="A91" s="664" t="s">
        <v>1119</v>
      </c>
      <c r="B91" s="665"/>
      <c r="C91" s="665"/>
      <c r="D91" s="665"/>
      <c r="E91" s="665"/>
      <c r="F91" s="665"/>
      <c r="G91" s="665"/>
      <c r="H91" s="665"/>
      <c r="I91" s="665"/>
    </row>
    <row r="93" spans="1:9" hidden="1"/>
    <row r="94" spans="1:9">
      <c r="A94" s="664" t="s">
        <v>1120</v>
      </c>
      <c r="B94" s="665"/>
      <c r="C94" s="665"/>
      <c r="D94" s="665"/>
      <c r="E94" s="665"/>
      <c r="F94" s="665"/>
      <c r="G94" s="665"/>
      <c r="H94" s="665"/>
      <c r="I94" s="665"/>
    </row>
    <row r="96" spans="1:9" ht="25.5" hidden="1" customHeight="1">
      <c r="A96" s="664" t="s">
        <v>1121</v>
      </c>
      <c r="B96" s="665"/>
      <c r="C96" s="665"/>
      <c r="D96" s="665"/>
      <c r="E96" s="665"/>
      <c r="F96" s="665"/>
      <c r="G96" s="665"/>
      <c r="H96" s="665"/>
      <c r="I96" s="665"/>
    </row>
    <row r="98" spans="1:9">
      <c r="A98" s="830" t="s">
        <v>1122</v>
      </c>
      <c r="B98" s="665"/>
      <c r="C98" s="665"/>
      <c r="D98" s="665"/>
      <c r="E98" s="665"/>
      <c r="F98" s="665"/>
      <c r="G98" s="665"/>
      <c r="H98" s="665"/>
      <c r="I98" s="665"/>
    </row>
    <row r="100" spans="1:9" ht="87.75" customHeight="1">
      <c r="A100" s="664" t="s">
        <v>1710</v>
      </c>
      <c r="B100" s="665"/>
      <c r="C100" s="665"/>
      <c r="D100" s="665"/>
      <c r="E100" s="665"/>
      <c r="F100" s="665"/>
      <c r="G100" s="665"/>
      <c r="H100" s="665"/>
      <c r="I100" s="665"/>
    </row>
    <row r="102" spans="1:9">
      <c r="A102" s="745"/>
      <c r="B102" s="745"/>
      <c r="C102" s="745"/>
      <c r="D102" s="652" t="s">
        <v>1123</v>
      </c>
      <c r="E102" s="652"/>
      <c r="F102" s="652" t="s">
        <v>1124</v>
      </c>
      <c r="G102" s="652"/>
      <c r="H102" s="652" t="s">
        <v>1125</v>
      </c>
      <c r="I102" s="652"/>
    </row>
    <row r="103" spans="1:9">
      <c r="A103" s="745"/>
      <c r="B103" s="745"/>
      <c r="C103" s="745"/>
      <c r="D103" s="652"/>
      <c r="E103" s="652"/>
      <c r="F103" s="652"/>
      <c r="G103" s="652"/>
      <c r="H103" s="652"/>
      <c r="I103" s="652"/>
    </row>
    <row r="104" spans="1:9" hidden="1">
      <c r="A104" s="717" t="s">
        <v>1126</v>
      </c>
      <c r="B104" s="717"/>
      <c r="C104" s="717"/>
      <c r="D104" s="828"/>
      <c r="E104" s="829"/>
      <c r="F104" s="828"/>
      <c r="G104" s="829"/>
      <c r="H104" s="828"/>
      <c r="I104" s="829"/>
    </row>
    <row r="105" spans="1:9">
      <c r="A105" s="717" t="s">
        <v>1127</v>
      </c>
      <c r="B105" s="717"/>
      <c r="C105" s="717"/>
      <c r="D105" s="828" t="s">
        <v>1128</v>
      </c>
      <c r="E105" s="829"/>
      <c r="F105" s="831">
        <v>0.25</v>
      </c>
      <c r="G105" s="829"/>
      <c r="H105" s="828" t="s">
        <v>1129</v>
      </c>
      <c r="I105" s="829"/>
    </row>
    <row r="106" spans="1:9" hidden="1">
      <c r="A106" s="717" t="s">
        <v>1130</v>
      </c>
      <c r="B106" s="717"/>
      <c r="C106" s="717"/>
      <c r="D106" s="828"/>
      <c r="E106" s="829"/>
      <c r="F106" s="828"/>
      <c r="G106" s="829"/>
      <c r="H106" s="828"/>
      <c r="I106" s="829"/>
    </row>
    <row r="107" spans="1:9" hidden="1">
      <c r="A107" s="717" t="s">
        <v>1131</v>
      </c>
      <c r="B107" s="717"/>
      <c r="C107" s="717"/>
      <c r="D107" s="828"/>
      <c r="E107" s="829"/>
      <c r="F107" s="828"/>
      <c r="G107" s="829"/>
      <c r="H107" s="828"/>
      <c r="I107" s="829"/>
    </row>
    <row r="108" spans="1:9" hidden="1">
      <c r="A108" s="717" t="s">
        <v>1132</v>
      </c>
      <c r="B108" s="717"/>
      <c r="C108" s="717"/>
      <c r="D108" s="828"/>
      <c r="E108" s="829"/>
      <c r="F108" s="828"/>
      <c r="G108" s="829"/>
      <c r="H108" s="828"/>
      <c r="I108" s="829"/>
    </row>
    <row r="110" spans="1:9" ht="24.75" customHeight="1">
      <c r="A110" s="664" t="s">
        <v>1133</v>
      </c>
      <c r="B110" s="665"/>
      <c r="C110" s="665"/>
      <c r="D110" s="665"/>
      <c r="E110" s="665"/>
      <c r="F110" s="665"/>
      <c r="G110" s="665"/>
      <c r="H110" s="665"/>
      <c r="I110" s="665"/>
    </row>
    <row r="112" spans="1:9">
      <c r="A112" s="774" t="s">
        <v>1134</v>
      </c>
      <c r="B112" s="665"/>
      <c r="C112" s="665"/>
      <c r="D112" s="665"/>
    </row>
    <row r="114" spans="1:9" ht="24.75" customHeight="1">
      <c r="A114" s="664" t="s">
        <v>1135</v>
      </c>
      <c r="B114" s="665"/>
      <c r="C114" s="665"/>
      <c r="D114" s="665"/>
      <c r="E114" s="665"/>
      <c r="F114" s="665"/>
      <c r="G114" s="665"/>
      <c r="H114" s="665"/>
      <c r="I114" s="665"/>
    </row>
    <row r="116" spans="1:9" hidden="1"/>
    <row r="117" spans="1:9" hidden="1"/>
    <row r="118" spans="1:9" ht="23.25" customHeight="1">
      <c r="A118" s="664" t="s">
        <v>1136</v>
      </c>
      <c r="B118" s="665"/>
      <c r="C118" s="665"/>
      <c r="D118" s="665"/>
      <c r="E118" s="665"/>
      <c r="F118" s="665"/>
      <c r="G118" s="665"/>
      <c r="H118" s="665"/>
      <c r="I118" s="665"/>
    </row>
    <row r="120" spans="1:9">
      <c r="A120" s="664" t="s">
        <v>1137</v>
      </c>
      <c r="B120" s="665"/>
      <c r="C120" s="665"/>
      <c r="D120" s="665"/>
      <c r="E120" s="665"/>
      <c r="F120" s="665"/>
      <c r="G120" s="665"/>
      <c r="H120" s="665"/>
      <c r="I120" s="665"/>
    </row>
    <row r="122" spans="1:9" ht="26.25" customHeight="1">
      <c r="A122" s="664" t="s">
        <v>1138</v>
      </c>
      <c r="B122" s="665"/>
      <c r="C122" s="665"/>
      <c r="D122" s="665"/>
      <c r="E122" s="665"/>
      <c r="F122" s="665"/>
      <c r="G122" s="665"/>
      <c r="H122" s="665"/>
      <c r="I122" s="665"/>
    </row>
    <row r="125" spans="1:9">
      <c r="A125" s="830" t="s">
        <v>1122</v>
      </c>
      <c r="B125" s="665"/>
      <c r="C125" s="665"/>
    </row>
    <row r="127" spans="1:9" ht="81.75" customHeight="1">
      <c r="A127" s="664" t="s">
        <v>1711</v>
      </c>
      <c r="B127" s="665"/>
      <c r="C127" s="665"/>
      <c r="D127" s="665"/>
      <c r="E127" s="665"/>
      <c r="F127" s="665"/>
      <c r="G127" s="665"/>
      <c r="H127" s="665"/>
      <c r="I127" s="665"/>
    </row>
    <row r="129" spans="1:9">
      <c r="A129" s="745"/>
      <c r="B129" s="745"/>
      <c r="C129" s="745"/>
      <c r="D129" s="652" t="s">
        <v>1123</v>
      </c>
      <c r="E129" s="652"/>
      <c r="F129" s="652" t="s">
        <v>1124</v>
      </c>
      <c r="G129" s="652"/>
      <c r="H129" s="652" t="s">
        <v>1125</v>
      </c>
      <c r="I129" s="652"/>
    </row>
    <row r="130" spans="1:9">
      <c r="A130" s="745"/>
      <c r="B130" s="745"/>
      <c r="C130" s="745"/>
      <c r="D130" s="652"/>
      <c r="E130" s="652"/>
      <c r="F130" s="652"/>
      <c r="G130" s="652"/>
      <c r="H130" s="652"/>
      <c r="I130" s="652"/>
    </row>
    <row r="131" spans="1:9">
      <c r="A131" s="717" t="s">
        <v>1139</v>
      </c>
      <c r="B131" s="717"/>
      <c r="C131" s="717"/>
      <c r="D131" s="828" t="s">
        <v>1140</v>
      </c>
      <c r="E131" s="829"/>
      <c r="F131" s="828">
        <v>2.5</v>
      </c>
      <c r="G131" s="829"/>
      <c r="H131" s="828" t="s">
        <v>1141</v>
      </c>
      <c r="I131" s="829"/>
    </row>
    <row r="132" spans="1:9">
      <c r="A132" s="717" t="s">
        <v>1142</v>
      </c>
      <c r="B132" s="717"/>
      <c r="C132" s="717"/>
      <c r="D132" s="828" t="s">
        <v>1143</v>
      </c>
      <c r="E132" s="829"/>
      <c r="F132" s="828" t="s">
        <v>1649</v>
      </c>
      <c r="G132" s="829"/>
      <c r="H132" s="828" t="s">
        <v>1141</v>
      </c>
      <c r="I132" s="829"/>
    </row>
    <row r="133" spans="1:9">
      <c r="A133" s="717" t="s">
        <v>1144</v>
      </c>
      <c r="B133" s="717"/>
      <c r="C133" s="717"/>
      <c r="D133" s="828" t="s">
        <v>1145</v>
      </c>
      <c r="E133" s="829"/>
      <c r="F133" s="828" t="s">
        <v>1648</v>
      </c>
      <c r="G133" s="829"/>
      <c r="H133" s="828" t="s">
        <v>1141</v>
      </c>
      <c r="I133" s="829"/>
    </row>
    <row r="134" spans="1:9">
      <c r="A134" s="717" t="s">
        <v>1147</v>
      </c>
      <c r="B134" s="717"/>
      <c r="C134" s="717"/>
      <c r="D134" s="828" t="s">
        <v>1148</v>
      </c>
      <c r="E134" s="829"/>
      <c r="F134" s="828">
        <v>6.66</v>
      </c>
      <c r="G134" s="829"/>
      <c r="H134" s="828" t="s">
        <v>1141</v>
      </c>
      <c r="I134" s="829"/>
    </row>
    <row r="135" spans="1:9">
      <c r="A135" s="717" t="s">
        <v>1149</v>
      </c>
      <c r="B135" s="717"/>
      <c r="C135" s="717"/>
      <c r="D135" s="828" t="s">
        <v>1145</v>
      </c>
      <c r="E135" s="829"/>
      <c r="F135" s="828" t="s">
        <v>1146</v>
      </c>
      <c r="G135" s="829"/>
      <c r="H135" s="828" t="s">
        <v>1141</v>
      </c>
      <c r="I135" s="829"/>
    </row>
    <row r="137" spans="1:9">
      <c r="A137" s="271" t="s">
        <v>1150</v>
      </c>
    </row>
    <row r="138" spans="1:9">
      <c r="A138" s="271" t="s">
        <v>1151</v>
      </c>
    </row>
    <row r="139" spans="1:9">
      <c r="A139" s="271" t="s">
        <v>1152</v>
      </c>
    </row>
    <row r="140" spans="1:9">
      <c r="A140" s="271" t="s">
        <v>1153</v>
      </c>
    </row>
    <row r="141" spans="1:9">
      <c r="A141" s="271" t="s">
        <v>1154</v>
      </c>
    </row>
    <row r="142" spans="1:9" s="275" customFormat="1">
      <c r="A142" s="275" t="s">
        <v>1155</v>
      </c>
    </row>
    <row r="144" spans="1:9" ht="26.25" customHeight="1">
      <c r="A144" s="664" t="s">
        <v>1156</v>
      </c>
      <c r="B144" s="665"/>
      <c r="C144" s="665"/>
      <c r="D144" s="665"/>
      <c r="E144" s="665"/>
      <c r="F144" s="665"/>
      <c r="G144" s="665"/>
      <c r="H144" s="665"/>
      <c r="I144" s="665"/>
    </row>
    <row r="146" spans="1:9">
      <c r="A146" s="774" t="s">
        <v>1157</v>
      </c>
      <c r="B146" s="665"/>
      <c r="C146" s="665"/>
      <c r="D146" s="665"/>
      <c r="E146" s="665"/>
      <c r="F146" s="665"/>
      <c r="G146" s="665"/>
      <c r="H146" s="665"/>
      <c r="I146" s="665"/>
    </row>
    <row r="148" spans="1:9">
      <c r="A148" s="271" t="s">
        <v>1158</v>
      </c>
    </row>
    <row r="149" spans="1:9" ht="39" customHeight="1">
      <c r="A149" s="664" t="s">
        <v>1712</v>
      </c>
      <c r="B149" s="665"/>
      <c r="C149" s="665"/>
      <c r="D149" s="665"/>
      <c r="E149" s="665"/>
      <c r="F149" s="665"/>
      <c r="G149" s="665"/>
      <c r="H149" s="665"/>
      <c r="I149" s="665"/>
    </row>
    <row r="153" spans="1:9">
      <c r="A153" s="774" t="s">
        <v>1159</v>
      </c>
      <c r="B153" s="665"/>
      <c r="C153" s="665"/>
      <c r="D153" s="665"/>
      <c r="E153" s="665"/>
      <c r="F153" s="665"/>
      <c r="G153" s="665"/>
      <c r="H153" s="665"/>
      <c r="I153" s="665"/>
    </row>
    <row r="155" spans="1:9" ht="66" customHeight="1">
      <c r="A155" s="664" t="s">
        <v>1713</v>
      </c>
      <c r="B155" s="665"/>
      <c r="C155" s="665"/>
      <c r="D155" s="665"/>
      <c r="E155" s="665"/>
      <c r="F155" s="665"/>
      <c r="G155" s="665"/>
      <c r="H155" s="665"/>
      <c r="I155" s="665"/>
    </row>
    <row r="158" spans="1:9">
      <c r="A158" s="664" t="s">
        <v>1160</v>
      </c>
      <c r="B158" s="665"/>
      <c r="C158" s="665"/>
      <c r="D158" s="665"/>
      <c r="E158" s="665"/>
      <c r="F158" s="665"/>
      <c r="G158" s="665"/>
      <c r="H158" s="665"/>
      <c r="I158" s="665"/>
    </row>
    <row r="160" spans="1:9">
      <c r="A160" s="774" t="s">
        <v>1161</v>
      </c>
      <c r="B160" s="665"/>
      <c r="C160" s="665"/>
      <c r="D160" s="665"/>
      <c r="E160" s="665"/>
      <c r="F160" s="665"/>
      <c r="G160" s="665"/>
      <c r="H160" s="665"/>
      <c r="I160" s="665"/>
    </row>
    <row r="162" spans="1:9" ht="26.25" customHeight="1">
      <c r="A162" s="664" t="s">
        <v>1162</v>
      </c>
      <c r="B162" s="665"/>
      <c r="C162" s="665"/>
      <c r="D162" s="665"/>
      <c r="E162" s="665"/>
      <c r="F162" s="665"/>
      <c r="G162" s="665"/>
      <c r="H162" s="665"/>
      <c r="I162" s="665"/>
    </row>
    <row r="163" spans="1:9" ht="6" customHeight="1"/>
    <row r="165" spans="1:9">
      <c r="A165" s="774" t="s">
        <v>1163</v>
      </c>
      <c r="B165" s="665"/>
      <c r="C165" s="665"/>
      <c r="D165" s="665"/>
      <c r="E165" s="665"/>
      <c r="F165" s="665"/>
      <c r="G165" s="665"/>
      <c r="H165" s="665"/>
      <c r="I165" s="665"/>
    </row>
    <row r="167" spans="1:9" ht="21" customHeight="1">
      <c r="A167" s="664" t="s">
        <v>1164</v>
      </c>
      <c r="B167" s="665"/>
      <c r="C167" s="665"/>
      <c r="D167" s="665"/>
      <c r="E167" s="665"/>
      <c r="F167" s="665"/>
      <c r="G167" s="665"/>
      <c r="H167" s="665"/>
      <c r="I167" s="665"/>
    </row>
    <row r="170" spans="1:9">
      <c r="A170" s="774" t="s">
        <v>1165</v>
      </c>
      <c r="B170" s="665"/>
      <c r="C170" s="665"/>
      <c r="D170" s="665"/>
      <c r="E170" s="665"/>
      <c r="F170" s="665"/>
      <c r="G170" s="665"/>
      <c r="H170" s="665"/>
      <c r="I170" s="665"/>
    </row>
    <row r="172" spans="1:9" ht="39" customHeight="1">
      <c r="A172" s="664" t="s">
        <v>1166</v>
      </c>
      <c r="B172" s="665"/>
      <c r="C172" s="665"/>
      <c r="D172" s="665"/>
      <c r="E172" s="665"/>
      <c r="F172" s="665"/>
      <c r="G172" s="665"/>
      <c r="H172" s="665"/>
      <c r="I172" s="665"/>
    </row>
    <row r="174" spans="1:9" ht="27.75" hidden="1" customHeight="1">
      <c r="A174" s="664" t="s">
        <v>1167</v>
      </c>
      <c r="B174" s="665"/>
      <c r="C174" s="665"/>
      <c r="D174" s="665"/>
      <c r="E174" s="665"/>
      <c r="F174" s="665"/>
      <c r="G174" s="665"/>
      <c r="H174" s="665"/>
      <c r="I174" s="665"/>
    </row>
    <row r="176" spans="1:9">
      <c r="A176" s="774" t="s">
        <v>1168</v>
      </c>
      <c r="B176" s="665"/>
      <c r="C176" s="665"/>
      <c r="D176" s="665"/>
      <c r="E176" s="665"/>
      <c r="F176" s="665"/>
      <c r="G176" s="665"/>
      <c r="H176" s="665"/>
      <c r="I176" s="665"/>
    </row>
    <row r="178" spans="1:9" ht="37.5" customHeight="1">
      <c r="A178" s="664" t="s">
        <v>1169</v>
      </c>
      <c r="B178" s="665"/>
      <c r="C178" s="665"/>
      <c r="D178" s="665"/>
      <c r="E178" s="665"/>
      <c r="F178" s="665"/>
      <c r="G178" s="665"/>
      <c r="H178" s="665"/>
      <c r="I178" s="665"/>
    </row>
    <row r="179" spans="1:9">
      <c r="A179" s="664" t="s">
        <v>1645</v>
      </c>
      <c r="B179" s="665"/>
      <c r="C179" s="665"/>
      <c r="D179" s="665"/>
      <c r="E179" s="665"/>
      <c r="F179" s="665"/>
      <c r="G179" s="665"/>
      <c r="H179" s="665"/>
      <c r="I179" s="665"/>
    </row>
    <row r="181" spans="1:9">
      <c r="A181" s="774" t="s">
        <v>1170</v>
      </c>
      <c r="B181" s="665"/>
      <c r="C181" s="665"/>
      <c r="D181" s="665"/>
      <c r="E181" s="665"/>
      <c r="F181" s="665"/>
      <c r="G181" s="665"/>
      <c r="H181" s="665"/>
      <c r="I181" s="665"/>
    </row>
    <row r="183" spans="1:9" ht="26.25" customHeight="1">
      <c r="A183" s="664" t="s">
        <v>1171</v>
      </c>
      <c r="B183" s="665"/>
      <c r="C183" s="665"/>
      <c r="D183" s="665"/>
      <c r="E183" s="665"/>
      <c r="F183" s="665"/>
      <c r="G183" s="665"/>
      <c r="H183" s="665"/>
      <c r="I183" s="665"/>
    </row>
    <row r="185" spans="1:9" ht="27.75" customHeight="1">
      <c r="A185" s="664" t="s">
        <v>1172</v>
      </c>
      <c r="B185" s="665"/>
      <c r="C185" s="665"/>
      <c r="D185" s="665"/>
      <c r="E185" s="665"/>
      <c r="F185" s="665"/>
      <c r="G185" s="665"/>
      <c r="H185" s="665"/>
      <c r="I185" s="665"/>
    </row>
    <row r="187" spans="1:9">
      <c r="A187" s="774" t="s">
        <v>1173</v>
      </c>
      <c r="B187" s="665"/>
      <c r="C187" s="665"/>
      <c r="D187" s="665"/>
      <c r="E187" s="665"/>
      <c r="F187" s="665"/>
      <c r="G187" s="665"/>
      <c r="H187" s="665"/>
      <c r="I187" s="665"/>
    </row>
    <row r="189" spans="1:9" ht="25.5" customHeight="1">
      <c r="A189" s="664" t="s">
        <v>1174</v>
      </c>
      <c r="B189" s="665"/>
      <c r="C189" s="665"/>
      <c r="D189" s="665"/>
      <c r="E189" s="665"/>
      <c r="F189" s="665"/>
      <c r="G189" s="665"/>
      <c r="H189" s="665"/>
      <c r="I189" s="665"/>
    </row>
    <row r="191" spans="1:9">
      <c r="A191" s="774" t="s">
        <v>1175</v>
      </c>
      <c r="B191" s="665"/>
      <c r="C191" s="665"/>
      <c r="D191" s="665"/>
      <c r="E191" s="665"/>
      <c r="F191" s="665"/>
      <c r="G191" s="665"/>
      <c r="H191" s="665"/>
      <c r="I191" s="665"/>
    </row>
    <row r="193" spans="1:9" ht="37.5" customHeight="1">
      <c r="A193" s="664" t="s">
        <v>1176</v>
      </c>
      <c r="B193" s="665"/>
      <c r="C193" s="665"/>
      <c r="D193" s="665"/>
      <c r="E193" s="665"/>
      <c r="F193" s="665"/>
      <c r="G193" s="665"/>
      <c r="H193" s="665"/>
      <c r="I193" s="665"/>
    </row>
    <row r="194" spans="1:9">
      <c r="A194" s="664" t="s">
        <v>1646</v>
      </c>
      <c r="B194" s="665"/>
      <c r="C194" s="665"/>
      <c r="D194" s="665"/>
      <c r="E194" s="665"/>
      <c r="F194" s="665"/>
      <c r="G194" s="665"/>
      <c r="H194" s="665"/>
      <c r="I194" s="665"/>
    </row>
    <row r="195" spans="1:9">
      <c r="A195" s="289"/>
      <c r="B195" s="290"/>
      <c r="C195" s="290"/>
      <c r="D195" s="290"/>
      <c r="E195" s="290"/>
      <c r="F195" s="290"/>
      <c r="G195" s="290"/>
      <c r="H195" s="290"/>
      <c r="I195" s="290"/>
    </row>
    <row r="196" spans="1:9">
      <c r="A196" s="774" t="s">
        <v>1177</v>
      </c>
      <c r="B196" s="665"/>
      <c r="C196" s="665"/>
      <c r="D196" s="665"/>
      <c r="E196" s="665"/>
      <c r="F196" s="665"/>
      <c r="G196" s="665"/>
      <c r="H196" s="665"/>
      <c r="I196" s="665"/>
    </row>
    <row r="198" spans="1:9" ht="26.25" customHeight="1">
      <c r="A198" s="664" t="s">
        <v>1178</v>
      </c>
      <c r="B198" s="665"/>
      <c r="C198" s="665"/>
      <c r="D198" s="665"/>
      <c r="E198" s="665"/>
      <c r="F198" s="665"/>
      <c r="G198" s="665"/>
      <c r="H198" s="665"/>
      <c r="I198" s="665"/>
    </row>
    <row r="200" spans="1:9" ht="24" customHeight="1">
      <c r="A200" s="664" t="s">
        <v>1179</v>
      </c>
      <c r="B200" s="665"/>
      <c r="C200" s="665"/>
      <c r="D200" s="665"/>
      <c r="E200" s="665"/>
      <c r="F200" s="665"/>
      <c r="G200" s="665"/>
      <c r="H200" s="665"/>
      <c r="I200" s="665"/>
    </row>
    <row r="202" spans="1:9">
      <c r="A202" s="276" t="s">
        <v>1180</v>
      </c>
    </row>
    <row r="204" spans="1:9">
      <c r="A204" s="774" t="s">
        <v>1181</v>
      </c>
      <c r="B204" s="665"/>
      <c r="C204" s="665"/>
      <c r="D204" s="665"/>
      <c r="E204" s="665"/>
      <c r="F204" s="665"/>
      <c r="G204" s="665"/>
      <c r="H204" s="665"/>
      <c r="I204" s="665"/>
    </row>
    <row r="206" spans="1:9" ht="50.25" customHeight="1">
      <c r="A206" s="664" t="s">
        <v>1182</v>
      </c>
      <c r="B206" s="665"/>
      <c r="C206" s="665"/>
      <c r="D206" s="665"/>
      <c r="E206" s="665"/>
      <c r="F206" s="665"/>
      <c r="G206" s="665"/>
      <c r="H206" s="665"/>
      <c r="I206" s="665"/>
    </row>
    <row r="208" spans="1:9" ht="51" customHeight="1">
      <c r="A208" s="664" t="s">
        <v>1183</v>
      </c>
      <c r="B208" s="665"/>
      <c r="C208" s="665"/>
      <c r="D208" s="665"/>
      <c r="E208" s="665"/>
      <c r="F208" s="665"/>
      <c r="G208" s="665"/>
      <c r="H208" s="665"/>
      <c r="I208" s="665"/>
    </row>
    <row r="210" spans="1:9" ht="63" customHeight="1">
      <c r="A210" s="664" t="s">
        <v>1184</v>
      </c>
      <c r="B210" s="665"/>
      <c r="C210" s="665"/>
      <c r="D210" s="665"/>
      <c r="E210" s="665"/>
      <c r="F210" s="665"/>
      <c r="G210" s="665"/>
      <c r="H210" s="665"/>
      <c r="I210" s="665"/>
    </row>
    <row r="212" spans="1:9" ht="27" customHeight="1">
      <c r="A212" s="664" t="s">
        <v>1185</v>
      </c>
      <c r="B212" s="665"/>
      <c r="C212" s="665"/>
      <c r="D212" s="665"/>
      <c r="E212" s="665"/>
      <c r="F212" s="665"/>
      <c r="G212" s="665"/>
      <c r="H212" s="665"/>
      <c r="I212" s="665"/>
    </row>
    <row r="214" spans="1:9">
      <c r="A214" s="774" t="s">
        <v>1186</v>
      </c>
      <c r="B214" s="665"/>
      <c r="C214" s="665"/>
      <c r="D214" s="665"/>
      <c r="E214" s="665"/>
      <c r="F214" s="665"/>
      <c r="G214" s="665"/>
      <c r="H214" s="665"/>
      <c r="I214" s="665"/>
    </row>
    <row r="216" spans="1:9" ht="39" customHeight="1">
      <c r="A216" s="664" t="s">
        <v>1187</v>
      </c>
      <c r="B216" s="665"/>
      <c r="C216" s="665"/>
      <c r="D216" s="665"/>
      <c r="E216" s="665"/>
      <c r="F216" s="665"/>
      <c r="G216" s="665"/>
      <c r="H216" s="665"/>
      <c r="I216" s="665"/>
    </row>
    <row r="218" spans="1:9">
      <c r="A218" s="774" t="s">
        <v>1188</v>
      </c>
      <c r="B218" s="665"/>
      <c r="C218" s="665"/>
      <c r="D218" s="665"/>
      <c r="E218" s="665"/>
      <c r="F218" s="665"/>
      <c r="G218" s="665"/>
      <c r="H218" s="665"/>
      <c r="I218" s="665"/>
    </row>
    <row r="220" spans="1:9" ht="27" customHeight="1">
      <c r="A220" s="664" t="s">
        <v>1189</v>
      </c>
      <c r="B220" s="665"/>
      <c r="C220" s="665"/>
      <c r="D220" s="665"/>
      <c r="E220" s="665"/>
      <c r="F220" s="665"/>
      <c r="G220" s="665"/>
      <c r="H220" s="665"/>
      <c r="I220" s="665"/>
    </row>
    <row r="222" spans="1:9">
      <c r="A222" s="774" t="s">
        <v>1190</v>
      </c>
      <c r="B222" s="665"/>
      <c r="C222" s="665"/>
      <c r="D222" s="665"/>
      <c r="E222" s="665"/>
      <c r="F222" s="665"/>
      <c r="G222" s="665"/>
      <c r="H222" s="665"/>
      <c r="I222" s="665"/>
    </row>
    <row r="224" spans="1:9" ht="51.75" customHeight="1">
      <c r="A224" s="664" t="s">
        <v>1191</v>
      </c>
      <c r="B224" s="665"/>
      <c r="C224" s="665"/>
      <c r="D224" s="665"/>
      <c r="E224" s="665"/>
      <c r="F224" s="665"/>
      <c r="G224" s="665"/>
      <c r="H224" s="665"/>
      <c r="I224" s="665"/>
    </row>
    <row r="226" spans="1:9" ht="39.75" customHeight="1">
      <c r="A226" s="664" t="s">
        <v>1192</v>
      </c>
      <c r="B226" s="665"/>
      <c r="C226" s="665"/>
      <c r="D226" s="665"/>
      <c r="E226" s="665"/>
      <c r="F226" s="665"/>
      <c r="G226" s="665"/>
      <c r="H226" s="665"/>
      <c r="I226" s="665"/>
    </row>
    <row r="228" spans="1:9">
      <c r="A228" s="774" t="s">
        <v>1193</v>
      </c>
      <c r="B228" s="665"/>
      <c r="C228" s="665"/>
      <c r="D228" s="665"/>
      <c r="E228" s="665"/>
      <c r="F228" s="665"/>
      <c r="G228" s="665"/>
      <c r="H228" s="665"/>
      <c r="I228" s="665"/>
    </row>
    <row r="230" spans="1:9" ht="39" customHeight="1">
      <c r="A230" s="664" t="s">
        <v>1194</v>
      </c>
      <c r="B230" s="665"/>
      <c r="C230" s="665"/>
      <c r="D230" s="665"/>
      <c r="E230" s="665"/>
      <c r="F230" s="665"/>
      <c r="G230" s="665"/>
      <c r="H230" s="665"/>
      <c r="I230" s="665"/>
    </row>
    <row r="231" spans="1:9" ht="25.5" customHeight="1">
      <c r="A231" s="664"/>
      <c r="B231" s="665"/>
      <c r="C231" s="665"/>
      <c r="D231" s="665"/>
      <c r="E231" s="665"/>
      <c r="F231" s="665"/>
      <c r="G231" s="665"/>
      <c r="H231" s="665"/>
      <c r="I231" s="665"/>
    </row>
    <row r="232" spans="1:9" ht="26.25" customHeight="1">
      <c r="A232" s="664" t="s">
        <v>1195</v>
      </c>
      <c r="B232" s="665"/>
      <c r="C232" s="665"/>
      <c r="D232" s="665"/>
      <c r="E232" s="665"/>
      <c r="F232" s="665"/>
      <c r="G232" s="665"/>
      <c r="H232" s="665"/>
      <c r="I232" s="665"/>
    </row>
    <row r="233" spans="1:9" ht="12.75" customHeight="1">
      <c r="A233" s="664"/>
      <c r="B233" s="665"/>
      <c r="C233" s="665"/>
      <c r="D233" s="665"/>
      <c r="E233" s="665"/>
      <c r="F233" s="665"/>
      <c r="G233" s="665"/>
      <c r="H233" s="665"/>
      <c r="I233" s="665"/>
    </row>
    <row r="234" spans="1:9">
      <c r="A234" s="275"/>
      <c r="B234" s="275"/>
      <c r="C234" s="275"/>
      <c r="D234" s="275"/>
      <c r="E234" s="275"/>
      <c r="F234" s="275"/>
      <c r="G234" s="275"/>
      <c r="H234" s="275"/>
      <c r="I234" s="275"/>
    </row>
    <row r="235" spans="1:9" ht="15" customHeight="1">
      <c r="A235" s="664"/>
      <c r="B235" s="665"/>
      <c r="C235" s="665"/>
      <c r="D235" s="665"/>
      <c r="E235" s="665"/>
      <c r="F235" s="665"/>
      <c r="G235" s="665"/>
      <c r="H235" s="665"/>
      <c r="I235" s="665"/>
    </row>
    <row r="237" spans="1:9">
      <c r="A237" s="774" t="s">
        <v>1196</v>
      </c>
      <c r="B237" s="665"/>
      <c r="C237" s="665"/>
      <c r="D237" s="665"/>
      <c r="E237" s="665"/>
      <c r="F237" s="665"/>
      <c r="G237" s="665"/>
      <c r="H237" s="665"/>
      <c r="I237" s="665"/>
    </row>
    <row r="238" spans="1:9">
      <c r="A238" s="292"/>
      <c r="B238" s="290"/>
      <c r="C238" s="290"/>
      <c r="D238" s="290"/>
      <c r="E238" s="290"/>
      <c r="F238" s="290"/>
      <c r="G238" s="290"/>
      <c r="H238" s="290"/>
      <c r="I238" s="290"/>
    </row>
    <row r="239" spans="1:9">
      <c r="A239" s="271" t="s">
        <v>1647</v>
      </c>
      <c r="B239" s="290"/>
      <c r="C239" s="290"/>
      <c r="D239" s="290"/>
      <c r="E239" s="290"/>
      <c r="F239" s="290"/>
      <c r="G239" s="290"/>
      <c r="H239" s="290"/>
      <c r="I239" s="290"/>
    </row>
    <row r="240" spans="1:9" ht="15.75" customHeight="1"/>
    <row r="241" spans="1:9" ht="117.75" customHeight="1">
      <c r="A241" s="731" t="s">
        <v>1747</v>
      </c>
      <c r="B241" s="732"/>
      <c r="C241" s="732"/>
      <c r="D241" s="732"/>
      <c r="E241" s="732"/>
      <c r="F241" s="732"/>
      <c r="G241" s="732"/>
      <c r="H241" s="732"/>
      <c r="I241" s="732"/>
    </row>
  </sheetData>
  <mergeCells count="193">
    <mergeCell ref="A17:I18"/>
    <mergeCell ref="A20:I20"/>
    <mergeCell ref="A22:C24"/>
    <mergeCell ref="D22:F24"/>
    <mergeCell ref="G22:I24"/>
    <mergeCell ref="A25:C26"/>
    <mergeCell ref="D25:F26"/>
    <mergeCell ref="G25:I26"/>
    <mergeCell ref="A4:I4"/>
    <mergeCell ref="A6:I6"/>
    <mergeCell ref="A7:I7"/>
    <mergeCell ref="A9:I9"/>
    <mergeCell ref="A11:I12"/>
    <mergeCell ref="A14:I15"/>
    <mergeCell ref="A32:I32"/>
    <mergeCell ref="A33:I33"/>
    <mergeCell ref="A35:C37"/>
    <mergeCell ref="D35:E36"/>
    <mergeCell ref="F35:G37"/>
    <mergeCell ref="H35:I37"/>
    <mergeCell ref="A27:C28"/>
    <mergeCell ref="D27:F28"/>
    <mergeCell ref="G27:I28"/>
    <mergeCell ref="A29:C30"/>
    <mergeCell ref="D29:F30"/>
    <mergeCell ref="G29:I30"/>
    <mergeCell ref="A38:C39"/>
    <mergeCell ref="D38:D39"/>
    <mergeCell ref="E38:E39"/>
    <mergeCell ref="F38:G39"/>
    <mergeCell ref="H38:I39"/>
    <mergeCell ref="A40:C41"/>
    <mergeCell ref="D40:D41"/>
    <mergeCell ref="E40:E41"/>
    <mergeCell ref="F40:G41"/>
    <mergeCell ref="H40:I41"/>
    <mergeCell ref="A42:C43"/>
    <mergeCell ref="D42:D43"/>
    <mergeCell ref="E42:E43"/>
    <mergeCell ref="F42:G43"/>
    <mergeCell ref="H42:I43"/>
    <mergeCell ref="A44:C45"/>
    <mergeCell ref="D44:D45"/>
    <mergeCell ref="E44:E45"/>
    <mergeCell ref="F44:G45"/>
    <mergeCell ref="H44:I45"/>
    <mergeCell ref="A52:I52"/>
    <mergeCell ref="A54:I54"/>
    <mergeCell ref="A56:I56"/>
    <mergeCell ref="A58:I58"/>
    <mergeCell ref="A60:E60"/>
    <mergeCell ref="A61:B61"/>
    <mergeCell ref="C61:E61"/>
    <mergeCell ref="A46:C47"/>
    <mergeCell ref="D46:D47"/>
    <mergeCell ref="E46:E47"/>
    <mergeCell ref="F46:G47"/>
    <mergeCell ref="H46:I47"/>
    <mergeCell ref="A48:C49"/>
    <mergeCell ref="D48:D49"/>
    <mergeCell ref="E48:E49"/>
    <mergeCell ref="F48:G49"/>
    <mergeCell ref="H48:I49"/>
    <mergeCell ref="A66:E66"/>
    <mergeCell ref="A67:B67"/>
    <mergeCell ref="C67:E67"/>
    <mergeCell ref="A68:B68"/>
    <mergeCell ref="C68:E68"/>
    <mergeCell ref="A69:B69"/>
    <mergeCell ref="C69:E69"/>
    <mergeCell ref="A62:B62"/>
    <mergeCell ref="C62:E62"/>
    <mergeCell ref="A63:B63"/>
    <mergeCell ref="C63:E63"/>
    <mergeCell ref="A64:B64"/>
    <mergeCell ref="C64:E64"/>
    <mergeCell ref="A81:I81"/>
    <mergeCell ref="A87:I87"/>
    <mergeCell ref="A89:I89"/>
    <mergeCell ref="A91:I91"/>
    <mergeCell ref="A94:I94"/>
    <mergeCell ref="A96:I96"/>
    <mergeCell ref="A70:B70"/>
    <mergeCell ref="C70:E70"/>
    <mergeCell ref="A71:B71"/>
    <mergeCell ref="C71:E71"/>
    <mergeCell ref="A73:I73"/>
    <mergeCell ref="A78:I78"/>
    <mergeCell ref="A104:C104"/>
    <mergeCell ref="D104:E104"/>
    <mergeCell ref="F104:G104"/>
    <mergeCell ref="H104:I104"/>
    <mergeCell ref="A105:C105"/>
    <mergeCell ref="D105:E105"/>
    <mergeCell ref="F105:G105"/>
    <mergeCell ref="H105:I105"/>
    <mergeCell ref="A98:I98"/>
    <mergeCell ref="A100:I100"/>
    <mergeCell ref="A102:C103"/>
    <mergeCell ref="D102:E103"/>
    <mergeCell ref="F102:G103"/>
    <mergeCell ref="H102:I103"/>
    <mergeCell ref="A108:C108"/>
    <mergeCell ref="D108:E108"/>
    <mergeCell ref="F108:G108"/>
    <mergeCell ref="H108:I108"/>
    <mergeCell ref="A110:I110"/>
    <mergeCell ref="A112:D112"/>
    <mergeCell ref="A106:C106"/>
    <mergeCell ref="D106:E106"/>
    <mergeCell ref="F106:G106"/>
    <mergeCell ref="H106:I106"/>
    <mergeCell ref="A107:C107"/>
    <mergeCell ref="D107:E107"/>
    <mergeCell ref="F107:G107"/>
    <mergeCell ref="H107:I107"/>
    <mergeCell ref="A129:C130"/>
    <mergeCell ref="D129:E130"/>
    <mergeCell ref="F129:G130"/>
    <mergeCell ref="H129:I130"/>
    <mergeCell ref="A131:C131"/>
    <mergeCell ref="D131:E131"/>
    <mergeCell ref="F131:G131"/>
    <mergeCell ref="H131:I131"/>
    <mergeCell ref="A114:I114"/>
    <mergeCell ref="A118:I118"/>
    <mergeCell ref="A120:I120"/>
    <mergeCell ref="A122:I122"/>
    <mergeCell ref="A125:C125"/>
    <mergeCell ref="A127:I127"/>
    <mergeCell ref="A134:C134"/>
    <mergeCell ref="D134:E134"/>
    <mergeCell ref="F134:G134"/>
    <mergeCell ref="H134:I134"/>
    <mergeCell ref="A135:C135"/>
    <mergeCell ref="D135:E135"/>
    <mergeCell ref="F135:G135"/>
    <mergeCell ref="H135:I135"/>
    <mergeCell ref="A132:C132"/>
    <mergeCell ref="D132:E132"/>
    <mergeCell ref="F132:G132"/>
    <mergeCell ref="H132:I132"/>
    <mergeCell ref="A133:C133"/>
    <mergeCell ref="D133:E133"/>
    <mergeCell ref="F133:G133"/>
    <mergeCell ref="H133:I133"/>
    <mergeCell ref="A160:I160"/>
    <mergeCell ref="A162:I162"/>
    <mergeCell ref="A165:I165"/>
    <mergeCell ref="A167:I167"/>
    <mergeCell ref="A170:I170"/>
    <mergeCell ref="A172:I172"/>
    <mergeCell ref="A144:I144"/>
    <mergeCell ref="A146:I146"/>
    <mergeCell ref="A149:I149"/>
    <mergeCell ref="A153:I153"/>
    <mergeCell ref="A155:I155"/>
    <mergeCell ref="A158:I158"/>
    <mergeCell ref="A185:I185"/>
    <mergeCell ref="A187:I187"/>
    <mergeCell ref="A189:I189"/>
    <mergeCell ref="A191:I191"/>
    <mergeCell ref="A193:I193"/>
    <mergeCell ref="A194:I194"/>
    <mergeCell ref="A174:I174"/>
    <mergeCell ref="A176:I176"/>
    <mergeCell ref="A178:I178"/>
    <mergeCell ref="A179:I179"/>
    <mergeCell ref="A181:I181"/>
    <mergeCell ref="A183:I183"/>
    <mergeCell ref="A210:I210"/>
    <mergeCell ref="A212:I212"/>
    <mergeCell ref="A214:I214"/>
    <mergeCell ref="A216:I216"/>
    <mergeCell ref="A218:I218"/>
    <mergeCell ref="A220:I220"/>
    <mergeCell ref="A196:I196"/>
    <mergeCell ref="A198:I198"/>
    <mergeCell ref="A200:I200"/>
    <mergeCell ref="A204:I204"/>
    <mergeCell ref="A206:I206"/>
    <mergeCell ref="A208:I208"/>
    <mergeCell ref="A232:I232"/>
    <mergeCell ref="A233:I233"/>
    <mergeCell ref="A235:I235"/>
    <mergeCell ref="A237:I237"/>
    <mergeCell ref="A241:I241"/>
    <mergeCell ref="A222:I222"/>
    <mergeCell ref="A224:I224"/>
    <mergeCell ref="A226:I226"/>
    <mergeCell ref="A228:I228"/>
    <mergeCell ref="A230:I230"/>
    <mergeCell ref="A231:I23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&amp;CRIBE Slovakia, k. s.
&amp;G</oddHeader>
    <oddFooter>&amp;C&amp;P</oddFooter>
  </headerFooter>
  <rowBreaks count="5" manualBreakCount="5">
    <brk id="50" max="16383" man="1"/>
    <brk id="95" max="16383" man="1"/>
    <brk id="145" max="16383" man="1"/>
    <brk id="190" max="16383" man="1"/>
    <brk id="226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3:AH38"/>
  <sheetViews>
    <sheetView topLeftCell="A13" workbookViewId="0">
      <selection activeCell="G36" sqref="G36"/>
    </sheetView>
  </sheetViews>
  <sheetFormatPr defaultRowHeight="12.75"/>
  <cols>
    <col min="1" max="25" width="2.42578125" style="242" customWidth="1"/>
    <col min="26" max="26" width="2.85546875" style="242" customWidth="1"/>
    <col min="27" max="34" width="2.42578125" style="242" customWidth="1"/>
    <col min="35" max="16384" width="9.140625" style="242"/>
  </cols>
  <sheetData>
    <row r="3" spans="1:34">
      <c r="A3" s="239" t="s">
        <v>1079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1"/>
    </row>
    <row r="6" spans="1:34" ht="21.75" customHeight="1">
      <c r="A6" s="853" t="s">
        <v>1080</v>
      </c>
      <c r="B6" s="853"/>
      <c r="C6" s="853"/>
      <c r="D6" s="853"/>
      <c r="E6" s="853"/>
      <c r="F6" s="853"/>
      <c r="G6" s="853"/>
      <c r="H6" s="853"/>
      <c r="I6" s="853"/>
      <c r="J6" s="853"/>
      <c r="K6" s="853"/>
      <c r="L6" s="853"/>
      <c r="M6" s="853"/>
      <c r="N6" s="853"/>
      <c r="O6" s="853"/>
      <c r="P6" s="853"/>
      <c r="Q6" s="853"/>
      <c r="R6" s="853"/>
      <c r="S6" s="853"/>
      <c r="T6" s="853"/>
      <c r="U6" s="853"/>
      <c r="V6" s="853"/>
      <c r="W6" s="853"/>
      <c r="X6" s="853"/>
      <c r="Y6" s="853"/>
      <c r="Z6" s="853"/>
      <c r="AA6" s="853"/>
      <c r="AB6" s="853"/>
      <c r="AC6" s="853"/>
      <c r="AD6" s="853"/>
      <c r="AE6" s="853"/>
      <c r="AF6" s="853"/>
      <c r="AG6" s="853"/>
      <c r="AH6" s="853"/>
    </row>
    <row r="7" spans="1:34">
      <c r="K7" s="243" t="s">
        <v>519</v>
      </c>
      <c r="M7" s="244">
        <f>IF('[1]Súvaha TS'!M7=0," ",'[1]Súvaha TS'!M7)</f>
        <v>3</v>
      </c>
      <c r="N7" s="244">
        <f>IF('[1]Súvaha TS'!N7=0," ",'[1]Súvaha TS'!N7)</f>
        <v>1</v>
      </c>
      <c r="O7" s="242" t="s">
        <v>459</v>
      </c>
      <c r="P7" s="244">
        <f>IF('[1]Súvaha TS'!P7=0," ",'[1]Súvaha TS'!P7)</f>
        <v>1</v>
      </c>
      <c r="Q7" s="244">
        <f>IF('[1]Súvaha TS'!Q7=0," ",'[1]Súvaha TS'!Q7)</f>
        <v>2</v>
      </c>
      <c r="R7" s="242" t="s">
        <v>459</v>
      </c>
      <c r="S7" s="244">
        <f>IF('[1]Súvaha TS'!S7=0," ",'[1]Súvaha TS'!S7)</f>
        <v>2</v>
      </c>
      <c r="T7" s="244">
        <v>0</v>
      </c>
      <c r="U7" s="244">
        <f>IF('[1]Súvaha TS'!U7=0," ",'[1]Súvaha TS'!U7)</f>
        <v>1</v>
      </c>
      <c r="V7" s="244">
        <v>3</v>
      </c>
      <c r="W7" s="245" t="s">
        <v>788</v>
      </c>
      <c r="X7" s="245"/>
      <c r="Y7" s="245"/>
      <c r="Z7" s="245"/>
      <c r="AA7" s="245"/>
      <c r="AB7" s="245"/>
    </row>
    <row r="12" spans="1:34" ht="16.5" customHeight="1">
      <c r="A12" s="246" t="s">
        <v>1052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8"/>
      <c r="L12" s="246" t="s">
        <v>1053</v>
      </c>
      <c r="M12" s="247"/>
      <c r="N12" s="247"/>
      <c r="O12" s="247"/>
      <c r="P12" s="247"/>
      <c r="Q12" s="247"/>
      <c r="R12" s="247" t="s">
        <v>521</v>
      </c>
      <c r="S12" s="247"/>
      <c r="T12" s="247"/>
      <c r="U12" s="247"/>
      <c r="V12" s="247"/>
      <c r="W12" s="248"/>
      <c r="X12" s="246"/>
      <c r="Y12" s="247"/>
      <c r="Z12" s="247"/>
      <c r="AA12" s="247"/>
      <c r="AB12" s="247" t="s">
        <v>522</v>
      </c>
      <c r="AC12" s="247"/>
      <c r="AD12" s="247"/>
      <c r="AE12" s="247" t="s">
        <v>523</v>
      </c>
      <c r="AF12" s="247"/>
      <c r="AG12" s="247"/>
      <c r="AH12" s="248"/>
    </row>
    <row r="13" spans="1:34" ht="16.5" customHeight="1">
      <c r="A13" s="249">
        <f>IF('[1]Súvaha TS'!A13=0," ",'[1]Súvaha TS'!A13)</f>
        <v>2</v>
      </c>
      <c r="B13" s="249">
        <v>0</v>
      </c>
      <c r="C13" s="249">
        <f>IF('[1]Súvaha TS'!C13=0," ",'[1]Súvaha TS'!C13)</f>
        <v>2</v>
      </c>
      <c r="D13" s="249">
        <v>0</v>
      </c>
      <c r="E13" s="249">
        <f>IF('[1]Súvaha TS'!E13=0," ",'[1]Súvaha TS'!E13)</f>
        <v>1</v>
      </c>
      <c r="F13" s="249">
        <f>IF('[1]Súvaha TS'!F13=0," ",'[1]Súvaha TS'!F13)</f>
        <v>1</v>
      </c>
      <c r="G13" s="249">
        <f>IF('[1]Súvaha TS'!G13=0," ",'[1]Súvaha TS'!G13)</f>
        <v>5</v>
      </c>
      <c r="H13" s="249">
        <f>IF('[1]Súvaha TS'!H13=0," ",'[1]Súvaha TS'!H13)</f>
        <v>8</v>
      </c>
      <c r="I13" s="249">
        <f>IF('[1]Súvaha TS'!I13=0," ",'[1]Súvaha TS'!I13)</f>
        <v>1</v>
      </c>
      <c r="J13" s="249">
        <f>IF('[1]Súvaha TS'!J13=0," ",'[1]Súvaha TS'!J13)</f>
        <v>2</v>
      </c>
      <c r="K13" s="250"/>
      <c r="L13" s="249" t="str">
        <f>IF('[1]Súvaha TS'!L13=0," ",'[1]Súvaha TS'!L13)</f>
        <v>x</v>
      </c>
      <c r="M13" s="251" t="s">
        <v>524</v>
      </c>
      <c r="N13" s="251"/>
      <c r="O13" s="252"/>
      <c r="P13" s="252"/>
      <c r="Q13" s="252"/>
      <c r="R13" s="252"/>
      <c r="S13" s="249" t="str">
        <f>IF('[1]Súvaha TS'!S13=0," ",'[1]Súvaha TS'!S13)</f>
        <v>x</v>
      </c>
      <c r="T13" s="251" t="s">
        <v>1054</v>
      </c>
      <c r="U13" s="252"/>
      <c r="V13" s="252"/>
      <c r="W13" s="250"/>
      <c r="X13" s="253" t="s">
        <v>526</v>
      </c>
      <c r="Y13" s="251"/>
      <c r="Z13" s="251"/>
      <c r="AA13" s="251" t="s">
        <v>527</v>
      </c>
      <c r="AB13" s="249">
        <v>0</v>
      </c>
      <c r="AC13" s="249">
        <f>IF('[1]Súvaha TS'!AC13=0," ",'[1]Súvaha TS'!AC13)</f>
        <v>1</v>
      </c>
      <c r="AD13" s="252"/>
      <c r="AE13" s="249">
        <f>IF('[1]Súvaha TS'!AE13=0," ",'[1]Súvaha TS'!AE13)</f>
        <v>2</v>
      </c>
      <c r="AF13" s="249">
        <v>0</v>
      </c>
      <c r="AG13" s="249">
        <f>IF('[1]Súvaha TS'!AG13=0," ",'[1]Súvaha TS'!AG13)</f>
        <v>1</v>
      </c>
      <c r="AH13" s="249">
        <v>3</v>
      </c>
    </row>
    <row r="14" spans="1:34" ht="16.5" customHeight="1">
      <c r="A14" s="253" t="s">
        <v>129</v>
      </c>
      <c r="B14" s="251"/>
      <c r="C14" s="251"/>
      <c r="D14" s="251"/>
      <c r="E14" s="251"/>
      <c r="F14" s="251"/>
      <c r="G14" s="251"/>
      <c r="H14" s="251"/>
      <c r="I14" s="252"/>
      <c r="J14" s="252"/>
      <c r="K14" s="250"/>
      <c r="L14" s="249" t="str">
        <f>IF('[1]Súvaha TS'!L14=0," ",'[1]Súvaha TS'!L14)</f>
        <v xml:space="preserve"> </v>
      </c>
      <c r="M14" s="251" t="s">
        <v>528</v>
      </c>
      <c r="N14" s="251"/>
      <c r="O14" s="252"/>
      <c r="P14" s="252"/>
      <c r="Q14" s="252"/>
      <c r="R14" s="252"/>
      <c r="S14" s="249" t="str">
        <f>IF('[1]Súvaha TS'!S14=0," ",'[1]Súvaha TS'!S14)</f>
        <v xml:space="preserve"> </v>
      </c>
      <c r="T14" s="251" t="s">
        <v>529</v>
      </c>
      <c r="U14" s="252"/>
      <c r="V14" s="252"/>
      <c r="W14" s="250"/>
      <c r="X14" s="253" t="s">
        <v>530</v>
      </c>
      <c r="Y14" s="251"/>
      <c r="Z14" s="251"/>
      <c r="AA14" s="251" t="s">
        <v>531</v>
      </c>
      <c r="AB14" s="249">
        <f>IF('[1]Súvaha TS'!AB14=0," ",'[1]Súvaha TS'!AB14)</f>
        <v>1</v>
      </c>
      <c r="AC14" s="249">
        <f>IF('[1]Súvaha TS'!AC14=0," ",'[1]Súvaha TS'!AC14)</f>
        <v>2</v>
      </c>
      <c r="AD14" s="252"/>
      <c r="AE14" s="249">
        <f>IF('[1]Súvaha TS'!AE14=0," ",'[1]Súvaha TS'!AE14)</f>
        <v>2</v>
      </c>
      <c r="AF14" s="249">
        <v>0</v>
      </c>
      <c r="AG14" s="249">
        <f>IF('[1]Súvaha TS'!AG14=0," ",'[1]Súvaha TS'!AG14)</f>
        <v>1</v>
      </c>
      <c r="AH14" s="249">
        <v>3</v>
      </c>
    </row>
    <row r="15" spans="1:34" ht="16.5" customHeight="1">
      <c r="A15" s="249">
        <f>IF('[1]Súvaha TS'!A15=0," ",'[1]Súvaha TS'!A15)</f>
        <v>3</v>
      </c>
      <c r="B15" s="249">
        <f>IF('[1]Súvaha TS'!B15=0," ",'[1]Súvaha TS'!B15)</f>
        <v>6</v>
      </c>
      <c r="C15" s="249">
        <f>IF('[1]Súvaha TS'!C15=0," ",'[1]Súvaha TS'!C15)</f>
        <v>3</v>
      </c>
      <c r="D15" s="249">
        <f>IF('[1]Súvaha TS'!D15=0," ",'[1]Súvaha TS'!D15)</f>
        <v>1</v>
      </c>
      <c r="E15" s="249">
        <f>IF('[1]Súvaha TS'!E15=0," ",'[1]Súvaha TS'!E15)</f>
        <v>5</v>
      </c>
      <c r="F15" s="249">
        <f>IF('[1]Súvaha TS'!F15=0," ",'[1]Súvaha TS'!F15)</f>
        <v>4</v>
      </c>
      <c r="G15" s="249">
        <f>IF('[1]Súvaha TS'!G15=0," ",'[1]Súvaha TS'!G15)</f>
        <v>5</v>
      </c>
      <c r="H15" s="249">
        <f>IF('[1]Súvaha TS'!H15=0," ",'[1]Súvaha TS'!H15)</f>
        <v>1</v>
      </c>
      <c r="I15" s="252"/>
      <c r="J15" s="252"/>
      <c r="K15" s="250"/>
      <c r="L15" s="249" t="str">
        <f>IF('[1]Súvaha TS'!L15=0," ",'[1]Súvaha TS'!L15)</f>
        <v xml:space="preserve"> </v>
      </c>
      <c r="M15" s="251" t="s">
        <v>532</v>
      </c>
      <c r="N15" s="251"/>
      <c r="O15" s="252"/>
      <c r="P15" s="252"/>
      <c r="Q15" s="252"/>
      <c r="R15" s="252"/>
      <c r="S15" s="251" t="s">
        <v>533</v>
      </c>
      <c r="T15" s="251"/>
      <c r="U15" s="251"/>
      <c r="V15" s="251"/>
      <c r="W15" s="255"/>
      <c r="X15" s="253" t="s">
        <v>1055</v>
      </c>
      <c r="Y15" s="251"/>
      <c r="Z15" s="251"/>
      <c r="AA15" s="251" t="s">
        <v>527</v>
      </c>
      <c r="AB15" s="249">
        <v>0</v>
      </c>
      <c r="AC15" s="249">
        <f>IF('[1]Súvaha TS'!AC15=0," ",'[1]Súvaha TS'!AC15)</f>
        <v>1</v>
      </c>
      <c r="AD15" s="252"/>
      <c r="AE15" s="249">
        <f>IF('[1]Súvaha TS'!AE15=0," ",'[1]Súvaha TS'!AE15)</f>
        <v>2</v>
      </c>
      <c r="AF15" s="249">
        <v>0</v>
      </c>
      <c r="AG15" s="249">
        <f>IF('[1]Súvaha TS'!AG15=0," ",'[1]Súvaha TS'!AG15)</f>
        <v>1</v>
      </c>
      <c r="AH15" s="249">
        <v>2</v>
      </c>
    </row>
    <row r="16" spans="1:34" ht="16.5" customHeight="1">
      <c r="A16" s="253" t="s">
        <v>791</v>
      </c>
      <c r="B16" s="251"/>
      <c r="C16" s="251"/>
      <c r="D16" s="251"/>
      <c r="E16" s="251"/>
      <c r="F16" s="251"/>
      <c r="G16" s="251"/>
      <c r="H16" s="251"/>
      <c r="I16" s="252"/>
      <c r="J16" s="252"/>
      <c r="K16" s="250"/>
      <c r="L16" s="256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0"/>
      <c r="X16" s="854" t="s">
        <v>1056</v>
      </c>
      <c r="Y16" s="855"/>
      <c r="Z16" s="855"/>
      <c r="AA16" s="251" t="s">
        <v>531</v>
      </c>
      <c r="AB16" s="249">
        <f>IF('[1]Súvaha TS'!AB16=0," ",'[1]Súvaha TS'!AB16)</f>
        <v>1</v>
      </c>
      <c r="AC16" s="249">
        <f>IF('[1]Súvaha TS'!AC16=0," ",'[1]Súvaha TS'!AC16)</f>
        <v>2</v>
      </c>
      <c r="AD16" s="252"/>
      <c r="AE16" s="249">
        <f>IF('[1]Súvaha TS'!AE16=0," ",'[1]Súvaha TS'!AE16)</f>
        <v>2</v>
      </c>
      <c r="AF16" s="249">
        <v>0</v>
      </c>
      <c r="AG16" s="249">
        <f>IF('[1]Súvaha TS'!AG16=0," ",'[1]Súvaha TS'!AG16)</f>
        <v>1</v>
      </c>
      <c r="AH16" s="249">
        <v>2</v>
      </c>
    </row>
    <row r="17" spans="1:34" ht="16.5" customHeight="1">
      <c r="A17" s="249">
        <f>IF('[1]Súvaha TS'!A17=0," ",'[1]Súvaha TS'!A17)</f>
        <v>2</v>
      </c>
      <c r="B17" s="249">
        <f>IF('[1]Súvaha TS'!B17=0," ",'[1]Súvaha TS'!B17)</f>
        <v>5</v>
      </c>
      <c r="C17" s="254" t="s">
        <v>459</v>
      </c>
      <c r="D17" s="249">
        <v>6</v>
      </c>
      <c r="E17" s="249">
        <v>1</v>
      </c>
      <c r="F17" s="254" t="s">
        <v>459</v>
      </c>
      <c r="G17" s="249">
        <v>0</v>
      </c>
      <c r="H17" s="254"/>
      <c r="I17" s="252"/>
      <c r="J17" s="252"/>
      <c r="K17" s="250"/>
      <c r="L17" s="256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0"/>
      <c r="X17" s="854"/>
      <c r="Y17" s="855"/>
      <c r="Z17" s="855"/>
      <c r="AA17" s="252"/>
      <c r="AB17" s="252"/>
      <c r="AC17" s="252"/>
      <c r="AD17" s="252"/>
      <c r="AE17" s="252"/>
      <c r="AF17" s="252"/>
      <c r="AG17" s="252"/>
      <c r="AH17" s="250"/>
    </row>
    <row r="18" spans="1:34" ht="16.5" customHeight="1">
      <c r="A18" s="257"/>
      <c r="B18" s="258"/>
      <c r="C18" s="258"/>
      <c r="D18" s="258"/>
      <c r="E18" s="258"/>
      <c r="F18" s="258"/>
      <c r="G18" s="258"/>
      <c r="H18" s="258"/>
      <c r="I18" s="258"/>
      <c r="J18" s="258"/>
      <c r="K18" s="259"/>
      <c r="L18" s="257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9"/>
      <c r="X18" s="260" t="s">
        <v>530</v>
      </c>
      <c r="Y18" s="258"/>
      <c r="Z18" s="258"/>
      <c r="AA18" s="258"/>
      <c r="AB18" s="258"/>
      <c r="AC18" s="258"/>
      <c r="AD18" s="258"/>
      <c r="AE18" s="258"/>
      <c r="AF18" s="258"/>
      <c r="AG18" s="258"/>
      <c r="AH18" s="259"/>
    </row>
    <row r="19" spans="1:34" ht="16.5" customHeight="1">
      <c r="A19" s="256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0"/>
    </row>
    <row r="20" spans="1:34" s="245" customFormat="1" ht="16.5" customHeight="1">
      <c r="A20" s="253" t="s">
        <v>1057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5"/>
    </row>
    <row r="21" spans="1:34" ht="16.5" customHeight="1">
      <c r="A21" s="244" t="str">
        <f>IF('[1]Súvaha TS'!A21=0," ",'[1]Súvaha TS'!A21)</f>
        <v>R</v>
      </c>
      <c r="B21" s="244" t="str">
        <f>IF('[1]Súvaha TS'!B21=0," ",'[1]Súvaha TS'!B21)</f>
        <v>I</v>
      </c>
      <c r="C21" s="244" t="str">
        <f>IF('[1]Súvaha TS'!C21=0," ",'[1]Súvaha TS'!C21)</f>
        <v>B</v>
      </c>
      <c r="D21" s="244" t="str">
        <f>IF('[1]Súvaha TS'!D21=0," ",'[1]Súvaha TS'!D21)</f>
        <v>E</v>
      </c>
      <c r="E21" s="244" t="str">
        <f>IF('[1]Súvaha TS'!E21=0," ",'[1]Súvaha TS'!E21)</f>
        <v xml:space="preserve"> </v>
      </c>
      <c r="F21" s="244" t="str">
        <f>IF('[1]Súvaha TS'!F21=0," ",'[1]Súvaha TS'!F21)</f>
        <v>S</v>
      </c>
      <c r="G21" s="244" t="str">
        <f>IF('[1]Súvaha TS'!G21=0," ",'[1]Súvaha TS'!G21)</f>
        <v>l</v>
      </c>
      <c r="H21" s="244" t="str">
        <f>IF('[1]Súvaha TS'!H21=0," ",'[1]Súvaha TS'!H21)</f>
        <v>o</v>
      </c>
      <c r="I21" s="244" t="str">
        <f>IF('[1]Súvaha TS'!I21=0," ",'[1]Súvaha TS'!I21)</f>
        <v>v</v>
      </c>
      <c r="J21" s="244" t="str">
        <f>IF('[1]Súvaha TS'!J21=0," ",'[1]Súvaha TS'!J21)</f>
        <v>a</v>
      </c>
      <c r="K21" s="244" t="str">
        <f>IF('[1]Súvaha TS'!K21=0," ",'[1]Súvaha TS'!K21)</f>
        <v>k</v>
      </c>
      <c r="L21" s="244" t="str">
        <f>IF('[1]Súvaha TS'!L21=0," ",'[1]Súvaha TS'!L21)</f>
        <v>i</v>
      </c>
      <c r="M21" s="244" t="str">
        <f>IF('[1]Súvaha TS'!M21=0," ",'[1]Súvaha TS'!M21)</f>
        <v>a</v>
      </c>
      <c r="N21" s="244" t="str">
        <f>IF('[1]Súvaha TS'!N21=0," ",'[1]Súvaha TS'!N21)</f>
        <v xml:space="preserve">, </v>
      </c>
      <c r="O21" s="244" t="str">
        <f>IF('[1]Súvaha TS'!O21=0," ",'[1]Súvaha TS'!O21)</f>
        <v>k</v>
      </c>
      <c r="P21" s="244" t="str">
        <f>IF('[1]Súvaha TS'!P21=0," ",'[1]Súvaha TS'!P21)</f>
        <v>.</v>
      </c>
      <c r="Q21" s="244" t="str">
        <f>IF('[1]Súvaha TS'!Q21=0," ",'[1]Súvaha TS'!Q21)</f>
        <v>s</v>
      </c>
      <c r="R21" s="244" t="str">
        <f>IF('[1]Súvaha TS'!R21=0," ",'[1]Súvaha TS'!R21)</f>
        <v>.</v>
      </c>
      <c r="S21" s="244" t="str">
        <f>IF('[1]Súvaha TS'!S21=0," ",'[1]Súvaha TS'!S21)</f>
        <v xml:space="preserve"> </v>
      </c>
      <c r="T21" s="244" t="str">
        <f>IF('[1]Súvaha TS'!T21=0," ",'[1]Súvaha TS'!T21)</f>
        <v xml:space="preserve"> </v>
      </c>
      <c r="U21" s="244" t="str">
        <f>IF('[1]Súvaha TS'!U21=0," ",'[1]Súvaha TS'!U21)</f>
        <v xml:space="preserve"> </v>
      </c>
      <c r="V21" s="244" t="str">
        <f>IF('[1]Súvaha TS'!V21=0," ",'[1]Súvaha TS'!V21)</f>
        <v xml:space="preserve"> </v>
      </c>
      <c r="W21" s="244" t="str">
        <f>IF('[1]Súvaha TS'!W21=0," ",'[1]Súvaha TS'!W21)</f>
        <v xml:space="preserve"> </v>
      </c>
      <c r="X21" s="244" t="str">
        <f>IF('[1]Súvaha TS'!X21=0," ",'[1]Súvaha TS'!X21)</f>
        <v xml:space="preserve"> </v>
      </c>
      <c r="Y21" s="244" t="str">
        <f>IF('[1]Súvaha TS'!Y21=0," ",'[1]Súvaha TS'!Y21)</f>
        <v xml:space="preserve"> </v>
      </c>
      <c r="Z21" s="244" t="str">
        <f>IF('[1]Súvaha TS'!Z21=0," ",'[1]Súvaha TS'!Z21)</f>
        <v xml:space="preserve"> </v>
      </c>
      <c r="AA21" s="244" t="str">
        <f>IF('[1]Súvaha TS'!AA21=0," ",'[1]Súvaha TS'!AA21)</f>
        <v xml:space="preserve"> </v>
      </c>
      <c r="AB21" s="244" t="str">
        <f>IF('[1]Súvaha TS'!AB21=0," ",'[1]Súvaha TS'!AB21)</f>
        <v xml:space="preserve"> </v>
      </c>
      <c r="AC21" s="244" t="str">
        <f>IF('[1]Súvaha TS'!AC21=0," ",'[1]Súvaha TS'!AC21)</f>
        <v xml:space="preserve"> </v>
      </c>
      <c r="AD21" s="244" t="str">
        <f>IF('[1]Súvaha TS'!AD21=0," ",'[1]Súvaha TS'!AD21)</f>
        <v xml:space="preserve"> </v>
      </c>
      <c r="AE21" s="244" t="str">
        <f>IF('[1]Súvaha TS'!AE21=0," ",'[1]Súvaha TS'!AE21)</f>
        <v xml:space="preserve"> </v>
      </c>
      <c r="AF21" s="244" t="str">
        <f>IF('[1]Súvaha TS'!AF21=0," ",'[1]Súvaha TS'!AF21)</f>
        <v xml:space="preserve"> </v>
      </c>
      <c r="AG21" s="244" t="str">
        <f>IF('[1]Súvaha TS'!AG21=0," ",'[1]Súvaha TS'!AG21)</f>
        <v xml:space="preserve"> </v>
      </c>
      <c r="AH21" s="244" t="str">
        <f>IF('[1]Súvaha TS'!AH21=0," ",'[1]Súvaha TS'!AH21)</f>
        <v xml:space="preserve"> </v>
      </c>
    </row>
    <row r="22" spans="1:34" ht="16.5" customHeight="1">
      <c r="A22" s="244" t="str">
        <f>IF('[1]Súvaha TS'!A22=0," ",'[1]Súvaha TS'!A22)</f>
        <v xml:space="preserve"> </v>
      </c>
      <c r="B22" s="244" t="str">
        <f>IF('[1]Súvaha TS'!B22=0," ",'[1]Súvaha TS'!B22)</f>
        <v xml:space="preserve"> </v>
      </c>
      <c r="C22" s="244" t="str">
        <f>IF('[1]Súvaha TS'!C22=0," ",'[1]Súvaha TS'!C22)</f>
        <v xml:space="preserve"> </v>
      </c>
      <c r="D22" s="244" t="str">
        <f>IF('[1]Súvaha TS'!D22=0," ",'[1]Súvaha TS'!D22)</f>
        <v xml:space="preserve"> </v>
      </c>
      <c r="E22" s="244" t="str">
        <f>IF('[1]Súvaha TS'!E22=0," ",'[1]Súvaha TS'!E22)</f>
        <v xml:space="preserve"> </v>
      </c>
      <c r="F22" s="244" t="str">
        <f>IF('[1]Súvaha TS'!F22=0," ",'[1]Súvaha TS'!F22)</f>
        <v xml:space="preserve"> </v>
      </c>
      <c r="G22" s="244" t="str">
        <f>IF('[1]Súvaha TS'!G22=0," ",'[1]Súvaha TS'!G22)</f>
        <v xml:space="preserve"> </v>
      </c>
      <c r="H22" s="244" t="str">
        <f>IF('[1]Súvaha TS'!H22=0," ",'[1]Súvaha TS'!H22)</f>
        <v xml:space="preserve"> </v>
      </c>
      <c r="I22" s="244" t="str">
        <f>IF('[1]Súvaha TS'!I22=0," ",'[1]Súvaha TS'!I22)</f>
        <v xml:space="preserve"> </v>
      </c>
      <c r="J22" s="244" t="str">
        <f>IF('[1]Súvaha TS'!J22=0," ",'[1]Súvaha TS'!J22)</f>
        <v xml:space="preserve"> </v>
      </c>
      <c r="K22" s="244" t="str">
        <f>IF('[1]Súvaha TS'!K22=0," ",'[1]Súvaha TS'!K22)</f>
        <v xml:space="preserve"> </v>
      </c>
      <c r="L22" s="244" t="str">
        <f>IF('[1]Súvaha TS'!L22=0," ",'[1]Súvaha TS'!L22)</f>
        <v xml:space="preserve"> </v>
      </c>
      <c r="M22" s="244" t="str">
        <f>IF('[1]Súvaha TS'!M22=0," ",'[1]Súvaha TS'!M22)</f>
        <v xml:space="preserve"> </v>
      </c>
      <c r="N22" s="244" t="str">
        <f>IF('[1]Súvaha TS'!N22=0," ",'[1]Súvaha TS'!N22)</f>
        <v xml:space="preserve"> </v>
      </c>
      <c r="O22" s="244" t="str">
        <f>IF('[1]Súvaha TS'!O22=0," ",'[1]Súvaha TS'!O22)</f>
        <v xml:space="preserve"> </v>
      </c>
      <c r="P22" s="244" t="str">
        <f>IF('[1]Súvaha TS'!P22=0," ",'[1]Súvaha TS'!P22)</f>
        <v xml:space="preserve"> </v>
      </c>
      <c r="Q22" s="244" t="str">
        <f>IF('[1]Súvaha TS'!Q22=0," ",'[1]Súvaha TS'!Q22)</f>
        <v xml:space="preserve"> </v>
      </c>
      <c r="R22" s="244" t="str">
        <f>IF('[1]Súvaha TS'!R22=0," ",'[1]Súvaha TS'!R22)</f>
        <v xml:space="preserve"> </v>
      </c>
      <c r="S22" s="244" t="str">
        <f>IF('[1]Súvaha TS'!S22=0," ",'[1]Súvaha TS'!S22)</f>
        <v xml:space="preserve"> </v>
      </c>
      <c r="T22" s="244" t="str">
        <f>IF('[1]Súvaha TS'!T22=0," ",'[1]Súvaha TS'!T22)</f>
        <v xml:space="preserve"> </v>
      </c>
      <c r="U22" s="244" t="str">
        <f>IF('[1]Súvaha TS'!U22=0," ",'[1]Súvaha TS'!U22)</f>
        <v xml:space="preserve"> </v>
      </c>
      <c r="V22" s="244" t="str">
        <f>IF('[1]Súvaha TS'!V22=0," ",'[1]Súvaha TS'!V22)</f>
        <v xml:space="preserve"> </v>
      </c>
      <c r="W22" s="244" t="str">
        <f>IF('[1]Súvaha TS'!W22=0," ",'[1]Súvaha TS'!W22)</f>
        <v xml:space="preserve"> </v>
      </c>
      <c r="X22" s="244" t="str">
        <f>IF('[1]Súvaha TS'!X22=0," ",'[1]Súvaha TS'!X22)</f>
        <v xml:space="preserve"> </v>
      </c>
      <c r="Y22" s="244" t="str">
        <f>IF('[1]Súvaha TS'!Y22=0," ",'[1]Súvaha TS'!Y22)</f>
        <v xml:space="preserve"> </v>
      </c>
      <c r="Z22" s="244" t="str">
        <f>IF('[1]Súvaha TS'!Z22=0," ",'[1]Súvaha TS'!Z22)</f>
        <v xml:space="preserve"> </v>
      </c>
      <c r="AA22" s="244" t="str">
        <f>IF('[1]Súvaha TS'!AA22=0," ",'[1]Súvaha TS'!AA22)</f>
        <v xml:space="preserve"> </v>
      </c>
      <c r="AB22" s="244" t="str">
        <f>IF('[1]Súvaha TS'!AB22=0," ",'[1]Súvaha TS'!AB22)</f>
        <v xml:space="preserve"> </v>
      </c>
      <c r="AC22" s="244" t="str">
        <f>IF('[1]Súvaha TS'!AC22=0," ",'[1]Súvaha TS'!AC22)</f>
        <v xml:space="preserve"> </v>
      </c>
      <c r="AD22" s="244" t="str">
        <f>IF('[1]Súvaha TS'!AD22=0," ",'[1]Súvaha TS'!AD22)</f>
        <v xml:space="preserve"> </v>
      </c>
      <c r="AE22" s="244" t="str">
        <f>IF('[1]Súvaha TS'!AE22=0," ",'[1]Súvaha TS'!AE22)</f>
        <v xml:space="preserve"> </v>
      </c>
      <c r="AF22" s="244" t="str">
        <f>IF('[1]Súvaha TS'!AF22=0," ",'[1]Súvaha TS'!AF22)</f>
        <v xml:space="preserve"> </v>
      </c>
      <c r="AG22" s="244" t="str">
        <f>IF('[1]Súvaha TS'!AG22=0," ",'[1]Súvaha TS'!AG22)</f>
        <v xml:space="preserve"> </v>
      </c>
      <c r="AH22" s="244" t="str">
        <f>IF('[1]Súvaha TS'!AH22=0," ",'[1]Súvaha TS'!AH22)</f>
        <v xml:space="preserve"> </v>
      </c>
    </row>
    <row r="23" spans="1:34" ht="16.5" customHeight="1">
      <c r="A23" s="261" t="s">
        <v>1068</v>
      </c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3"/>
    </row>
    <row r="24" spans="1:34" ht="16.5" customHeight="1">
      <c r="A24" s="253" t="s">
        <v>538</v>
      </c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 t="s">
        <v>539</v>
      </c>
      <c r="AD24" s="251"/>
      <c r="AE24" s="251"/>
      <c r="AF24" s="251"/>
      <c r="AG24" s="251"/>
      <c r="AH24" s="255"/>
    </row>
    <row r="25" spans="1:34" s="265" customFormat="1" ht="16.5" customHeight="1">
      <c r="A25" s="249" t="str">
        <f>IF('[1]Súvaha TS'!A25=0," ",'[1]Súvaha TS'!A25)</f>
        <v>S</v>
      </c>
      <c r="B25" s="249" t="str">
        <f>IF('[1]Súvaha TS'!B25=0," ",'[1]Súvaha TS'!B25)</f>
        <v>i</v>
      </c>
      <c r="C25" s="249" t="str">
        <f>IF('[1]Súvaha TS'!C25=0," ",'[1]Súvaha TS'!C25)</f>
        <v>k</v>
      </c>
      <c r="D25" s="249" t="str">
        <f>IF('[1]Súvaha TS'!D25=0," ",'[1]Súvaha TS'!D25)</f>
        <v>á</v>
      </c>
      <c r="E25" s="249" t="str">
        <f>IF('[1]Súvaha TS'!E25=0," ",'[1]Súvaha TS'!E25)</f>
        <v>r</v>
      </c>
      <c r="F25" s="249" t="str">
        <f>IF('[1]Súvaha TS'!F25=0," ",'[1]Súvaha TS'!F25)</f>
        <v>s</v>
      </c>
      <c r="G25" s="249" t="str">
        <f>IF('[1]Súvaha TS'!G25=0," ",'[1]Súvaha TS'!G25)</f>
        <v>k</v>
      </c>
      <c r="H25" s="249" t="str">
        <f>IF('[1]Súvaha TS'!H25=0," ",'[1]Súvaha TS'!H25)</f>
        <v>a</v>
      </c>
      <c r="I25" s="249" t="str">
        <f>IF('[1]Súvaha TS'!I25=0," ",'[1]Súvaha TS'!I25)</f>
        <v xml:space="preserve"> </v>
      </c>
      <c r="J25" s="249" t="str">
        <f>IF('[1]Súvaha TS'!J25=0," ",'[1]Súvaha TS'!J25)</f>
        <v xml:space="preserve"> </v>
      </c>
      <c r="K25" s="249" t="str">
        <f>IF('[1]Súvaha TS'!K25=0," ",'[1]Súvaha TS'!K25)</f>
        <v xml:space="preserve"> </v>
      </c>
      <c r="L25" s="249" t="str">
        <f>IF('[1]Súvaha TS'!L25=0," ",'[1]Súvaha TS'!L25)</f>
        <v xml:space="preserve"> </v>
      </c>
      <c r="M25" s="249" t="str">
        <f>IF('[1]Súvaha TS'!M25=0," ",'[1]Súvaha TS'!M25)</f>
        <v xml:space="preserve"> </v>
      </c>
      <c r="N25" s="249" t="str">
        <f>IF('[1]Súvaha TS'!N25=0," ",'[1]Súvaha TS'!N25)</f>
        <v xml:space="preserve"> </v>
      </c>
      <c r="O25" s="249" t="str">
        <f>IF('[1]Súvaha TS'!O25=0," ",'[1]Súvaha TS'!O25)</f>
        <v xml:space="preserve"> </v>
      </c>
      <c r="P25" s="249" t="str">
        <f>IF('[1]Súvaha TS'!P25=0," ",'[1]Súvaha TS'!P25)</f>
        <v xml:space="preserve"> </v>
      </c>
      <c r="Q25" s="249" t="str">
        <f>IF('[1]Súvaha TS'!Q25=0," ",'[1]Súvaha TS'!Q25)</f>
        <v xml:space="preserve"> </v>
      </c>
      <c r="R25" s="249" t="str">
        <f>IF('[1]Súvaha TS'!R25=0," ",'[1]Súvaha TS'!R25)</f>
        <v xml:space="preserve"> </v>
      </c>
      <c r="S25" s="249" t="str">
        <f>IF('[1]Súvaha TS'!S25=0," ",'[1]Súvaha TS'!S25)</f>
        <v xml:space="preserve"> </v>
      </c>
      <c r="T25" s="249" t="str">
        <f>IF('[1]Súvaha TS'!T25=0," ",'[1]Súvaha TS'!T25)</f>
        <v xml:space="preserve"> </v>
      </c>
      <c r="U25" s="249" t="str">
        <f>IF('[1]Súvaha TS'!U25=0," ",'[1]Súvaha TS'!U25)</f>
        <v xml:space="preserve"> </v>
      </c>
      <c r="V25" s="249" t="str">
        <f>IF('[1]Súvaha TS'!V25=0," ",'[1]Súvaha TS'!V25)</f>
        <v xml:space="preserve"> </v>
      </c>
      <c r="W25" s="249" t="str">
        <f>IF('[1]Súvaha TS'!W25=0," ",'[1]Súvaha TS'!W25)</f>
        <v xml:space="preserve"> </v>
      </c>
      <c r="X25" s="249" t="str">
        <f>IF('[1]Súvaha TS'!X25=0," ",'[1]Súvaha TS'!X25)</f>
        <v xml:space="preserve"> </v>
      </c>
      <c r="Y25" s="249" t="str">
        <f>IF('[1]Súvaha TS'!Y25=0," ",'[1]Súvaha TS'!Y25)</f>
        <v xml:space="preserve"> </v>
      </c>
      <c r="Z25" s="249" t="str">
        <f>IF('[1]Súvaha TS'!Z25=0," ",'[1]Súvaha TS'!Z25)</f>
        <v xml:space="preserve"> </v>
      </c>
      <c r="AA25" s="254"/>
      <c r="AB25" s="254"/>
      <c r="AC25" s="249" t="str">
        <f>IF('[1]Súvaha TS'!AC25=0," ",'[1]Súvaha TS'!AC25)</f>
        <v xml:space="preserve"> </v>
      </c>
      <c r="AD25" s="249" t="str">
        <f>IF('[1]Súvaha TS'!AD25=0," ",'[1]Súvaha TS'!AD25)</f>
        <v xml:space="preserve"> </v>
      </c>
      <c r="AE25" s="249" t="str">
        <f>IF('[1]Súvaha TS'!AE25=0," ",'[1]Súvaha TS'!AE25)</f>
        <v xml:space="preserve"> </v>
      </c>
      <c r="AF25" s="249" t="str">
        <f>IF('[1]Súvaha TS'!AF25=0," ",'[1]Súvaha TS'!AF25)</f>
        <v xml:space="preserve"> </v>
      </c>
      <c r="AG25" s="249">
        <f>IF('[1]Súvaha TS'!AG25=0," ",'[1]Súvaha TS'!AG25)</f>
        <v>1</v>
      </c>
      <c r="AH25" s="249">
        <f>IF('[1]Súvaha TS'!AH25=0," ",'[1]Súvaha TS'!AH25)</f>
        <v>4</v>
      </c>
    </row>
    <row r="26" spans="1:34" ht="16.5" customHeight="1">
      <c r="A26" s="253" t="s">
        <v>540</v>
      </c>
      <c r="B26" s="251"/>
      <c r="C26" s="251"/>
      <c r="D26" s="251"/>
      <c r="E26" s="251"/>
      <c r="F26" s="251"/>
      <c r="G26" s="251"/>
      <c r="H26" s="251" t="s">
        <v>541</v>
      </c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5"/>
    </row>
    <row r="27" spans="1:34" s="265" customFormat="1" ht="16.5" customHeight="1">
      <c r="A27" s="249">
        <f>IF('[1]Súvaha TS'!A27=0," ",'[1]Súvaha TS'!A27)</f>
        <v>9</v>
      </c>
      <c r="B27" s="249">
        <f>IF('[1]Súvaha TS'!B27=0," ",'[1]Súvaha TS'!B27)</f>
        <v>4</v>
      </c>
      <c r="C27" s="249">
        <f>IF('[1]Súvaha TS'!C27=0," ",'[1]Súvaha TS'!C27)</f>
        <v>9</v>
      </c>
      <c r="D27" s="249">
        <v>0</v>
      </c>
      <c r="E27" s="249">
        <f>IF('[1]Súvaha TS'!E27=0," ",'[1]Súvaha TS'!E27)</f>
        <v>5</v>
      </c>
      <c r="F27" s="254"/>
      <c r="G27" s="254"/>
      <c r="H27" s="249" t="str">
        <f>IF('[1]Súvaha TS'!H27=0," ",'[1]Súvaha TS'!H27)</f>
        <v>N</v>
      </c>
      <c r="I27" s="249" t="str">
        <f>IF('[1]Súvaha TS'!I27=0," ",'[1]Súvaha TS'!I27)</f>
        <v>i</v>
      </c>
      <c r="J27" s="249" t="str">
        <f>IF('[1]Súvaha TS'!J27=0," ",'[1]Súvaha TS'!J27)</f>
        <v>t</v>
      </c>
      <c r="K27" s="249" t="str">
        <f>IF('[1]Súvaha TS'!K27=0," ",'[1]Súvaha TS'!K27)</f>
        <v>r</v>
      </c>
      <c r="L27" s="249" t="str">
        <f>IF('[1]Súvaha TS'!L27=0," ",'[1]Súvaha TS'!L27)</f>
        <v>a</v>
      </c>
      <c r="M27" s="249" t="str">
        <f>IF('[1]Súvaha TS'!M27=0," ",'[1]Súvaha TS'!M27)</f>
        <v xml:space="preserve"> </v>
      </c>
      <c r="N27" s="249" t="str">
        <f>IF('[1]Súvaha TS'!N27=0," ",'[1]Súvaha TS'!N27)</f>
        <v xml:space="preserve"> </v>
      </c>
      <c r="O27" s="249" t="str">
        <f>IF('[1]Súvaha TS'!O27=0," ",'[1]Súvaha TS'!O27)</f>
        <v xml:space="preserve"> </v>
      </c>
      <c r="P27" s="249" t="str">
        <f>IF('[1]Súvaha TS'!P27=0," ",'[1]Súvaha TS'!P27)</f>
        <v xml:space="preserve"> </v>
      </c>
      <c r="Q27" s="249" t="str">
        <f>IF('[1]Súvaha TS'!Q27=0," ",'[1]Súvaha TS'!Q27)</f>
        <v xml:space="preserve"> </v>
      </c>
      <c r="R27" s="249" t="str">
        <f>IF('[1]Súvaha TS'!R27=0," ",'[1]Súvaha TS'!R27)</f>
        <v xml:space="preserve"> </v>
      </c>
      <c r="S27" s="249" t="str">
        <f>IF('[1]Súvaha TS'!S27=0," ",'[1]Súvaha TS'!S27)</f>
        <v xml:space="preserve"> </v>
      </c>
      <c r="T27" s="249" t="str">
        <f>IF('[1]Súvaha TS'!T27=0," ",'[1]Súvaha TS'!T27)</f>
        <v xml:space="preserve"> </v>
      </c>
      <c r="U27" s="249" t="str">
        <f>IF('[1]Súvaha TS'!U27=0," ",'[1]Súvaha TS'!U27)</f>
        <v xml:space="preserve"> </v>
      </c>
      <c r="V27" s="249" t="str">
        <f>IF('[1]Súvaha TS'!V27=0," ",'[1]Súvaha TS'!V27)</f>
        <v xml:space="preserve"> </v>
      </c>
      <c r="W27" s="249" t="str">
        <f>IF('[1]Súvaha TS'!W27=0," ",'[1]Súvaha TS'!W27)</f>
        <v xml:space="preserve"> </v>
      </c>
      <c r="X27" s="249" t="str">
        <f>IF('[1]Súvaha TS'!X27=0," ",'[1]Súvaha TS'!X27)</f>
        <v xml:space="preserve"> </v>
      </c>
      <c r="Y27" s="249" t="str">
        <f>IF('[1]Súvaha TS'!Y27=0," ",'[1]Súvaha TS'!Y27)</f>
        <v xml:space="preserve"> </v>
      </c>
      <c r="Z27" s="249" t="str">
        <f>IF('[1]Súvaha TS'!Z27=0," ",'[1]Súvaha TS'!Z27)</f>
        <v xml:space="preserve"> </v>
      </c>
      <c r="AA27" s="249" t="str">
        <f>IF('[1]Súvaha TS'!AA27=0," ",'[1]Súvaha TS'!AA27)</f>
        <v xml:space="preserve"> </v>
      </c>
      <c r="AB27" s="249" t="str">
        <f>IF('[1]Súvaha TS'!AB27=0," ",'[1]Súvaha TS'!AB27)</f>
        <v xml:space="preserve"> </v>
      </c>
      <c r="AC27" s="249" t="str">
        <f>IF('[1]Súvaha TS'!AC27=0," ",'[1]Súvaha TS'!AC27)</f>
        <v xml:space="preserve"> </v>
      </c>
      <c r="AD27" s="249" t="str">
        <f>IF('[1]Súvaha TS'!AD27=0," ",'[1]Súvaha TS'!AD27)</f>
        <v xml:space="preserve"> </v>
      </c>
      <c r="AE27" s="249" t="str">
        <f>IF('[1]Súvaha TS'!AE27=0," ",'[1]Súvaha TS'!AE27)</f>
        <v xml:space="preserve"> </v>
      </c>
      <c r="AF27" s="249" t="str">
        <f>IF('[1]Súvaha TS'!AF27=0," ",'[1]Súvaha TS'!AF27)</f>
        <v xml:space="preserve"> </v>
      </c>
      <c r="AG27" s="249" t="str">
        <f>IF('[1]Súvaha TS'!AG27=0," ",'[1]Súvaha TS'!AG27)</f>
        <v xml:space="preserve"> </v>
      </c>
      <c r="AH27" s="249" t="str">
        <f>IF('[1]Súvaha TS'!AH27=0," ",'[1]Súvaha TS'!AH27)</f>
        <v xml:space="preserve"> </v>
      </c>
    </row>
    <row r="28" spans="1:34" s="245" customFormat="1" ht="16.5" customHeight="1">
      <c r="A28" s="253" t="s">
        <v>542</v>
      </c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 t="s">
        <v>543</v>
      </c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5"/>
    </row>
    <row r="29" spans="1:34" ht="16.5" customHeight="1">
      <c r="A29" s="244" t="str">
        <f>IF('[1]Súvaha TS'!A29=0," ",'[1]Súvaha TS'!A29)</f>
        <v xml:space="preserve"> </v>
      </c>
      <c r="B29" s="244" t="str">
        <f>IF('[1]Súvaha TS'!B29=0," ",'[1]Súvaha TS'!B29)</f>
        <v xml:space="preserve"> </v>
      </c>
      <c r="C29" s="244">
        <f>IF('[1]Súvaha TS'!C29=0," ",'[1]Súvaha TS'!C29)</f>
        <v>3</v>
      </c>
      <c r="D29" s="244">
        <f>IF('[1]Súvaha TS'!D29=0," ",'[1]Súvaha TS'!D29)</f>
        <v>7</v>
      </c>
      <c r="E29" s="254" t="s">
        <v>458</v>
      </c>
      <c r="F29" s="244">
        <f>IF('[1]Súvaha TS'!F29=0," ",'[1]Súvaha TS'!F29)</f>
        <v>6</v>
      </c>
      <c r="G29" s="244">
        <f>IF('[1]Súvaha TS'!G29=0," ",'[1]Súvaha TS'!G29)</f>
        <v>9</v>
      </c>
      <c r="H29" s="244">
        <f>IF('[1]Súvaha TS'!H29=0," ",'[1]Súvaha TS'!H29)</f>
        <v>2</v>
      </c>
      <c r="I29" s="244">
        <v>0</v>
      </c>
      <c r="J29" s="244">
        <f>IF('[1]Súvaha TS'!J29=0," ",'[1]Súvaha TS'!J29)</f>
        <v>9</v>
      </c>
      <c r="K29" s="244">
        <f>IF('[1]Súvaha TS'!K29=0," ",'[1]Súvaha TS'!K29)</f>
        <v>4</v>
      </c>
      <c r="L29" s="244">
        <f>IF('[1]Súvaha TS'!L29=0," ",'[1]Súvaha TS'!L29)</f>
        <v>2</v>
      </c>
      <c r="M29" s="244" t="str">
        <f>IF('[1]Súvaha TS'!M29=0," ",'[1]Súvaha TS'!M29)</f>
        <v xml:space="preserve"> </v>
      </c>
      <c r="N29" s="252"/>
      <c r="O29" s="252"/>
      <c r="P29" s="252"/>
      <c r="Q29" s="252"/>
      <c r="R29" s="244" t="str">
        <f>IF('[1]Súvaha TS'!R29=0," ",'[1]Súvaha TS'!R29)</f>
        <v xml:space="preserve"> </v>
      </c>
      <c r="S29" s="244" t="str">
        <f>IF('[1]Súvaha TS'!S29=0," ",'[1]Súvaha TS'!S29)</f>
        <v xml:space="preserve"> </v>
      </c>
      <c r="T29" s="244">
        <f>IF('[1]Súvaha TS'!T29=0," ",'[1]Súvaha TS'!T29)</f>
        <v>3</v>
      </c>
      <c r="U29" s="244">
        <f>IF('[1]Súvaha TS'!U29=0," ",'[1]Súvaha TS'!U29)</f>
        <v>7</v>
      </c>
      <c r="V29" s="254" t="s">
        <v>458</v>
      </c>
      <c r="W29" s="244">
        <f>IF('[1]Súvaha TS'!W29=0," ",'[1]Súvaha TS'!W29)</f>
        <v>6</v>
      </c>
      <c r="X29" s="244">
        <f>IF('[1]Súvaha TS'!X29=0," ",'[1]Súvaha TS'!X29)</f>
        <v>9</v>
      </c>
      <c r="Y29" s="244">
        <f>IF('[1]Súvaha TS'!Y29=0," ",'[1]Súvaha TS'!Y29)</f>
        <v>2</v>
      </c>
      <c r="Z29" s="244">
        <v>0</v>
      </c>
      <c r="AA29" s="244">
        <f>IF('[1]Súvaha TS'!AA29=0," ",'[1]Súvaha TS'!AA29)</f>
        <v>9</v>
      </c>
      <c r="AB29" s="244">
        <f>IF('[1]Súvaha TS'!AB29=0," ",'[1]Súvaha TS'!AB29)</f>
        <v>3</v>
      </c>
      <c r="AC29" s="244">
        <f>IF('[1]Súvaha TS'!AC29=0," ",'[1]Súvaha TS'!AC29)</f>
        <v>1</v>
      </c>
      <c r="AD29" s="244" t="str">
        <f>IF('[1]Súvaha TS'!AD29=0," ",'[1]Súvaha TS'!AD29)</f>
        <v xml:space="preserve"> </v>
      </c>
      <c r="AE29" s="252"/>
      <c r="AF29" s="252"/>
      <c r="AG29" s="252"/>
      <c r="AH29" s="250"/>
    </row>
    <row r="30" spans="1:34" s="245" customFormat="1" ht="16.5" customHeight="1">
      <c r="A30" s="253" t="s">
        <v>544</v>
      </c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5"/>
    </row>
    <row r="31" spans="1:34" s="265" customFormat="1" ht="16.5" customHeight="1">
      <c r="A31" s="249" t="str">
        <f>IF('[1]Súvaha TS'!A31=0," ",'[1]Súvaha TS'!A31)</f>
        <v>j</v>
      </c>
      <c r="B31" s="249" t="str">
        <f>IF('[1]Súvaha TS'!B31=0," ",'[1]Súvaha TS'!B31)</f>
        <v>a</v>
      </c>
      <c r="C31" s="249" t="str">
        <f>IF('[1]Súvaha TS'!C31=0," ",'[1]Súvaha TS'!C31)</f>
        <v>n</v>
      </c>
      <c r="D31" s="249" t="str">
        <f>IF('[1]Súvaha TS'!D31=0," ",'[1]Súvaha TS'!D31)</f>
        <v>a</v>
      </c>
      <c r="E31" s="249" t="str">
        <f>IF('[1]Súvaha TS'!E31=0," ",'[1]Súvaha TS'!E31)</f>
        <v>.</v>
      </c>
      <c r="F31" s="249" t="str">
        <f>IF('[1]Súvaha TS'!F31=0," ",'[1]Súvaha TS'!F31)</f>
        <v>v</v>
      </c>
      <c r="G31" s="249" t="str">
        <f>IF('[1]Súvaha TS'!G31=0," ",'[1]Súvaha TS'!G31)</f>
        <v>a</v>
      </c>
      <c r="H31" s="249" t="str">
        <f>IF('[1]Súvaha TS'!H31=0," ",'[1]Súvaha TS'!H31)</f>
        <v>r</v>
      </c>
      <c r="I31" s="249" t="str">
        <f>IF('[1]Súvaha TS'!I31=0," ",'[1]Súvaha TS'!I31)</f>
        <v>g</v>
      </c>
      <c r="J31" s="249" t="str">
        <f>IF('[1]Súvaha TS'!J31=0," ",'[1]Súvaha TS'!J31)</f>
        <v>o</v>
      </c>
      <c r="K31" s="249" t="str">
        <f>IF('[1]Súvaha TS'!K31=0," ",'[1]Súvaha TS'!K31)</f>
        <v>v</v>
      </c>
      <c r="L31" s="249" t="str">
        <f>IF('[1]Súvaha TS'!L31=0," ",'[1]Súvaha TS'!L31)</f>
        <v>a</v>
      </c>
      <c r="M31" s="249" t="str">
        <f>IF('[1]Súvaha TS'!M31=0," ",'[1]Súvaha TS'!M31)</f>
        <v>@</v>
      </c>
      <c r="N31" s="249" t="str">
        <f>IF('[1]Súvaha TS'!N31=0," ",'[1]Súvaha TS'!N31)</f>
        <v>r</v>
      </c>
      <c r="O31" s="249" t="str">
        <f>IF('[1]Súvaha TS'!O31=0," ",'[1]Súvaha TS'!O31)</f>
        <v>i</v>
      </c>
      <c r="P31" s="249" t="str">
        <f>IF('[1]Súvaha TS'!P31=0," ",'[1]Súvaha TS'!P31)</f>
        <v>b</v>
      </c>
      <c r="Q31" s="249" t="str">
        <f>IF('[1]Súvaha TS'!Q31=0," ",'[1]Súvaha TS'!Q31)</f>
        <v>e</v>
      </c>
      <c r="R31" s="249" t="str">
        <f>IF('[1]Súvaha TS'!R31=0," ",'[1]Súvaha TS'!R31)</f>
        <v>.</v>
      </c>
      <c r="S31" s="249" t="str">
        <f>IF('[1]Súvaha TS'!S31=0," ",'[1]Súvaha TS'!S31)</f>
        <v>s</v>
      </c>
      <c r="T31" s="249" t="str">
        <f>IF('[1]Súvaha TS'!T31=0," ",'[1]Súvaha TS'!T31)</f>
        <v>k</v>
      </c>
      <c r="U31" s="249" t="str">
        <f>IF('[1]Súvaha TS'!U31=0," ",'[1]Súvaha TS'!U31)</f>
        <v xml:space="preserve"> </v>
      </c>
      <c r="V31" s="249" t="str">
        <f>IF('[1]Súvaha TS'!V31=0," ",'[1]Súvaha TS'!V31)</f>
        <v xml:space="preserve"> </v>
      </c>
      <c r="W31" s="249" t="str">
        <f>IF('[1]Súvaha TS'!W31=0," ",'[1]Súvaha TS'!W31)</f>
        <v xml:space="preserve"> </v>
      </c>
      <c r="X31" s="249" t="str">
        <f>IF('[1]Súvaha TS'!X31=0," ",'[1]Súvaha TS'!X31)</f>
        <v xml:space="preserve"> </v>
      </c>
      <c r="Y31" s="249" t="str">
        <f>IF('[1]Súvaha TS'!Y31=0," ",'[1]Súvaha TS'!Y31)</f>
        <v xml:space="preserve"> </v>
      </c>
      <c r="Z31" s="249" t="str">
        <f>IF('[1]Súvaha TS'!Z31=0," ",'[1]Súvaha TS'!Z31)</f>
        <v xml:space="preserve"> </v>
      </c>
      <c r="AA31" s="249" t="str">
        <f>IF('[1]Súvaha TS'!AA31=0," ",'[1]Súvaha TS'!AA31)</f>
        <v xml:space="preserve"> </v>
      </c>
      <c r="AB31" s="249" t="str">
        <f>IF('[1]Súvaha TS'!AB31=0," ",'[1]Súvaha TS'!AB31)</f>
        <v xml:space="preserve"> </v>
      </c>
      <c r="AC31" s="249" t="str">
        <f>IF('[1]Súvaha TS'!AC31=0," ",'[1]Súvaha TS'!AC31)</f>
        <v xml:space="preserve"> </v>
      </c>
      <c r="AD31" s="249" t="str">
        <f>IF('[1]Súvaha TS'!AD31=0," ",'[1]Súvaha TS'!AD31)</f>
        <v xml:space="preserve"> </v>
      </c>
      <c r="AE31" s="254"/>
      <c r="AF31" s="254"/>
      <c r="AG31" s="254"/>
      <c r="AH31" s="264"/>
    </row>
    <row r="32" spans="1:34" ht="16.5" customHeight="1">
      <c r="A32" s="256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0"/>
    </row>
    <row r="33" spans="1:34" s="245" customFormat="1" ht="16.5" customHeight="1">
      <c r="A33" s="261" t="s">
        <v>932</v>
      </c>
      <c r="B33" s="262"/>
      <c r="C33" s="247"/>
      <c r="D33" s="262"/>
      <c r="E33" s="262"/>
      <c r="F33" s="247"/>
      <c r="G33" s="262"/>
      <c r="H33" s="262"/>
      <c r="I33" s="262"/>
      <c r="J33" s="263"/>
      <c r="K33" s="856" t="s">
        <v>1078</v>
      </c>
      <c r="L33" s="857"/>
      <c r="M33" s="857"/>
      <c r="N33" s="857"/>
      <c r="O33" s="857"/>
      <c r="P33" s="857"/>
      <c r="Q33" s="857"/>
      <c r="R33" s="858"/>
      <c r="S33" s="856" t="s">
        <v>740</v>
      </c>
      <c r="T33" s="857"/>
      <c r="U33" s="857"/>
      <c r="V33" s="857"/>
      <c r="W33" s="857"/>
      <c r="X33" s="857"/>
      <c r="Y33" s="857"/>
      <c r="Z33" s="858"/>
      <c r="AA33" s="856" t="s">
        <v>739</v>
      </c>
      <c r="AB33" s="857"/>
      <c r="AC33" s="857"/>
      <c r="AD33" s="857"/>
      <c r="AE33" s="857"/>
      <c r="AF33" s="857"/>
      <c r="AG33" s="857"/>
      <c r="AH33" s="858"/>
    </row>
    <row r="34" spans="1:34" ht="16.5" customHeight="1">
      <c r="A34" s="244">
        <v>0</v>
      </c>
      <c r="B34" s="244">
        <v>6</v>
      </c>
      <c r="C34" s="266" t="s">
        <v>459</v>
      </c>
      <c r="D34" s="244">
        <v>0</v>
      </c>
      <c r="E34" s="244">
        <v>2</v>
      </c>
      <c r="F34" s="266" t="s">
        <v>459</v>
      </c>
      <c r="G34" s="244">
        <f>IF('[1]Súvaha TS'!G34=0," ",'[1]Súvaha TS'!G34)</f>
        <v>2</v>
      </c>
      <c r="H34" s="244">
        <v>0</v>
      </c>
      <c r="I34" s="244">
        <f>IF('[1]Súvaha TS'!I34=0," ",'[1]Súvaha TS'!I34)</f>
        <v>1</v>
      </c>
      <c r="J34" s="244">
        <v>4</v>
      </c>
      <c r="K34" s="859"/>
      <c r="L34" s="860"/>
      <c r="M34" s="860"/>
      <c r="N34" s="860"/>
      <c r="O34" s="860"/>
      <c r="P34" s="860"/>
      <c r="Q34" s="860"/>
      <c r="R34" s="861"/>
      <c r="S34" s="859"/>
      <c r="T34" s="860"/>
      <c r="U34" s="860"/>
      <c r="V34" s="860"/>
      <c r="W34" s="860"/>
      <c r="X34" s="860"/>
      <c r="Y34" s="860"/>
      <c r="Z34" s="861"/>
      <c r="AA34" s="859"/>
      <c r="AB34" s="860"/>
      <c r="AC34" s="860"/>
      <c r="AD34" s="860"/>
      <c r="AE34" s="860"/>
      <c r="AF34" s="860"/>
      <c r="AG34" s="860"/>
      <c r="AH34" s="861"/>
    </row>
    <row r="35" spans="1:34" ht="16.5" customHeight="1">
      <c r="A35" s="256"/>
      <c r="B35" s="252"/>
      <c r="C35" s="254"/>
      <c r="D35" s="252"/>
      <c r="E35" s="252"/>
      <c r="F35" s="254"/>
      <c r="G35" s="252"/>
      <c r="H35" s="252"/>
      <c r="I35" s="252"/>
      <c r="J35" s="250"/>
      <c r="K35" s="859"/>
      <c r="L35" s="860"/>
      <c r="M35" s="860"/>
      <c r="N35" s="860"/>
      <c r="O35" s="860"/>
      <c r="P35" s="860"/>
      <c r="Q35" s="860"/>
      <c r="R35" s="861"/>
      <c r="S35" s="859"/>
      <c r="T35" s="860"/>
      <c r="U35" s="860"/>
      <c r="V35" s="860"/>
      <c r="W35" s="860"/>
      <c r="X35" s="860"/>
      <c r="Y35" s="860"/>
      <c r="Z35" s="861"/>
      <c r="AA35" s="859"/>
      <c r="AB35" s="860"/>
      <c r="AC35" s="860"/>
      <c r="AD35" s="860"/>
      <c r="AE35" s="860"/>
      <c r="AF35" s="860"/>
      <c r="AG35" s="860"/>
      <c r="AH35" s="861"/>
    </row>
    <row r="36" spans="1:34" ht="16.5" customHeight="1">
      <c r="A36" s="256"/>
      <c r="B36" s="252"/>
      <c r="C36" s="252"/>
      <c r="D36" s="252"/>
      <c r="E36" s="252"/>
      <c r="F36" s="252"/>
      <c r="G36" s="252"/>
      <c r="H36" s="252"/>
      <c r="I36" s="252"/>
      <c r="J36" s="250"/>
      <c r="K36" s="859"/>
      <c r="L36" s="860"/>
      <c r="M36" s="860"/>
      <c r="N36" s="860"/>
      <c r="O36" s="860"/>
      <c r="P36" s="860"/>
      <c r="Q36" s="860"/>
      <c r="R36" s="861"/>
      <c r="S36" s="859"/>
      <c r="T36" s="860"/>
      <c r="U36" s="860"/>
      <c r="V36" s="860"/>
      <c r="W36" s="860"/>
      <c r="X36" s="860"/>
      <c r="Y36" s="860"/>
      <c r="Z36" s="861"/>
      <c r="AA36" s="859"/>
      <c r="AB36" s="860"/>
      <c r="AC36" s="860"/>
      <c r="AD36" s="860"/>
      <c r="AE36" s="860"/>
      <c r="AF36" s="860"/>
      <c r="AG36" s="860"/>
      <c r="AH36" s="861"/>
    </row>
    <row r="37" spans="1:34" ht="16.5" customHeight="1">
      <c r="A37" s="253" t="s">
        <v>933</v>
      </c>
      <c r="B37" s="252"/>
      <c r="C37" s="252"/>
      <c r="D37" s="252"/>
      <c r="E37" s="252"/>
      <c r="F37" s="252"/>
      <c r="G37" s="252"/>
      <c r="H37" s="252"/>
      <c r="I37" s="252"/>
      <c r="J37" s="250"/>
      <c r="K37" s="859"/>
      <c r="L37" s="860"/>
      <c r="M37" s="860"/>
      <c r="N37" s="860"/>
      <c r="O37" s="860"/>
      <c r="P37" s="860"/>
      <c r="Q37" s="860"/>
      <c r="R37" s="861"/>
      <c r="S37" s="859"/>
      <c r="T37" s="860"/>
      <c r="U37" s="860"/>
      <c r="V37" s="860"/>
      <c r="W37" s="860"/>
      <c r="X37" s="860"/>
      <c r="Y37" s="860"/>
      <c r="Z37" s="861"/>
      <c r="AA37" s="859"/>
      <c r="AB37" s="860"/>
      <c r="AC37" s="860"/>
      <c r="AD37" s="860"/>
      <c r="AE37" s="860"/>
      <c r="AF37" s="860"/>
      <c r="AG37" s="860"/>
      <c r="AH37" s="861"/>
    </row>
    <row r="38" spans="1:34" ht="16.5" customHeight="1">
      <c r="A38" s="244" t="str">
        <f>IF('[1]Súvaha TS'!A38=0," ",'[1]Súvaha TS'!A38)</f>
        <v xml:space="preserve"> </v>
      </c>
      <c r="B38" s="244" t="str">
        <f>IF('[1]Súvaha TS'!B38=0," ",'[1]Súvaha TS'!B38)</f>
        <v xml:space="preserve"> </v>
      </c>
      <c r="C38" s="267" t="s">
        <v>459</v>
      </c>
      <c r="D38" s="244" t="str">
        <f>IF('[1]Súvaha TS'!D38=0," ",'[1]Súvaha TS'!D38)</f>
        <v xml:space="preserve"> </v>
      </c>
      <c r="E38" s="244" t="str">
        <f>IF('[1]Súvaha TS'!E38=0," ",'[1]Súvaha TS'!E38)</f>
        <v xml:space="preserve"> </v>
      </c>
      <c r="F38" s="267" t="s">
        <v>459</v>
      </c>
      <c r="G38" s="244" t="str">
        <f>IF('[1]Súvaha TS'!G38=0," ",'[1]Súvaha TS'!G38)</f>
        <v xml:space="preserve"> </v>
      </c>
      <c r="H38" s="244" t="str">
        <f>IF('[1]Súvaha TS'!H38=0," ",'[1]Súvaha TS'!H38)</f>
        <v xml:space="preserve"> </v>
      </c>
      <c r="I38" s="244" t="str">
        <f>IF('[1]Súvaha TS'!I38=0," ",'[1]Súvaha TS'!I38)</f>
        <v xml:space="preserve"> </v>
      </c>
      <c r="J38" s="244" t="str">
        <f>IF('[1]Súvaha TS'!J38=0," ",'[1]Súvaha TS'!J38)</f>
        <v xml:space="preserve"> </v>
      </c>
      <c r="K38" s="862"/>
      <c r="L38" s="863"/>
      <c r="M38" s="863"/>
      <c r="N38" s="863"/>
      <c r="O38" s="863"/>
      <c r="P38" s="863"/>
      <c r="Q38" s="863"/>
      <c r="R38" s="864"/>
      <c r="S38" s="862"/>
      <c r="T38" s="863"/>
      <c r="U38" s="863"/>
      <c r="V38" s="863"/>
      <c r="W38" s="863"/>
      <c r="X38" s="863"/>
      <c r="Y38" s="863"/>
      <c r="Z38" s="864"/>
      <c r="AA38" s="862"/>
      <c r="AB38" s="863"/>
      <c r="AC38" s="863"/>
      <c r="AD38" s="863"/>
      <c r="AE38" s="863"/>
      <c r="AF38" s="863"/>
      <c r="AG38" s="863"/>
      <c r="AH38" s="864"/>
    </row>
  </sheetData>
  <mergeCells count="5">
    <mergeCell ref="A6:AH6"/>
    <mergeCell ref="X16:Z17"/>
    <mergeCell ref="K33:R38"/>
    <mergeCell ref="S33:Z38"/>
    <mergeCell ref="AA33:AH3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732"/>
  <sheetViews>
    <sheetView topLeftCell="A91" zoomScaleSheetLayoutView="100" workbookViewId="0">
      <selection activeCell="D103" sqref="D103:E103"/>
    </sheetView>
  </sheetViews>
  <sheetFormatPr defaultRowHeight="12.75"/>
  <cols>
    <col min="1" max="1" width="5.5703125" style="114" customWidth="1"/>
    <col min="2" max="2" width="29.5703125" style="115" customWidth="1"/>
    <col min="3" max="3" width="5.5703125" style="116" customWidth="1"/>
    <col min="4" max="4" width="2.5703125" style="114" customWidth="1"/>
    <col min="5" max="5" width="25.5703125" style="114" customWidth="1"/>
    <col min="6" max="7" width="9" style="114" customWidth="1"/>
    <col min="8" max="8" width="19.85546875" style="114" customWidth="1"/>
    <col min="9" max="9" width="9" style="114" customWidth="1"/>
    <col min="10" max="10" width="14.42578125" style="12" customWidth="1"/>
    <col min="11" max="16384" width="9.140625" style="12"/>
  </cols>
  <sheetData>
    <row r="1" spans="1:10" s="13" customFormat="1" ht="12.95" customHeight="1">
      <c r="A1" s="895" t="s">
        <v>581</v>
      </c>
      <c r="B1" s="889" t="s">
        <v>545</v>
      </c>
      <c r="C1" s="98" t="s">
        <v>546</v>
      </c>
      <c r="D1" s="873" t="s">
        <v>547</v>
      </c>
      <c r="E1" s="873"/>
      <c r="F1" s="873"/>
      <c r="G1" s="873"/>
      <c r="H1" s="874" t="s">
        <v>742</v>
      </c>
      <c r="I1" s="874"/>
    </row>
    <row r="2" spans="1:10" s="13" customFormat="1">
      <c r="A2" s="896" t="s">
        <v>548</v>
      </c>
      <c r="B2" s="890"/>
      <c r="C2" s="101" t="s">
        <v>549</v>
      </c>
      <c r="D2" s="100">
        <v>1</v>
      </c>
      <c r="E2" s="102" t="s">
        <v>695</v>
      </c>
      <c r="F2" s="878" t="s">
        <v>790</v>
      </c>
      <c r="G2" s="879"/>
      <c r="H2" s="874"/>
      <c r="I2" s="874"/>
    </row>
    <row r="3" spans="1:10" s="13" customFormat="1" ht="12.95" customHeight="1">
      <c r="A3" s="897" t="s">
        <v>478</v>
      </c>
      <c r="B3" s="100" t="s">
        <v>479</v>
      </c>
      <c r="C3" s="103" t="s">
        <v>480</v>
      </c>
      <c r="D3" s="104"/>
      <c r="E3" s="103" t="s">
        <v>696</v>
      </c>
      <c r="F3" s="869"/>
      <c r="G3" s="871"/>
      <c r="H3" s="873" t="s">
        <v>550</v>
      </c>
      <c r="I3" s="873"/>
    </row>
    <row r="4" spans="1:10" s="13" customFormat="1" ht="27.95" customHeight="1">
      <c r="A4" s="909"/>
      <c r="B4" s="892" t="s">
        <v>860</v>
      </c>
      <c r="C4" s="913" t="s">
        <v>206</v>
      </c>
      <c r="D4" s="872">
        <f>D6+D68+D136</f>
        <v>20209315</v>
      </c>
      <c r="E4" s="872"/>
      <c r="F4" s="872">
        <f>F6+F68+F136</f>
        <v>12733819</v>
      </c>
      <c r="G4" s="872"/>
      <c r="H4" s="872"/>
      <c r="I4" s="157" t="s">
        <v>789</v>
      </c>
      <c r="J4" s="224"/>
    </row>
    <row r="5" spans="1:10" ht="27.95" customHeight="1">
      <c r="A5" s="909"/>
      <c r="B5" s="892"/>
      <c r="C5" s="914"/>
      <c r="D5" s="872">
        <f>D7+D69+D137</f>
        <v>7475496</v>
      </c>
      <c r="E5" s="872"/>
      <c r="F5" s="157"/>
      <c r="G5" s="872">
        <f>G7+G69+G137</f>
        <v>12871029</v>
      </c>
      <c r="H5" s="872"/>
      <c r="I5" s="872"/>
      <c r="J5" s="19"/>
    </row>
    <row r="6" spans="1:10" ht="27.95" customHeight="1">
      <c r="A6" s="912" t="s">
        <v>130</v>
      </c>
      <c r="B6" s="901" t="s">
        <v>596</v>
      </c>
      <c r="C6" s="906" t="s">
        <v>207</v>
      </c>
      <c r="D6" s="872">
        <f>D8+D24+D47</f>
        <v>14645933</v>
      </c>
      <c r="E6" s="872"/>
      <c r="F6" s="872">
        <f>F8+F24+F47</f>
        <v>7487515</v>
      </c>
      <c r="G6" s="872"/>
      <c r="H6" s="872"/>
      <c r="I6" s="157" t="s">
        <v>789</v>
      </c>
    </row>
    <row r="7" spans="1:10" ht="27.95" customHeight="1">
      <c r="A7" s="912"/>
      <c r="B7" s="901"/>
      <c r="C7" s="907"/>
      <c r="D7" s="872">
        <f>D9+D25+D48</f>
        <v>7158418</v>
      </c>
      <c r="E7" s="872"/>
      <c r="F7" s="157" t="s">
        <v>789</v>
      </c>
      <c r="G7" s="872">
        <f>G9+G25+G48</f>
        <v>7515308</v>
      </c>
      <c r="H7" s="872"/>
      <c r="I7" s="872"/>
    </row>
    <row r="8" spans="1:10" ht="27.95" customHeight="1">
      <c r="A8" s="899" t="s">
        <v>887</v>
      </c>
      <c r="B8" s="892" t="s">
        <v>886</v>
      </c>
      <c r="C8" s="906" t="s">
        <v>208</v>
      </c>
      <c r="D8" s="872">
        <f>D10+D12+D14+D16+D18+D20+D22</f>
        <v>74144</v>
      </c>
      <c r="E8" s="872"/>
      <c r="F8" s="872">
        <f>F10+F12+F14+F16+F18+F20+F22</f>
        <v>5185</v>
      </c>
      <c r="G8" s="872"/>
      <c r="H8" s="872"/>
      <c r="I8" s="157" t="s">
        <v>789</v>
      </c>
    </row>
    <row r="9" spans="1:10" ht="27.95" customHeight="1">
      <c r="A9" s="899"/>
      <c r="B9" s="892"/>
      <c r="C9" s="907"/>
      <c r="D9" s="872">
        <f>D11+D13+D15+D17+D19+D21+D23</f>
        <v>68959</v>
      </c>
      <c r="E9" s="872"/>
      <c r="F9" s="157" t="s">
        <v>789</v>
      </c>
      <c r="G9" s="872">
        <f>G11+G13+G15+G17+G19+G21+G23</f>
        <v>0</v>
      </c>
      <c r="H9" s="872"/>
      <c r="I9" s="872"/>
    </row>
    <row r="10" spans="1:10" ht="27.95" customHeight="1">
      <c r="A10" s="910" t="s">
        <v>888</v>
      </c>
      <c r="B10" s="881" t="s">
        <v>763</v>
      </c>
      <c r="C10" s="904" t="s">
        <v>209</v>
      </c>
      <c r="D10" s="908"/>
      <c r="E10" s="908"/>
      <c r="F10" s="875">
        <f>D10-D11</f>
        <v>0</v>
      </c>
      <c r="G10" s="876"/>
      <c r="H10" s="877"/>
      <c r="I10" s="164"/>
    </row>
    <row r="11" spans="1:10" ht="27.95" customHeight="1">
      <c r="A11" s="911"/>
      <c r="B11" s="881"/>
      <c r="C11" s="905"/>
      <c r="D11" s="865"/>
      <c r="E11" s="865"/>
      <c r="F11" s="164"/>
      <c r="G11" s="865"/>
      <c r="H11" s="865"/>
      <c r="I11" s="865"/>
    </row>
    <row r="12" spans="1:10" ht="28.5" customHeight="1">
      <c r="A12" s="894" t="s">
        <v>133</v>
      </c>
      <c r="B12" s="881" t="s">
        <v>551</v>
      </c>
      <c r="C12" s="904" t="s">
        <v>210</v>
      </c>
      <c r="D12" s="865">
        <v>74144</v>
      </c>
      <c r="E12" s="865"/>
      <c r="F12" s="875">
        <f>D12-D13</f>
        <v>5185</v>
      </c>
      <c r="G12" s="876"/>
      <c r="H12" s="877"/>
      <c r="I12" s="222"/>
    </row>
    <row r="13" spans="1:10" ht="27.95" customHeight="1">
      <c r="A13" s="894"/>
      <c r="B13" s="881"/>
      <c r="C13" s="905"/>
      <c r="D13" s="865">
        <v>68959</v>
      </c>
      <c r="E13" s="865"/>
      <c r="F13" s="222"/>
      <c r="G13" s="865">
        <v>0</v>
      </c>
      <c r="H13" s="865"/>
      <c r="I13" s="865"/>
    </row>
    <row r="14" spans="1:10" ht="27.95" customHeight="1">
      <c r="A14" s="894" t="s">
        <v>134</v>
      </c>
      <c r="B14" s="881" t="s">
        <v>552</v>
      </c>
      <c r="C14" s="904" t="s">
        <v>211</v>
      </c>
      <c r="D14" s="908"/>
      <c r="E14" s="908"/>
      <c r="F14" s="875">
        <f>D14-D15</f>
        <v>0</v>
      </c>
      <c r="G14" s="876"/>
      <c r="H14" s="877"/>
      <c r="I14" s="222"/>
    </row>
    <row r="15" spans="1:10" ht="27.95" customHeight="1">
      <c r="A15" s="894"/>
      <c r="B15" s="881"/>
      <c r="C15" s="905"/>
      <c r="D15" s="865"/>
      <c r="E15" s="865"/>
      <c r="F15" s="222"/>
      <c r="G15" s="865"/>
      <c r="H15" s="865"/>
      <c r="I15" s="865"/>
    </row>
    <row r="16" spans="1:10" ht="27.95" customHeight="1">
      <c r="A16" s="894" t="s">
        <v>135</v>
      </c>
      <c r="B16" s="898" t="s">
        <v>358</v>
      </c>
      <c r="C16" s="904" t="s">
        <v>212</v>
      </c>
      <c r="D16" s="865"/>
      <c r="E16" s="865"/>
      <c r="F16" s="875">
        <f>D16-D17</f>
        <v>0</v>
      </c>
      <c r="G16" s="876"/>
      <c r="H16" s="877"/>
      <c r="I16" s="164"/>
    </row>
    <row r="17" spans="1:9" ht="27.95" customHeight="1">
      <c r="A17" s="894"/>
      <c r="B17" s="898"/>
      <c r="C17" s="905"/>
      <c r="D17" s="865"/>
      <c r="E17" s="865"/>
      <c r="F17" s="164"/>
      <c r="G17" s="865"/>
      <c r="H17" s="865"/>
      <c r="I17" s="865"/>
    </row>
    <row r="18" spans="1:9" ht="27.95" customHeight="1">
      <c r="A18" s="894" t="s">
        <v>136</v>
      </c>
      <c r="B18" s="898" t="s">
        <v>553</v>
      </c>
      <c r="C18" s="904" t="s">
        <v>213</v>
      </c>
      <c r="D18" s="865"/>
      <c r="E18" s="865"/>
      <c r="F18" s="875">
        <f>D18-D19</f>
        <v>0</v>
      </c>
      <c r="G18" s="876"/>
      <c r="H18" s="877"/>
      <c r="I18" s="164"/>
    </row>
    <row r="19" spans="1:9" ht="27.95" customHeight="1">
      <c r="A19" s="894"/>
      <c r="B19" s="898"/>
      <c r="C19" s="905"/>
      <c r="D19" s="865"/>
      <c r="E19" s="865"/>
      <c r="F19" s="164"/>
      <c r="G19" s="865"/>
      <c r="H19" s="865"/>
      <c r="I19" s="865"/>
    </row>
    <row r="20" spans="1:9" ht="27.95" customHeight="1">
      <c r="A20" s="894" t="s">
        <v>137</v>
      </c>
      <c r="B20" s="881" t="s">
        <v>554</v>
      </c>
      <c r="C20" s="904" t="s">
        <v>214</v>
      </c>
      <c r="D20" s="865"/>
      <c r="E20" s="865"/>
      <c r="F20" s="875">
        <f>D20-D21</f>
        <v>0</v>
      </c>
      <c r="G20" s="876"/>
      <c r="H20" s="877"/>
      <c r="I20" s="164"/>
    </row>
    <row r="21" spans="1:9" ht="27.95" customHeight="1">
      <c r="A21" s="894"/>
      <c r="B21" s="881"/>
      <c r="C21" s="905"/>
      <c r="D21" s="865"/>
      <c r="E21" s="865"/>
      <c r="F21" s="164"/>
      <c r="G21" s="865"/>
      <c r="H21" s="865"/>
      <c r="I21" s="865"/>
    </row>
    <row r="22" spans="1:9" ht="27.95" customHeight="1">
      <c r="A22" s="894" t="s">
        <v>138</v>
      </c>
      <c r="B22" s="881" t="s">
        <v>555</v>
      </c>
      <c r="C22" s="904" t="s">
        <v>215</v>
      </c>
      <c r="D22" s="865"/>
      <c r="E22" s="865"/>
      <c r="F22" s="875">
        <f>D22-D23</f>
        <v>0</v>
      </c>
      <c r="G22" s="876"/>
      <c r="H22" s="877"/>
      <c r="I22" s="164"/>
    </row>
    <row r="23" spans="1:9" ht="27.95" customHeight="1">
      <c r="A23" s="894"/>
      <c r="B23" s="881"/>
      <c r="C23" s="905"/>
      <c r="D23" s="865"/>
      <c r="E23" s="865"/>
      <c r="F23" s="164"/>
      <c r="G23" s="865"/>
      <c r="H23" s="865"/>
      <c r="I23" s="865"/>
    </row>
    <row r="24" spans="1:9" ht="27.95" customHeight="1">
      <c r="A24" s="891" t="s">
        <v>793</v>
      </c>
      <c r="B24" s="892" t="s">
        <v>895</v>
      </c>
      <c r="C24" s="906" t="s">
        <v>216</v>
      </c>
      <c r="D24" s="872">
        <f>D26+D28+D30+D35+D37+D39+D41+D43+D45</f>
        <v>14571789</v>
      </c>
      <c r="E24" s="872"/>
      <c r="F24" s="866">
        <f>F26+F28+F30+F35+F37+F39+F41+F43+F45</f>
        <v>7482330</v>
      </c>
      <c r="G24" s="867"/>
      <c r="H24" s="868"/>
      <c r="I24" s="223" t="s">
        <v>789</v>
      </c>
    </row>
    <row r="25" spans="1:9" ht="27.95" customHeight="1">
      <c r="A25" s="891"/>
      <c r="B25" s="892"/>
      <c r="C25" s="907"/>
      <c r="D25" s="872">
        <f>D27+D29+D31+D36+D38+D40+D42+D44+D46</f>
        <v>7089459</v>
      </c>
      <c r="E25" s="872"/>
      <c r="F25" s="223" t="s">
        <v>789</v>
      </c>
      <c r="G25" s="872">
        <f>G27+G29+G31+G36+G38+G40+G42+G44+G46</f>
        <v>7515308</v>
      </c>
      <c r="H25" s="872"/>
      <c r="I25" s="872"/>
    </row>
    <row r="26" spans="1:9" ht="27.95" customHeight="1">
      <c r="A26" s="894" t="s">
        <v>794</v>
      </c>
      <c r="B26" s="881" t="s">
        <v>556</v>
      </c>
      <c r="C26" s="904" t="s">
        <v>217</v>
      </c>
      <c r="D26" s="865">
        <v>313928</v>
      </c>
      <c r="E26" s="865"/>
      <c r="F26" s="875">
        <f>D26-D27</f>
        <v>313928</v>
      </c>
      <c r="G26" s="876"/>
      <c r="H26" s="877"/>
      <c r="I26" s="222"/>
    </row>
    <row r="27" spans="1:9" ht="27.75" customHeight="1">
      <c r="A27" s="894"/>
      <c r="B27" s="881"/>
      <c r="C27" s="905"/>
      <c r="D27" s="865"/>
      <c r="E27" s="865"/>
      <c r="F27" s="222"/>
      <c r="G27" s="865">
        <v>313928</v>
      </c>
      <c r="H27" s="865"/>
      <c r="I27" s="865"/>
    </row>
    <row r="28" spans="1:9" ht="27.75" customHeight="1">
      <c r="A28" s="902" t="s">
        <v>139</v>
      </c>
      <c r="B28" s="881" t="s">
        <v>557</v>
      </c>
      <c r="C28" s="904" t="s">
        <v>218</v>
      </c>
      <c r="D28" s="865">
        <v>1677149</v>
      </c>
      <c r="E28" s="865"/>
      <c r="F28" s="875">
        <f>D28-D29</f>
        <v>1358308</v>
      </c>
      <c r="G28" s="876"/>
      <c r="H28" s="877"/>
      <c r="I28" s="222"/>
    </row>
    <row r="29" spans="1:9" ht="27.75" customHeight="1">
      <c r="A29" s="903"/>
      <c r="B29" s="881"/>
      <c r="C29" s="905"/>
      <c r="D29" s="865">
        <v>318841</v>
      </c>
      <c r="E29" s="865"/>
      <c r="F29" s="222"/>
      <c r="G29" s="865">
        <v>1365953</v>
      </c>
      <c r="H29" s="865"/>
      <c r="I29" s="865"/>
    </row>
    <row r="30" spans="1:9" ht="27.95" customHeight="1">
      <c r="A30" s="902" t="s">
        <v>140</v>
      </c>
      <c r="B30" s="881" t="s">
        <v>558</v>
      </c>
      <c r="C30" s="904" t="s">
        <v>219</v>
      </c>
      <c r="D30" s="865">
        <v>12163323</v>
      </c>
      <c r="E30" s="865"/>
      <c r="F30" s="875">
        <f>D30-D31</f>
        <v>5555644</v>
      </c>
      <c r="G30" s="876"/>
      <c r="H30" s="877"/>
      <c r="I30" s="222"/>
    </row>
    <row r="31" spans="1:9" ht="27.95" customHeight="1">
      <c r="A31" s="903"/>
      <c r="B31" s="881"/>
      <c r="C31" s="905"/>
      <c r="D31" s="865">
        <v>6607679</v>
      </c>
      <c r="E31" s="865"/>
      <c r="F31" s="222"/>
      <c r="G31" s="865">
        <v>5496501</v>
      </c>
      <c r="H31" s="865"/>
      <c r="I31" s="865"/>
    </row>
    <row r="32" spans="1:9" s="13" customFormat="1" ht="12.95" customHeight="1">
      <c r="A32" s="895" t="s">
        <v>581</v>
      </c>
      <c r="B32" s="889" t="s">
        <v>545</v>
      </c>
      <c r="C32" s="98" t="s">
        <v>546</v>
      </c>
      <c r="D32" s="869" t="s">
        <v>547</v>
      </c>
      <c r="E32" s="870"/>
      <c r="F32" s="870"/>
      <c r="G32" s="871"/>
      <c r="H32" s="874" t="s">
        <v>742</v>
      </c>
      <c r="I32" s="874"/>
    </row>
    <row r="33" spans="1:22" s="13" customFormat="1" ht="12.95" customHeight="1">
      <c r="A33" s="896" t="s">
        <v>548</v>
      </c>
      <c r="B33" s="890"/>
      <c r="C33" s="101" t="s">
        <v>549</v>
      </c>
      <c r="D33" s="109">
        <v>1</v>
      </c>
      <c r="E33" s="99" t="s">
        <v>695</v>
      </c>
      <c r="F33" s="873" t="s">
        <v>790</v>
      </c>
      <c r="G33" s="873"/>
      <c r="H33" s="874"/>
      <c r="I33" s="874"/>
    </row>
    <row r="34" spans="1:22" s="13" customFormat="1" ht="16.5" customHeight="1">
      <c r="A34" s="897" t="s">
        <v>478</v>
      </c>
      <c r="B34" s="100" t="s">
        <v>479</v>
      </c>
      <c r="C34" s="103" t="s">
        <v>480</v>
      </c>
      <c r="D34" s="110"/>
      <c r="E34" s="99" t="s">
        <v>696</v>
      </c>
      <c r="F34" s="873" t="s">
        <v>789</v>
      </c>
      <c r="G34" s="873"/>
      <c r="H34" s="873" t="s">
        <v>550</v>
      </c>
      <c r="I34" s="873"/>
    </row>
    <row r="35" spans="1:22" ht="27.95" customHeight="1">
      <c r="A35" s="880" t="s">
        <v>141</v>
      </c>
      <c r="B35" s="898" t="s">
        <v>559</v>
      </c>
      <c r="C35" s="882" t="s">
        <v>889</v>
      </c>
      <c r="D35" s="865"/>
      <c r="E35" s="865"/>
      <c r="F35" s="875">
        <f>D35-D36</f>
        <v>0</v>
      </c>
      <c r="G35" s="876"/>
      <c r="H35" s="877"/>
      <c r="I35" s="164"/>
    </row>
    <row r="36" spans="1:22" ht="27.95" customHeight="1">
      <c r="A36" s="880"/>
      <c r="B36" s="898"/>
      <c r="C36" s="882"/>
      <c r="D36" s="865"/>
      <c r="E36" s="865"/>
      <c r="F36" s="164"/>
      <c r="G36" s="865"/>
      <c r="H36" s="865"/>
      <c r="I36" s="865"/>
      <c r="U36" s="14"/>
      <c r="V36" s="14"/>
    </row>
    <row r="37" spans="1:22" ht="27.95" customHeight="1">
      <c r="A37" s="880" t="s">
        <v>142</v>
      </c>
      <c r="B37" s="881" t="s">
        <v>560</v>
      </c>
      <c r="C37" s="882" t="s">
        <v>890</v>
      </c>
      <c r="D37" s="865"/>
      <c r="E37" s="865"/>
      <c r="F37" s="875">
        <f>D37-D38</f>
        <v>0</v>
      </c>
      <c r="G37" s="876"/>
      <c r="H37" s="877"/>
      <c r="I37" s="164"/>
    </row>
    <row r="38" spans="1:22" ht="27.95" customHeight="1">
      <c r="A38" s="880"/>
      <c r="B38" s="881"/>
      <c r="C38" s="882"/>
      <c r="D38" s="865"/>
      <c r="E38" s="865"/>
      <c r="F38" s="164"/>
      <c r="G38" s="865"/>
      <c r="H38" s="865"/>
      <c r="I38" s="865"/>
    </row>
    <row r="39" spans="1:22" ht="27.95" customHeight="1">
      <c r="A39" s="880" t="s">
        <v>143</v>
      </c>
      <c r="B39" s="881" t="s">
        <v>561</v>
      </c>
      <c r="C39" s="882" t="s">
        <v>891</v>
      </c>
      <c r="D39" s="865">
        <v>405737</v>
      </c>
      <c r="E39" s="865"/>
      <c r="F39" s="875">
        <f>D39-D40</f>
        <v>242798</v>
      </c>
      <c r="G39" s="876"/>
      <c r="H39" s="877"/>
      <c r="I39" s="222"/>
    </row>
    <row r="40" spans="1:22" ht="27.95" customHeight="1">
      <c r="A40" s="880"/>
      <c r="B40" s="881"/>
      <c r="C40" s="882"/>
      <c r="D40" s="865">
        <v>162939</v>
      </c>
      <c r="E40" s="865"/>
      <c r="F40" s="222"/>
      <c r="G40" s="865">
        <v>227421</v>
      </c>
      <c r="H40" s="865"/>
      <c r="I40" s="865"/>
    </row>
    <row r="41" spans="1:22" ht="27.95" customHeight="1">
      <c r="A41" s="880" t="s">
        <v>144</v>
      </c>
      <c r="B41" s="881" t="s">
        <v>562</v>
      </c>
      <c r="C41" s="882" t="s">
        <v>892</v>
      </c>
      <c r="D41" s="865">
        <v>11652</v>
      </c>
      <c r="E41" s="865"/>
      <c r="F41" s="875">
        <f>D41-D42</f>
        <v>11652</v>
      </c>
      <c r="G41" s="876"/>
      <c r="H41" s="877"/>
      <c r="I41" s="222"/>
    </row>
    <row r="42" spans="1:22" ht="27.95" customHeight="1">
      <c r="A42" s="880"/>
      <c r="B42" s="881"/>
      <c r="C42" s="882"/>
      <c r="D42" s="865"/>
      <c r="E42" s="865"/>
      <c r="F42" s="222"/>
      <c r="G42" s="865">
        <v>105362</v>
      </c>
      <c r="H42" s="865"/>
      <c r="I42" s="865"/>
    </row>
    <row r="43" spans="1:22" ht="27.95" customHeight="1">
      <c r="A43" s="880" t="s">
        <v>145</v>
      </c>
      <c r="B43" s="881" t="s">
        <v>754</v>
      </c>
      <c r="C43" s="882" t="s">
        <v>893</v>
      </c>
      <c r="D43" s="865"/>
      <c r="E43" s="865"/>
      <c r="F43" s="875">
        <f>D43-D44</f>
        <v>0</v>
      </c>
      <c r="G43" s="876"/>
      <c r="H43" s="877"/>
      <c r="I43" s="222"/>
    </row>
    <row r="44" spans="1:22" ht="27.95" customHeight="1">
      <c r="A44" s="880"/>
      <c r="B44" s="881"/>
      <c r="C44" s="882"/>
      <c r="D44" s="865"/>
      <c r="E44" s="865"/>
      <c r="F44" s="164"/>
      <c r="G44" s="865">
        <v>6143</v>
      </c>
      <c r="H44" s="865"/>
      <c r="I44" s="865"/>
    </row>
    <row r="45" spans="1:22" ht="27.95" customHeight="1">
      <c r="A45" s="880" t="s">
        <v>481</v>
      </c>
      <c r="B45" s="881" t="s">
        <v>563</v>
      </c>
      <c r="C45" s="882" t="s">
        <v>894</v>
      </c>
      <c r="D45" s="865"/>
      <c r="E45" s="865"/>
      <c r="F45" s="875">
        <f>D45-D46</f>
        <v>0</v>
      </c>
      <c r="G45" s="876"/>
      <c r="H45" s="877"/>
      <c r="I45" s="164"/>
    </row>
    <row r="46" spans="1:22" ht="27.95" customHeight="1">
      <c r="A46" s="880"/>
      <c r="B46" s="881"/>
      <c r="C46" s="882"/>
      <c r="D46" s="865"/>
      <c r="E46" s="865"/>
      <c r="F46" s="164"/>
      <c r="G46" s="865"/>
      <c r="H46" s="865"/>
      <c r="I46" s="865"/>
    </row>
    <row r="47" spans="1:22" ht="27.95" customHeight="1">
      <c r="A47" s="900" t="s">
        <v>157</v>
      </c>
      <c r="B47" s="901" t="s">
        <v>927</v>
      </c>
      <c r="C47" s="888" t="s">
        <v>56</v>
      </c>
      <c r="D47" s="872">
        <f>D49+D51+D53+D55+D57+D59+D61+D66</f>
        <v>0</v>
      </c>
      <c r="E47" s="872"/>
      <c r="F47" s="872">
        <f>D47-D48</f>
        <v>0</v>
      </c>
      <c r="G47" s="872"/>
      <c r="H47" s="872"/>
      <c r="I47" s="164"/>
    </row>
    <row r="48" spans="1:22" ht="27.95" customHeight="1">
      <c r="A48" s="900"/>
      <c r="B48" s="901"/>
      <c r="C48" s="888"/>
      <c r="D48" s="872">
        <f>D50+D52+D54+D56+D58+D60+D62+D67</f>
        <v>0</v>
      </c>
      <c r="E48" s="872"/>
      <c r="F48" s="164"/>
      <c r="G48" s="872">
        <f>G50+G52+G54+G56+G58+G60+G62+G67</f>
        <v>0</v>
      </c>
      <c r="H48" s="872"/>
      <c r="I48" s="872"/>
    </row>
    <row r="49" spans="1:9" ht="27.95" customHeight="1">
      <c r="A49" s="894" t="s">
        <v>795</v>
      </c>
      <c r="B49" s="898" t="s">
        <v>564</v>
      </c>
      <c r="C49" s="882" t="s">
        <v>57</v>
      </c>
      <c r="D49" s="865"/>
      <c r="E49" s="865"/>
      <c r="F49" s="875">
        <f>D49-D50</f>
        <v>0</v>
      </c>
      <c r="G49" s="876"/>
      <c r="H49" s="877"/>
      <c r="I49" s="164"/>
    </row>
    <row r="50" spans="1:9" ht="27.95" customHeight="1">
      <c r="A50" s="894"/>
      <c r="B50" s="898"/>
      <c r="C50" s="882"/>
      <c r="D50" s="865"/>
      <c r="E50" s="865"/>
      <c r="F50" s="164"/>
      <c r="G50" s="865"/>
      <c r="H50" s="865"/>
      <c r="I50" s="865"/>
    </row>
    <row r="51" spans="1:9" ht="27.95" customHeight="1">
      <c r="A51" s="880" t="s">
        <v>139</v>
      </c>
      <c r="B51" s="881" t="s">
        <v>764</v>
      </c>
      <c r="C51" s="882" t="s">
        <v>58</v>
      </c>
      <c r="D51" s="865"/>
      <c r="E51" s="865"/>
      <c r="F51" s="875">
        <f>D51-D52</f>
        <v>0</v>
      </c>
      <c r="G51" s="876"/>
      <c r="H51" s="877"/>
      <c r="I51" s="164"/>
    </row>
    <row r="52" spans="1:9" ht="27.95" customHeight="1">
      <c r="A52" s="880"/>
      <c r="B52" s="881"/>
      <c r="C52" s="882"/>
      <c r="D52" s="865"/>
      <c r="E52" s="865"/>
      <c r="F52" s="164"/>
      <c r="G52" s="865"/>
      <c r="H52" s="865"/>
      <c r="I52" s="865"/>
    </row>
    <row r="53" spans="1:9" ht="27.95" customHeight="1">
      <c r="A53" s="880" t="s">
        <v>140</v>
      </c>
      <c r="B53" s="881" t="s">
        <v>565</v>
      </c>
      <c r="C53" s="882" t="s">
        <v>59</v>
      </c>
      <c r="D53" s="865"/>
      <c r="E53" s="865"/>
      <c r="F53" s="875">
        <f>D53-D54</f>
        <v>0</v>
      </c>
      <c r="G53" s="876"/>
      <c r="H53" s="877"/>
      <c r="I53" s="164"/>
    </row>
    <row r="54" spans="1:9" ht="27.95" customHeight="1">
      <c r="A54" s="880"/>
      <c r="B54" s="881"/>
      <c r="C54" s="882"/>
      <c r="D54" s="865"/>
      <c r="E54" s="865"/>
      <c r="F54" s="164"/>
      <c r="G54" s="865"/>
      <c r="H54" s="865"/>
      <c r="I54" s="865"/>
    </row>
    <row r="55" spans="1:9" ht="27.95" customHeight="1">
      <c r="A55" s="880" t="s">
        <v>141</v>
      </c>
      <c r="B55" s="881" t="s">
        <v>566</v>
      </c>
      <c r="C55" s="882" t="s">
        <v>60</v>
      </c>
      <c r="D55" s="865"/>
      <c r="E55" s="865"/>
      <c r="F55" s="875">
        <f>D55-D56</f>
        <v>0</v>
      </c>
      <c r="G55" s="876"/>
      <c r="H55" s="877"/>
      <c r="I55" s="164"/>
    </row>
    <row r="56" spans="1:9" ht="27.95" customHeight="1">
      <c r="A56" s="880"/>
      <c r="B56" s="881"/>
      <c r="C56" s="882"/>
      <c r="D56" s="865"/>
      <c r="E56" s="865"/>
      <c r="F56" s="164"/>
      <c r="G56" s="865"/>
      <c r="H56" s="865"/>
      <c r="I56" s="865"/>
    </row>
    <row r="57" spans="1:9" ht="27.95" customHeight="1">
      <c r="A57" s="880" t="s">
        <v>142</v>
      </c>
      <c r="B57" s="881" t="s">
        <v>765</v>
      </c>
      <c r="C57" s="882" t="s">
        <v>61</v>
      </c>
      <c r="D57" s="865"/>
      <c r="E57" s="865"/>
      <c r="F57" s="875">
        <f>D57-D58</f>
        <v>0</v>
      </c>
      <c r="G57" s="876"/>
      <c r="H57" s="877"/>
      <c r="I57" s="164"/>
    </row>
    <row r="58" spans="1:9" ht="27.75" customHeight="1">
      <c r="A58" s="880"/>
      <c r="B58" s="881"/>
      <c r="C58" s="882"/>
      <c r="D58" s="865"/>
      <c r="E58" s="865"/>
      <c r="F58" s="164"/>
      <c r="G58" s="865"/>
      <c r="H58" s="865"/>
      <c r="I58" s="865"/>
    </row>
    <row r="59" spans="1:9" ht="27.75" customHeight="1">
      <c r="A59" s="880" t="s">
        <v>346</v>
      </c>
      <c r="B59" s="881" t="s">
        <v>567</v>
      </c>
      <c r="C59" s="882" t="s">
        <v>62</v>
      </c>
      <c r="D59" s="865"/>
      <c r="E59" s="865"/>
      <c r="F59" s="875">
        <f>D59-D60</f>
        <v>0</v>
      </c>
      <c r="G59" s="876"/>
      <c r="H59" s="877"/>
      <c r="I59" s="164"/>
    </row>
    <row r="60" spans="1:9" ht="27.75" customHeight="1">
      <c r="A60" s="880"/>
      <c r="B60" s="881"/>
      <c r="C60" s="882"/>
      <c r="D60" s="865"/>
      <c r="E60" s="865"/>
      <c r="F60" s="164"/>
      <c r="G60" s="865"/>
      <c r="H60" s="865"/>
      <c r="I60" s="865"/>
    </row>
    <row r="61" spans="1:9" ht="27.95" customHeight="1">
      <c r="A61" s="880" t="s">
        <v>348</v>
      </c>
      <c r="B61" s="881" t="s">
        <v>568</v>
      </c>
      <c r="C61" s="882" t="s">
        <v>233</v>
      </c>
      <c r="D61" s="865"/>
      <c r="E61" s="865"/>
      <c r="F61" s="875">
        <f>D61-D62</f>
        <v>0</v>
      </c>
      <c r="G61" s="876"/>
      <c r="H61" s="877"/>
      <c r="I61" s="164"/>
    </row>
    <row r="62" spans="1:9" ht="27.95" customHeight="1">
      <c r="A62" s="880"/>
      <c r="B62" s="881"/>
      <c r="C62" s="882"/>
      <c r="D62" s="865"/>
      <c r="E62" s="865"/>
      <c r="F62" s="164"/>
      <c r="G62" s="865"/>
      <c r="H62" s="865"/>
      <c r="I62" s="865"/>
    </row>
    <row r="63" spans="1:9" s="13" customFormat="1" ht="12.95" customHeight="1">
      <c r="A63" s="895" t="s">
        <v>581</v>
      </c>
      <c r="B63" s="889" t="s">
        <v>545</v>
      </c>
      <c r="C63" s="98" t="s">
        <v>546</v>
      </c>
      <c r="D63" s="869" t="s">
        <v>547</v>
      </c>
      <c r="E63" s="870"/>
      <c r="F63" s="870"/>
      <c r="G63" s="871"/>
      <c r="H63" s="874" t="s">
        <v>742</v>
      </c>
      <c r="I63" s="874"/>
    </row>
    <row r="64" spans="1:9" s="13" customFormat="1" ht="12.95" customHeight="1">
      <c r="A64" s="896" t="s">
        <v>548</v>
      </c>
      <c r="B64" s="890"/>
      <c r="C64" s="101" t="s">
        <v>549</v>
      </c>
      <c r="D64" s="109">
        <v>1</v>
      </c>
      <c r="E64" s="99" t="s">
        <v>695</v>
      </c>
      <c r="F64" s="873" t="s">
        <v>790</v>
      </c>
      <c r="G64" s="873"/>
      <c r="H64" s="874"/>
      <c r="I64" s="874"/>
    </row>
    <row r="65" spans="1:9" s="13" customFormat="1" ht="12.95" customHeight="1">
      <c r="A65" s="897" t="s">
        <v>478</v>
      </c>
      <c r="B65" s="100" t="s">
        <v>479</v>
      </c>
      <c r="C65" s="103" t="s">
        <v>480</v>
      </c>
      <c r="D65" s="110"/>
      <c r="E65" s="99" t="s">
        <v>696</v>
      </c>
      <c r="F65" s="873" t="s">
        <v>789</v>
      </c>
      <c r="G65" s="873"/>
      <c r="H65" s="873" t="s">
        <v>550</v>
      </c>
      <c r="I65" s="873"/>
    </row>
    <row r="66" spans="1:9" ht="27.95" customHeight="1">
      <c r="A66" s="880" t="s">
        <v>349</v>
      </c>
      <c r="B66" s="898" t="s">
        <v>569</v>
      </c>
      <c r="C66" s="882" t="s">
        <v>234</v>
      </c>
      <c r="D66" s="865"/>
      <c r="E66" s="865"/>
      <c r="F66" s="875">
        <f>D66-D67</f>
        <v>0</v>
      </c>
      <c r="G66" s="876"/>
      <c r="H66" s="877"/>
      <c r="I66" s="164"/>
    </row>
    <row r="67" spans="1:9" ht="27.95" customHeight="1">
      <c r="A67" s="880"/>
      <c r="B67" s="898"/>
      <c r="C67" s="882"/>
      <c r="D67" s="865"/>
      <c r="E67" s="865"/>
      <c r="F67" s="164"/>
      <c r="G67" s="865"/>
      <c r="H67" s="865"/>
      <c r="I67" s="865"/>
    </row>
    <row r="68" spans="1:9" ht="27.95" customHeight="1">
      <c r="A68" s="899" t="s">
        <v>131</v>
      </c>
      <c r="B68" s="892" t="s">
        <v>896</v>
      </c>
      <c r="C68" s="888" t="s">
        <v>235</v>
      </c>
      <c r="D68" s="872">
        <f>D70+D84+D103+D121</f>
        <v>5554125</v>
      </c>
      <c r="E68" s="872"/>
      <c r="F68" s="872">
        <f>D68-D69</f>
        <v>5237047</v>
      </c>
      <c r="G68" s="872"/>
      <c r="H68" s="872"/>
      <c r="I68" s="157"/>
    </row>
    <row r="69" spans="1:9" ht="27.95" customHeight="1">
      <c r="A69" s="899"/>
      <c r="B69" s="892"/>
      <c r="C69" s="888"/>
      <c r="D69" s="872">
        <f>D71+D85+D104+D122</f>
        <v>317078</v>
      </c>
      <c r="E69" s="872"/>
      <c r="F69" s="223"/>
      <c r="G69" s="872">
        <f>G71+G85+G104+G122</f>
        <v>5347457</v>
      </c>
      <c r="H69" s="872"/>
      <c r="I69" s="872"/>
    </row>
    <row r="70" spans="1:9" ht="27.95" customHeight="1">
      <c r="A70" s="899" t="s">
        <v>132</v>
      </c>
      <c r="B70" s="892" t="s">
        <v>897</v>
      </c>
      <c r="C70" s="888" t="s">
        <v>236</v>
      </c>
      <c r="D70" s="872">
        <f>D72+D74+D76+D78+D80+D82</f>
        <v>3893629</v>
      </c>
      <c r="E70" s="872"/>
      <c r="F70" s="872">
        <f>D70-D71</f>
        <v>3577236</v>
      </c>
      <c r="G70" s="872"/>
      <c r="H70" s="872"/>
      <c r="I70" s="222"/>
    </row>
    <row r="71" spans="1:9" ht="27.95" customHeight="1">
      <c r="A71" s="899"/>
      <c r="B71" s="892"/>
      <c r="C71" s="888"/>
      <c r="D71" s="872">
        <f>D73+D75+D77+D79+D81+D83</f>
        <v>316393</v>
      </c>
      <c r="E71" s="872"/>
      <c r="F71" s="222"/>
      <c r="G71" s="872">
        <f>G73+G75+G77+G79+G81+G83</f>
        <v>3046622</v>
      </c>
      <c r="H71" s="872"/>
      <c r="I71" s="872"/>
    </row>
    <row r="72" spans="1:9" ht="27.95" customHeight="1">
      <c r="A72" s="894" t="s">
        <v>162</v>
      </c>
      <c r="B72" s="881" t="s">
        <v>570</v>
      </c>
      <c r="C72" s="882" t="s">
        <v>237</v>
      </c>
      <c r="D72" s="865">
        <v>3439985</v>
      </c>
      <c r="E72" s="865"/>
      <c r="F72" s="875">
        <f>D72-D73</f>
        <v>3123592</v>
      </c>
      <c r="G72" s="876"/>
      <c r="H72" s="877"/>
      <c r="I72" s="222"/>
    </row>
    <row r="73" spans="1:9" ht="27.95" customHeight="1">
      <c r="A73" s="894"/>
      <c r="B73" s="881"/>
      <c r="C73" s="882"/>
      <c r="D73" s="865">
        <v>316393</v>
      </c>
      <c r="E73" s="865"/>
      <c r="F73" s="222"/>
      <c r="G73" s="865">
        <v>2731010</v>
      </c>
      <c r="H73" s="865"/>
      <c r="I73" s="865"/>
    </row>
    <row r="74" spans="1:9" ht="27.95" customHeight="1">
      <c r="A74" s="880" t="s">
        <v>133</v>
      </c>
      <c r="B74" s="881" t="s">
        <v>928</v>
      </c>
      <c r="C74" s="882" t="s">
        <v>238</v>
      </c>
      <c r="D74" s="865">
        <v>265972</v>
      </c>
      <c r="E74" s="865"/>
      <c r="F74" s="875">
        <f>D74-D75</f>
        <v>265972</v>
      </c>
      <c r="G74" s="876"/>
      <c r="H74" s="877"/>
      <c r="I74" s="222"/>
    </row>
    <row r="75" spans="1:9" ht="27.95" customHeight="1">
      <c r="A75" s="880"/>
      <c r="B75" s="881"/>
      <c r="C75" s="882"/>
      <c r="D75" s="865"/>
      <c r="E75" s="865"/>
      <c r="F75" s="222"/>
      <c r="G75" s="865">
        <v>184634</v>
      </c>
      <c r="H75" s="865"/>
      <c r="I75" s="865"/>
    </row>
    <row r="76" spans="1:9" ht="27.95" customHeight="1">
      <c r="A76" s="880" t="s">
        <v>347</v>
      </c>
      <c r="B76" s="898" t="s">
        <v>571</v>
      </c>
      <c r="C76" s="882" t="s">
        <v>239</v>
      </c>
      <c r="D76" s="865"/>
      <c r="E76" s="865"/>
      <c r="F76" s="875">
        <f>D76-D77</f>
        <v>0</v>
      </c>
      <c r="G76" s="876"/>
      <c r="H76" s="877"/>
      <c r="I76" s="222"/>
    </row>
    <row r="77" spans="1:9" ht="27.95" customHeight="1">
      <c r="A77" s="880"/>
      <c r="B77" s="898"/>
      <c r="C77" s="882"/>
      <c r="D77" s="865"/>
      <c r="E77" s="865"/>
      <c r="F77" s="222"/>
      <c r="G77" s="865"/>
      <c r="H77" s="865"/>
      <c r="I77" s="865"/>
    </row>
    <row r="78" spans="1:9" ht="27.95" customHeight="1">
      <c r="A78" s="880" t="s">
        <v>353</v>
      </c>
      <c r="B78" s="898" t="s">
        <v>572</v>
      </c>
      <c r="C78" s="882" t="s">
        <v>240</v>
      </c>
      <c r="D78" s="865"/>
      <c r="E78" s="865"/>
      <c r="F78" s="875">
        <f>D78-D79</f>
        <v>0</v>
      </c>
      <c r="G78" s="876"/>
      <c r="H78" s="877"/>
      <c r="I78" s="222"/>
    </row>
    <row r="79" spans="1:9" ht="27.95" customHeight="1">
      <c r="A79" s="880"/>
      <c r="B79" s="898"/>
      <c r="C79" s="882"/>
      <c r="D79" s="865"/>
      <c r="E79" s="865"/>
      <c r="F79" s="222"/>
      <c r="G79" s="865"/>
      <c r="H79" s="865"/>
      <c r="I79" s="865"/>
    </row>
    <row r="80" spans="1:9" ht="27.95" customHeight="1">
      <c r="A80" s="880" t="s">
        <v>354</v>
      </c>
      <c r="B80" s="881" t="s">
        <v>597</v>
      </c>
      <c r="C80" s="882" t="s">
        <v>241</v>
      </c>
      <c r="D80" s="865">
        <v>187672</v>
      </c>
      <c r="E80" s="865"/>
      <c r="F80" s="875">
        <f>D80-D81</f>
        <v>187672</v>
      </c>
      <c r="G80" s="876"/>
      <c r="H80" s="877"/>
      <c r="I80" s="222"/>
    </row>
    <row r="81" spans="1:9" ht="27.95" customHeight="1">
      <c r="A81" s="880"/>
      <c r="B81" s="881"/>
      <c r="C81" s="882"/>
      <c r="D81" s="865"/>
      <c r="E81" s="865"/>
      <c r="F81" s="222"/>
      <c r="G81" s="865">
        <v>130978</v>
      </c>
      <c r="H81" s="865"/>
      <c r="I81" s="865"/>
    </row>
    <row r="82" spans="1:9" ht="27.95" customHeight="1">
      <c r="A82" s="880" t="s">
        <v>346</v>
      </c>
      <c r="B82" s="881" t="s">
        <v>766</v>
      </c>
      <c r="C82" s="882" t="s">
        <v>242</v>
      </c>
      <c r="D82" s="865"/>
      <c r="E82" s="865"/>
      <c r="F82" s="875">
        <f>D82-D83</f>
        <v>0</v>
      </c>
      <c r="G82" s="876"/>
      <c r="H82" s="877"/>
      <c r="I82" s="222"/>
    </row>
    <row r="83" spans="1:9" ht="27.95" customHeight="1">
      <c r="A83" s="880"/>
      <c r="B83" s="881"/>
      <c r="C83" s="882"/>
      <c r="D83" s="865"/>
      <c r="E83" s="865"/>
      <c r="F83" s="222"/>
      <c r="G83" s="865"/>
      <c r="H83" s="865"/>
      <c r="I83" s="865"/>
    </row>
    <row r="84" spans="1:9" ht="27.95" customHeight="1">
      <c r="A84" s="891" t="s">
        <v>163</v>
      </c>
      <c r="B84" s="892" t="s">
        <v>591</v>
      </c>
      <c r="C84" s="888" t="s">
        <v>243</v>
      </c>
      <c r="D84" s="872">
        <f>D86+D88+D90+D92+D97+D99+D101</f>
        <v>0</v>
      </c>
      <c r="E84" s="872"/>
      <c r="F84" s="872">
        <f>D84-D85</f>
        <v>0</v>
      </c>
      <c r="G84" s="872"/>
      <c r="H84" s="872"/>
      <c r="I84" s="222"/>
    </row>
    <row r="85" spans="1:9" ht="27.95" customHeight="1">
      <c r="A85" s="891"/>
      <c r="B85" s="892"/>
      <c r="C85" s="888"/>
      <c r="D85" s="872">
        <f>D87+D89+D91+D93+D98+D100+D102</f>
        <v>0</v>
      </c>
      <c r="E85" s="872"/>
      <c r="F85" s="164"/>
      <c r="G85" s="872">
        <f>G87+G89+G91+G93+G98+G100+G102</f>
        <v>0</v>
      </c>
      <c r="H85" s="872"/>
      <c r="I85" s="872"/>
    </row>
    <row r="86" spans="1:9" ht="27.95" customHeight="1">
      <c r="A86" s="894" t="s">
        <v>164</v>
      </c>
      <c r="B86" s="881" t="s">
        <v>767</v>
      </c>
      <c r="C86" s="882" t="s">
        <v>244</v>
      </c>
      <c r="D86" s="865"/>
      <c r="E86" s="865"/>
      <c r="F86" s="865">
        <f>D86-D87</f>
        <v>0</v>
      </c>
      <c r="G86" s="865"/>
      <c r="H86" s="865"/>
      <c r="I86" s="164"/>
    </row>
    <row r="87" spans="1:9" ht="27.75" customHeight="1">
      <c r="A87" s="894"/>
      <c r="B87" s="881"/>
      <c r="C87" s="882"/>
      <c r="D87" s="865"/>
      <c r="E87" s="865"/>
      <c r="F87" s="164"/>
      <c r="G87" s="865"/>
      <c r="H87" s="865"/>
      <c r="I87" s="865"/>
    </row>
    <row r="88" spans="1:9" ht="27.75" customHeight="1">
      <c r="A88" s="880" t="s">
        <v>333</v>
      </c>
      <c r="B88" s="881" t="s">
        <v>899</v>
      </c>
      <c r="C88" s="882" t="s">
        <v>245</v>
      </c>
      <c r="D88" s="865"/>
      <c r="E88" s="865"/>
      <c r="F88" s="865">
        <f>D88-D89</f>
        <v>0</v>
      </c>
      <c r="G88" s="865"/>
      <c r="H88" s="865"/>
      <c r="I88" s="164"/>
    </row>
    <row r="89" spans="1:9" ht="27.75" customHeight="1">
      <c r="A89" s="880"/>
      <c r="B89" s="881"/>
      <c r="C89" s="882"/>
      <c r="D89" s="865"/>
      <c r="E89" s="865"/>
      <c r="F89" s="164"/>
      <c r="G89" s="865"/>
      <c r="H89" s="865"/>
      <c r="I89" s="865"/>
    </row>
    <row r="90" spans="1:9" ht="27.95" customHeight="1">
      <c r="A90" s="880" t="s">
        <v>332</v>
      </c>
      <c r="B90" s="881" t="s">
        <v>573</v>
      </c>
      <c r="C90" s="882" t="s">
        <v>246</v>
      </c>
      <c r="D90" s="865"/>
      <c r="E90" s="865"/>
      <c r="F90" s="865">
        <f>D90-D91</f>
        <v>0</v>
      </c>
      <c r="G90" s="865"/>
      <c r="H90" s="865"/>
      <c r="I90" s="164"/>
    </row>
    <row r="91" spans="1:9" ht="27.95" customHeight="1">
      <c r="A91" s="880"/>
      <c r="B91" s="881"/>
      <c r="C91" s="882"/>
      <c r="D91" s="865"/>
      <c r="E91" s="865"/>
      <c r="F91" s="164"/>
      <c r="G91" s="865"/>
      <c r="H91" s="865"/>
      <c r="I91" s="865"/>
    </row>
    <row r="92" spans="1:9" ht="27.95" customHeight="1">
      <c r="A92" s="880" t="s">
        <v>334</v>
      </c>
      <c r="B92" s="881" t="s">
        <v>574</v>
      </c>
      <c r="C92" s="882" t="s">
        <v>247</v>
      </c>
      <c r="D92" s="865"/>
      <c r="E92" s="865"/>
      <c r="F92" s="865">
        <f>D92-D93</f>
        <v>0</v>
      </c>
      <c r="G92" s="865"/>
      <c r="H92" s="865"/>
      <c r="I92" s="164"/>
    </row>
    <row r="93" spans="1:9" ht="27.95" customHeight="1">
      <c r="A93" s="880"/>
      <c r="B93" s="881"/>
      <c r="C93" s="882"/>
      <c r="D93" s="865"/>
      <c r="E93" s="865"/>
      <c r="F93" s="164"/>
      <c r="G93" s="865"/>
      <c r="H93" s="865"/>
      <c r="I93" s="865"/>
    </row>
    <row r="94" spans="1:9" s="13" customFormat="1" ht="12.95" customHeight="1">
      <c r="A94" s="874" t="s">
        <v>581</v>
      </c>
      <c r="B94" s="873" t="s">
        <v>545</v>
      </c>
      <c r="C94" s="99" t="s">
        <v>546</v>
      </c>
      <c r="D94" s="873" t="s">
        <v>547</v>
      </c>
      <c r="E94" s="873"/>
      <c r="F94" s="873"/>
      <c r="G94" s="873"/>
      <c r="H94" s="874" t="s">
        <v>742</v>
      </c>
      <c r="I94" s="874"/>
    </row>
    <row r="95" spans="1:9" s="13" customFormat="1" ht="12.95" customHeight="1">
      <c r="A95" s="874" t="s">
        <v>548</v>
      </c>
      <c r="B95" s="873"/>
      <c r="C95" s="99" t="s">
        <v>549</v>
      </c>
      <c r="D95" s="112">
        <v>1</v>
      </c>
      <c r="E95" s="99" t="s">
        <v>695</v>
      </c>
      <c r="F95" s="873" t="s">
        <v>790</v>
      </c>
      <c r="G95" s="873"/>
      <c r="H95" s="874"/>
      <c r="I95" s="874"/>
    </row>
    <row r="96" spans="1:9" s="13" customFormat="1" ht="12.95" customHeight="1">
      <c r="A96" s="874" t="s">
        <v>478</v>
      </c>
      <c r="B96" s="99" t="s">
        <v>479</v>
      </c>
      <c r="C96" s="99" t="s">
        <v>480</v>
      </c>
      <c r="D96" s="112"/>
      <c r="E96" s="99" t="s">
        <v>696</v>
      </c>
      <c r="F96" s="873" t="s">
        <v>789</v>
      </c>
      <c r="G96" s="873"/>
      <c r="H96" s="873" t="s">
        <v>550</v>
      </c>
      <c r="I96" s="873"/>
    </row>
    <row r="97" spans="1:9" ht="27.95" customHeight="1">
      <c r="A97" s="880" t="s">
        <v>331</v>
      </c>
      <c r="B97" s="898" t="s">
        <v>768</v>
      </c>
      <c r="C97" s="882" t="s">
        <v>248</v>
      </c>
      <c r="D97" s="865"/>
      <c r="E97" s="865"/>
      <c r="F97" s="865">
        <f>D97-D98</f>
        <v>0</v>
      </c>
      <c r="G97" s="865"/>
      <c r="H97" s="865"/>
      <c r="I97" s="164"/>
    </row>
    <row r="98" spans="1:9" ht="27.95" customHeight="1">
      <c r="A98" s="880"/>
      <c r="B98" s="898"/>
      <c r="C98" s="882"/>
      <c r="D98" s="865"/>
      <c r="E98" s="865"/>
      <c r="F98" s="164"/>
      <c r="G98" s="865"/>
      <c r="H98" s="865"/>
      <c r="I98" s="865"/>
    </row>
    <row r="99" spans="1:9" ht="27.95" customHeight="1">
      <c r="A99" s="880" t="s">
        <v>335</v>
      </c>
      <c r="B99" s="881" t="s">
        <v>575</v>
      </c>
      <c r="C99" s="882" t="s">
        <v>249</v>
      </c>
      <c r="D99" s="865"/>
      <c r="E99" s="865"/>
      <c r="F99" s="865">
        <f>D99-D100</f>
        <v>0</v>
      </c>
      <c r="G99" s="865"/>
      <c r="H99" s="865"/>
      <c r="I99" s="164"/>
    </row>
    <row r="100" spans="1:9" ht="27.95" customHeight="1">
      <c r="A100" s="880"/>
      <c r="B100" s="881"/>
      <c r="C100" s="882"/>
      <c r="D100" s="865"/>
      <c r="E100" s="865"/>
      <c r="F100" s="222"/>
      <c r="G100" s="865"/>
      <c r="H100" s="865"/>
      <c r="I100" s="865"/>
    </row>
    <row r="101" spans="1:9" ht="27.95" customHeight="1">
      <c r="A101" s="880" t="s">
        <v>898</v>
      </c>
      <c r="B101" s="881" t="s">
        <v>576</v>
      </c>
      <c r="C101" s="885" t="s">
        <v>317</v>
      </c>
      <c r="D101" s="865"/>
      <c r="E101" s="865"/>
      <c r="F101" s="865">
        <f>D101-D102</f>
        <v>0</v>
      </c>
      <c r="G101" s="865"/>
      <c r="H101" s="865"/>
      <c r="I101" s="222"/>
    </row>
    <row r="102" spans="1:9" ht="27.95" customHeight="1">
      <c r="A102" s="880"/>
      <c r="B102" s="881"/>
      <c r="C102" s="885"/>
      <c r="D102" s="865"/>
      <c r="E102" s="865"/>
      <c r="F102" s="222"/>
      <c r="G102" s="865"/>
      <c r="H102" s="865"/>
      <c r="I102" s="865"/>
    </row>
    <row r="103" spans="1:9" ht="27.95" customHeight="1">
      <c r="A103" s="891" t="s">
        <v>146</v>
      </c>
      <c r="B103" s="892" t="s">
        <v>900</v>
      </c>
      <c r="C103" s="888" t="s">
        <v>250</v>
      </c>
      <c r="D103" s="872">
        <f>D105+D107+D109+D111+D113+D115+D117+D119</f>
        <v>1511651</v>
      </c>
      <c r="E103" s="872"/>
      <c r="F103" s="872">
        <f>D103-D104</f>
        <v>1510966</v>
      </c>
      <c r="G103" s="872"/>
      <c r="H103" s="872"/>
      <c r="I103" s="222"/>
    </row>
    <row r="104" spans="1:9" ht="27.95" customHeight="1">
      <c r="A104" s="891"/>
      <c r="B104" s="892"/>
      <c r="C104" s="888"/>
      <c r="D104" s="872">
        <f>D106+D108+D110+D112+D114+D116+D118+D120</f>
        <v>685</v>
      </c>
      <c r="E104" s="872"/>
      <c r="F104" s="222"/>
      <c r="G104" s="872">
        <f>G106+G108+G110+G112+G114+G116+G118+G120</f>
        <v>2185019</v>
      </c>
      <c r="H104" s="872"/>
      <c r="I104" s="872"/>
    </row>
    <row r="105" spans="1:9" ht="27.95" customHeight="1">
      <c r="A105" s="894" t="s">
        <v>166</v>
      </c>
      <c r="B105" s="881" t="s">
        <v>769</v>
      </c>
      <c r="C105" s="885" t="s">
        <v>251</v>
      </c>
      <c r="D105" s="865">
        <v>1324205</v>
      </c>
      <c r="E105" s="865"/>
      <c r="F105" s="865">
        <f>D105-D106</f>
        <v>1323520</v>
      </c>
      <c r="G105" s="865"/>
      <c r="H105" s="865"/>
      <c r="I105" s="222"/>
    </row>
    <row r="106" spans="1:9" ht="27.95" customHeight="1">
      <c r="A106" s="894"/>
      <c r="B106" s="881"/>
      <c r="C106" s="885"/>
      <c r="D106" s="865">
        <v>685</v>
      </c>
      <c r="E106" s="865"/>
      <c r="F106" s="222"/>
      <c r="G106" s="865">
        <v>2167833</v>
      </c>
      <c r="H106" s="865"/>
      <c r="I106" s="865"/>
    </row>
    <row r="107" spans="1:9" ht="27.95" customHeight="1">
      <c r="A107" s="880" t="s">
        <v>333</v>
      </c>
      <c r="B107" s="881" t="s">
        <v>899</v>
      </c>
      <c r="C107" s="885" t="s">
        <v>252</v>
      </c>
      <c r="D107" s="865"/>
      <c r="E107" s="865"/>
      <c r="F107" s="865">
        <f>D107-D108</f>
        <v>0</v>
      </c>
      <c r="G107" s="865"/>
      <c r="H107" s="865"/>
      <c r="I107" s="222"/>
    </row>
    <row r="108" spans="1:9" ht="27.95" customHeight="1">
      <c r="A108" s="880"/>
      <c r="B108" s="881"/>
      <c r="C108" s="885"/>
      <c r="D108" s="865"/>
      <c r="E108" s="865"/>
      <c r="F108" s="222"/>
      <c r="G108" s="865"/>
      <c r="H108" s="865"/>
      <c r="I108" s="865"/>
    </row>
    <row r="109" spans="1:9" ht="27.95" customHeight="1">
      <c r="A109" s="880" t="s">
        <v>332</v>
      </c>
      <c r="B109" s="881" t="s">
        <v>573</v>
      </c>
      <c r="C109" s="885" t="s">
        <v>253</v>
      </c>
      <c r="D109" s="865"/>
      <c r="E109" s="865"/>
      <c r="F109" s="865">
        <f>D109-D110</f>
        <v>0</v>
      </c>
      <c r="G109" s="865"/>
      <c r="H109" s="865"/>
      <c r="I109" s="164"/>
    </row>
    <row r="110" spans="1:9" ht="27.95" customHeight="1">
      <c r="A110" s="880"/>
      <c r="B110" s="881"/>
      <c r="C110" s="885"/>
      <c r="D110" s="865"/>
      <c r="E110" s="865"/>
      <c r="F110" s="164"/>
      <c r="G110" s="865"/>
      <c r="H110" s="865"/>
      <c r="I110" s="865"/>
    </row>
    <row r="111" spans="1:9" ht="27.95" customHeight="1">
      <c r="A111" s="880" t="s">
        <v>334</v>
      </c>
      <c r="B111" s="898" t="s">
        <v>574</v>
      </c>
      <c r="C111" s="885" t="s">
        <v>254</v>
      </c>
      <c r="D111" s="865"/>
      <c r="E111" s="865"/>
      <c r="F111" s="865">
        <f>D111-D112</f>
        <v>0</v>
      </c>
      <c r="G111" s="865"/>
      <c r="H111" s="865"/>
      <c r="I111" s="164"/>
    </row>
    <row r="112" spans="1:9" ht="27.95" customHeight="1">
      <c r="A112" s="880"/>
      <c r="B112" s="898"/>
      <c r="C112" s="885"/>
      <c r="D112" s="865"/>
      <c r="E112" s="865"/>
      <c r="F112" s="164"/>
      <c r="G112" s="865"/>
      <c r="H112" s="865"/>
      <c r="I112" s="865"/>
    </row>
    <row r="113" spans="1:9" ht="27.95" customHeight="1">
      <c r="A113" s="880" t="s">
        <v>331</v>
      </c>
      <c r="B113" s="898" t="s">
        <v>577</v>
      </c>
      <c r="C113" s="885" t="s">
        <v>255</v>
      </c>
      <c r="D113" s="865"/>
      <c r="E113" s="865"/>
      <c r="F113" s="865">
        <f>D113-D114</f>
        <v>0</v>
      </c>
      <c r="G113" s="865"/>
      <c r="H113" s="865"/>
      <c r="I113" s="164"/>
    </row>
    <row r="114" spans="1:9" ht="27.95" customHeight="1">
      <c r="A114" s="880"/>
      <c r="B114" s="898"/>
      <c r="C114" s="885"/>
      <c r="D114" s="865"/>
      <c r="E114" s="865"/>
      <c r="F114" s="164"/>
      <c r="G114" s="865"/>
      <c r="H114" s="865"/>
      <c r="I114" s="865"/>
    </row>
    <row r="115" spans="1:9" ht="27.95" customHeight="1">
      <c r="A115" s="880" t="s">
        <v>335</v>
      </c>
      <c r="B115" s="881" t="s">
        <v>697</v>
      </c>
      <c r="C115" s="885" t="s">
        <v>256</v>
      </c>
      <c r="D115" s="865"/>
      <c r="E115" s="865"/>
      <c r="F115" s="865">
        <f>D115-D116</f>
        <v>0</v>
      </c>
      <c r="G115" s="865"/>
      <c r="H115" s="865"/>
      <c r="I115" s="222"/>
    </row>
    <row r="116" spans="1:9" ht="27.95" customHeight="1">
      <c r="A116" s="880"/>
      <c r="B116" s="881"/>
      <c r="C116" s="885"/>
      <c r="D116" s="865"/>
      <c r="E116" s="865"/>
      <c r="F116" s="222"/>
      <c r="G116" s="865"/>
      <c r="H116" s="865"/>
      <c r="I116" s="865"/>
    </row>
    <row r="117" spans="1:9" ht="27.95" customHeight="1">
      <c r="A117" s="880" t="s">
        <v>330</v>
      </c>
      <c r="B117" s="881" t="s">
        <v>929</v>
      </c>
      <c r="C117" s="885" t="s">
        <v>257</v>
      </c>
      <c r="D117" s="865">
        <v>187446</v>
      </c>
      <c r="E117" s="865"/>
      <c r="F117" s="865">
        <f>D117-D118</f>
        <v>187446</v>
      </c>
      <c r="G117" s="865"/>
      <c r="H117" s="865"/>
      <c r="I117" s="222"/>
    </row>
    <row r="118" spans="1:9" ht="27.95" customHeight="1">
      <c r="A118" s="880"/>
      <c r="B118" s="881"/>
      <c r="C118" s="885"/>
      <c r="D118" s="865"/>
      <c r="E118" s="865"/>
      <c r="F118" s="222"/>
      <c r="G118" s="865">
        <v>17186</v>
      </c>
      <c r="H118" s="865"/>
      <c r="I118" s="865"/>
    </row>
    <row r="119" spans="1:9" ht="27.95" customHeight="1">
      <c r="A119" s="880" t="s">
        <v>589</v>
      </c>
      <c r="B119" s="881" t="s">
        <v>575</v>
      </c>
      <c r="C119" s="885" t="s">
        <v>258</v>
      </c>
      <c r="D119" s="865"/>
      <c r="E119" s="865"/>
      <c r="F119" s="865">
        <f>D119-D120</f>
        <v>0</v>
      </c>
      <c r="G119" s="865"/>
      <c r="H119" s="865"/>
      <c r="I119" s="222"/>
    </row>
    <row r="120" spans="1:9" ht="27.75" customHeight="1">
      <c r="A120" s="880"/>
      <c r="B120" s="881"/>
      <c r="C120" s="885"/>
      <c r="D120" s="865"/>
      <c r="E120" s="865"/>
      <c r="F120" s="222"/>
      <c r="G120" s="865"/>
      <c r="H120" s="865"/>
      <c r="I120" s="865"/>
    </row>
    <row r="121" spans="1:9" ht="27.95" customHeight="1">
      <c r="A121" s="883" t="s">
        <v>167</v>
      </c>
      <c r="B121" s="886" t="s">
        <v>796</v>
      </c>
      <c r="C121" s="888" t="s">
        <v>259</v>
      </c>
      <c r="D121" s="866">
        <f>D123+D128+D130+D132+D134</f>
        <v>148845</v>
      </c>
      <c r="E121" s="868"/>
      <c r="F121" s="866">
        <f>D121-D122</f>
        <v>148845</v>
      </c>
      <c r="G121" s="867"/>
      <c r="H121" s="868"/>
      <c r="I121" s="223"/>
    </row>
    <row r="122" spans="1:9" ht="27.75" customHeight="1">
      <c r="A122" s="884"/>
      <c r="B122" s="887"/>
      <c r="C122" s="888"/>
      <c r="D122" s="866">
        <f>D124+D129+D131+D133+D135</f>
        <v>0</v>
      </c>
      <c r="E122" s="868"/>
      <c r="F122" s="223"/>
      <c r="G122" s="866">
        <f>G124+G129+G131+G133+G135</f>
        <v>115816</v>
      </c>
      <c r="H122" s="867"/>
      <c r="I122" s="868"/>
    </row>
    <row r="123" spans="1:9" ht="27.95" customHeight="1">
      <c r="A123" s="894" t="s">
        <v>168</v>
      </c>
      <c r="B123" s="881" t="s">
        <v>578</v>
      </c>
      <c r="C123" s="885" t="s">
        <v>260</v>
      </c>
      <c r="D123" s="865">
        <v>5396</v>
      </c>
      <c r="E123" s="865"/>
      <c r="F123" s="865">
        <f>D123-D124</f>
        <v>5396</v>
      </c>
      <c r="G123" s="865"/>
      <c r="H123" s="865"/>
      <c r="I123" s="222"/>
    </row>
    <row r="124" spans="1:9" ht="27.75" customHeight="1">
      <c r="A124" s="894"/>
      <c r="B124" s="881"/>
      <c r="C124" s="885"/>
      <c r="D124" s="865"/>
      <c r="E124" s="865"/>
      <c r="F124" s="164"/>
      <c r="G124" s="865">
        <v>5932</v>
      </c>
      <c r="H124" s="865"/>
      <c r="I124" s="865"/>
    </row>
    <row r="125" spans="1:9" s="13" customFormat="1" ht="12.95" customHeight="1">
      <c r="A125" s="895" t="s">
        <v>581</v>
      </c>
      <c r="B125" s="889" t="s">
        <v>545</v>
      </c>
      <c r="C125" s="98" t="s">
        <v>546</v>
      </c>
      <c r="D125" s="869" t="s">
        <v>547</v>
      </c>
      <c r="E125" s="870"/>
      <c r="F125" s="870"/>
      <c r="G125" s="871"/>
      <c r="H125" s="874" t="s">
        <v>742</v>
      </c>
      <c r="I125" s="874"/>
    </row>
    <row r="126" spans="1:9" s="13" customFormat="1" ht="12.95" customHeight="1">
      <c r="A126" s="896" t="s">
        <v>548</v>
      </c>
      <c r="B126" s="890"/>
      <c r="C126" s="101" t="s">
        <v>549</v>
      </c>
      <c r="D126" s="109">
        <v>1</v>
      </c>
      <c r="E126" s="99" t="s">
        <v>695</v>
      </c>
      <c r="F126" s="873" t="s">
        <v>790</v>
      </c>
      <c r="G126" s="873"/>
      <c r="H126" s="874"/>
      <c r="I126" s="874"/>
    </row>
    <row r="127" spans="1:9" s="13" customFormat="1" ht="12.95" customHeight="1">
      <c r="A127" s="897" t="s">
        <v>478</v>
      </c>
      <c r="B127" s="113" t="s">
        <v>479</v>
      </c>
      <c r="C127" s="102" t="s">
        <v>480</v>
      </c>
      <c r="D127" s="110"/>
      <c r="E127" s="99" t="s">
        <v>696</v>
      </c>
      <c r="F127" s="873" t="s">
        <v>789</v>
      </c>
      <c r="G127" s="873"/>
      <c r="H127" s="873" t="s">
        <v>550</v>
      </c>
      <c r="I127" s="873"/>
    </row>
    <row r="128" spans="1:9" ht="27.95" customHeight="1">
      <c r="A128" s="880" t="s">
        <v>139</v>
      </c>
      <c r="B128" s="881" t="s">
        <v>579</v>
      </c>
      <c r="C128" s="882" t="s">
        <v>261</v>
      </c>
      <c r="D128" s="865">
        <v>143449</v>
      </c>
      <c r="E128" s="865"/>
      <c r="F128" s="865">
        <f>D128-D129</f>
        <v>143449</v>
      </c>
      <c r="G128" s="865"/>
      <c r="H128" s="865"/>
      <c r="I128" s="222"/>
    </row>
    <row r="129" spans="1:9" ht="27.75" customHeight="1">
      <c r="A129" s="880"/>
      <c r="B129" s="881"/>
      <c r="C129" s="882"/>
      <c r="D129" s="865"/>
      <c r="E129" s="865"/>
      <c r="F129" s="222"/>
      <c r="G129" s="865">
        <v>109884</v>
      </c>
      <c r="H129" s="865"/>
      <c r="I129" s="865"/>
    </row>
    <row r="130" spans="1:9" ht="27.95" customHeight="1">
      <c r="A130" s="880" t="s">
        <v>140</v>
      </c>
      <c r="B130" s="881" t="s">
        <v>930</v>
      </c>
      <c r="C130" s="882" t="s">
        <v>262</v>
      </c>
      <c r="D130" s="865"/>
      <c r="E130" s="865"/>
      <c r="F130" s="865">
        <f>D130-D131</f>
        <v>0</v>
      </c>
      <c r="G130" s="865"/>
      <c r="H130" s="865"/>
      <c r="I130" s="164"/>
    </row>
    <row r="131" spans="1:9" ht="27.75" customHeight="1">
      <c r="A131" s="880"/>
      <c r="B131" s="881"/>
      <c r="C131" s="882"/>
      <c r="D131" s="865"/>
      <c r="E131" s="865"/>
      <c r="F131" s="164"/>
      <c r="G131" s="865"/>
      <c r="H131" s="865"/>
      <c r="I131" s="865"/>
    </row>
    <row r="132" spans="1:9" ht="27.95" customHeight="1">
      <c r="A132" s="880" t="s">
        <v>141</v>
      </c>
      <c r="B132" s="881" t="s">
        <v>580</v>
      </c>
      <c r="C132" s="882" t="s">
        <v>263</v>
      </c>
      <c r="D132" s="865"/>
      <c r="E132" s="865"/>
      <c r="F132" s="865">
        <f>D132-D133</f>
        <v>0</v>
      </c>
      <c r="G132" s="865"/>
      <c r="H132" s="865"/>
      <c r="I132" s="164"/>
    </row>
    <row r="133" spans="1:9" ht="27.75" customHeight="1">
      <c r="A133" s="880"/>
      <c r="B133" s="881"/>
      <c r="C133" s="882"/>
      <c r="D133" s="865"/>
      <c r="E133" s="865"/>
      <c r="F133" s="164"/>
      <c r="G133" s="865"/>
      <c r="H133" s="865"/>
      <c r="I133" s="865"/>
    </row>
    <row r="134" spans="1:9" ht="27.95" customHeight="1">
      <c r="A134" s="880" t="s">
        <v>355</v>
      </c>
      <c r="B134" s="881" t="s">
        <v>901</v>
      </c>
      <c r="C134" s="882" t="s">
        <v>264</v>
      </c>
      <c r="D134" s="865"/>
      <c r="E134" s="865"/>
      <c r="F134" s="865">
        <f>D134-D135</f>
        <v>0</v>
      </c>
      <c r="G134" s="865"/>
      <c r="H134" s="865"/>
      <c r="I134" s="222"/>
    </row>
    <row r="135" spans="1:9" ht="27.75" customHeight="1">
      <c r="A135" s="880"/>
      <c r="B135" s="881"/>
      <c r="C135" s="882"/>
      <c r="D135" s="865"/>
      <c r="E135" s="865"/>
      <c r="F135" s="222"/>
      <c r="G135" s="865"/>
      <c r="H135" s="865"/>
      <c r="I135" s="865"/>
    </row>
    <row r="136" spans="1:9" ht="27.95" customHeight="1">
      <c r="A136" s="891" t="s">
        <v>147</v>
      </c>
      <c r="B136" s="892" t="s">
        <v>680</v>
      </c>
      <c r="C136" s="893" t="s">
        <v>265</v>
      </c>
      <c r="D136" s="872">
        <f>D138+D140+D142+D144</f>
        <v>9257</v>
      </c>
      <c r="E136" s="872"/>
      <c r="F136" s="872">
        <f>D136-D137</f>
        <v>9257</v>
      </c>
      <c r="G136" s="872"/>
      <c r="H136" s="872"/>
      <c r="I136" s="223"/>
    </row>
    <row r="137" spans="1:9" ht="27.75" customHeight="1">
      <c r="A137" s="891"/>
      <c r="B137" s="892"/>
      <c r="C137" s="893"/>
      <c r="D137" s="872">
        <f>D139+D141+D143+D145</f>
        <v>0</v>
      </c>
      <c r="E137" s="872"/>
      <c r="F137" s="157"/>
      <c r="G137" s="872">
        <f>G139+G141+G143+G145</f>
        <v>8264</v>
      </c>
      <c r="H137" s="872"/>
      <c r="I137" s="872"/>
    </row>
    <row r="138" spans="1:9" ht="27.95" customHeight="1">
      <c r="A138" s="894" t="s">
        <v>174</v>
      </c>
      <c r="B138" s="881" t="s">
        <v>797</v>
      </c>
      <c r="C138" s="882" t="s">
        <v>266</v>
      </c>
      <c r="D138" s="865"/>
      <c r="E138" s="865"/>
      <c r="F138" s="865">
        <f>D138-D139</f>
        <v>0</v>
      </c>
      <c r="G138" s="865"/>
      <c r="H138" s="865"/>
      <c r="I138" s="164"/>
    </row>
    <row r="139" spans="1:9" ht="27.75" customHeight="1">
      <c r="A139" s="894"/>
      <c r="B139" s="881"/>
      <c r="C139" s="882"/>
      <c r="D139" s="865"/>
      <c r="E139" s="865"/>
      <c r="F139" s="164"/>
      <c r="G139" s="865"/>
      <c r="H139" s="865"/>
      <c r="I139" s="865"/>
    </row>
    <row r="140" spans="1:9" ht="27.95" customHeight="1">
      <c r="A140" s="880" t="s">
        <v>133</v>
      </c>
      <c r="B140" s="881" t="s">
        <v>798</v>
      </c>
      <c r="C140" s="882" t="s">
        <v>267</v>
      </c>
      <c r="D140" s="865">
        <v>9257</v>
      </c>
      <c r="E140" s="865"/>
      <c r="F140" s="865">
        <f>D140-D141</f>
        <v>9257</v>
      </c>
      <c r="G140" s="865"/>
      <c r="H140" s="865"/>
      <c r="I140" s="164"/>
    </row>
    <row r="141" spans="1:9" ht="27.75" customHeight="1">
      <c r="A141" s="880"/>
      <c r="B141" s="881"/>
      <c r="C141" s="882"/>
      <c r="D141" s="865"/>
      <c r="E141" s="865"/>
      <c r="F141" s="164"/>
      <c r="G141" s="865">
        <v>8264</v>
      </c>
      <c r="H141" s="865"/>
      <c r="I141" s="865"/>
    </row>
    <row r="142" spans="1:9" ht="27.75" customHeight="1">
      <c r="A142" s="880" t="s">
        <v>134</v>
      </c>
      <c r="B142" s="881" t="s">
        <v>799</v>
      </c>
      <c r="C142" s="882" t="s">
        <v>268</v>
      </c>
      <c r="D142" s="865"/>
      <c r="E142" s="865"/>
      <c r="F142" s="865">
        <f>D142-D143</f>
        <v>0</v>
      </c>
      <c r="G142" s="865"/>
      <c r="H142" s="865"/>
      <c r="I142" s="164"/>
    </row>
    <row r="143" spans="1:9" ht="27.75" customHeight="1">
      <c r="A143" s="880"/>
      <c r="B143" s="881"/>
      <c r="C143" s="882"/>
      <c r="D143" s="865"/>
      <c r="E143" s="865"/>
      <c r="F143" s="164"/>
      <c r="G143" s="865"/>
      <c r="H143" s="865"/>
      <c r="I143" s="865"/>
    </row>
    <row r="144" spans="1:9" ht="27.75" customHeight="1">
      <c r="A144" s="880" t="s">
        <v>135</v>
      </c>
      <c r="B144" s="881" t="s">
        <v>800</v>
      </c>
      <c r="C144" s="882" t="s">
        <v>269</v>
      </c>
      <c r="D144" s="865"/>
      <c r="E144" s="865"/>
      <c r="F144" s="865">
        <f>D144-D145</f>
        <v>0</v>
      </c>
      <c r="G144" s="865"/>
      <c r="H144" s="865"/>
      <c r="I144" s="164"/>
    </row>
    <row r="145" spans="1:9" ht="27.75" customHeight="1">
      <c r="A145" s="880"/>
      <c r="B145" s="881"/>
      <c r="C145" s="882"/>
      <c r="D145" s="865"/>
      <c r="E145" s="865"/>
      <c r="F145" s="164"/>
      <c r="G145" s="865"/>
      <c r="H145" s="865"/>
      <c r="I145" s="865"/>
    </row>
    <row r="146" spans="1:9">
      <c r="D146" s="117"/>
      <c r="E146" s="117"/>
      <c r="F146" s="117"/>
      <c r="G146" s="117"/>
      <c r="H146" s="117"/>
      <c r="I146" s="117"/>
    </row>
    <row r="147" spans="1:9">
      <c r="D147" s="117"/>
      <c r="E147" s="117"/>
      <c r="F147" s="117"/>
      <c r="G147" s="117"/>
      <c r="H147" s="117"/>
      <c r="I147" s="117"/>
    </row>
    <row r="148" spans="1:9">
      <c r="D148" s="117"/>
      <c r="E148" s="117"/>
      <c r="F148" s="117"/>
      <c r="G148" s="117"/>
      <c r="H148" s="117"/>
      <c r="I148" s="117"/>
    </row>
    <row r="149" spans="1:9">
      <c r="D149" s="117"/>
      <c r="E149" s="117"/>
      <c r="F149" s="117"/>
      <c r="G149" s="117"/>
      <c r="H149" s="117"/>
      <c r="I149" s="117"/>
    </row>
    <row r="150" spans="1:9">
      <c r="D150" s="117"/>
      <c r="E150" s="117"/>
      <c r="F150" s="117"/>
      <c r="G150" s="117"/>
      <c r="H150" s="117"/>
      <c r="I150" s="117"/>
    </row>
    <row r="151" spans="1:9">
      <c r="D151" s="117"/>
      <c r="E151" s="117"/>
      <c r="F151" s="117"/>
      <c r="G151" s="117"/>
      <c r="H151" s="117"/>
      <c r="I151" s="117"/>
    </row>
    <row r="152" spans="1:9">
      <c r="D152" s="117"/>
      <c r="E152" s="117"/>
      <c r="F152" s="117"/>
      <c r="G152" s="117"/>
      <c r="H152" s="117"/>
      <c r="I152" s="117"/>
    </row>
    <row r="153" spans="1:9">
      <c r="D153" s="117"/>
      <c r="E153" s="117"/>
      <c r="F153" s="117"/>
      <c r="G153" s="117"/>
      <c r="H153" s="117"/>
      <c r="I153" s="117"/>
    </row>
    <row r="154" spans="1:9">
      <c r="D154" s="117"/>
      <c r="E154" s="117"/>
      <c r="F154" s="117"/>
      <c r="G154" s="117"/>
      <c r="H154" s="117"/>
      <c r="I154" s="117"/>
    </row>
    <row r="155" spans="1:9">
      <c r="D155" s="117"/>
      <c r="E155" s="117"/>
      <c r="F155" s="117"/>
      <c r="G155" s="117"/>
      <c r="H155" s="117"/>
      <c r="I155" s="117"/>
    </row>
    <row r="156" spans="1:9">
      <c r="D156" s="117"/>
      <c r="E156" s="117"/>
      <c r="F156" s="117"/>
      <c r="G156" s="117"/>
      <c r="H156" s="117"/>
      <c r="I156" s="117"/>
    </row>
    <row r="157" spans="1:9">
      <c r="D157" s="117"/>
      <c r="E157" s="117"/>
      <c r="F157" s="117"/>
      <c r="G157" s="117"/>
      <c r="H157" s="117"/>
      <c r="I157" s="117"/>
    </row>
    <row r="158" spans="1:9">
      <c r="D158" s="117"/>
      <c r="E158" s="117"/>
      <c r="F158" s="117"/>
      <c r="G158" s="117"/>
      <c r="H158" s="117"/>
      <c r="I158" s="117"/>
    </row>
    <row r="159" spans="1:9">
      <c r="D159" s="117"/>
      <c r="E159" s="117"/>
      <c r="F159" s="117"/>
      <c r="G159" s="117"/>
      <c r="H159" s="117"/>
      <c r="I159" s="117"/>
    </row>
    <row r="160" spans="1:9">
      <c r="D160" s="117"/>
      <c r="E160" s="117"/>
      <c r="F160" s="117"/>
      <c r="G160" s="117"/>
      <c r="H160" s="117"/>
      <c r="I160" s="117"/>
    </row>
    <row r="161" spans="4:9">
      <c r="D161" s="117"/>
      <c r="E161" s="117"/>
      <c r="F161" s="117"/>
      <c r="G161" s="117"/>
      <c r="H161" s="117"/>
      <c r="I161" s="117"/>
    </row>
    <row r="162" spans="4:9">
      <c r="D162" s="117"/>
      <c r="E162" s="117"/>
      <c r="F162" s="117"/>
      <c r="G162" s="117"/>
      <c r="H162" s="117"/>
      <c r="I162" s="117"/>
    </row>
    <row r="163" spans="4:9">
      <c r="D163" s="117"/>
      <c r="E163" s="117"/>
      <c r="F163" s="117"/>
      <c r="G163" s="117"/>
      <c r="H163" s="117"/>
      <c r="I163" s="117"/>
    </row>
    <row r="164" spans="4:9">
      <c r="D164" s="117"/>
      <c r="E164" s="117"/>
      <c r="F164" s="117"/>
      <c r="G164" s="117"/>
      <c r="H164" s="117"/>
      <c r="I164" s="117"/>
    </row>
    <row r="165" spans="4:9">
      <c r="D165" s="117"/>
      <c r="E165" s="117"/>
      <c r="F165" s="117"/>
      <c r="G165" s="117"/>
      <c r="H165" s="117"/>
      <c r="I165" s="117"/>
    </row>
    <row r="166" spans="4:9">
      <c r="D166" s="117"/>
      <c r="E166" s="117"/>
      <c r="F166" s="117"/>
      <c r="G166" s="117"/>
      <c r="H166" s="117"/>
      <c r="I166" s="117"/>
    </row>
    <row r="167" spans="4:9">
      <c r="D167" s="117"/>
      <c r="E167" s="117"/>
      <c r="F167" s="117"/>
      <c r="G167" s="117"/>
      <c r="H167" s="117"/>
      <c r="I167" s="117"/>
    </row>
    <row r="168" spans="4:9">
      <c r="D168" s="117"/>
      <c r="E168" s="117"/>
      <c r="F168" s="117"/>
      <c r="G168" s="117"/>
      <c r="H168" s="117"/>
      <c r="I168" s="117"/>
    </row>
    <row r="169" spans="4:9">
      <c r="D169" s="117"/>
      <c r="E169" s="117"/>
      <c r="F169" s="117"/>
      <c r="G169" s="117"/>
      <c r="H169" s="117"/>
      <c r="I169" s="117"/>
    </row>
    <row r="170" spans="4:9">
      <c r="D170" s="117"/>
      <c r="E170" s="117"/>
      <c r="F170" s="117"/>
      <c r="G170" s="117"/>
      <c r="H170" s="117"/>
      <c r="I170" s="117"/>
    </row>
    <row r="171" spans="4:9">
      <c r="D171" s="117"/>
      <c r="E171" s="117"/>
      <c r="F171" s="117"/>
      <c r="G171" s="117"/>
      <c r="H171" s="117"/>
      <c r="I171" s="117"/>
    </row>
    <row r="172" spans="4:9">
      <c r="D172" s="117"/>
      <c r="E172" s="117"/>
      <c r="F172" s="117"/>
      <c r="G172" s="117"/>
      <c r="H172" s="117"/>
      <c r="I172" s="117"/>
    </row>
    <row r="173" spans="4:9">
      <c r="D173" s="117"/>
      <c r="E173" s="117"/>
      <c r="F173" s="117"/>
      <c r="G173" s="117"/>
      <c r="H173" s="117"/>
      <c r="I173" s="117"/>
    </row>
    <row r="174" spans="4:9">
      <c r="D174" s="117"/>
      <c r="E174" s="117"/>
      <c r="F174" s="117"/>
      <c r="G174" s="117"/>
      <c r="H174" s="117"/>
      <c r="I174" s="117"/>
    </row>
    <row r="175" spans="4:9">
      <c r="D175" s="117"/>
      <c r="E175" s="117"/>
      <c r="F175" s="117"/>
      <c r="G175" s="117"/>
      <c r="H175" s="117"/>
      <c r="I175" s="117"/>
    </row>
    <row r="176" spans="4:9">
      <c r="D176" s="117"/>
      <c r="E176" s="117"/>
      <c r="F176" s="117"/>
      <c r="G176" s="117"/>
      <c r="H176" s="117"/>
      <c r="I176" s="117"/>
    </row>
    <row r="177" spans="4:9">
      <c r="D177" s="117"/>
      <c r="E177" s="117"/>
      <c r="F177" s="117"/>
      <c r="G177" s="117"/>
      <c r="H177" s="117"/>
      <c r="I177" s="117"/>
    </row>
    <row r="178" spans="4:9">
      <c r="D178" s="117"/>
      <c r="E178" s="117"/>
      <c r="F178" s="117"/>
      <c r="G178" s="117"/>
      <c r="H178" s="117"/>
      <c r="I178" s="117"/>
    </row>
    <row r="179" spans="4:9">
      <c r="D179" s="117"/>
      <c r="E179" s="117"/>
      <c r="F179" s="117"/>
      <c r="G179" s="117"/>
      <c r="H179" s="117"/>
      <c r="I179" s="117"/>
    </row>
    <row r="180" spans="4:9">
      <c r="D180" s="117"/>
      <c r="E180" s="117"/>
      <c r="F180" s="117"/>
      <c r="G180" s="117"/>
      <c r="H180" s="117"/>
      <c r="I180" s="117"/>
    </row>
    <row r="181" spans="4:9">
      <c r="D181" s="117"/>
      <c r="E181" s="117"/>
      <c r="F181" s="117"/>
      <c r="G181" s="117"/>
      <c r="H181" s="117"/>
      <c r="I181" s="117"/>
    </row>
    <row r="182" spans="4:9">
      <c r="D182" s="117"/>
      <c r="E182" s="117"/>
      <c r="F182" s="117"/>
      <c r="G182" s="117"/>
      <c r="H182" s="117"/>
      <c r="I182" s="117"/>
    </row>
    <row r="183" spans="4:9">
      <c r="D183" s="117"/>
      <c r="E183" s="117"/>
      <c r="F183" s="117"/>
      <c r="G183" s="117"/>
      <c r="H183" s="117"/>
      <c r="I183" s="117"/>
    </row>
    <row r="184" spans="4:9">
      <c r="D184" s="117"/>
      <c r="E184" s="117"/>
      <c r="F184" s="117"/>
      <c r="G184" s="117"/>
      <c r="H184" s="117"/>
      <c r="I184" s="117"/>
    </row>
    <row r="185" spans="4:9">
      <c r="D185" s="117"/>
      <c r="E185" s="117"/>
      <c r="F185" s="117"/>
      <c r="G185" s="117"/>
      <c r="H185" s="117"/>
      <c r="I185" s="117"/>
    </row>
    <row r="186" spans="4:9">
      <c r="D186" s="117"/>
      <c r="E186" s="117"/>
      <c r="F186" s="117"/>
      <c r="G186" s="117"/>
      <c r="H186" s="117"/>
      <c r="I186" s="117"/>
    </row>
    <row r="187" spans="4:9">
      <c r="D187" s="117"/>
      <c r="E187" s="117"/>
      <c r="F187" s="117"/>
      <c r="G187" s="117"/>
      <c r="H187" s="117"/>
      <c r="I187" s="117"/>
    </row>
    <row r="188" spans="4:9">
      <c r="D188" s="117"/>
      <c r="E188" s="117"/>
      <c r="F188" s="117"/>
      <c r="G188" s="117"/>
      <c r="H188" s="117"/>
      <c r="I188" s="117"/>
    </row>
    <row r="189" spans="4:9">
      <c r="D189" s="117"/>
      <c r="E189" s="117"/>
      <c r="F189" s="117"/>
      <c r="G189" s="117"/>
      <c r="H189" s="117"/>
      <c r="I189" s="117"/>
    </row>
    <row r="190" spans="4:9">
      <c r="D190" s="117"/>
      <c r="E190" s="117"/>
      <c r="F190" s="117"/>
      <c r="G190" s="117"/>
      <c r="H190" s="117"/>
      <c r="I190" s="117"/>
    </row>
    <row r="191" spans="4:9">
      <c r="D191" s="117"/>
      <c r="E191" s="117"/>
      <c r="F191" s="117"/>
      <c r="G191" s="117"/>
      <c r="H191" s="117"/>
      <c r="I191" s="117"/>
    </row>
    <row r="192" spans="4:9">
      <c r="D192" s="117"/>
      <c r="E192" s="117"/>
      <c r="F192" s="117"/>
      <c r="G192" s="117"/>
      <c r="H192" s="117"/>
      <c r="I192" s="117"/>
    </row>
    <row r="193" spans="4:9">
      <c r="D193" s="117"/>
      <c r="E193" s="117"/>
      <c r="F193" s="117"/>
      <c r="G193" s="117"/>
      <c r="H193" s="117"/>
      <c r="I193" s="117"/>
    </row>
    <row r="194" spans="4:9">
      <c r="D194" s="117"/>
      <c r="E194" s="117"/>
      <c r="F194" s="117"/>
      <c r="G194" s="117"/>
      <c r="H194" s="117"/>
      <c r="I194" s="117"/>
    </row>
    <row r="195" spans="4:9">
      <c r="D195" s="117"/>
      <c r="E195" s="117"/>
      <c r="F195" s="117"/>
      <c r="G195" s="117"/>
      <c r="H195" s="117"/>
      <c r="I195" s="117"/>
    </row>
    <row r="196" spans="4:9">
      <c r="D196" s="117"/>
      <c r="E196" s="117"/>
      <c r="F196" s="117"/>
      <c r="G196" s="117"/>
      <c r="H196" s="117"/>
      <c r="I196" s="117"/>
    </row>
    <row r="197" spans="4:9">
      <c r="D197" s="117"/>
      <c r="E197" s="117"/>
      <c r="F197" s="117"/>
      <c r="G197" s="117"/>
      <c r="H197" s="117"/>
      <c r="I197" s="117"/>
    </row>
    <row r="198" spans="4:9">
      <c r="D198" s="117"/>
      <c r="E198" s="117"/>
      <c r="F198" s="117"/>
      <c r="G198" s="117"/>
      <c r="H198" s="117"/>
      <c r="I198" s="117"/>
    </row>
    <row r="199" spans="4:9">
      <c r="D199" s="117"/>
      <c r="E199" s="117"/>
      <c r="F199" s="117"/>
      <c r="G199" s="117"/>
      <c r="H199" s="117"/>
      <c r="I199" s="117"/>
    </row>
    <row r="200" spans="4:9">
      <c r="D200" s="117"/>
      <c r="E200" s="117"/>
      <c r="F200" s="117"/>
      <c r="G200" s="117"/>
      <c r="H200" s="117"/>
      <c r="I200" s="117"/>
    </row>
    <row r="201" spans="4:9">
      <c r="D201" s="117"/>
      <c r="E201" s="117"/>
      <c r="F201" s="117"/>
      <c r="G201" s="117"/>
      <c r="H201" s="117"/>
      <c r="I201" s="117"/>
    </row>
    <row r="202" spans="4:9">
      <c r="D202" s="117"/>
      <c r="E202" s="117"/>
      <c r="F202" s="117"/>
      <c r="G202" s="117"/>
      <c r="H202" s="117"/>
      <c r="I202" s="117"/>
    </row>
    <row r="203" spans="4:9">
      <c r="D203" s="117"/>
      <c r="E203" s="117"/>
      <c r="F203" s="117"/>
      <c r="G203" s="117"/>
      <c r="H203" s="117"/>
      <c r="I203" s="117"/>
    </row>
    <row r="204" spans="4:9">
      <c r="D204" s="117"/>
      <c r="E204" s="117"/>
      <c r="F204" s="117"/>
      <c r="G204" s="117"/>
      <c r="H204" s="117"/>
      <c r="I204" s="117"/>
    </row>
    <row r="205" spans="4:9">
      <c r="D205" s="117"/>
      <c r="E205" s="117"/>
      <c r="F205" s="117"/>
      <c r="G205" s="117"/>
      <c r="H205" s="117"/>
      <c r="I205" s="117"/>
    </row>
    <row r="206" spans="4:9">
      <c r="D206" s="117"/>
      <c r="E206" s="117"/>
      <c r="F206" s="117"/>
      <c r="G206" s="117"/>
      <c r="H206" s="117"/>
      <c r="I206" s="117"/>
    </row>
    <row r="207" spans="4:9">
      <c r="D207" s="117"/>
      <c r="E207" s="117"/>
      <c r="F207" s="117"/>
      <c r="G207" s="117"/>
      <c r="H207" s="117"/>
      <c r="I207" s="117"/>
    </row>
    <row r="208" spans="4:9">
      <c r="D208" s="117"/>
      <c r="E208" s="117"/>
      <c r="F208" s="117"/>
      <c r="G208" s="117"/>
      <c r="H208" s="117"/>
      <c r="I208" s="117"/>
    </row>
    <row r="209" spans="4:9">
      <c r="D209" s="117"/>
      <c r="E209" s="117"/>
      <c r="F209" s="117"/>
      <c r="G209" s="117"/>
      <c r="H209" s="117"/>
      <c r="I209" s="117"/>
    </row>
    <row r="210" spans="4:9">
      <c r="D210" s="117"/>
      <c r="E210" s="117"/>
      <c r="F210" s="117"/>
      <c r="G210" s="117"/>
      <c r="H210" s="117"/>
      <c r="I210" s="117"/>
    </row>
    <row r="211" spans="4:9">
      <c r="D211" s="117"/>
      <c r="E211" s="117"/>
      <c r="F211" s="117"/>
      <c r="G211" s="117"/>
      <c r="H211" s="117"/>
      <c r="I211" s="117"/>
    </row>
    <row r="212" spans="4:9">
      <c r="D212" s="117"/>
      <c r="E212" s="117"/>
      <c r="F212" s="117"/>
      <c r="G212" s="117"/>
      <c r="H212" s="117"/>
      <c r="I212" s="117"/>
    </row>
    <row r="213" spans="4:9">
      <c r="D213" s="117"/>
      <c r="E213" s="117"/>
      <c r="F213" s="117"/>
      <c r="G213" s="117"/>
      <c r="H213" s="117"/>
      <c r="I213" s="117"/>
    </row>
    <row r="214" spans="4:9">
      <c r="D214" s="117"/>
      <c r="E214" s="117"/>
      <c r="F214" s="117"/>
      <c r="G214" s="117"/>
      <c r="H214" s="117"/>
      <c r="I214" s="117"/>
    </row>
    <row r="215" spans="4:9">
      <c r="D215" s="117"/>
      <c r="E215" s="117"/>
      <c r="F215" s="117"/>
      <c r="G215" s="117"/>
      <c r="H215" s="117"/>
      <c r="I215" s="117"/>
    </row>
    <row r="216" spans="4:9">
      <c r="D216" s="117"/>
      <c r="E216" s="117"/>
      <c r="F216" s="117"/>
      <c r="G216" s="117"/>
      <c r="H216" s="117"/>
      <c r="I216" s="117"/>
    </row>
    <row r="217" spans="4:9">
      <c r="D217" s="117"/>
      <c r="E217" s="117"/>
      <c r="F217" s="117"/>
      <c r="G217" s="117"/>
      <c r="H217" s="117"/>
      <c r="I217" s="117"/>
    </row>
    <row r="218" spans="4:9">
      <c r="D218" s="117"/>
      <c r="E218" s="117"/>
      <c r="F218" s="117"/>
      <c r="G218" s="117"/>
      <c r="H218" s="117"/>
      <c r="I218" s="117"/>
    </row>
    <row r="219" spans="4:9">
      <c r="D219" s="117"/>
      <c r="E219" s="117"/>
      <c r="F219" s="117"/>
      <c r="G219" s="117"/>
      <c r="H219" s="117"/>
      <c r="I219" s="117"/>
    </row>
    <row r="220" spans="4:9">
      <c r="D220" s="117"/>
      <c r="E220" s="117"/>
      <c r="F220" s="117"/>
      <c r="G220" s="117"/>
      <c r="H220" s="117"/>
      <c r="I220" s="117"/>
    </row>
    <row r="221" spans="4:9">
      <c r="D221" s="117"/>
      <c r="E221" s="117"/>
      <c r="F221" s="117"/>
      <c r="G221" s="117"/>
      <c r="H221" s="117"/>
      <c r="I221" s="117"/>
    </row>
    <row r="222" spans="4:9">
      <c r="D222" s="117"/>
      <c r="E222" s="117"/>
      <c r="F222" s="117"/>
      <c r="G222" s="117"/>
      <c r="H222" s="117"/>
      <c r="I222" s="117"/>
    </row>
    <row r="223" spans="4:9">
      <c r="D223" s="117"/>
      <c r="E223" s="117"/>
      <c r="F223" s="117"/>
      <c r="G223" s="117"/>
      <c r="H223" s="117"/>
      <c r="I223" s="117"/>
    </row>
    <row r="224" spans="4:9">
      <c r="D224" s="117"/>
      <c r="E224" s="117"/>
      <c r="F224" s="117"/>
      <c r="G224" s="117"/>
      <c r="H224" s="117"/>
      <c r="I224" s="117"/>
    </row>
    <row r="225" spans="4:9">
      <c r="D225" s="117"/>
      <c r="E225" s="117"/>
      <c r="F225" s="117"/>
      <c r="G225" s="117"/>
      <c r="H225" s="117"/>
      <c r="I225" s="117"/>
    </row>
    <row r="226" spans="4:9">
      <c r="D226" s="117"/>
      <c r="E226" s="117"/>
      <c r="F226" s="117"/>
      <c r="G226" s="117"/>
      <c r="H226" s="117"/>
      <c r="I226" s="117"/>
    </row>
    <row r="227" spans="4:9">
      <c r="D227" s="117"/>
      <c r="E227" s="117"/>
      <c r="F227" s="117"/>
      <c r="G227" s="117"/>
      <c r="H227" s="117"/>
      <c r="I227" s="117"/>
    </row>
    <row r="228" spans="4:9">
      <c r="D228" s="117"/>
      <c r="E228" s="117"/>
      <c r="F228" s="117"/>
      <c r="G228" s="117"/>
      <c r="H228" s="117"/>
      <c r="I228" s="117"/>
    </row>
    <row r="229" spans="4:9">
      <c r="D229" s="117"/>
      <c r="E229" s="117"/>
      <c r="F229" s="117"/>
      <c r="G229" s="117"/>
      <c r="H229" s="117"/>
      <c r="I229" s="117"/>
    </row>
    <row r="230" spans="4:9">
      <c r="D230" s="117"/>
      <c r="E230" s="117"/>
      <c r="F230" s="117"/>
      <c r="G230" s="117"/>
      <c r="H230" s="117"/>
      <c r="I230" s="117"/>
    </row>
    <row r="231" spans="4:9">
      <c r="D231" s="117"/>
      <c r="E231" s="117"/>
      <c r="F231" s="117"/>
      <c r="G231" s="117"/>
      <c r="H231" s="117"/>
      <c r="I231" s="117"/>
    </row>
    <row r="232" spans="4:9">
      <c r="D232" s="117"/>
      <c r="E232" s="117"/>
      <c r="F232" s="117"/>
      <c r="G232" s="117"/>
      <c r="H232" s="117"/>
      <c r="I232" s="117"/>
    </row>
    <row r="233" spans="4:9">
      <c r="D233" s="117"/>
      <c r="E233" s="117"/>
      <c r="F233" s="117"/>
      <c r="G233" s="117"/>
      <c r="H233" s="117"/>
      <c r="I233" s="117"/>
    </row>
    <row r="234" spans="4:9">
      <c r="D234" s="117"/>
      <c r="E234" s="117"/>
      <c r="F234" s="117"/>
      <c r="G234" s="117"/>
      <c r="H234" s="117"/>
      <c r="I234" s="117"/>
    </row>
    <row r="235" spans="4:9">
      <c r="D235" s="117"/>
      <c r="E235" s="117"/>
      <c r="F235" s="117"/>
      <c r="G235" s="117"/>
      <c r="H235" s="117"/>
      <c r="I235" s="117"/>
    </row>
    <row r="236" spans="4:9">
      <c r="D236" s="117"/>
      <c r="E236" s="117"/>
      <c r="F236" s="117"/>
      <c r="G236" s="117"/>
      <c r="H236" s="117"/>
      <c r="I236" s="117"/>
    </row>
    <row r="237" spans="4:9">
      <c r="D237" s="117"/>
      <c r="E237" s="117"/>
      <c r="F237" s="117"/>
      <c r="G237" s="117"/>
      <c r="H237" s="117"/>
      <c r="I237" s="117"/>
    </row>
    <row r="238" spans="4:9">
      <c r="D238" s="117"/>
      <c r="E238" s="117"/>
      <c r="F238" s="117"/>
      <c r="G238" s="117"/>
      <c r="H238" s="117"/>
      <c r="I238" s="117"/>
    </row>
    <row r="239" spans="4:9">
      <c r="D239" s="117"/>
      <c r="E239" s="117"/>
      <c r="F239" s="117"/>
      <c r="G239" s="117"/>
      <c r="H239" s="117"/>
      <c r="I239" s="117"/>
    </row>
    <row r="240" spans="4:9">
      <c r="D240" s="117"/>
      <c r="E240" s="117"/>
      <c r="F240" s="117"/>
      <c r="G240" s="117"/>
      <c r="H240" s="117"/>
      <c r="I240" s="117"/>
    </row>
    <row r="241" spans="4:9">
      <c r="D241" s="117"/>
      <c r="E241" s="117"/>
      <c r="F241" s="117"/>
      <c r="G241" s="117"/>
      <c r="H241" s="117"/>
      <c r="I241" s="117"/>
    </row>
    <row r="242" spans="4:9">
      <c r="D242" s="117"/>
      <c r="E242" s="117"/>
      <c r="F242" s="117"/>
      <c r="G242" s="117"/>
      <c r="H242" s="117"/>
      <c r="I242" s="117"/>
    </row>
    <row r="243" spans="4:9">
      <c r="D243" s="117"/>
      <c r="E243" s="117"/>
      <c r="F243" s="117"/>
      <c r="G243" s="117"/>
      <c r="H243" s="117"/>
      <c r="I243" s="117"/>
    </row>
    <row r="244" spans="4:9">
      <c r="D244" s="117"/>
      <c r="E244" s="117"/>
      <c r="F244" s="117"/>
      <c r="G244" s="117"/>
      <c r="H244" s="117"/>
      <c r="I244" s="117"/>
    </row>
    <row r="245" spans="4:9">
      <c r="D245" s="117"/>
      <c r="E245" s="117"/>
      <c r="F245" s="117"/>
      <c r="G245" s="117"/>
      <c r="H245" s="117"/>
      <c r="I245" s="117"/>
    </row>
    <row r="246" spans="4:9">
      <c r="D246" s="117"/>
      <c r="E246" s="117"/>
      <c r="F246" s="117"/>
      <c r="G246" s="117"/>
      <c r="H246" s="117"/>
      <c r="I246" s="117"/>
    </row>
    <row r="247" spans="4:9">
      <c r="D247" s="117"/>
      <c r="E247" s="117"/>
      <c r="F247" s="117"/>
      <c r="G247" s="117"/>
      <c r="H247" s="117"/>
      <c r="I247" s="117"/>
    </row>
    <row r="248" spans="4:9">
      <c r="D248" s="117"/>
      <c r="E248" s="117"/>
      <c r="F248" s="117"/>
      <c r="G248" s="117"/>
      <c r="H248" s="117"/>
      <c r="I248" s="117"/>
    </row>
    <row r="249" spans="4:9">
      <c r="D249" s="117"/>
      <c r="E249" s="117"/>
      <c r="F249" s="117"/>
      <c r="G249" s="117"/>
      <c r="H249" s="117"/>
      <c r="I249" s="117"/>
    </row>
    <row r="250" spans="4:9">
      <c r="D250" s="117"/>
      <c r="E250" s="117"/>
      <c r="F250" s="117"/>
      <c r="G250" s="117"/>
      <c r="H250" s="117"/>
      <c r="I250" s="117"/>
    </row>
    <row r="251" spans="4:9">
      <c r="D251" s="117"/>
      <c r="E251" s="117"/>
      <c r="F251" s="117"/>
      <c r="G251" s="117"/>
      <c r="H251" s="117"/>
      <c r="I251" s="117"/>
    </row>
    <row r="252" spans="4:9">
      <c r="D252" s="117"/>
      <c r="E252" s="117"/>
      <c r="F252" s="117"/>
      <c r="G252" s="117"/>
      <c r="H252" s="117"/>
      <c r="I252" s="117"/>
    </row>
    <row r="253" spans="4:9">
      <c r="D253" s="117"/>
      <c r="E253" s="117"/>
      <c r="F253" s="117"/>
      <c r="G253" s="117"/>
      <c r="H253" s="117"/>
      <c r="I253" s="117"/>
    </row>
    <row r="254" spans="4:9">
      <c r="D254" s="117"/>
      <c r="E254" s="117"/>
      <c r="F254" s="117"/>
      <c r="G254" s="117"/>
      <c r="H254" s="117"/>
      <c r="I254" s="117"/>
    </row>
    <row r="255" spans="4:9">
      <c r="D255" s="117"/>
      <c r="E255" s="117"/>
      <c r="F255" s="117"/>
      <c r="G255" s="117"/>
      <c r="H255" s="117"/>
      <c r="I255" s="117"/>
    </row>
    <row r="256" spans="4:9">
      <c r="D256" s="117"/>
      <c r="E256" s="117"/>
      <c r="F256" s="117"/>
      <c r="G256" s="117"/>
      <c r="H256" s="117"/>
      <c r="I256" s="117"/>
    </row>
    <row r="257" spans="4:9">
      <c r="D257" s="117"/>
      <c r="E257" s="117"/>
      <c r="F257" s="117"/>
      <c r="G257" s="117"/>
      <c r="H257" s="117"/>
      <c r="I257" s="117"/>
    </row>
    <row r="258" spans="4:9">
      <c r="D258" s="117"/>
      <c r="E258" s="117"/>
      <c r="F258" s="117"/>
      <c r="G258" s="117"/>
      <c r="H258" s="117"/>
      <c r="I258" s="117"/>
    </row>
    <row r="259" spans="4:9">
      <c r="D259" s="117"/>
      <c r="E259" s="117"/>
      <c r="F259" s="117"/>
      <c r="G259" s="117"/>
      <c r="H259" s="117"/>
      <c r="I259" s="117"/>
    </row>
    <row r="260" spans="4:9">
      <c r="D260" s="117"/>
      <c r="E260" s="117"/>
      <c r="F260" s="117"/>
      <c r="G260" s="117"/>
      <c r="H260" s="117"/>
      <c r="I260" s="117"/>
    </row>
    <row r="261" spans="4:9">
      <c r="D261" s="117"/>
      <c r="E261" s="117"/>
      <c r="F261" s="117"/>
      <c r="G261" s="117"/>
      <c r="H261" s="117"/>
      <c r="I261" s="117"/>
    </row>
    <row r="262" spans="4:9">
      <c r="D262" s="117"/>
      <c r="E262" s="117"/>
      <c r="F262" s="117"/>
      <c r="G262" s="117"/>
      <c r="H262" s="117"/>
      <c r="I262" s="117"/>
    </row>
    <row r="263" spans="4:9">
      <c r="D263" s="117"/>
      <c r="E263" s="117"/>
      <c r="F263" s="117"/>
      <c r="G263" s="117"/>
      <c r="H263" s="117"/>
      <c r="I263" s="117"/>
    </row>
    <row r="264" spans="4:9">
      <c r="D264" s="117"/>
      <c r="E264" s="117"/>
      <c r="F264" s="117"/>
      <c r="G264" s="117"/>
      <c r="H264" s="117"/>
      <c r="I264" s="117"/>
    </row>
    <row r="265" spans="4:9">
      <c r="D265" s="117"/>
      <c r="E265" s="117"/>
      <c r="F265" s="117"/>
      <c r="G265" s="117"/>
      <c r="H265" s="117"/>
      <c r="I265" s="117"/>
    </row>
    <row r="266" spans="4:9">
      <c r="D266" s="117"/>
      <c r="E266" s="117"/>
      <c r="F266" s="117"/>
      <c r="G266" s="117"/>
      <c r="H266" s="117"/>
      <c r="I266" s="117"/>
    </row>
    <row r="267" spans="4:9">
      <c r="D267" s="117"/>
      <c r="E267" s="117"/>
      <c r="F267" s="117"/>
      <c r="G267" s="117"/>
      <c r="H267" s="117"/>
      <c r="I267" s="117"/>
    </row>
    <row r="268" spans="4:9">
      <c r="D268" s="117"/>
      <c r="E268" s="117"/>
      <c r="F268" s="117"/>
      <c r="G268" s="117"/>
      <c r="H268" s="117"/>
      <c r="I268" s="117"/>
    </row>
    <row r="269" spans="4:9">
      <c r="D269" s="117"/>
      <c r="E269" s="117"/>
      <c r="F269" s="117"/>
      <c r="G269" s="117"/>
      <c r="H269" s="117"/>
      <c r="I269" s="117"/>
    </row>
    <row r="270" spans="4:9">
      <c r="D270" s="117"/>
      <c r="E270" s="117"/>
      <c r="F270" s="117"/>
      <c r="G270" s="117"/>
      <c r="H270" s="117"/>
      <c r="I270" s="117"/>
    </row>
    <row r="271" spans="4:9">
      <c r="D271" s="117"/>
      <c r="E271" s="117"/>
      <c r="F271" s="117"/>
      <c r="G271" s="117"/>
      <c r="H271" s="117"/>
      <c r="I271" s="117"/>
    </row>
    <row r="272" spans="4:9">
      <c r="D272" s="117"/>
      <c r="E272" s="117"/>
      <c r="F272" s="117"/>
      <c r="G272" s="117"/>
      <c r="H272" s="117"/>
      <c r="I272" s="117"/>
    </row>
    <row r="273" spans="4:9">
      <c r="D273" s="117"/>
      <c r="E273" s="117"/>
      <c r="F273" s="117"/>
      <c r="G273" s="117"/>
      <c r="H273" s="117"/>
      <c r="I273" s="117"/>
    </row>
    <row r="274" spans="4:9">
      <c r="D274" s="117"/>
      <c r="E274" s="117"/>
      <c r="F274" s="117"/>
      <c r="G274" s="117"/>
      <c r="H274" s="117"/>
      <c r="I274" s="117"/>
    </row>
    <row r="275" spans="4:9">
      <c r="D275" s="117"/>
      <c r="E275" s="117"/>
      <c r="F275" s="117"/>
      <c r="G275" s="117"/>
      <c r="H275" s="117"/>
      <c r="I275" s="117"/>
    </row>
    <row r="276" spans="4:9">
      <c r="D276" s="117"/>
      <c r="E276" s="117"/>
      <c r="F276" s="117"/>
      <c r="G276" s="117"/>
      <c r="H276" s="117"/>
      <c r="I276" s="117"/>
    </row>
    <row r="277" spans="4:9">
      <c r="D277" s="117"/>
      <c r="E277" s="117"/>
      <c r="F277" s="117"/>
      <c r="G277" s="117"/>
      <c r="H277" s="117"/>
      <c r="I277" s="117"/>
    </row>
    <row r="278" spans="4:9">
      <c r="D278" s="117"/>
      <c r="E278" s="117"/>
      <c r="F278" s="117"/>
      <c r="G278" s="117"/>
      <c r="H278" s="117"/>
      <c r="I278" s="117"/>
    </row>
    <row r="279" spans="4:9">
      <c r="D279" s="117"/>
      <c r="E279" s="117"/>
      <c r="F279" s="117"/>
      <c r="G279" s="117"/>
      <c r="H279" s="117"/>
      <c r="I279" s="117"/>
    </row>
    <row r="280" spans="4:9">
      <c r="D280" s="117"/>
      <c r="E280" s="117"/>
      <c r="F280" s="117"/>
      <c r="G280" s="117"/>
      <c r="H280" s="117"/>
      <c r="I280" s="117"/>
    </row>
    <row r="281" spans="4:9">
      <c r="D281" s="117"/>
      <c r="E281" s="117"/>
      <c r="F281" s="117"/>
      <c r="G281" s="117"/>
      <c r="H281" s="117"/>
      <c r="I281" s="117"/>
    </row>
    <row r="282" spans="4:9">
      <c r="D282" s="117"/>
      <c r="E282" s="117"/>
      <c r="F282" s="117"/>
      <c r="G282" s="117"/>
      <c r="H282" s="117"/>
      <c r="I282" s="117"/>
    </row>
    <row r="283" spans="4:9">
      <c r="D283" s="117"/>
      <c r="E283" s="117"/>
      <c r="F283" s="117"/>
      <c r="G283" s="117"/>
      <c r="H283" s="117"/>
      <c r="I283" s="117"/>
    </row>
    <row r="284" spans="4:9">
      <c r="D284" s="117"/>
      <c r="E284" s="117"/>
      <c r="F284" s="117"/>
      <c r="G284" s="117"/>
      <c r="H284" s="117"/>
      <c r="I284" s="117"/>
    </row>
    <row r="285" spans="4:9">
      <c r="D285" s="117"/>
      <c r="E285" s="117"/>
      <c r="F285" s="117"/>
      <c r="G285" s="117"/>
      <c r="H285" s="117"/>
      <c r="I285" s="117"/>
    </row>
    <row r="286" spans="4:9">
      <c r="D286" s="117"/>
      <c r="E286" s="117"/>
      <c r="F286" s="117"/>
      <c r="G286" s="117"/>
      <c r="H286" s="117"/>
      <c r="I286" s="117"/>
    </row>
    <row r="287" spans="4:9">
      <c r="D287" s="117"/>
      <c r="E287" s="117"/>
      <c r="F287" s="117"/>
      <c r="G287" s="117"/>
      <c r="H287" s="117"/>
      <c r="I287" s="117"/>
    </row>
    <row r="288" spans="4:9">
      <c r="D288" s="117"/>
      <c r="E288" s="117"/>
      <c r="F288" s="117"/>
      <c r="G288" s="117"/>
      <c r="H288" s="117"/>
      <c r="I288" s="117"/>
    </row>
    <row r="289" spans="4:9">
      <c r="D289" s="117"/>
      <c r="E289" s="117"/>
      <c r="F289" s="117"/>
      <c r="G289" s="117"/>
      <c r="H289" s="117"/>
      <c r="I289" s="117"/>
    </row>
    <row r="290" spans="4:9">
      <c r="D290" s="117"/>
      <c r="E290" s="117"/>
      <c r="F290" s="117"/>
      <c r="G290" s="117"/>
      <c r="H290" s="117"/>
      <c r="I290" s="117"/>
    </row>
    <row r="291" spans="4:9">
      <c r="D291" s="117"/>
      <c r="E291" s="117"/>
      <c r="F291" s="117"/>
      <c r="G291" s="117"/>
      <c r="H291" s="117"/>
      <c r="I291" s="117"/>
    </row>
    <row r="292" spans="4:9">
      <c r="D292" s="117"/>
      <c r="E292" s="117"/>
      <c r="F292" s="117"/>
      <c r="G292" s="117"/>
      <c r="H292" s="117"/>
      <c r="I292" s="117"/>
    </row>
    <row r="293" spans="4:9">
      <c r="D293" s="117"/>
      <c r="E293" s="117"/>
      <c r="F293" s="117"/>
      <c r="G293" s="117"/>
      <c r="H293" s="117"/>
      <c r="I293" s="117"/>
    </row>
    <row r="294" spans="4:9">
      <c r="D294" s="117"/>
      <c r="E294" s="117"/>
      <c r="F294" s="117"/>
      <c r="G294" s="117"/>
      <c r="H294" s="117"/>
      <c r="I294" s="117"/>
    </row>
    <row r="295" spans="4:9">
      <c r="D295" s="117"/>
      <c r="E295" s="117"/>
      <c r="F295" s="117"/>
      <c r="G295" s="117"/>
      <c r="H295" s="117"/>
      <c r="I295" s="117"/>
    </row>
    <row r="296" spans="4:9">
      <c r="D296" s="117"/>
      <c r="E296" s="117"/>
      <c r="F296" s="117"/>
      <c r="G296" s="117"/>
      <c r="H296" s="117"/>
      <c r="I296" s="117"/>
    </row>
    <row r="297" spans="4:9">
      <c r="D297" s="117"/>
      <c r="E297" s="117"/>
      <c r="F297" s="117"/>
      <c r="G297" s="117"/>
      <c r="H297" s="117"/>
      <c r="I297" s="117"/>
    </row>
    <row r="298" spans="4:9">
      <c r="D298" s="117"/>
      <c r="E298" s="117"/>
      <c r="F298" s="117"/>
      <c r="G298" s="117"/>
      <c r="H298" s="117"/>
      <c r="I298" s="117"/>
    </row>
    <row r="299" spans="4:9">
      <c r="D299" s="117"/>
      <c r="E299" s="117"/>
      <c r="F299" s="117"/>
      <c r="G299" s="117"/>
      <c r="H299" s="117"/>
      <c r="I299" s="117"/>
    </row>
    <row r="300" spans="4:9">
      <c r="D300" s="117"/>
      <c r="E300" s="117"/>
      <c r="F300" s="117"/>
      <c r="G300" s="117"/>
      <c r="H300" s="117"/>
      <c r="I300" s="117"/>
    </row>
    <row r="301" spans="4:9">
      <c r="D301" s="117"/>
      <c r="E301" s="117"/>
      <c r="F301" s="117"/>
      <c r="G301" s="117"/>
      <c r="H301" s="117"/>
      <c r="I301" s="117"/>
    </row>
    <row r="302" spans="4:9">
      <c r="D302" s="117"/>
      <c r="E302" s="117"/>
      <c r="F302" s="117"/>
      <c r="G302" s="117"/>
      <c r="H302" s="117"/>
      <c r="I302" s="117"/>
    </row>
    <row r="303" spans="4:9">
      <c r="D303" s="117"/>
      <c r="E303" s="117"/>
      <c r="F303" s="117"/>
      <c r="G303" s="117"/>
      <c r="H303" s="117"/>
      <c r="I303" s="117"/>
    </row>
    <row r="304" spans="4:9">
      <c r="D304" s="117"/>
      <c r="E304" s="117"/>
      <c r="F304" s="117"/>
      <c r="G304" s="117"/>
      <c r="H304" s="117"/>
      <c r="I304" s="117"/>
    </row>
    <row r="305" spans="4:9">
      <c r="D305" s="117"/>
      <c r="E305" s="117"/>
      <c r="F305" s="117"/>
      <c r="G305" s="117"/>
      <c r="H305" s="117"/>
      <c r="I305" s="117"/>
    </row>
    <row r="306" spans="4:9">
      <c r="D306" s="117"/>
      <c r="E306" s="117"/>
      <c r="F306" s="117"/>
      <c r="G306" s="117"/>
      <c r="H306" s="117"/>
      <c r="I306" s="117"/>
    </row>
    <row r="307" spans="4:9">
      <c r="D307" s="117"/>
      <c r="E307" s="117"/>
      <c r="F307" s="117"/>
      <c r="G307" s="117"/>
      <c r="H307" s="117"/>
      <c r="I307" s="117"/>
    </row>
    <row r="308" spans="4:9">
      <c r="D308" s="117"/>
      <c r="E308" s="117"/>
      <c r="F308" s="117"/>
      <c r="G308" s="117"/>
      <c r="H308" s="117"/>
      <c r="I308" s="117"/>
    </row>
    <row r="309" spans="4:9">
      <c r="D309" s="117"/>
      <c r="E309" s="117"/>
      <c r="F309" s="117"/>
      <c r="G309" s="117"/>
      <c r="H309" s="117"/>
      <c r="I309" s="117"/>
    </row>
    <row r="310" spans="4:9">
      <c r="D310" s="117"/>
      <c r="E310" s="117"/>
      <c r="F310" s="117"/>
      <c r="G310" s="117"/>
      <c r="H310" s="117"/>
      <c r="I310" s="117"/>
    </row>
    <row r="311" spans="4:9">
      <c r="D311" s="117"/>
      <c r="E311" s="117"/>
      <c r="F311" s="117"/>
      <c r="G311" s="117"/>
      <c r="H311" s="117"/>
      <c r="I311" s="117"/>
    </row>
    <row r="312" spans="4:9">
      <c r="D312" s="117"/>
      <c r="E312" s="117"/>
      <c r="F312" s="117"/>
      <c r="G312" s="117"/>
      <c r="H312" s="117"/>
      <c r="I312" s="117"/>
    </row>
    <row r="313" spans="4:9">
      <c r="D313" s="117"/>
      <c r="E313" s="117"/>
      <c r="F313" s="117"/>
      <c r="G313" s="117"/>
      <c r="H313" s="117"/>
      <c r="I313" s="117"/>
    </row>
    <row r="314" spans="4:9">
      <c r="D314" s="117"/>
      <c r="E314" s="117"/>
      <c r="F314" s="117"/>
      <c r="G314" s="117"/>
      <c r="H314" s="117"/>
      <c r="I314" s="117"/>
    </row>
    <row r="315" spans="4:9">
      <c r="D315" s="117"/>
      <c r="E315" s="117"/>
      <c r="F315" s="117"/>
      <c r="G315" s="117"/>
      <c r="H315" s="117"/>
      <c r="I315" s="117"/>
    </row>
    <row r="316" spans="4:9">
      <c r="D316" s="117"/>
      <c r="E316" s="117"/>
      <c r="F316" s="117"/>
      <c r="G316" s="117"/>
      <c r="H316" s="117"/>
      <c r="I316" s="117"/>
    </row>
    <row r="317" spans="4:9">
      <c r="D317" s="117"/>
      <c r="E317" s="117"/>
      <c r="F317" s="117"/>
      <c r="G317" s="117"/>
      <c r="H317" s="117"/>
      <c r="I317" s="117"/>
    </row>
    <row r="318" spans="4:9">
      <c r="D318" s="117"/>
      <c r="E318" s="117"/>
      <c r="F318" s="117"/>
      <c r="G318" s="117"/>
      <c r="H318" s="117"/>
      <c r="I318" s="117"/>
    </row>
    <row r="319" spans="4:9">
      <c r="D319" s="117"/>
      <c r="E319" s="117"/>
      <c r="F319" s="117"/>
      <c r="G319" s="117"/>
      <c r="H319" s="117"/>
      <c r="I319" s="117"/>
    </row>
    <row r="320" spans="4:9">
      <c r="D320" s="117"/>
      <c r="E320" s="117"/>
      <c r="F320" s="117"/>
      <c r="G320" s="117"/>
      <c r="H320" s="117"/>
      <c r="I320" s="117"/>
    </row>
    <row r="321" spans="4:9">
      <c r="D321" s="117"/>
      <c r="E321" s="117"/>
      <c r="F321" s="117"/>
      <c r="G321" s="117"/>
      <c r="H321" s="117"/>
      <c r="I321" s="117"/>
    </row>
    <row r="322" spans="4:9">
      <c r="D322" s="117"/>
      <c r="E322" s="117"/>
      <c r="F322" s="117"/>
      <c r="G322" s="117"/>
      <c r="H322" s="117"/>
      <c r="I322" s="117"/>
    </row>
    <row r="323" spans="4:9">
      <c r="D323" s="117"/>
      <c r="E323" s="117"/>
      <c r="F323" s="117"/>
      <c r="G323" s="117"/>
      <c r="H323" s="117"/>
      <c r="I323" s="117"/>
    </row>
    <row r="324" spans="4:9">
      <c r="D324" s="117"/>
      <c r="E324" s="117"/>
      <c r="F324" s="117"/>
      <c r="G324" s="117"/>
      <c r="H324" s="117"/>
      <c r="I324" s="117"/>
    </row>
    <row r="325" spans="4:9">
      <c r="D325" s="117"/>
      <c r="E325" s="117"/>
      <c r="F325" s="117"/>
      <c r="G325" s="117"/>
      <c r="H325" s="117"/>
      <c r="I325" s="117"/>
    </row>
    <row r="326" spans="4:9">
      <c r="D326" s="117"/>
      <c r="E326" s="117"/>
      <c r="F326" s="117"/>
      <c r="G326" s="117"/>
      <c r="H326" s="117"/>
      <c r="I326" s="117"/>
    </row>
    <row r="327" spans="4:9">
      <c r="D327" s="117"/>
      <c r="E327" s="117"/>
      <c r="F327" s="117"/>
      <c r="G327" s="117"/>
      <c r="H327" s="117"/>
      <c r="I327" s="117"/>
    </row>
    <row r="328" spans="4:9">
      <c r="D328" s="117"/>
      <c r="E328" s="117"/>
      <c r="F328" s="117"/>
      <c r="G328" s="117"/>
      <c r="H328" s="117"/>
      <c r="I328" s="117"/>
    </row>
    <row r="329" spans="4:9">
      <c r="D329" s="117"/>
      <c r="E329" s="117"/>
      <c r="F329" s="117"/>
      <c r="G329" s="117"/>
      <c r="H329" s="117"/>
      <c r="I329" s="117"/>
    </row>
    <row r="330" spans="4:9">
      <c r="D330" s="117"/>
      <c r="E330" s="117"/>
      <c r="F330" s="117"/>
      <c r="G330" s="117"/>
      <c r="H330" s="117"/>
      <c r="I330" s="117"/>
    </row>
    <row r="331" spans="4:9">
      <c r="D331" s="117"/>
      <c r="E331" s="117"/>
      <c r="F331" s="117"/>
      <c r="G331" s="117"/>
      <c r="H331" s="117"/>
      <c r="I331" s="117"/>
    </row>
    <row r="332" spans="4:9">
      <c r="D332" s="117"/>
      <c r="E332" s="117"/>
      <c r="F332" s="117"/>
      <c r="G332" s="117"/>
      <c r="H332" s="117"/>
      <c r="I332" s="117"/>
    </row>
    <row r="333" spans="4:9">
      <c r="D333" s="117"/>
      <c r="E333" s="117"/>
      <c r="F333" s="117"/>
      <c r="G333" s="117"/>
      <c r="H333" s="117"/>
      <c r="I333" s="117"/>
    </row>
    <row r="334" spans="4:9">
      <c r="D334" s="117"/>
      <c r="E334" s="117"/>
      <c r="F334" s="117"/>
      <c r="G334" s="117"/>
      <c r="H334" s="117"/>
      <c r="I334" s="117"/>
    </row>
    <row r="335" spans="4:9">
      <c r="D335" s="117"/>
      <c r="E335" s="117"/>
      <c r="F335" s="117"/>
      <c r="G335" s="117"/>
      <c r="H335" s="117"/>
      <c r="I335" s="117"/>
    </row>
    <row r="336" spans="4:9">
      <c r="D336" s="117"/>
      <c r="E336" s="117"/>
      <c r="F336" s="117"/>
      <c r="G336" s="117"/>
      <c r="H336" s="117"/>
      <c r="I336" s="117"/>
    </row>
    <row r="337" spans="4:9">
      <c r="D337" s="117"/>
      <c r="E337" s="117"/>
      <c r="F337" s="117"/>
      <c r="G337" s="117"/>
      <c r="H337" s="117"/>
      <c r="I337" s="117"/>
    </row>
    <row r="338" spans="4:9">
      <c r="D338" s="117"/>
      <c r="E338" s="117"/>
      <c r="F338" s="117"/>
      <c r="G338" s="117"/>
      <c r="H338" s="117"/>
      <c r="I338" s="117"/>
    </row>
    <row r="339" spans="4:9">
      <c r="D339" s="117"/>
      <c r="E339" s="117"/>
      <c r="F339" s="117"/>
      <c r="G339" s="117"/>
      <c r="H339" s="117"/>
      <c r="I339" s="117"/>
    </row>
    <row r="340" spans="4:9">
      <c r="D340" s="117"/>
      <c r="E340" s="117"/>
      <c r="F340" s="117"/>
      <c r="G340" s="117"/>
      <c r="H340" s="117"/>
      <c r="I340" s="117"/>
    </row>
    <row r="341" spans="4:9">
      <c r="D341" s="117"/>
      <c r="E341" s="117"/>
      <c r="F341" s="117"/>
      <c r="G341" s="117"/>
      <c r="H341" s="117"/>
      <c r="I341" s="117"/>
    </row>
    <row r="342" spans="4:9">
      <c r="D342" s="117"/>
      <c r="E342" s="117"/>
      <c r="F342" s="117"/>
      <c r="G342" s="117"/>
      <c r="H342" s="117"/>
      <c r="I342" s="117"/>
    </row>
    <row r="343" spans="4:9">
      <c r="D343" s="117"/>
      <c r="E343" s="117"/>
      <c r="F343" s="117"/>
      <c r="G343" s="117"/>
      <c r="H343" s="117"/>
      <c r="I343" s="117"/>
    </row>
    <row r="344" spans="4:9">
      <c r="D344" s="117"/>
      <c r="E344" s="117"/>
      <c r="F344" s="117"/>
      <c r="G344" s="117"/>
      <c r="H344" s="117"/>
      <c r="I344" s="117"/>
    </row>
    <row r="345" spans="4:9">
      <c r="D345" s="117"/>
      <c r="E345" s="117"/>
      <c r="F345" s="117"/>
      <c r="G345" s="117"/>
      <c r="H345" s="117"/>
      <c r="I345" s="117"/>
    </row>
    <row r="346" spans="4:9">
      <c r="D346" s="117"/>
      <c r="E346" s="117"/>
      <c r="F346" s="117"/>
      <c r="G346" s="117"/>
      <c r="H346" s="117"/>
      <c r="I346" s="117"/>
    </row>
    <row r="347" spans="4:9">
      <c r="D347" s="117"/>
      <c r="E347" s="117"/>
      <c r="F347" s="117"/>
      <c r="G347" s="117"/>
      <c r="H347" s="117"/>
      <c r="I347" s="117"/>
    </row>
    <row r="348" spans="4:9">
      <c r="D348" s="117"/>
      <c r="E348" s="117"/>
      <c r="F348" s="117"/>
      <c r="G348" s="117"/>
      <c r="H348" s="117"/>
      <c r="I348" s="117"/>
    </row>
    <row r="349" spans="4:9">
      <c r="D349" s="117"/>
      <c r="E349" s="117"/>
      <c r="F349" s="117"/>
      <c r="G349" s="117"/>
      <c r="H349" s="117"/>
      <c r="I349" s="117"/>
    </row>
    <row r="350" spans="4:9">
      <c r="D350" s="117"/>
      <c r="E350" s="117"/>
      <c r="F350" s="117"/>
      <c r="G350" s="117"/>
      <c r="H350" s="117"/>
      <c r="I350" s="117"/>
    </row>
    <row r="351" spans="4:9">
      <c r="D351" s="117"/>
      <c r="E351" s="117"/>
      <c r="F351" s="117"/>
      <c r="G351" s="117"/>
      <c r="H351" s="117"/>
      <c r="I351" s="117"/>
    </row>
    <row r="352" spans="4:9">
      <c r="D352" s="117"/>
      <c r="E352" s="117"/>
      <c r="F352" s="117"/>
      <c r="G352" s="117"/>
      <c r="H352" s="117"/>
      <c r="I352" s="117"/>
    </row>
    <row r="353" spans="4:9">
      <c r="D353" s="117"/>
      <c r="E353" s="117"/>
      <c r="F353" s="117"/>
      <c r="G353" s="117"/>
      <c r="H353" s="117"/>
      <c r="I353" s="117"/>
    </row>
    <row r="354" spans="4:9">
      <c r="D354" s="117"/>
      <c r="E354" s="117"/>
      <c r="F354" s="117"/>
      <c r="G354" s="117"/>
      <c r="H354" s="117"/>
      <c r="I354" s="117"/>
    </row>
    <row r="355" spans="4:9">
      <c r="D355" s="117"/>
      <c r="E355" s="117"/>
      <c r="F355" s="117"/>
      <c r="G355" s="117"/>
      <c r="H355" s="117"/>
      <c r="I355" s="117"/>
    </row>
    <row r="356" spans="4:9">
      <c r="D356" s="117"/>
      <c r="E356" s="117"/>
      <c r="F356" s="117"/>
      <c r="G356" s="117"/>
      <c r="H356" s="117"/>
      <c r="I356" s="117"/>
    </row>
    <row r="357" spans="4:9">
      <c r="D357" s="117"/>
      <c r="E357" s="117"/>
      <c r="F357" s="117"/>
      <c r="G357" s="117"/>
      <c r="H357" s="117"/>
      <c r="I357" s="117"/>
    </row>
    <row r="358" spans="4:9">
      <c r="D358" s="117"/>
      <c r="E358" s="117"/>
      <c r="F358" s="117"/>
      <c r="G358" s="117"/>
      <c r="H358" s="117"/>
      <c r="I358" s="117"/>
    </row>
    <row r="359" spans="4:9">
      <c r="D359" s="117"/>
      <c r="E359" s="117"/>
      <c r="F359" s="117"/>
      <c r="G359" s="117"/>
      <c r="H359" s="117"/>
      <c r="I359" s="117"/>
    </row>
    <row r="360" spans="4:9">
      <c r="D360" s="117"/>
      <c r="E360" s="117"/>
      <c r="F360" s="117"/>
      <c r="G360" s="117"/>
      <c r="H360" s="117"/>
      <c r="I360" s="117"/>
    </row>
    <row r="361" spans="4:9">
      <c r="D361" s="117"/>
      <c r="E361" s="117"/>
      <c r="F361" s="117"/>
      <c r="G361" s="117"/>
      <c r="H361" s="117"/>
      <c r="I361" s="117"/>
    </row>
    <row r="362" spans="4:9">
      <c r="D362" s="117"/>
      <c r="E362" s="117"/>
      <c r="F362" s="117"/>
      <c r="G362" s="117"/>
      <c r="H362" s="117"/>
      <c r="I362" s="117"/>
    </row>
    <row r="363" spans="4:9">
      <c r="D363" s="117"/>
      <c r="E363" s="117"/>
      <c r="F363" s="117"/>
      <c r="G363" s="117"/>
      <c r="H363" s="117"/>
      <c r="I363" s="117"/>
    </row>
    <row r="364" spans="4:9">
      <c r="D364" s="117"/>
      <c r="E364" s="117"/>
      <c r="F364" s="117"/>
      <c r="G364" s="117"/>
      <c r="H364" s="117"/>
      <c r="I364" s="117"/>
    </row>
    <row r="365" spans="4:9">
      <c r="D365" s="117"/>
      <c r="E365" s="117"/>
      <c r="F365" s="117"/>
      <c r="G365" s="117"/>
      <c r="H365" s="117"/>
      <c r="I365" s="117"/>
    </row>
    <row r="366" spans="4:9">
      <c r="D366" s="117"/>
      <c r="E366" s="117"/>
      <c r="F366" s="117"/>
      <c r="G366" s="117"/>
      <c r="H366" s="117"/>
      <c r="I366" s="117"/>
    </row>
    <row r="367" spans="4:9">
      <c r="D367" s="117"/>
      <c r="E367" s="117"/>
      <c r="F367" s="117"/>
      <c r="G367" s="117"/>
      <c r="H367" s="117"/>
      <c r="I367" s="117"/>
    </row>
    <row r="368" spans="4:9">
      <c r="D368" s="117"/>
      <c r="E368" s="117"/>
      <c r="F368" s="117"/>
      <c r="G368" s="117"/>
      <c r="H368" s="117"/>
      <c r="I368" s="117"/>
    </row>
    <row r="369" spans="4:9">
      <c r="D369" s="117"/>
      <c r="E369" s="117"/>
      <c r="F369" s="117"/>
      <c r="G369" s="117"/>
      <c r="H369" s="117"/>
      <c r="I369" s="117"/>
    </row>
    <row r="370" spans="4:9">
      <c r="D370" s="117"/>
      <c r="E370" s="117"/>
      <c r="F370" s="117"/>
      <c r="G370" s="117"/>
      <c r="H370" s="117"/>
      <c r="I370" s="117"/>
    </row>
    <row r="371" spans="4:9">
      <c r="D371" s="117"/>
      <c r="E371" s="117"/>
      <c r="F371" s="117"/>
      <c r="G371" s="117"/>
      <c r="H371" s="117"/>
      <c r="I371" s="117"/>
    </row>
    <row r="372" spans="4:9">
      <c r="D372" s="117"/>
      <c r="E372" s="117"/>
      <c r="F372" s="117"/>
      <c r="G372" s="117"/>
      <c r="H372" s="117"/>
      <c r="I372" s="117"/>
    </row>
    <row r="373" spans="4:9">
      <c r="D373" s="117"/>
      <c r="E373" s="117"/>
      <c r="F373" s="117"/>
      <c r="G373" s="117"/>
      <c r="H373" s="117"/>
      <c r="I373" s="117"/>
    </row>
    <row r="374" spans="4:9">
      <c r="D374" s="117"/>
      <c r="E374" s="117"/>
      <c r="F374" s="117"/>
      <c r="G374" s="117"/>
      <c r="H374" s="117"/>
      <c r="I374" s="117"/>
    </row>
    <row r="375" spans="4:9">
      <c r="D375" s="117"/>
      <c r="E375" s="117"/>
      <c r="F375" s="117"/>
      <c r="G375" s="117"/>
      <c r="H375" s="117"/>
      <c r="I375" s="117"/>
    </row>
    <row r="376" spans="4:9">
      <c r="D376" s="117"/>
      <c r="E376" s="117"/>
      <c r="F376" s="117"/>
      <c r="G376" s="117"/>
      <c r="H376" s="117"/>
      <c r="I376" s="117"/>
    </row>
    <row r="377" spans="4:9">
      <c r="D377" s="117"/>
      <c r="E377" s="117"/>
      <c r="F377" s="117"/>
      <c r="G377" s="117"/>
      <c r="H377" s="117"/>
      <c r="I377" s="117"/>
    </row>
    <row r="378" spans="4:9">
      <c r="D378" s="117"/>
      <c r="E378" s="117"/>
      <c r="F378" s="117"/>
      <c r="G378" s="117"/>
      <c r="H378" s="117"/>
      <c r="I378" s="117"/>
    </row>
    <row r="379" spans="4:9">
      <c r="D379" s="117"/>
      <c r="E379" s="117"/>
      <c r="F379" s="117"/>
      <c r="G379" s="117"/>
      <c r="H379" s="117"/>
      <c r="I379" s="117"/>
    </row>
    <row r="380" spans="4:9">
      <c r="D380" s="117"/>
      <c r="E380" s="117"/>
      <c r="F380" s="117"/>
      <c r="G380" s="117"/>
      <c r="H380" s="117"/>
      <c r="I380" s="117"/>
    </row>
    <row r="381" spans="4:9">
      <c r="D381" s="117"/>
      <c r="E381" s="117"/>
      <c r="F381" s="117"/>
      <c r="G381" s="117"/>
      <c r="H381" s="117"/>
      <c r="I381" s="117"/>
    </row>
    <row r="382" spans="4:9">
      <c r="D382" s="117"/>
      <c r="E382" s="117"/>
      <c r="F382" s="117"/>
      <c r="G382" s="117"/>
      <c r="H382" s="117"/>
      <c r="I382" s="117"/>
    </row>
    <row r="383" spans="4:9">
      <c r="D383" s="117"/>
      <c r="E383" s="117"/>
      <c r="F383" s="117"/>
      <c r="G383" s="117"/>
      <c r="H383" s="117"/>
      <c r="I383" s="117"/>
    </row>
    <row r="384" spans="4:9">
      <c r="D384" s="117"/>
      <c r="E384" s="117"/>
      <c r="F384" s="117"/>
      <c r="G384" s="117"/>
      <c r="H384" s="117"/>
      <c r="I384" s="117"/>
    </row>
    <row r="385" spans="4:9">
      <c r="D385" s="117"/>
      <c r="E385" s="117"/>
      <c r="F385" s="117"/>
      <c r="G385" s="117"/>
      <c r="H385" s="117"/>
      <c r="I385" s="117"/>
    </row>
    <row r="386" spans="4:9">
      <c r="D386" s="117"/>
      <c r="E386" s="117"/>
      <c r="F386" s="117"/>
      <c r="G386" s="117"/>
      <c r="H386" s="117"/>
      <c r="I386" s="117"/>
    </row>
    <row r="387" spans="4:9">
      <c r="D387" s="117"/>
      <c r="E387" s="117"/>
      <c r="F387" s="117"/>
      <c r="G387" s="117"/>
      <c r="H387" s="117"/>
      <c r="I387" s="117"/>
    </row>
    <row r="388" spans="4:9">
      <c r="D388" s="117"/>
      <c r="E388" s="117"/>
      <c r="F388" s="117"/>
      <c r="G388" s="117"/>
      <c r="H388" s="117"/>
      <c r="I388" s="117"/>
    </row>
    <row r="389" spans="4:9">
      <c r="D389" s="117"/>
      <c r="E389" s="117"/>
      <c r="F389" s="117"/>
      <c r="G389" s="117"/>
      <c r="H389" s="117"/>
      <c r="I389" s="117"/>
    </row>
    <row r="390" spans="4:9">
      <c r="D390" s="117"/>
      <c r="E390" s="117"/>
      <c r="F390" s="117"/>
      <c r="G390" s="117"/>
      <c r="H390" s="117"/>
      <c r="I390" s="117"/>
    </row>
    <row r="391" spans="4:9">
      <c r="D391" s="117"/>
      <c r="E391" s="117"/>
      <c r="F391" s="117"/>
      <c r="G391" s="117"/>
      <c r="H391" s="117"/>
      <c r="I391" s="117"/>
    </row>
    <row r="392" spans="4:9">
      <c r="D392" s="117"/>
      <c r="E392" s="117"/>
      <c r="F392" s="117"/>
      <c r="G392" s="117"/>
      <c r="H392" s="117"/>
      <c r="I392" s="117"/>
    </row>
    <row r="393" spans="4:9">
      <c r="D393" s="117"/>
      <c r="E393" s="117"/>
      <c r="F393" s="117"/>
      <c r="G393" s="117"/>
      <c r="H393" s="117"/>
      <c r="I393" s="117"/>
    </row>
    <row r="394" spans="4:9">
      <c r="D394" s="117"/>
      <c r="E394" s="117"/>
      <c r="F394" s="117"/>
      <c r="G394" s="117"/>
      <c r="H394" s="117"/>
      <c r="I394" s="117"/>
    </row>
    <row r="395" spans="4:9">
      <c r="D395" s="117"/>
      <c r="E395" s="117"/>
      <c r="F395" s="117"/>
      <c r="G395" s="117"/>
      <c r="H395" s="117"/>
      <c r="I395" s="117"/>
    </row>
    <row r="396" spans="4:9">
      <c r="D396" s="117"/>
      <c r="E396" s="117"/>
      <c r="F396" s="117"/>
      <c r="G396" s="117"/>
      <c r="H396" s="117"/>
      <c r="I396" s="117"/>
    </row>
    <row r="397" spans="4:9">
      <c r="D397" s="117"/>
      <c r="E397" s="117"/>
      <c r="F397" s="117"/>
      <c r="G397" s="117"/>
      <c r="H397" s="117"/>
      <c r="I397" s="117"/>
    </row>
    <row r="398" spans="4:9">
      <c r="D398" s="117"/>
      <c r="E398" s="117"/>
      <c r="F398" s="117"/>
      <c r="G398" s="117"/>
      <c r="H398" s="117"/>
      <c r="I398" s="117"/>
    </row>
    <row r="399" spans="4:9">
      <c r="D399" s="117"/>
      <c r="E399" s="117"/>
      <c r="F399" s="117"/>
      <c r="G399" s="117"/>
      <c r="H399" s="117"/>
      <c r="I399" s="117"/>
    </row>
    <row r="400" spans="4:9">
      <c r="D400" s="117"/>
      <c r="E400" s="117"/>
      <c r="F400" s="117"/>
      <c r="G400" s="117"/>
      <c r="H400" s="117"/>
      <c r="I400" s="117"/>
    </row>
    <row r="401" spans="4:9">
      <c r="D401" s="117"/>
      <c r="E401" s="117"/>
      <c r="F401" s="117"/>
      <c r="G401" s="117"/>
      <c r="H401" s="117"/>
      <c r="I401" s="117"/>
    </row>
    <row r="402" spans="4:9">
      <c r="D402" s="117"/>
      <c r="E402" s="117"/>
      <c r="F402" s="117"/>
      <c r="G402" s="117"/>
      <c r="H402" s="117"/>
      <c r="I402" s="117"/>
    </row>
    <row r="403" spans="4:9">
      <c r="D403" s="117"/>
      <c r="E403" s="117"/>
      <c r="F403" s="117"/>
      <c r="G403" s="117"/>
      <c r="H403" s="117"/>
      <c r="I403" s="117"/>
    </row>
    <row r="404" spans="4:9">
      <c r="D404" s="117"/>
      <c r="E404" s="117"/>
      <c r="F404" s="117"/>
      <c r="G404" s="117"/>
      <c r="H404" s="117"/>
      <c r="I404" s="117"/>
    </row>
    <row r="405" spans="4:9">
      <c r="D405" s="117"/>
      <c r="E405" s="117"/>
      <c r="F405" s="117"/>
      <c r="G405" s="117"/>
      <c r="H405" s="117"/>
      <c r="I405" s="117"/>
    </row>
    <row r="406" spans="4:9">
      <c r="D406" s="117"/>
      <c r="E406" s="117"/>
      <c r="F406" s="117"/>
      <c r="G406" s="117"/>
      <c r="H406" s="117"/>
      <c r="I406" s="117"/>
    </row>
    <row r="407" spans="4:9">
      <c r="D407" s="117"/>
      <c r="E407" s="117"/>
      <c r="F407" s="117"/>
      <c r="G407" s="117"/>
      <c r="H407" s="117"/>
      <c r="I407" s="117"/>
    </row>
    <row r="408" spans="4:9">
      <c r="D408" s="117"/>
      <c r="E408" s="117"/>
      <c r="F408" s="117"/>
      <c r="G408" s="117"/>
      <c r="H408" s="117"/>
      <c r="I408" s="117"/>
    </row>
    <row r="409" spans="4:9">
      <c r="D409" s="117"/>
      <c r="E409" s="117"/>
      <c r="F409" s="117"/>
      <c r="G409" s="117"/>
      <c r="H409" s="117"/>
      <c r="I409" s="117"/>
    </row>
    <row r="410" spans="4:9">
      <c r="D410" s="117"/>
      <c r="E410" s="117"/>
      <c r="F410" s="117"/>
      <c r="G410" s="117"/>
      <c r="H410" s="117"/>
      <c r="I410" s="117"/>
    </row>
    <row r="411" spans="4:9">
      <c r="D411" s="117"/>
      <c r="E411" s="117"/>
      <c r="F411" s="117"/>
      <c r="G411" s="117"/>
      <c r="H411" s="117"/>
      <c r="I411" s="117"/>
    </row>
    <row r="412" spans="4:9">
      <c r="D412" s="117"/>
      <c r="E412" s="117"/>
      <c r="F412" s="117"/>
      <c r="G412" s="117"/>
      <c r="H412" s="117"/>
      <c r="I412" s="117"/>
    </row>
    <row r="413" spans="4:9">
      <c r="D413" s="117"/>
      <c r="E413" s="117"/>
      <c r="F413" s="117"/>
      <c r="G413" s="117"/>
      <c r="H413" s="117"/>
      <c r="I413" s="117"/>
    </row>
    <row r="414" spans="4:9">
      <c r="D414" s="117"/>
      <c r="E414" s="117"/>
      <c r="F414" s="117"/>
      <c r="G414" s="117"/>
      <c r="H414" s="117"/>
      <c r="I414" s="117"/>
    </row>
    <row r="415" spans="4:9">
      <c r="D415" s="117"/>
      <c r="E415" s="117"/>
      <c r="F415" s="117"/>
      <c r="G415" s="117"/>
      <c r="H415" s="117"/>
      <c r="I415" s="117"/>
    </row>
    <row r="416" spans="4:9">
      <c r="D416" s="117"/>
      <c r="E416" s="117"/>
      <c r="F416" s="117"/>
      <c r="G416" s="117"/>
      <c r="H416" s="117"/>
      <c r="I416" s="117"/>
    </row>
    <row r="417" spans="4:9">
      <c r="D417" s="117"/>
      <c r="E417" s="117"/>
      <c r="F417" s="117"/>
      <c r="G417" s="117"/>
      <c r="H417" s="117"/>
      <c r="I417" s="117"/>
    </row>
    <row r="418" spans="4:9">
      <c r="D418" s="117"/>
      <c r="E418" s="117"/>
      <c r="F418" s="117"/>
      <c r="G418" s="117"/>
      <c r="H418" s="117"/>
      <c r="I418" s="117"/>
    </row>
    <row r="419" spans="4:9">
      <c r="D419" s="117"/>
      <c r="E419" s="117"/>
      <c r="F419" s="117"/>
      <c r="G419" s="117"/>
      <c r="H419" s="117"/>
      <c r="I419" s="117"/>
    </row>
    <row r="420" spans="4:9">
      <c r="D420" s="117"/>
      <c r="E420" s="117"/>
      <c r="F420" s="117"/>
      <c r="G420" s="117"/>
      <c r="H420" s="117"/>
      <c r="I420" s="117"/>
    </row>
    <row r="421" spans="4:9">
      <c r="D421" s="117"/>
      <c r="E421" s="117"/>
      <c r="F421" s="117"/>
      <c r="G421" s="117"/>
      <c r="H421" s="117"/>
      <c r="I421" s="117"/>
    </row>
    <row r="422" spans="4:9">
      <c r="D422" s="117"/>
      <c r="E422" s="117"/>
      <c r="F422" s="117"/>
      <c r="G422" s="117"/>
      <c r="H422" s="117"/>
      <c r="I422" s="117"/>
    </row>
    <row r="423" spans="4:9">
      <c r="D423" s="117"/>
      <c r="E423" s="117"/>
      <c r="F423" s="117"/>
      <c r="G423" s="117"/>
      <c r="H423" s="117"/>
      <c r="I423" s="117"/>
    </row>
    <row r="424" spans="4:9">
      <c r="D424" s="117"/>
      <c r="E424" s="117"/>
      <c r="F424" s="117"/>
      <c r="G424" s="117"/>
      <c r="H424" s="117"/>
      <c r="I424" s="117"/>
    </row>
    <row r="425" spans="4:9">
      <c r="D425" s="117"/>
      <c r="E425" s="117"/>
      <c r="F425" s="117"/>
      <c r="G425" s="117"/>
      <c r="H425" s="117"/>
      <c r="I425" s="117"/>
    </row>
    <row r="426" spans="4:9">
      <c r="D426" s="117"/>
      <c r="E426" s="117"/>
      <c r="F426" s="117"/>
      <c r="G426" s="117"/>
      <c r="H426" s="117"/>
      <c r="I426" s="117"/>
    </row>
    <row r="427" spans="4:9">
      <c r="D427" s="117"/>
      <c r="E427" s="117"/>
      <c r="F427" s="117"/>
      <c r="G427" s="117"/>
      <c r="H427" s="117"/>
      <c r="I427" s="117"/>
    </row>
    <row r="428" spans="4:9">
      <c r="D428" s="117"/>
      <c r="E428" s="117"/>
      <c r="F428" s="117"/>
      <c r="G428" s="117"/>
      <c r="H428" s="117"/>
      <c r="I428" s="117"/>
    </row>
    <row r="429" spans="4:9">
      <c r="D429" s="117"/>
      <c r="E429" s="117"/>
      <c r="F429" s="117"/>
      <c r="G429" s="117"/>
      <c r="H429" s="117"/>
      <c r="I429" s="117"/>
    </row>
    <row r="430" spans="4:9">
      <c r="D430" s="117"/>
      <c r="E430" s="117"/>
      <c r="F430" s="117"/>
      <c r="G430" s="117"/>
      <c r="H430" s="117"/>
      <c r="I430" s="117"/>
    </row>
    <row r="431" spans="4:9">
      <c r="D431" s="117"/>
      <c r="E431" s="117"/>
      <c r="F431" s="117"/>
      <c r="G431" s="117"/>
      <c r="H431" s="117"/>
      <c r="I431" s="117"/>
    </row>
    <row r="432" spans="4:9">
      <c r="D432" s="117"/>
      <c r="E432" s="117"/>
      <c r="F432" s="117"/>
      <c r="G432" s="117"/>
      <c r="H432" s="117"/>
      <c r="I432" s="117"/>
    </row>
    <row r="433" spans="4:9">
      <c r="D433" s="117"/>
      <c r="E433" s="117"/>
      <c r="F433" s="117"/>
      <c r="G433" s="117"/>
      <c r="H433" s="117"/>
      <c r="I433" s="117"/>
    </row>
    <row r="434" spans="4:9">
      <c r="D434" s="117"/>
      <c r="E434" s="117"/>
      <c r="F434" s="117"/>
      <c r="G434" s="117"/>
      <c r="H434" s="117"/>
      <c r="I434" s="117"/>
    </row>
    <row r="435" spans="4:9">
      <c r="D435" s="117"/>
      <c r="E435" s="117"/>
      <c r="F435" s="117"/>
      <c r="G435" s="117"/>
      <c r="H435" s="117"/>
      <c r="I435" s="117"/>
    </row>
    <row r="436" spans="4:9">
      <c r="D436" s="117"/>
      <c r="E436" s="117"/>
      <c r="F436" s="117"/>
      <c r="G436" s="117"/>
      <c r="H436" s="117"/>
      <c r="I436" s="117"/>
    </row>
    <row r="437" spans="4:9">
      <c r="D437" s="117"/>
      <c r="E437" s="117"/>
      <c r="F437" s="117"/>
      <c r="G437" s="117"/>
      <c r="H437" s="117"/>
      <c r="I437" s="117"/>
    </row>
    <row r="438" spans="4:9">
      <c r="D438" s="117"/>
      <c r="E438" s="117"/>
      <c r="F438" s="117"/>
      <c r="G438" s="117"/>
      <c r="H438" s="117"/>
      <c r="I438" s="117"/>
    </row>
    <row r="439" spans="4:9">
      <c r="D439" s="117"/>
      <c r="E439" s="117"/>
      <c r="F439" s="117"/>
      <c r="G439" s="117"/>
      <c r="H439" s="117"/>
      <c r="I439" s="117"/>
    </row>
    <row r="440" spans="4:9">
      <c r="D440" s="117"/>
      <c r="E440" s="117"/>
      <c r="F440" s="117"/>
      <c r="G440" s="117"/>
      <c r="H440" s="117"/>
      <c r="I440" s="117"/>
    </row>
    <row r="441" spans="4:9">
      <c r="D441" s="117"/>
      <c r="E441" s="117"/>
      <c r="F441" s="117"/>
      <c r="G441" s="117"/>
      <c r="H441" s="117"/>
      <c r="I441" s="117"/>
    </row>
    <row r="442" spans="4:9">
      <c r="D442" s="117"/>
      <c r="E442" s="117"/>
      <c r="F442" s="117"/>
      <c r="G442" s="117"/>
      <c r="H442" s="117"/>
      <c r="I442" s="117"/>
    </row>
    <row r="443" spans="4:9">
      <c r="D443" s="117"/>
      <c r="E443" s="117"/>
      <c r="F443" s="117"/>
      <c r="G443" s="117"/>
      <c r="H443" s="117"/>
      <c r="I443" s="117"/>
    </row>
    <row r="444" spans="4:9">
      <c r="D444" s="117"/>
      <c r="E444" s="117"/>
      <c r="F444" s="117"/>
      <c r="G444" s="117"/>
      <c r="H444" s="117"/>
      <c r="I444" s="117"/>
    </row>
    <row r="445" spans="4:9">
      <c r="D445" s="117"/>
      <c r="E445" s="117"/>
      <c r="F445" s="117"/>
      <c r="G445" s="117"/>
      <c r="H445" s="117"/>
      <c r="I445" s="117"/>
    </row>
    <row r="446" spans="4:9">
      <c r="D446" s="117"/>
      <c r="E446" s="117"/>
      <c r="F446" s="117"/>
      <c r="G446" s="117"/>
      <c r="H446" s="117"/>
      <c r="I446" s="117"/>
    </row>
    <row r="447" spans="4:9">
      <c r="D447" s="117"/>
      <c r="E447" s="117"/>
      <c r="F447" s="117"/>
      <c r="G447" s="117"/>
      <c r="H447" s="117"/>
      <c r="I447" s="117"/>
    </row>
    <row r="448" spans="4:9">
      <c r="D448" s="117"/>
      <c r="E448" s="117"/>
      <c r="F448" s="117"/>
      <c r="G448" s="117"/>
      <c r="H448" s="117"/>
      <c r="I448" s="117"/>
    </row>
    <row r="449" spans="4:9">
      <c r="D449" s="117"/>
      <c r="E449" s="117"/>
      <c r="F449" s="117"/>
      <c r="G449" s="117"/>
      <c r="H449" s="117"/>
      <c r="I449" s="117"/>
    </row>
    <row r="450" spans="4:9">
      <c r="D450" s="117"/>
      <c r="E450" s="117"/>
      <c r="F450" s="117"/>
      <c r="G450" s="117"/>
      <c r="H450" s="117"/>
      <c r="I450" s="117"/>
    </row>
    <row r="451" spans="4:9">
      <c r="D451" s="117"/>
      <c r="E451" s="117"/>
      <c r="F451" s="117"/>
      <c r="G451" s="117"/>
      <c r="H451" s="117"/>
      <c r="I451" s="117"/>
    </row>
    <row r="452" spans="4:9">
      <c r="D452" s="117"/>
      <c r="E452" s="117"/>
      <c r="F452" s="117"/>
      <c r="G452" s="117"/>
      <c r="H452" s="117"/>
      <c r="I452" s="117"/>
    </row>
    <row r="453" spans="4:9">
      <c r="D453" s="117"/>
      <c r="E453" s="117"/>
      <c r="F453" s="117"/>
      <c r="G453" s="117"/>
      <c r="H453" s="117"/>
      <c r="I453" s="117"/>
    </row>
    <row r="454" spans="4:9">
      <c r="D454" s="117"/>
      <c r="E454" s="117"/>
      <c r="F454" s="117"/>
      <c r="G454" s="117"/>
      <c r="H454" s="117"/>
      <c r="I454" s="117"/>
    </row>
    <row r="455" spans="4:9">
      <c r="D455" s="117"/>
      <c r="E455" s="117"/>
      <c r="F455" s="117"/>
      <c r="G455" s="117"/>
      <c r="H455" s="117"/>
      <c r="I455" s="117"/>
    </row>
    <row r="456" spans="4:9">
      <c r="D456" s="117"/>
      <c r="E456" s="117"/>
      <c r="F456" s="117"/>
      <c r="G456" s="117"/>
      <c r="H456" s="117"/>
      <c r="I456" s="117"/>
    </row>
    <row r="457" spans="4:9">
      <c r="D457" s="117"/>
      <c r="E457" s="117"/>
      <c r="F457" s="117"/>
      <c r="G457" s="117"/>
      <c r="H457" s="117"/>
      <c r="I457" s="117"/>
    </row>
    <row r="458" spans="4:9">
      <c r="D458" s="117"/>
      <c r="E458" s="117"/>
      <c r="F458" s="117"/>
      <c r="G458" s="117"/>
      <c r="H458" s="117"/>
      <c r="I458" s="117"/>
    </row>
    <row r="459" spans="4:9">
      <c r="D459" s="117"/>
      <c r="E459" s="117"/>
      <c r="F459" s="117"/>
      <c r="G459" s="117"/>
      <c r="H459" s="117"/>
      <c r="I459" s="117"/>
    </row>
    <row r="460" spans="4:9">
      <c r="D460" s="117"/>
      <c r="E460" s="117"/>
      <c r="F460" s="117"/>
      <c r="G460" s="117"/>
      <c r="H460" s="117"/>
      <c r="I460" s="117"/>
    </row>
    <row r="461" spans="4:9">
      <c r="D461" s="117"/>
      <c r="E461" s="117"/>
      <c r="F461" s="117"/>
      <c r="G461" s="117"/>
      <c r="H461" s="117"/>
      <c r="I461" s="117"/>
    </row>
    <row r="462" spans="4:9">
      <c r="D462" s="117"/>
      <c r="E462" s="117"/>
      <c r="F462" s="117"/>
      <c r="G462" s="117"/>
      <c r="H462" s="117"/>
      <c r="I462" s="117"/>
    </row>
    <row r="463" spans="4:9">
      <c r="D463" s="117"/>
      <c r="E463" s="117"/>
      <c r="F463" s="117"/>
      <c r="G463" s="117"/>
      <c r="H463" s="117"/>
      <c r="I463" s="117"/>
    </row>
    <row r="464" spans="4:9">
      <c r="D464" s="117"/>
      <c r="E464" s="117"/>
      <c r="F464" s="117"/>
      <c r="G464" s="117"/>
      <c r="H464" s="117"/>
      <c r="I464" s="117"/>
    </row>
    <row r="465" spans="4:9">
      <c r="D465" s="117"/>
      <c r="E465" s="117"/>
      <c r="F465" s="117"/>
      <c r="G465" s="117"/>
      <c r="H465" s="117"/>
      <c r="I465" s="117"/>
    </row>
    <row r="466" spans="4:9">
      <c r="D466" s="117"/>
      <c r="E466" s="117"/>
      <c r="F466" s="117"/>
      <c r="G466" s="117"/>
      <c r="H466" s="117"/>
      <c r="I466" s="117"/>
    </row>
    <row r="467" spans="4:9">
      <c r="D467" s="117"/>
      <c r="E467" s="117"/>
      <c r="F467" s="117"/>
      <c r="G467" s="117"/>
      <c r="H467" s="117"/>
      <c r="I467" s="117"/>
    </row>
    <row r="468" spans="4:9">
      <c r="D468" s="117"/>
      <c r="E468" s="117"/>
      <c r="F468" s="117"/>
      <c r="G468" s="117"/>
      <c r="H468" s="117"/>
      <c r="I468" s="117"/>
    </row>
    <row r="469" spans="4:9">
      <c r="D469" s="117"/>
      <c r="E469" s="117"/>
      <c r="F469" s="117"/>
      <c r="G469" s="117"/>
      <c r="H469" s="117"/>
      <c r="I469" s="117"/>
    </row>
    <row r="470" spans="4:9">
      <c r="D470" s="117"/>
      <c r="E470" s="117"/>
      <c r="F470" s="117"/>
      <c r="G470" s="117"/>
      <c r="H470" s="117"/>
      <c r="I470" s="117"/>
    </row>
    <row r="471" spans="4:9">
      <c r="D471" s="117"/>
      <c r="E471" s="117"/>
      <c r="F471" s="117"/>
      <c r="G471" s="117"/>
      <c r="H471" s="117"/>
      <c r="I471" s="117"/>
    </row>
    <row r="472" spans="4:9">
      <c r="D472" s="117"/>
      <c r="E472" s="117"/>
      <c r="F472" s="117"/>
      <c r="G472" s="117"/>
      <c r="H472" s="117"/>
      <c r="I472" s="117"/>
    </row>
    <row r="473" spans="4:9">
      <c r="D473" s="117"/>
      <c r="E473" s="117"/>
      <c r="F473" s="117"/>
      <c r="G473" s="117"/>
      <c r="H473" s="117"/>
      <c r="I473" s="117"/>
    </row>
    <row r="474" spans="4:9">
      <c r="D474" s="117"/>
      <c r="E474" s="117"/>
      <c r="F474" s="117"/>
      <c r="G474" s="117"/>
      <c r="H474" s="117"/>
      <c r="I474" s="117"/>
    </row>
    <row r="475" spans="4:9">
      <c r="D475" s="117"/>
      <c r="E475" s="117"/>
      <c r="F475" s="117"/>
      <c r="G475" s="117"/>
      <c r="H475" s="117"/>
      <c r="I475" s="117"/>
    </row>
    <row r="476" spans="4:9">
      <c r="D476" s="117"/>
      <c r="E476" s="117"/>
      <c r="F476" s="117"/>
      <c r="G476" s="117"/>
      <c r="H476" s="117"/>
      <c r="I476" s="117"/>
    </row>
    <row r="477" spans="4:9">
      <c r="D477" s="117"/>
      <c r="E477" s="117"/>
      <c r="F477" s="117"/>
      <c r="G477" s="117"/>
      <c r="H477" s="117"/>
      <c r="I477" s="117"/>
    </row>
    <row r="478" spans="4:9">
      <c r="D478" s="117"/>
      <c r="E478" s="117"/>
      <c r="F478" s="117"/>
      <c r="G478" s="117"/>
      <c r="H478" s="117"/>
      <c r="I478" s="117"/>
    </row>
    <row r="479" spans="4:9">
      <c r="D479" s="117"/>
      <c r="E479" s="117"/>
      <c r="F479" s="117"/>
      <c r="G479" s="117"/>
      <c r="H479" s="117"/>
      <c r="I479" s="117"/>
    </row>
    <row r="480" spans="4:9">
      <c r="D480" s="117"/>
      <c r="E480" s="117"/>
      <c r="F480" s="117"/>
      <c r="G480" s="117"/>
      <c r="H480" s="117"/>
      <c r="I480" s="117"/>
    </row>
    <row r="481" spans="4:9">
      <c r="D481" s="117"/>
      <c r="E481" s="117"/>
      <c r="F481" s="117"/>
      <c r="G481" s="117"/>
      <c r="H481" s="117"/>
      <c r="I481" s="117"/>
    </row>
    <row r="482" spans="4:9">
      <c r="D482" s="117"/>
      <c r="E482" s="117"/>
      <c r="F482" s="117"/>
      <c r="G482" s="117"/>
      <c r="H482" s="117"/>
      <c r="I482" s="117"/>
    </row>
    <row r="483" spans="4:9">
      <c r="D483" s="117"/>
      <c r="E483" s="117"/>
      <c r="F483" s="117"/>
      <c r="G483" s="117"/>
      <c r="H483" s="117"/>
      <c r="I483" s="117"/>
    </row>
    <row r="484" spans="4:9">
      <c r="D484" s="117"/>
      <c r="E484" s="117"/>
      <c r="F484" s="117"/>
      <c r="G484" s="117"/>
      <c r="H484" s="117"/>
      <c r="I484" s="117"/>
    </row>
    <row r="485" spans="4:9">
      <c r="D485" s="117"/>
      <c r="E485" s="117"/>
      <c r="F485" s="117"/>
      <c r="G485" s="117"/>
      <c r="H485" s="117"/>
      <c r="I485" s="117"/>
    </row>
    <row r="486" spans="4:9">
      <c r="D486" s="117"/>
      <c r="E486" s="117"/>
      <c r="F486" s="117"/>
      <c r="G486" s="117"/>
      <c r="H486" s="117"/>
      <c r="I486" s="117"/>
    </row>
    <row r="487" spans="4:9">
      <c r="D487" s="117"/>
      <c r="E487" s="117"/>
      <c r="F487" s="117"/>
      <c r="G487" s="117"/>
      <c r="H487" s="117"/>
      <c r="I487" s="117"/>
    </row>
    <row r="488" spans="4:9">
      <c r="D488" s="117"/>
      <c r="E488" s="117"/>
      <c r="F488" s="117"/>
      <c r="G488" s="117"/>
      <c r="H488" s="117"/>
      <c r="I488" s="117"/>
    </row>
    <row r="489" spans="4:9">
      <c r="D489" s="117"/>
      <c r="E489" s="117"/>
      <c r="F489" s="117"/>
      <c r="G489" s="117"/>
      <c r="H489" s="117"/>
      <c r="I489" s="117"/>
    </row>
    <row r="490" spans="4:9">
      <c r="D490" s="117"/>
      <c r="E490" s="117"/>
      <c r="F490" s="117"/>
      <c r="G490" s="117"/>
      <c r="H490" s="117"/>
      <c r="I490" s="117"/>
    </row>
    <row r="491" spans="4:9">
      <c r="D491" s="117"/>
      <c r="E491" s="117"/>
      <c r="F491" s="117"/>
      <c r="G491" s="117"/>
      <c r="H491" s="117"/>
      <c r="I491" s="117"/>
    </row>
    <row r="492" spans="4:9">
      <c r="D492" s="117"/>
      <c r="E492" s="117"/>
      <c r="F492" s="117"/>
      <c r="G492" s="117"/>
      <c r="H492" s="117"/>
      <c r="I492" s="117"/>
    </row>
    <row r="493" spans="4:9">
      <c r="D493" s="117"/>
      <c r="E493" s="117"/>
      <c r="F493" s="117"/>
      <c r="G493" s="117"/>
      <c r="H493" s="117"/>
      <c r="I493" s="117"/>
    </row>
    <row r="494" spans="4:9">
      <c r="D494" s="117"/>
      <c r="E494" s="117"/>
      <c r="F494" s="117"/>
      <c r="G494" s="117"/>
      <c r="H494" s="117"/>
      <c r="I494" s="117"/>
    </row>
    <row r="495" spans="4:9">
      <c r="D495" s="117"/>
      <c r="E495" s="117"/>
      <c r="F495" s="117"/>
      <c r="G495" s="117"/>
      <c r="H495" s="117"/>
      <c r="I495" s="117"/>
    </row>
    <row r="496" spans="4:9">
      <c r="D496" s="117"/>
      <c r="E496" s="117"/>
      <c r="F496" s="117"/>
      <c r="G496" s="117"/>
      <c r="H496" s="117"/>
      <c r="I496" s="117"/>
    </row>
    <row r="497" spans="4:9">
      <c r="D497" s="117"/>
      <c r="E497" s="117"/>
      <c r="F497" s="117"/>
      <c r="G497" s="117"/>
      <c r="H497" s="117"/>
      <c r="I497" s="117"/>
    </row>
    <row r="498" spans="4:9">
      <c r="D498" s="117"/>
      <c r="E498" s="117"/>
      <c r="F498" s="117"/>
      <c r="G498" s="117"/>
      <c r="H498" s="117"/>
      <c r="I498" s="117"/>
    </row>
    <row r="499" spans="4:9">
      <c r="D499" s="117"/>
      <c r="E499" s="117"/>
      <c r="F499" s="117"/>
      <c r="G499" s="117"/>
      <c r="H499" s="117"/>
      <c r="I499" s="117"/>
    </row>
    <row r="500" spans="4:9">
      <c r="D500" s="117"/>
      <c r="E500" s="117"/>
      <c r="F500" s="117"/>
      <c r="G500" s="117"/>
      <c r="H500" s="117"/>
      <c r="I500" s="117"/>
    </row>
    <row r="501" spans="4:9">
      <c r="D501" s="117"/>
      <c r="E501" s="117"/>
      <c r="F501" s="117"/>
      <c r="G501" s="117"/>
      <c r="H501" s="117"/>
      <c r="I501" s="117"/>
    </row>
    <row r="502" spans="4:9">
      <c r="D502" s="117"/>
      <c r="E502" s="117"/>
      <c r="F502" s="117"/>
      <c r="G502" s="117"/>
      <c r="H502" s="117"/>
      <c r="I502" s="117"/>
    </row>
    <row r="503" spans="4:9">
      <c r="D503" s="117"/>
      <c r="E503" s="117"/>
      <c r="F503" s="117"/>
      <c r="G503" s="117"/>
      <c r="H503" s="117"/>
      <c r="I503" s="117"/>
    </row>
    <row r="504" spans="4:9">
      <c r="D504" s="117"/>
      <c r="E504" s="117"/>
      <c r="F504" s="117"/>
      <c r="G504" s="117"/>
      <c r="H504" s="117"/>
      <c r="I504" s="117"/>
    </row>
    <row r="505" spans="4:9">
      <c r="D505" s="117"/>
      <c r="E505" s="117"/>
      <c r="F505" s="117"/>
      <c r="G505" s="117"/>
      <c r="H505" s="117"/>
      <c r="I505" s="117"/>
    </row>
    <row r="506" spans="4:9">
      <c r="D506" s="117"/>
      <c r="E506" s="117"/>
      <c r="F506" s="117"/>
      <c r="G506" s="117"/>
      <c r="H506" s="117"/>
      <c r="I506" s="117"/>
    </row>
    <row r="507" spans="4:9">
      <c r="D507" s="117"/>
      <c r="E507" s="117"/>
      <c r="F507" s="117"/>
      <c r="G507" s="117"/>
      <c r="H507" s="117"/>
      <c r="I507" s="117"/>
    </row>
    <row r="508" spans="4:9">
      <c r="D508" s="117"/>
      <c r="E508" s="117"/>
      <c r="F508" s="117"/>
      <c r="G508" s="117"/>
      <c r="H508" s="117"/>
      <c r="I508" s="117"/>
    </row>
    <row r="509" spans="4:9">
      <c r="D509" s="117"/>
      <c r="E509" s="117"/>
      <c r="F509" s="117"/>
      <c r="G509" s="117"/>
      <c r="H509" s="117"/>
      <c r="I509" s="117"/>
    </row>
    <row r="510" spans="4:9">
      <c r="D510" s="117"/>
      <c r="E510" s="117"/>
      <c r="F510" s="117"/>
      <c r="G510" s="117"/>
      <c r="H510" s="117"/>
      <c r="I510" s="117"/>
    </row>
    <row r="511" spans="4:9">
      <c r="D511" s="117"/>
      <c r="E511" s="117"/>
      <c r="F511" s="117"/>
      <c r="G511" s="117"/>
      <c r="H511" s="117"/>
      <c r="I511" s="117"/>
    </row>
    <row r="512" spans="4:9">
      <c r="D512" s="117"/>
      <c r="E512" s="117"/>
      <c r="F512" s="117"/>
      <c r="G512" s="117"/>
      <c r="H512" s="117"/>
      <c r="I512" s="117"/>
    </row>
    <row r="513" spans="4:9">
      <c r="D513" s="117"/>
      <c r="E513" s="117"/>
      <c r="F513" s="117"/>
      <c r="G513" s="117"/>
      <c r="H513" s="117"/>
      <c r="I513" s="117"/>
    </row>
    <row r="514" spans="4:9">
      <c r="D514" s="117"/>
      <c r="E514" s="117"/>
      <c r="F514" s="117"/>
      <c r="G514" s="117"/>
      <c r="H514" s="117"/>
      <c r="I514" s="117"/>
    </row>
    <row r="515" spans="4:9">
      <c r="D515" s="117"/>
      <c r="E515" s="117"/>
      <c r="F515" s="117"/>
      <c r="G515" s="117"/>
      <c r="H515" s="117"/>
      <c r="I515" s="117"/>
    </row>
    <row r="516" spans="4:9">
      <c r="D516" s="117"/>
      <c r="E516" s="117"/>
      <c r="F516" s="117"/>
      <c r="G516" s="117"/>
      <c r="H516" s="117"/>
      <c r="I516" s="117"/>
    </row>
    <row r="517" spans="4:9">
      <c r="D517" s="117"/>
      <c r="E517" s="117"/>
      <c r="F517" s="117"/>
      <c r="G517" s="117"/>
      <c r="H517" s="117"/>
      <c r="I517" s="117"/>
    </row>
    <row r="518" spans="4:9">
      <c r="D518" s="117"/>
      <c r="E518" s="117"/>
      <c r="F518" s="117"/>
      <c r="G518" s="117"/>
      <c r="H518" s="117"/>
      <c r="I518" s="117"/>
    </row>
    <row r="519" spans="4:9">
      <c r="D519" s="117"/>
      <c r="E519" s="117"/>
      <c r="F519" s="117"/>
      <c r="G519" s="117"/>
      <c r="H519" s="117"/>
      <c r="I519" s="117"/>
    </row>
    <row r="520" spans="4:9">
      <c r="D520" s="117"/>
      <c r="E520" s="117"/>
      <c r="F520" s="117"/>
      <c r="G520" s="117"/>
      <c r="H520" s="117"/>
      <c r="I520" s="117"/>
    </row>
    <row r="521" spans="4:9">
      <c r="D521" s="117"/>
      <c r="E521" s="117"/>
      <c r="F521" s="117"/>
      <c r="G521" s="117"/>
      <c r="H521" s="117"/>
      <c r="I521" s="117"/>
    </row>
    <row r="522" spans="4:9">
      <c r="D522" s="117"/>
      <c r="E522" s="117"/>
      <c r="F522" s="117"/>
      <c r="G522" s="117"/>
      <c r="H522" s="117"/>
      <c r="I522" s="117"/>
    </row>
    <row r="523" spans="4:9">
      <c r="D523" s="117"/>
      <c r="E523" s="117"/>
      <c r="F523" s="117"/>
      <c r="G523" s="117"/>
      <c r="H523" s="117"/>
      <c r="I523" s="117"/>
    </row>
    <row r="524" spans="4:9">
      <c r="D524" s="117"/>
      <c r="E524" s="117"/>
      <c r="F524" s="117"/>
      <c r="G524" s="117"/>
      <c r="H524" s="117"/>
      <c r="I524" s="117"/>
    </row>
    <row r="525" spans="4:9">
      <c r="D525" s="117"/>
      <c r="E525" s="117"/>
      <c r="F525" s="117"/>
      <c r="G525" s="117"/>
      <c r="H525" s="117"/>
      <c r="I525" s="117"/>
    </row>
    <row r="526" spans="4:9">
      <c r="D526" s="117"/>
      <c r="E526" s="117"/>
      <c r="F526" s="117"/>
      <c r="G526" s="117"/>
      <c r="H526" s="117"/>
      <c r="I526" s="117"/>
    </row>
    <row r="527" spans="4:9">
      <c r="D527" s="117"/>
      <c r="E527" s="117"/>
      <c r="F527" s="117"/>
      <c r="G527" s="117"/>
      <c r="H527" s="117"/>
      <c r="I527" s="117"/>
    </row>
    <row r="528" spans="4:9">
      <c r="D528" s="117"/>
      <c r="E528" s="117"/>
      <c r="F528" s="117"/>
      <c r="G528" s="117"/>
      <c r="H528" s="117"/>
      <c r="I528" s="117"/>
    </row>
    <row r="529" spans="4:9">
      <c r="D529" s="117"/>
      <c r="E529" s="117"/>
      <c r="F529" s="117"/>
      <c r="G529" s="117"/>
      <c r="H529" s="117"/>
      <c r="I529" s="117"/>
    </row>
    <row r="530" spans="4:9">
      <c r="D530" s="117"/>
      <c r="E530" s="117"/>
      <c r="F530" s="117"/>
      <c r="G530" s="117"/>
      <c r="H530" s="117"/>
      <c r="I530" s="117"/>
    </row>
    <row r="531" spans="4:9">
      <c r="D531" s="117"/>
      <c r="E531" s="117"/>
      <c r="F531" s="117"/>
      <c r="G531" s="117"/>
      <c r="H531" s="117"/>
      <c r="I531" s="117"/>
    </row>
    <row r="532" spans="4:9">
      <c r="D532" s="117"/>
      <c r="E532" s="117"/>
      <c r="F532" s="117"/>
      <c r="G532" s="117"/>
      <c r="H532" s="117"/>
      <c r="I532" s="117"/>
    </row>
    <row r="533" spans="4:9">
      <c r="D533" s="117"/>
      <c r="E533" s="117"/>
      <c r="F533" s="117"/>
      <c r="G533" s="117"/>
      <c r="H533" s="117"/>
      <c r="I533" s="117"/>
    </row>
    <row r="534" spans="4:9">
      <c r="D534" s="117"/>
      <c r="E534" s="117"/>
      <c r="F534" s="117"/>
      <c r="G534" s="117"/>
      <c r="H534" s="117"/>
      <c r="I534" s="117"/>
    </row>
    <row r="535" spans="4:9">
      <c r="D535" s="117"/>
      <c r="E535" s="117"/>
      <c r="F535" s="117"/>
      <c r="G535" s="117"/>
      <c r="H535" s="117"/>
      <c r="I535" s="117"/>
    </row>
    <row r="536" spans="4:9">
      <c r="D536" s="117"/>
      <c r="E536" s="117"/>
      <c r="F536" s="117"/>
      <c r="G536" s="117"/>
      <c r="H536" s="117"/>
      <c r="I536" s="117"/>
    </row>
    <row r="537" spans="4:9">
      <c r="D537" s="117"/>
      <c r="E537" s="117"/>
      <c r="F537" s="117"/>
      <c r="G537" s="117"/>
      <c r="H537" s="117"/>
      <c r="I537" s="117"/>
    </row>
    <row r="538" spans="4:9">
      <c r="D538" s="117"/>
      <c r="E538" s="117"/>
      <c r="F538" s="117"/>
      <c r="G538" s="117"/>
      <c r="H538" s="117"/>
      <c r="I538" s="117"/>
    </row>
    <row r="539" spans="4:9">
      <c r="D539" s="117"/>
      <c r="E539" s="117"/>
      <c r="F539" s="117"/>
      <c r="G539" s="117"/>
      <c r="H539" s="117"/>
      <c r="I539" s="117"/>
    </row>
    <row r="540" spans="4:9">
      <c r="D540" s="117"/>
      <c r="E540" s="117"/>
      <c r="F540" s="117"/>
      <c r="G540" s="117"/>
      <c r="H540" s="117"/>
      <c r="I540" s="117"/>
    </row>
    <row r="541" spans="4:9">
      <c r="D541" s="117"/>
      <c r="E541" s="117"/>
      <c r="F541" s="117"/>
      <c r="G541" s="117"/>
      <c r="H541" s="117"/>
      <c r="I541" s="117"/>
    </row>
    <row r="542" spans="4:9">
      <c r="D542" s="117"/>
      <c r="E542" s="117"/>
      <c r="F542" s="117"/>
      <c r="G542" s="117"/>
      <c r="H542" s="117"/>
      <c r="I542" s="117"/>
    </row>
    <row r="543" spans="4:9">
      <c r="D543" s="117"/>
      <c r="E543" s="117"/>
      <c r="F543" s="117"/>
      <c r="G543" s="117"/>
      <c r="H543" s="117"/>
      <c r="I543" s="117"/>
    </row>
    <row r="544" spans="4:9">
      <c r="D544" s="117"/>
      <c r="E544" s="117"/>
      <c r="F544" s="117"/>
      <c r="G544" s="117"/>
      <c r="H544" s="117"/>
      <c r="I544" s="117"/>
    </row>
    <row r="545" spans="4:9">
      <c r="D545" s="117"/>
      <c r="E545" s="117"/>
      <c r="F545" s="117"/>
      <c r="G545" s="117"/>
      <c r="H545" s="117"/>
      <c r="I545" s="117"/>
    </row>
    <row r="546" spans="4:9">
      <c r="D546" s="117"/>
      <c r="E546" s="117"/>
      <c r="F546" s="117"/>
      <c r="G546" s="117"/>
      <c r="H546" s="117"/>
      <c r="I546" s="117"/>
    </row>
    <row r="547" spans="4:9">
      <c r="D547" s="117"/>
      <c r="E547" s="117"/>
      <c r="F547" s="117"/>
      <c r="G547" s="117"/>
      <c r="H547" s="117"/>
      <c r="I547" s="117"/>
    </row>
    <row r="548" spans="4:9">
      <c r="D548" s="117"/>
      <c r="E548" s="117"/>
      <c r="F548" s="117"/>
      <c r="G548" s="117"/>
      <c r="H548" s="117"/>
      <c r="I548" s="117"/>
    </row>
    <row r="549" spans="4:9">
      <c r="D549" s="117"/>
      <c r="E549" s="117"/>
      <c r="F549" s="117"/>
      <c r="G549" s="117"/>
      <c r="H549" s="117"/>
      <c r="I549" s="117"/>
    </row>
    <row r="550" spans="4:9">
      <c r="D550" s="117"/>
      <c r="E550" s="117"/>
      <c r="F550" s="117"/>
      <c r="G550" s="117"/>
      <c r="H550" s="117"/>
      <c r="I550" s="117"/>
    </row>
    <row r="551" spans="4:9">
      <c r="D551" s="117"/>
      <c r="E551" s="117"/>
      <c r="F551" s="117"/>
      <c r="G551" s="117"/>
      <c r="H551" s="117"/>
      <c r="I551" s="117"/>
    </row>
    <row r="552" spans="4:9">
      <c r="D552" s="117"/>
      <c r="E552" s="117"/>
      <c r="F552" s="117"/>
      <c r="G552" s="117"/>
      <c r="H552" s="117"/>
      <c r="I552" s="117"/>
    </row>
    <row r="553" spans="4:9">
      <c r="D553" s="117"/>
      <c r="E553" s="117"/>
      <c r="F553" s="117"/>
      <c r="G553" s="117"/>
      <c r="H553" s="117"/>
      <c r="I553" s="117"/>
    </row>
    <row r="554" spans="4:9">
      <c r="D554" s="117"/>
      <c r="E554" s="117"/>
      <c r="F554" s="117"/>
      <c r="G554" s="117"/>
      <c r="H554" s="117"/>
      <c r="I554" s="117"/>
    </row>
    <row r="555" spans="4:9">
      <c r="D555" s="117"/>
      <c r="E555" s="117"/>
      <c r="F555" s="117"/>
      <c r="G555" s="117"/>
      <c r="H555" s="117"/>
      <c r="I555" s="117"/>
    </row>
    <row r="556" spans="4:9">
      <c r="D556" s="117"/>
      <c r="E556" s="117"/>
      <c r="F556" s="117"/>
      <c r="G556" s="117"/>
      <c r="H556" s="117"/>
      <c r="I556" s="117"/>
    </row>
    <row r="557" spans="4:9">
      <c r="D557" s="117"/>
      <c r="E557" s="117"/>
      <c r="F557" s="117"/>
      <c r="G557" s="117"/>
      <c r="H557" s="117"/>
      <c r="I557" s="117"/>
    </row>
    <row r="558" spans="4:9">
      <c r="D558" s="117"/>
      <c r="E558" s="117"/>
      <c r="F558" s="117"/>
      <c r="G558" s="117"/>
      <c r="H558" s="117"/>
      <c r="I558" s="117"/>
    </row>
    <row r="559" spans="4:9">
      <c r="D559" s="117"/>
      <c r="E559" s="117"/>
      <c r="F559" s="117"/>
      <c r="G559" s="117"/>
      <c r="H559" s="117"/>
      <c r="I559" s="117"/>
    </row>
    <row r="560" spans="4:9">
      <c r="D560" s="117"/>
      <c r="E560" s="117"/>
      <c r="F560" s="117"/>
      <c r="G560" s="117"/>
      <c r="H560" s="117"/>
      <c r="I560" s="117"/>
    </row>
    <row r="561" spans="4:9">
      <c r="D561" s="117"/>
      <c r="E561" s="117"/>
      <c r="F561" s="117"/>
      <c r="G561" s="117"/>
      <c r="H561" s="117"/>
      <c r="I561" s="117"/>
    </row>
    <row r="562" spans="4:9">
      <c r="D562" s="117"/>
      <c r="E562" s="117"/>
      <c r="F562" s="117"/>
      <c r="G562" s="117"/>
      <c r="H562" s="117"/>
      <c r="I562" s="117"/>
    </row>
    <row r="563" spans="4:9">
      <c r="D563" s="117"/>
      <c r="E563" s="117"/>
      <c r="F563" s="117"/>
      <c r="G563" s="117"/>
      <c r="H563" s="117"/>
      <c r="I563" s="117"/>
    </row>
    <row r="564" spans="4:9">
      <c r="D564" s="117"/>
      <c r="E564" s="117"/>
      <c r="F564" s="117"/>
      <c r="G564" s="117"/>
      <c r="H564" s="117"/>
      <c r="I564" s="117"/>
    </row>
    <row r="565" spans="4:9">
      <c r="D565" s="117"/>
      <c r="E565" s="117"/>
      <c r="F565" s="117"/>
      <c r="G565" s="117"/>
      <c r="H565" s="117"/>
      <c r="I565" s="117"/>
    </row>
    <row r="566" spans="4:9">
      <c r="D566" s="117"/>
      <c r="E566" s="117"/>
      <c r="F566" s="117"/>
      <c r="G566" s="117"/>
      <c r="H566" s="117"/>
      <c r="I566" s="117"/>
    </row>
    <row r="567" spans="4:9">
      <c r="D567" s="117"/>
      <c r="E567" s="117"/>
      <c r="F567" s="117"/>
      <c r="G567" s="117"/>
      <c r="H567" s="117"/>
      <c r="I567" s="117"/>
    </row>
    <row r="568" spans="4:9">
      <c r="D568" s="117"/>
      <c r="E568" s="117"/>
      <c r="F568" s="117"/>
      <c r="G568" s="117"/>
      <c r="H568" s="117"/>
      <c r="I568" s="117"/>
    </row>
    <row r="569" spans="4:9">
      <c r="D569" s="117"/>
      <c r="E569" s="117"/>
      <c r="F569" s="117"/>
      <c r="G569" s="117"/>
      <c r="H569" s="117"/>
      <c r="I569" s="117"/>
    </row>
    <row r="570" spans="4:9">
      <c r="D570" s="117"/>
      <c r="E570" s="117"/>
      <c r="F570" s="117"/>
      <c r="G570" s="117"/>
      <c r="H570" s="117"/>
      <c r="I570" s="117"/>
    </row>
    <row r="571" spans="4:9">
      <c r="D571" s="117"/>
      <c r="E571" s="117"/>
      <c r="F571" s="117"/>
      <c r="G571" s="117"/>
      <c r="H571" s="117"/>
      <c r="I571" s="117"/>
    </row>
    <row r="572" spans="4:9">
      <c r="D572" s="117"/>
      <c r="E572" s="117"/>
      <c r="F572" s="117"/>
      <c r="G572" s="117"/>
      <c r="H572" s="117"/>
      <c r="I572" s="117"/>
    </row>
    <row r="573" spans="4:9">
      <c r="D573" s="117"/>
      <c r="E573" s="117"/>
      <c r="F573" s="117"/>
      <c r="G573" s="117"/>
      <c r="H573" s="117"/>
      <c r="I573" s="117"/>
    </row>
    <row r="574" spans="4:9">
      <c r="D574" s="117"/>
      <c r="E574" s="117"/>
      <c r="F574" s="117"/>
      <c r="G574" s="117"/>
      <c r="H574" s="117"/>
      <c r="I574" s="117"/>
    </row>
    <row r="575" spans="4:9">
      <c r="D575" s="117"/>
      <c r="E575" s="117"/>
      <c r="F575" s="117"/>
      <c r="G575" s="117"/>
      <c r="H575" s="117"/>
      <c r="I575" s="117"/>
    </row>
    <row r="576" spans="4:9">
      <c r="D576" s="117"/>
      <c r="E576" s="117"/>
      <c r="F576" s="117"/>
      <c r="G576" s="117"/>
      <c r="H576" s="117"/>
      <c r="I576" s="117"/>
    </row>
    <row r="577" spans="4:9">
      <c r="D577" s="117"/>
      <c r="E577" s="117"/>
      <c r="F577" s="117"/>
      <c r="G577" s="117"/>
      <c r="H577" s="117"/>
      <c r="I577" s="117"/>
    </row>
    <row r="578" spans="4:9">
      <c r="D578" s="117"/>
      <c r="E578" s="117"/>
      <c r="F578" s="117"/>
      <c r="G578" s="117"/>
      <c r="H578" s="117"/>
      <c r="I578" s="117"/>
    </row>
    <row r="579" spans="4:9">
      <c r="D579" s="117"/>
      <c r="E579" s="117"/>
      <c r="F579" s="117"/>
      <c r="G579" s="117"/>
      <c r="H579" s="117"/>
      <c r="I579" s="117"/>
    </row>
    <row r="580" spans="4:9">
      <c r="D580" s="117"/>
      <c r="E580" s="117"/>
      <c r="F580" s="117"/>
      <c r="G580" s="117"/>
      <c r="H580" s="117"/>
      <c r="I580" s="117"/>
    </row>
    <row r="581" spans="4:9">
      <c r="D581" s="117"/>
      <c r="E581" s="117"/>
      <c r="F581" s="117"/>
      <c r="G581" s="117"/>
      <c r="H581" s="117"/>
      <c r="I581" s="117"/>
    </row>
    <row r="582" spans="4:9">
      <c r="D582" s="117"/>
      <c r="E582" s="117"/>
      <c r="F582" s="117"/>
      <c r="G582" s="117"/>
      <c r="H582" s="117"/>
      <c r="I582" s="117"/>
    </row>
    <row r="583" spans="4:9">
      <c r="D583" s="117"/>
      <c r="E583" s="117"/>
      <c r="F583" s="117"/>
      <c r="G583" s="117"/>
      <c r="H583" s="117"/>
      <c r="I583" s="117"/>
    </row>
    <row r="584" spans="4:9">
      <c r="D584" s="117"/>
      <c r="E584" s="117"/>
      <c r="F584" s="117"/>
      <c r="G584" s="117"/>
      <c r="H584" s="117"/>
      <c r="I584" s="117"/>
    </row>
    <row r="585" spans="4:9">
      <c r="D585" s="117"/>
      <c r="E585" s="117"/>
      <c r="F585" s="117"/>
      <c r="G585" s="117"/>
      <c r="H585" s="117"/>
      <c r="I585" s="117"/>
    </row>
    <row r="586" spans="4:9">
      <c r="D586" s="117"/>
      <c r="E586" s="117"/>
      <c r="F586" s="117"/>
      <c r="G586" s="117"/>
      <c r="H586" s="117"/>
      <c r="I586" s="117"/>
    </row>
    <row r="587" spans="4:9">
      <c r="D587" s="117"/>
      <c r="E587" s="117"/>
      <c r="F587" s="117"/>
      <c r="G587" s="117"/>
      <c r="H587" s="117"/>
      <c r="I587" s="117"/>
    </row>
    <row r="588" spans="4:9">
      <c r="D588" s="117"/>
      <c r="E588" s="117"/>
      <c r="F588" s="117"/>
      <c r="G588" s="117"/>
      <c r="H588" s="117"/>
      <c r="I588" s="117"/>
    </row>
    <row r="589" spans="4:9">
      <c r="D589" s="117"/>
      <c r="E589" s="117"/>
      <c r="F589" s="117"/>
      <c r="G589" s="117"/>
      <c r="H589" s="117"/>
      <c r="I589" s="117"/>
    </row>
    <row r="590" spans="4:9">
      <c r="D590" s="117"/>
      <c r="E590" s="117"/>
      <c r="F590" s="117"/>
      <c r="G590" s="117"/>
      <c r="H590" s="117"/>
      <c r="I590" s="117"/>
    </row>
    <row r="591" spans="4:9">
      <c r="D591" s="117"/>
      <c r="E591" s="117"/>
      <c r="F591" s="117"/>
      <c r="G591" s="117"/>
      <c r="H591" s="117"/>
      <c r="I591" s="117"/>
    </row>
    <row r="592" spans="4:9">
      <c r="D592" s="117"/>
      <c r="E592" s="117"/>
      <c r="F592" s="117"/>
      <c r="G592" s="117"/>
      <c r="H592" s="117"/>
      <c r="I592" s="117"/>
    </row>
    <row r="593" spans="4:9">
      <c r="D593" s="117"/>
      <c r="E593" s="117"/>
      <c r="F593" s="117"/>
      <c r="G593" s="117"/>
      <c r="H593" s="117"/>
      <c r="I593" s="117"/>
    </row>
    <row r="594" spans="4:9">
      <c r="D594" s="117"/>
      <c r="E594" s="117"/>
      <c r="F594" s="117"/>
      <c r="G594" s="117"/>
      <c r="H594" s="117"/>
      <c r="I594" s="117"/>
    </row>
    <row r="595" spans="4:9">
      <c r="D595" s="117"/>
      <c r="E595" s="117"/>
      <c r="F595" s="117"/>
      <c r="G595" s="117"/>
      <c r="H595" s="117"/>
      <c r="I595" s="117"/>
    </row>
    <row r="596" spans="4:9">
      <c r="D596" s="117"/>
      <c r="E596" s="117"/>
      <c r="F596" s="117"/>
      <c r="G596" s="117"/>
      <c r="H596" s="117"/>
      <c r="I596" s="117"/>
    </row>
    <row r="597" spans="4:9">
      <c r="D597" s="117"/>
      <c r="E597" s="117"/>
      <c r="F597" s="117"/>
      <c r="G597" s="117"/>
      <c r="H597" s="117"/>
      <c r="I597" s="117"/>
    </row>
    <row r="598" spans="4:9">
      <c r="D598" s="117"/>
      <c r="E598" s="117"/>
      <c r="F598" s="117"/>
      <c r="G598" s="117"/>
      <c r="H598" s="117"/>
      <c r="I598" s="117"/>
    </row>
    <row r="599" spans="4:9">
      <c r="D599" s="117"/>
      <c r="E599" s="117"/>
      <c r="F599" s="117"/>
      <c r="G599" s="117"/>
      <c r="H599" s="117"/>
      <c r="I599" s="117"/>
    </row>
    <row r="600" spans="4:9">
      <c r="D600" s="117"/>
      <c r="E600" s="117"/>
      <c r="F600" s="117"/>
      <c r="G600" s="117"/>
      <c r="H600" s="117"/>
      <c r="I600" s="117"/>
    </row>
    <row r="601" spans="4:9">
      <c r="D601" s="117"/>
      <c r="E601" s="117"/>
      <c r="F601" s="117"/>
      <c r="G601" s="117"/>
      <c r="H601" s="117"/>
      <c r="I601" s="117"/>
    </row>
    <row r="602" spans="4:9">
      <c r="D602" s="117"/>
      <c r="E602" s="117"/>
      <c r="F602" s="117"/>
      <c r="G602" s="117"/>
      <c r="H602" s="117"/>
      <c r="I602" s="117"/>
    </row>
    <row r="603" spans="4:9">
      <c r="D603" s="117"/>
      <c r="E603" s="117"/>
      <c r="F603" s="117"/>
      <c r="G603" s="117"/>
      <c r="H603" s="117"/>
      <c r="I603" s="117"/>
    </row>
    <row r="604" spans="4:9">
      <c r="D604" s="117"/>
      <c r="E604" s="117"/>
      <c r="F604" s="117"/>
      <c r="G604" s="117"/>
      <c r="H604" s="117"/>
      <c r="I604" s="117"/>
    </row>
    <row r="605" spans="4:9">
      <c r="D605" s="117"/>
      <c r="E605" s="117"/>
      <c r="F605" s="117"/>
      <c r="G605" s="117"/>
      <c r="H605" s="117"/>
      <c r="I605" s="117"/>
    </row>
    <row r="606" spans="4:9">
      <c r="D606" s="117"/>
      <c r="E606" s="117"/>
      <c r="F606" s="117"/>
      <c r="G606" s="117"/>
      <c r="H606" s="117"/>
      <c r="I606" s="117"/>
    </row>
    <row r="607" spans="4:9">
      <c r="D607" s="117"/>
      <c r="E607" s="117"/>
      <c r="F607" s="117"/>
      <c r="G607" s="117"/>
      <c r="H607" s="117"/>
      <c r="I607" s="117"/>
    </row>
    <row r="608" spans="4:9">
      <c r="D608" s="117"/>
      <c r="E608" s="117"/>
      <c r="F608" s="117"/>
      <c r="G608" s="117"/>
      <c r="H608" s="117"/>
      <c r="I608" s="117"/>
    </row>
    <row r="609" spans="4:9">
      <c r="D609" s="117"/>
      <c r="E609" s="117"/>
      <c r="F609" s="117"/>
      <c r="G609" s="117"/>
      <c r="H609" s="117"/>
      <c r="I609" s="117"/>
    </row>
    <row r="610" spans="4:9">
      <c r="D610" s="117"/>
      <c r="E610" s="117"/>
      <c r="F610" s="117"/>
      <c r="G610" s="117"/>
      <c r="H610" s="117"/>
      <c r="I610" s="117"/>
    </row>
    <row r="611" spans="4:9">
      <c r="D611" s="117"/>
      <c r="E611" s="117"/>
      <c r="F611" s="117"/>
      <c r="G611" s="117"/>
      <c r="H611" s="117"/>
      <c r="I611" s="117"/>
    </row>
    <row r="612" spans="4:9">
      <c r="D612" s="117"/>
      <c r="E612" s="117"/>
      <c r="F612" s="117"/>
      <c r="G612" s="117"/>
      <c r="H612" s="117"/>
      <c r="I612" s="117"/>
    </row>
    <row r="613" spans="4:9">
      <c r="D613" s="117"/>
      <c r="E613" s="117"/>
      <c r="F613" s="117"/>
      <c r="G613" s="117"/>
      <c r="H613" s="117"/>
      <c r="I613" s="117"/>
    </row>
    <row r="614" spans="4:9">
      <c r="D614" s="117"/>
      <c r="E614" s="117"/>
      <c r="F614" s="117"/>
      <c r="G614" s="117"/>
      <c r="H614" s="117"/>
      <c r="I614" s="117"/>
    </row>
    <row r="615" spans="4:9">
      <c r="D615" s="117"/>
      <c r="E615" s="117"/>
      <c r="F615" s="117"/>
      <c r="G615" s="117"/>
      <c r="H615" s="117"/>
      <c r="I615" s="117"/>
    </row>
    <row r="616" spans="4:9">
      <c r="D616" s="117"/>
      <c r="E616" s="117"/>
      <c r="F616" s="117"/>
      <c r="G616" s="117"/>
      <c r="H616" s="117"/>
      <c r="I616" s="117"/>
    </row>
    <row r="617" spans="4:9">
      <c r="D617" s="117"/>
      <c r="E617" s="117"/>
      <c r="F617" s="117"/>
      <c r="G617" s="117"/>
      <c r="H617" s="117"/>
      <c r="I617" s="117"/>
    </row>
    <row r="618" spans="4:9">
      <c r="D618" s="117"/>
      <c r="E618" s="117"/>
      <c r="F618" s="117"/>
      <c r="G618" s="117"/>
      <c r="H618" s="117"/>
      <c r="I618" s="117"/>
    </row>
    <row r="619" spans="4:9">
      <c r="D619" s="117"/>
      <c r="E619" s="117"/>
      <c r="F619" s="117"/>
      <c r="G619" s="117"/>
      <c r="H619" s="117"/>
      <c r="I619" s="117"/>
    </row>
    <row r="620" spans="4:9">
      <c r="D620" s="117"/>
      <c r="E620" s="117"/>
      <c r="F620" s="117"/>
      <c r="G620" s="117"/>
      <c r="H620" s="117"/>
      <c r="I620" s="117"/>
    </row>
    <row r="621" spans="4:9">
      <c r="D621" s="117"/>
      <c r="E621" s="117"/>
      <c r="F621" s="117"/>
      <c r="G621" s="117"/>
      <c r="H621" s="117"/>
      <c r="I621" s="117"/>
    </row>
    <row r="622" spans="4:9">
      <c r="D622" s="117"/>
      <c r="E622" s="117"/>
      <c r="F622" s="117"/>
      <c r="G622" s="117"/>
      <c r="H622" s="117"/>
      <c r="I622" s="117"/>
    </row>
    <row r="623" spans="4:9">
      <c r="D623" s="117"/>
      <c r="E623" s="117"/>
      <c r="F623" s="117"/>
      <c r="G623" s="117"/>
      <c r="H623" s="117"/>
      <c r="I623" s="117"/>
    </row>
    <row r="624" spans="4:9">
      <c r="D624" s="117"/>
      <c r="E624" s="117"/>
      <c r="F624" s="117"/>
      <c r="G624" s="117"/>
      <c r="H624" s="117"/>
      <c r="I624" s="117"/>
    </row>
    <row r="625" spans="4:9">
      <c r="D625" s="117"/>
      <c r="E625" s="117"/>
      <c r="F625" s="117"/>
      <c r="G625" s="117"/>
      <c r="H625" s="117"/>
      <c r="I625" s="117"/>
    </row>
    <row r="626" spans="4:9">
      <c r="D626" s="117"/>
      <c r="E626" s="117"/>
      <c r="F626" s="117"/>
      <c r="G626" s="117"/>
      <c r="H626" s="117"/>
      <c r="I626" s="117"/>
    </row>
    <row r="627" spans="4:9">
      <c r="D627" s="117"/>
      <c r="E627" s="117"/>
      <c r="F627" s="117"/>
      <c r="G627" s="117"/>
      <c r="H627" s="117"/>
      <c r="I627" s="117"/>
    </row>
    <row r="628" spans="4:9">
      <c r="D628" s="117"/>
      <c r="E628" s="117"/>
      <c r="F628" s="117"/>
      <c r="G628" s="117"/>
      <c r="H628" s="117"/>
      <c r="I628" s="117"/>
    </row>
    <row r="629" spans="4:9">
      <c r="D629" s="117"/>
      <c r="E629" s="117"/>
      <c r="F629" s="117"/>
      <c r="G629" s="117"/>
      <c r="H629" s="117"/>
      <c r="I629" s="117"/>
    </row>
    <row r="630" spans="4:9">
      <c r="D630" s="117"/>
      <c r="E630" s="117"/>
      <c r="F630" s="117"/>
      <c r="G630" s="117"/>
      <c r="H630" s="117"/>
      <c r="I630" s="117"/>
    </row>
    <row r="631" spans="4:9">
      <c r="D631" s="117"/>
      <c r="E631" s="117"/>
      <c r="F631" s="117"/>
      <c r="G631" s="117"/>
      <c r="H631" s="117"/>
      <c r="I631" s="117"/>
    </row>
    <row r="632" spans="4:9">
      <c r="D632" s="117"/>
      <c r="E632" s="117"/>
      <c r="F632" s="117"/>
      <c r="G632" s="117"/>
      <c r="H632" s="117"/>
      <c r="I632" s="117"/>
    </row>
    <row r="633" spans="4:9">
      <c r="D633" s="117"/>
      <c r="E633" s="117"/>
      <c r="F633" s="117"/>
      <c r="G633" s="117"/>
      <c r="H633" s="117"/>
      <c r="I633" s="117"/>
    </row>
    <row r="634" spans="4:9">
      <c r="D634" s="117"/>
      <c r="E634" s="117"/>
      <c r="F634" s="117"/>
      <c r="G634" s="117"/>
      <c r="H634" s="117"/>
      <c r="I634" s="117"/>
    </row>
    <row r="635" spans="4:9">
      <c r="D635" s="117"/>
      <c r="E635" s="117"/>
      <c r="F635" s="117"/>
      <c r="G635" s="117"/>
      <c r="H635" s="117"/>
      <c r="I635" s="117"/>
    </row>
    <row r="636" spans="4:9">
      <c r="D636" s="117"/>
      <c r="E636" s="117"/>
      <c r="F636" s="117"/>
      <c r="G636" s="117"/>
      <c r="H636" s="117"/>
      <c r="I636" s="117"/>
    </row>
    <row r="637" spans="4:9">
      <c r="D637" s="117"/>
      <c r="E637" s="117"/>
      <c r="F637" s="117"/>
      <c r="G637" s="117"/>
      <c r="H637" s="117"/>
      <c r="I637" s="117"/>
    </row>
    <row r="638" spans="4:9">
      <c r="D638" s="117"/>
      <c r="E638" s="117"/>
      <c r="F638" s="117"/>
      <c r="G638" s="117"/>
      <c r="H638" s="117"/>
      <c r="I638" s="117"/>
    </row>
    <row r="639" spans="4:9">
      <c r="D639" s="117"/>
      <c r="E639" s="117"/>
      <c r="F639" s="117"/>
      <c r="G639" s="117"/>
      <c r="H639" s="117"/>
      <c r="I639" s="117"/>
    </row>
    <row r="640" spans="4:9">
      <c r="D640" s="117"/>
      <c r="E640" s="117"/>
      <c r="F640" s="117"/>
      <c r="G640" s="117"/>
      <c r="H640" s="117"/>
      <c r="I640" s="117"/>
    </row>
    <row r="641" spans="4:9">
      <c r="D641" s="117"/>
      <c r="E641" s="117"/>
      <c r="F641" s="117"/>
      <c r="G641" s="117"/>
      <c r="H641" s="117"/>
      <c r="I641" s="117"/>
    </row>
    <row r="642" spans="4:9">
      <c r="D642" s="117"/>
      <c r="E642" s="117"/>
      <c r="F642" s="117"/>
      <c r="G642" s="117"/>
      <c r="H642" s="117"/>
      <c r="I642" s="117"/>
    </row>
    <row r="643" spans="4:9">
      <c r="D643" s="117"/>
      <c r="E643" s="117"/>
      <c r="F643" s="117"/>
      <c r="G643" s="117"/>
      <c r="H643" s="117"/>
      <c r="I643" s="117"/>
    </row>
    <row r="644" spans="4:9">
      <c r="D644" s="117"/>
      <c r="E644" s="117"/>
      <c r="F644" s="117"/>
      <c r="G644" s="117"/>
      <c r="H644" s="117"/>
      <c r="I644" s="117"/>
    </row>
    <row r="645" spans="4:9">
      <c r="D645" s="117"/>
      <c r="E645" s="117"/>
      <c r="F645" s="117"/>
      <c r="G645" s="117"/>
      <c r="H645" s="117"/>
      <c r="I645" s="117"/>
    </row>
    <row r="646" spans="4:9">
      <c r="D646" s="117"/>
      <c r="E646" s="117"/>
      <c r="F646" s="117"/>
      <c r="G646" s="117"/>
      <c r="H646" s="117"/>
      <c r="I646" s="117"/>
    </row>
    <row r="647" spans="4:9">
      <c r="D647" s="117"/>
      <c r="E647" s="117"/>
      <c r="F647" s="117"/>
      <c r="G647" s="117"/>
      <c r="H647" s="117"/>
      <c r="I647" s="117"/>
    </row>
    <row r="648" spans="4:9">
      <c r="D648" s="117"/>
      <c r="E648" s="117"/>
      <c r="F648" s="117"/>
      <c r="G648" s="117"/>
      <c r="H648" s="117"/>
      <c r="I648" s="117"/>
    </row>
    <row r="649" spans="4:9">
      <c r="D649" s="117"/>
      <c r="E649" s="117"/>
      <c r="F649" s="117"/>
      <c r="G649" s="117"/>
      <c r="H649" s="117"/>
      <c r="I649" s="117"/>
    </row>
    <row r="650" spans="4:9">
      <c r="D650" s="117"/>
      <c r="E650" s="117"/>
      <c r="F650" s="117"/>
      <c r="G650" s="117"/>
      <c r="H650" s="117"/>
      <c r="I650" s="117"/>
    </row>
    <row r="651" spans="4:9">
      <c r="D651" s="117"/>
      <c r="E651" s="117"/>
      <c r="F651" s="117"/>
      <c r="G651" s="117"/>
      <c r="H651" s="117"/>
      <c r="I651" s="117"/>
    </row>
    <row r="652" spans="4:9">
      <c r="D652" s="117"/>
      <c r="E652" s="117"/>
      <c r="F652" s="117"/>
      <c r="G652" s="117"/>
      <c r="H652" s="117"/>
      <c r="I652" s="117"/>
    </row>
    <row r="653" spans="4:9">
      <c r="D653" s="117"/>
      <c r="E653" s="117"/>
      <c r="F653" s="117"/>
      <c r="G653" s="117"/>
      <c r="H653" s="117"/>
      <c r="I653" s="117"/>
    </row>
    <row r="654" spans="4:9">
      <c r="D654" s="117"/>
      <c r="E654" s="117"/>
      <c r="F654" s="117"/>
      <c r="G654" s="117"/>
      <c r="H654" s="117"/>
      <c r="I654" s="117"/>
    </row>
    <row r="655" spans="4:9">
      <c r="D655" s="117"/>
      <c r="E655" s="117"/>
      <c r="F655" s="117"/>
      <c r="G655" s="117"/>
      <c r="H655" s="117"/>
      <c r="I655" s="117"/>
    </row>
    <row r="656" spans="4:9">
      <c r="D656" s="117"/>
      <c r="E656" s="117"/>
      <c r="F656" s="117"/>
      <c r="G656" s="117"/>
      <c r="H656" s="117"/>
      <c r="I656" s="117"/>
    </row>
    <row r="657" spans="4:9">
      <c r="D657" s="117"/>
      <c r="E657" s="117"/>
      <c r="F657" s="117"/>
      <c r="G657" s="117"/>
      <c r="H657" s="117"/>
      <c r="I657" s="117"/>
    </row>
    <row r="658" spans="4:9">
      <c r="D658" s="117"/>
      <c r="E658" s="117"/>
      <c r="F658" s="117"/>
      <c r="G658" s="117"/>
      <c r="H658" s="117"/>
      <c r="I658" s="117"/>
    </row>
    <row r="659" spans="4:9">
      <c r="D659" s="117"/>
      <c r="E659" s="117"/>
      <c r="F659" s="117"/>
      <c r="G659" s="117"/>
      <c r="H659" s="117"/>
      <c r="I659" s="117"/>
    </row>
    <row r="660" spans="4:9">
      <c r="D660" s="117"/>
      <c r="E660" s="117"/>
      <c r="F660" s="117"/>
      <c r="G660" s="117"/>
      <c r="H660" s="117"/>
      <c r="I660" s="117"/>
    </row>
    <row r="661" spans="4:9">
      <c r="D661" s="117"/>
      <c r="E661" s="117"/>
      <c r="F661" s="117"/>
      <c r="G661" s="117"/>
      <c r="H661" s="117"/>
      <c r="I661" s="117"/>
    </row>
    <row r="662" spans="4:9">
      <c r="D662" s="117"/>
      <c r="E662" s="117"/>
      <c r="F662" s="117"/>
      <c r="G662" s="117"/>
      <c r="H662" s="117"/>
      <c r="I662" s="117"/>
    </row>
    <row r="663" spans="4:9">
      <c r="D663" s="117"/>
      <c r="E663" s="117"/>
      <c r="F663" s="117"/>
      <c r="G663" s="117"/>
      <c r="H663" s="117"/>
      <c r="I663" s="117"/>
    </row>
    <row r="664" spans="4:9">
      <c r="D664" s="117"/>
      <c r="E664" s="117"/>
      <c r="F664" s="117"/>
      <c r="G664" s="117"/>
      <c r="H664" s="117"/>
      <c r="I664" s="117"/>
    </row>
    <row r="665" spans="4:9">
      <c r="D665" s="117"/>
      <c r="E665" s="117"/>
      <c r="F665" s="117"/>
      <c r="G665" s="117"/>
      <c r="H665" s="117"/>
      <c r="I665" s="117"/>
    </row>
    <row r="666" spans="4:9">
      <c r="D666" s="117"/>
      <c r="E666" s="117"/>
      <c r="F666" s="117"/>
      <c r="G666" s="117"/>
      <c r="H666" s="117"/>
      <c r="I666" s="117"/>
    </row>
    <row r="667" spans="4:9">
      <c r="D667" s="117"/>
      <c r="E667" s="117"/>
      <c r="F667" s="117"/>
      <c r="G667" s="117"/>
      <c r="H667" s="117"/>
      <c r="I667" s="117"/>
    </row>
    <row r="668" spans="4:9">
      <c r="D668" s="117"/>
      <c r="E668" s="117"/>
      <c r="F668" s="117"/>
      <c r="G668" s="117"/>
      <c r="H668" s="117"/>
      <c r="I668" s="117"/>
    </row>
    <row r="669" spans="4:9">
      <c r="D669" s="117"/>
      <c r="E669" s="117"/>
      <c r="F669" s="117"/>
      <c r="G669" s="117"/>
      <c r="H669" s="117"/>
      <c r="I669" s="117"/>
    </row>
    <row r="670" spans="4:9">
      <c r="D670" s="117"/>
      <c r="E670" s="117"/>
      <c r="F670" s="117"/>
      <c r="G670" s="117"/>
      <c r="H670" s="117"/>
      <c r="I670" s="117"/>
    </row>
    <row r="671" spans="4:9">
      <c r="D671" s="117"/>
      <c r="E671" s="117"/>
      <c r="F671" s="117"/>
      <c r="G671" s="117"/>
      <c r="H671" s="117"/>
      <c r="I671" s="117"/>
    </row>
    <row r="672" spans="4:9">
      <c r="D672" s="117"/>
      <c r="E672" s="117"/>
      <c r="F672" s="117"/>
      <c r="G672" s="117"/>
      <c r="H672" s="117"/>
      <c r="I672" s="117"/>
    </row>
    <row r="673" spans="4:9">
      <c r="D673" s="117"/>
      <c r="E673" s="117"/>
      <c r="F673" s="117"/>
      <c r="G673" s="117"/>
      <c r="H673" s="117"/>
      <c r="I673" s="117"/>
    </row>
    <row r="674" spans="4:9">
      <c r="D674" s="117"/>
      <c r="E674" s="117"/>
      <c r="F674" s="117"/>
      <c r="G674" s="117"/>
      <c r="H674" s="117"/>
      <c r="I674" s="117"/>
    </row>
    <row r="675" spans="4:9">
      <c r="D675" s="117"/>
      <c r="E675" s="117"/>
      <c r="F675" s="117"/>
      <c r="G675" s="117"/>
      <c r="H675" s="117"/>
      <c r="I675" s="117"/>
    </row>
    <row r="676" spans="4:9">
      <c r="D676" s="117"/>
      <c r="E676" s="117"/>
      <c r="F676" s="117"/>
      <c r="G676" s="117"/>
      <c r="H676" s="117"/>
      <c r="I676" s="117"/>
    </row>
    <row r="677" spans="4:9">
      <c r="D677" s="117"/>
      <c r="E677" s="117"/>
      <c r="F677" s="117"/>
      <c r="G677" s="117"/>
      <c r="H677" s="117"/>
      <c r="I677" s="117"/>
    </row>
    <row r="678" spans="4:9">
      <c r="D678" s="117"/>
      <c r="E678" s="117"/>
      <c r="F678" s="117"/>
      <c r="G678" s="117"/>
      <c r="H678" s="117"/>
      <c r="I678" s="117"/>
    </row>
    <row r="679" spans="4:9">
      <c r="D679" s="117"/>
      <c r="E679" s="117"/>
      <c r="F679" s="117"/>
      <c r="G679" s="117"/>
      <c r="H679" s="117"/>
      <c r="I679" s="117"/>
    </row>
    <row r="680" spans="4:9">
      <c r="D680" s="117"/>
      <c r="E680" s="117"/>
      <c r="F680" s="117"/>
      <c r="G680" s="117"/>
      <c r="H680" s="117"/>
      <c r="I680" s="117"/>
    </row>
    <row r="681" spans="4:9">
      <c r="D681" s="117"/>
      <c r="E681" s="117"/>
      <c r="F681" s="117"/>
      <c r="G681" s="117"/>
      <c r="H681" s="117"/>
      <c r="I681" s="117"/>
    </row>
    <row r="682" spans="4:9">
      <c r="D682" s="117"/>
      <c r="E682" s="117"/>
      <c r="F682" s="117"/>
      <c r="G682" s="117"/>
      <c r="H682" s="117"/>
      <c r="I682" s="117"/>
    </row>
    <row r="683" spans="4:9">
      <c r="D683" s="117"/>
      <c r="E683" s="117"/>
      <c r="F683" s="117"/>
      <c r="G683" s="117"/>
      <c r="H683" s="117"/>
      <c r="I683" s="117"/>
    </row>
    <row r="684" spans="4:9">
      <c r="D684" s="117"/>
      <c r="E684" s="117"/>
      <c r="F684" s="117"/>
      <c r="G684" s="117"/>
      <c r="H684" s="117"/>
      <c r="I684" s="117"/>
    </row>
    <row r="685" spans="4:9">
      <c r="D685" s="117"/>
      <c r="E685" s="117"/>
      <c r="F685" s="117"/>
      <c r="G685" s="117"/>
      <c r="H685" s="117"/>
      <c r="I685" s="117"/>
    </row>
    <row r="686" spans="4:9">
      <c r="D686" s="117"/>
      <c r="E686" s="117"/>
      <c r="F686" s="117"/>
      <c r="G686" s="117"/>
      <c r="H686" s="117"/>
      <c r="I686" s="117"/>
    </row>
    <row r="687" spans="4:9">
      <c r="D687" s="117"/>
      <c r="E687" s="117"/>
      <c r="F687" s="117"/>
      <c r="G687" s="117"/>
      <c r="H687" s="117"/>
      <c r="I687" s="117"/>
    </row>
    <row r="688" spans="4:9">
      <c r="D688" s="117"/>
      <c r="E688" s="117"/>
      <c r="F688" s="117"/>
      <c r="G688" s="117"/>
      <c r="H688" s="117"/>
      <c r="I688" s="117"/>
    </row>
    <row r="689" spans="4:9">
      <c r="D689" s="117"/>
      <c r="E689" s="117"/>
      <c r="F689" s="117"/>
      <c r="G689" s="117"/>
      <c r="H689" s="117"/>
      <c r="I689" s="117"/>
    </row>
    <row r="690" spans="4:9">
      <c r="D690" s="117"/>
      <c r="E690" s="117"/>
      <c r="F690" s="117"/>
      <c r="G690" s="117"/>
      <c r="H690" s="117"/>
      <c r="I690" s="117"/>
    </row>
    <row r="691" spans="4:9">
      <c r="D691" s="117"/>
      <c r="E691" s="117"/>
      <c r="F691" s="117"/>
      <c r="G691" s="117"/>
      <c r="H691" s="117"/>
      <c r="I691" s="117"/>
    </row>
    <row r="692" spans="4:9">
      <c r="D692" s="117"/>
      <c r="E692" s="117"/>
      <c r="F692" s="117"/>
      <c r="G692" s="117"/>
      <c r="H692" s="117"/>
      <c r="I692" s="117"/>
    </row>
    <row r="693" spans="4:9">
      <c r="D693" s="117"/>
      <c r="E693" s="117"/>
      <c r="F693" s="117"/>
      <c r="G693" s="117"/>
      <c r="H693" s="117"/>
      <c r="I693" s="117"/>
    </row>
    <row r="694" spans="4:9">
      <c r="D694" s="117"/>
      <c r="E694" s="117"/>
      <c r="F694" s="117"/>
      <c r="G694" s="117"/>
      <c r="H694" s="117"/>
      <c r="I694" s="117"/>
    </row>
    <row r="695" spans="4:9">
      <c r="D695" s="117"/>
      <c r="E695" s="117"/>
      <c r="F695" s="117"/>
      <c r="G695" s="117"/>
      <c r="H695" s="117"/>
      <c r="I695" s="117"/>
    </row>
    <row r="696" spans="4:9">
      <c r="D696" s="117"/>
      <c r="E696" s="117"/>
      <c r="F696" s="117"/>
      <c r="G696" s="117"/>
      <c r="H696" s="117"/>
      <c r="I696" s="117"/>
    </row>
    <row r="697" spans="4:9">
      <c r="D697" s="117"/>
      <c r="E697" s="117"/>
      <c r="F697" s="117"/>
      <c r="G697" s="117"/>
      <c r="H697" s="117"/>
      <c r="I697" s="117"/>
    </row>
    <row r="698" spans="4:9">
      <c r="D698" s="117"/>
      <c r="E698" s="117"/>
      <c r="F698" s="117"/>
      <c r="G698" s="117"/>
      <c r="H698" s="117"/>
      <c r="I698" s="117"/>
    </row>
    <row r="699" spans="4:9">
      <c r="D699" s="117"/>
      <c r="E699" s="117"/>
      <c r="F699" s="117"/>
      <c r="G699" s="117"/>
      <c r="H699" s="117"/>
      <c r="I699" s="117"/>
    </row>
    <row r="700" spans="4:9">
      <c r="D700" s="117"/>
      <c r="E700" s="117"/>
      <c r="F700" s="117"/>
      <c r="G700" s="117"/>
      <c r="H700" s="117"/>
      <c r="I700" s="117"/>
    </row>
    <row r="701" spans="4:9">
      <c r="D701" s="117"/>
      <c r="E701" s="117"/>
      <c r="F701" s="117"/>
      <c r="G701" s="117"/>
      <c r="H701" s="117"/>
      <c r="I701" s="117"/>
    </row>
    <row r="702" spans="4:9">
      <c r="D702" s="117"/>
      <c r="E702" s="117"/>
      <c r="F702" s="117"/>
      <c r="G702" s="117"/>
      <c r="H702" s="117"/>
      <c r="I702" s="117"/>
    </row>
    <row r="703" spans="4:9">
      <c r="D703" s="117"/>
      <c r="E703" s="117"/>
      <c r="F703" s="117"/>
      <c r="G703" s="117"/>
      <c r="H703" s="117"/>
      <c r="I703" s="117"/>
    </row>
    <row r="704" spans="4:9">
      <c r="D704" s="117"/>
      <c r="E704" s="117"/>
      <c r="F704" s="117"/>
      <c r="G704" s="117"/>
      <c r="H704" s="117"/>
      <c r="I704" s="117"/>
    </row>
    <row r="705" spans="4:9">
      <c r="D705" s="117"/>
      <c r="E705" s="117"/>
      <c r="F705" s="117"/>
      <c r="G705" s="117"/>
      <c r="H705" s="117"/>
      <c r="I705" s="117"/>
    </row>
    <row r="706" spans="4:9">
      <c r="D706" s="117"/>
      <c r="E706" s="117"/>
      <c r="F706" s="117"/>
      <c r="G706" s="117"/>
      <c r="H706" s="117"/>
      <c r="I706" s="117"/>
    </row>
    <row r="707" spans="4:9">
      <c r="D707" s="117"/>
      <c r="E707" s="117"/>
      <c r="F707" s="117"/>
      <c r="G707" s="117"/>
      <c r="H707" s="117"/>
      <c r="I707" s="117"/>
    </row>
    <row r="708" spans="4:9">
      <c r="D708" s="117"/>
      <c r="E708" s="117"/>
      <c r="F708" s="117"/>
      <c r="G708" s="117"/>
      <c r="H708" s="117"/>
      <c r="I708" s="117"/>
    </row>
    <row r="709" spans="4:9">
      <c r="D709" s="117"/>
      <c r="E709" s="117"/>
      <c r="F709" s="117"/>
      <c r="G709" s="117"/>
      <c r="H709" s="117"/>
      <c r="I709" s="117"/>
    </row>
    <row r="710" spans="4:9">
      <c r="D710" s="117"/>
      <c r="E710" s="117"/>
      <c r="F710" s="117"/>
      <c r="G710" s="117"/>
      <c r="H710" s="117"/>
      <c r="I710" s="117"/>
    </row>
    <row r="711" spans="4:9">
      <c r="D711" s="117"/>
      <c r="E711" s="117"/>
      <c r="F711" s="117"/>
      <c r="G711" s="117"/>
      <c r="H711" s="117"/>
      <c r="I711" s="117"/>
    </row>
    <row r="712" spans="4:9">
      <c r="D712" s="117"/>
      <c r="E712" s="117"/>
      <c r="F712" s="117"/>
      <c r="G712" s="117"/>
      <c r="H712" s="117"/>
      <c r="I712" s="117"/>
    </row>
    <row r="713" spans="4:9">
      <c r="D713" s="117"/>
      <c r="E713" s="117"/>
      <c r="F713" s="117"/>
      <c r="G713" s="117"/>
      <c r="H713" s="117"/>
      <c r="I713" s="117"/>
    </row>
    <row r="714" spans="4:9">
      <c r="D714" s="117"/>
      <c r="E714" s="117"/>
      <c r="F714" s="117"/>
      <c r="G714" s="117"/>
      <c r="H714" s="117"/>
      <c r="I714" s="117"/>
    </row>
    <row r="715" spans="4:9">
      <c r="D715" s="117"/>
      <c r="E715" s="117"/>
      <c r="F715" s="117"/>
      <c r="G715" s="117"/>
      <c r="H715" s="117"/>
      <c r="I715" s="117"/>
    </row>
    <row r="716" spans="4:9">
      <c r="D716" s="117"/>
      <c r="E716" s="117"/>
      <c r="F716" s="117"/>
      <c r="G716" s="117"/>
      <c r="H716" s="117"/>
      <c r="I716" s="117"/>
    </row>
    <row r="717" spans="4:9">
      <c r="D717" s="117"/>
      <c r="E717" s="117"/>
      <c r="F717" s="117"/>
      <c r="G717" s="117"/>
      <c r="H717" s="117"/>
      <c r="I717" s="117"/>
    </row>
    <row r="718" spans="4:9">
      <c r="D718" s="117"/>
      <c r="E718" s="117"/>
      <c r="F718" s="117"/>
      <c r="G718" s="117"/>
      <c r="H718" s="117"/>
      <c r="I718" s="117"/>
    </row>
    <row r="719" spans="4:9">
      <c r="D719" s="117"/>
      <c r="E719" s="117"/>
      <c r="F719" s="117"/>
      <c r="G719" s="117"/>
      <c r="H719" s="117"/>
      <c r="I719" s="117"/>
    </row>
    <row r="720" spans="4:9">
      <c r="D720" s="117"/>
      <c r="E720" s="117"/>
      <c r="F720" s="117"/>
      <c r="G720" s="117"/>
      <c r="H720" s="117"/>
      <c r="I720" s="117"/>
    </row>
    <row r="721" spans="4:9">
      <c r="D721" s="117"/>
      <c r="E721" s="117"/>
      <c r="F721" s="117"/>
      <c r="G721" s="117"/>
      <c r="H721" s="117"/>
      <c r="I721" s="117"/>
    </row>
    <row r="722" spans="4:9">
      <c r="D722" s="117"/>
      <c r="E722" s="117"/>
      <c r="F722" s="117"/>
      <c r="G722" s="117"/>
      <c r="H722" s="117"/>
      <c r="I722" s="117"/>
    </row>
    <row r="723" spans="4:9">
      <c r="D723" s="117"/>
      <c r="E723" s="117"/>
      <c r="F723" s="117"/>
      <c r="G723" s="117"/>
      <c r="H723" s="117"/>
      <c r="I723" s="117"/>
    </row>
    <row r="724" spans="4:9">
      <c r="D724" s="117"/>
      <c r="E724" s="117"/>
      <c r="F724" s="117"/>
      <c r="G724" s="117"/>
      <c r="H724" s="117"/>
      <c r="I724" s="117"/>
    </row>
    <row r="725" spans="4:9">
      <c r="D725" s="117"/>
      <c r="E725" s="117"/>
      <c r="F725" s="117"/>
      <c r="G725" s="117"/>
      <c r="H725" s="117"/>
      <c r="I725" s="117"/>
    </row>
    <row r="726" spans="4:9">
      <c r="D726" s="117"/>
      <c r="E726" s="117"/>
      <c r="F726" s="117"/>
      <c r="G726" s="117"/>
      <c r="H726" s="117"/>
      <c r="I726" s="117"/>
    </row>
    <row r="727" spans="4:9">
      <c r="D727" s="117"/>
      <c r="E727" s="117"/>
      <c r="F727" s="117"/>
      <c r="G727" s="117"/>
      <c r="H727" s="117"/>
      <c r="I727" s="117"/>
    </row>
    <row r="728" spans="4:9">
      <c r="D728" s="117"/>
      <c r="E728" s="117"/>
      <c r="F728" s="117"/>
      <c r="G728" s="117"/>
      <c r="H728" s="117"/>
      <c r="I728" s="117"/>
    </row>
    <row r="729" spans="4:9">
      <c r="D729" s="117"/>
      <c r="E729" s="117"/>
      <c r="F729" s="117"/>
      <c r="G729" s="117"/>
      <c r="H729" s="117"/>
      <c r="I729" s="117"/>
    </row>
    <row r="730" spans="4:9">
      <c r="D730" s="117"/>
      <c r="E730" s="117"/>
      <c r="F730" s="117"/>
      <c r="G730" s="117"/>
      <c r="H730" s="117"/>
      <c r="I730" s="117"/>
    </row>
    <row r="731" spans="4:9">
      <c r="D731" s="117"/>
      <c r="E731" s="117"/>
      <c r="F731" s="117"/>
      <c r="G731" s="117"/>
      <c r="H731" s="117"/>
      <c r="I731" s="117"/>
    </row>
    <row r="732" spans="4:9">
      <c r="D732" s="117"/>
      <c r="E732" s="117"/>
      <c r="F732" s="117"/>
      <c r="G732" s="117"/>
      <c r="H732" s="117"/>
      <c r="I732" s="117"/>
    </row>
  </sheetData>
  <mergeCells count="490">
    <mergeCell ref="A10:A11"/>
    <mergeCell ref="A6:A7"/>
    <mergeCell ref="B4:B5"/>
    <mergeCell ref="C4:C5"/>
    <mergeCell ref="F6:H6"/>
    <mergeCell ref="G7:I7"/>
    <mergeCell ref="F8:H8"/>
    <mergeCell ref="G9:I9"/>
    <mergeCell ref="D6:E6"/>
    <mergeCell ref="D10:E10"/>
    <mergeCell ref="D11:E11"/>
    <mergeCell ref="B10:B11"/>
    <mergeCell ref="C10:C11"/>
    <mergeCell ref="F10:H10"/>
    <mergeCell ref="G11:I11"/>
    <mergeCell ref="B1:B2"/>
    <mergeCell ref="A1:A3"/>
    <mergeCell ref="A8:A9"/>
    <mergeCell ref="B8:B9"/>
    <mergeCell ref="A4:A5"/>
    <mergeCell ref="B6:B7"/>
    <mergeCell ref="D4:E4"/>
    <mergeCell ref="C6:C7"/>
    <mergeCell ref="D5:E5"/>
    <mergeCell ref="D7:E7"/>
    <mergeCell ref="C8:C9"/>
    <mergeCell ref="D8:E8"/>
    <mergeCell ref="D9:E9"/>
    <mergeCell ref="A14:A15"/>
    <mergeCell ref="B14:B15"/>
    <mergeCell ref="C14:C15"/>
    <mergeCell ref="B16:B17"/>
    <mergeCell ref="C16:C17"/>
    <mergeCell ref="D20:E20"/>
    <mergeCell ref="A12:A13"/>
    <mergeCell ref="B12:B13"/>
    <mergeCell ref="A18:A19"/>
    <mergeCell ref="B18:B19"/>
    <mergeCell ref="A20:A21"/>
    <mergeCell ref="B20:B21"/>
    <mergeCell ref="A16:A17"/>
    <mergeCell ref="D21:E21"/>
    <mergeCell ref="C12:C13"/>
    <mergeCell ref="D12:E12"/>
    <mergeCell ref="D13:E13"/>
    <mergeCell ref="D15:E15"/>
    <mergeCell ref="D14:E14"/>
    <mergeCell ref="D16:E16"/>
    <mergeCell ref="D17:E17"/>
    <mergeCell ref="C18:C19"/>
    <mergeCell ref="D18:E18"/>
    <mergeCell ref="C20:C21"/>
    <mergeCell ref="D56:E56"/>
    <mergeCell ref="D69:E69"/>
    <mergeCell ref="D75:E75"/>
    <mergeCell ref="D94:G94"/>
    <mergeCell ref="G46:I46"/>
    <mergeCell ref="F47:H47"/>
    <mergeCell ref="G48:I48"/>
    <mergeCell ref="G58:I58"/>
    <mergeCell ref="F55:H55"/>
    <mergeCell ref="F59:H59"/>
    <mergeCell ref="G60:I60"/>
    <mergeCell ref="F61:H61"/>
    <mergeCell ref="G62:I62"/>
    <mergeCell ref="D63:G63"/>
    <mergeCell ref="H63:I64"/>
    <mergeCell ref="F64:G64"/>
    <mergeCell ref="D93:E93"/>
    <mergeCell ref="D89:E89"/>
    <mergeCell ref="D88:E88"/>
    <mergeCell ref="D90:E90"/>
    <mergeCell ref="D91:E91"/>
    <mergeCell ref="D92:E92"/>
    <mergeCell ref="F92:H92"/>
    <mergeCell ref="G93:I93"/>
    <mergeCell ref="B24:B25"/>
    <mergeCell ref="C24:C25"/>
    <mergeCell ref="D24:E24"/>
    <mergeCell ref="D25:E25"/>
    <mergeCell ref="A24:A25"/>
    <mergeCell ref="A26:A27"/>
    <mergeCell ref="B26:B27"/>
    <mergeCell ref="C26:C27"/>
    <mergeCell ref="D26:E26"/>
    <mergeCell ref="D19:E19"/>
    <mergeCell ref="A22:A23"/>
    <mergeCell ref="B22:B23"/>
    <mergeCell ref="C22:C23"/>
    <mergeCell ref="D22:E22"/>
    <mergeCell ref="D23:E23"/>
    <mergeCell ref="D29:E29"/>
    <mergeCell ref="D27:E27"/>
    <mergeCell ref="A37:A38"/>
    <mergeCell ref="B37:B38"/>
    <mergeCell ref="C37:C38"/>
    <mergeCell ref="D37:E37"/>
    <mergeCell ref="A30:A31"/>
    <mergeCell ref="B30:B31"/>
    <mergeCell ref="C30:C31"/>
    <mergeCell ref="D30:E30"/>
    <mergeCell ref="A35:A36"/>
    <mergeCell ref="B35:B36"/>
    <mergeCell ref="C35:C36"/>
    <mergeCell ref="D35:E35"/>
    <mergeCell ref="D36:E36"/>
    <mergeCell ref="A32:A34"/>
    <mergeCell ref="B32:B33"/>
    <mergeCell ref="D38:E38"/>
    <mergeCell ref="A28:A29"/>
    <mergeCell ref="B28:B29"/>
    <mergeCell ref="C28:C29"/>
    <mergeCell ref="D28:E28"/>
    <mergeCell ref="A43:A44"/>
    <mergeCell ref="D43:E43"/>
    <mergeCell ref="D44:E44"/>
    <mergeCell ref="A41:A42"/>
    <mergeCell ref="B41:B42"/>
    <mergeCell ref="C41:C42"/>
    <mergeCell ref="D41:E41"/>
    <mergeCell ref="D42:E42"/>
    <mergeCell ref="A39:A40"/>
    <mergeCell ref="B39:B40"/>
    <mergeCell ref="C39:C40"/>
    <mergeCell ref="D39:E39"/>
    <mergeCell ref="D40:E40"/>
    <mergeCell ref="A45:A46"/>
    <mergeCell ref="B45:B46"/>
    <mergeCell ref="C45:C46"/>
    <mergeCell ref="D49:E49"/>
    <mergeCell ref="A49:A50"/>
    <mergeCell ref="B49:B50"/>
    <mergeCell ref="A47:A48"/>
    <mergeCell ref="B47:B48"/>
    <mergeCell ref="C47:C48"/>
    <mergeCell ref="D47:E47"/>
    <mergeCell ref="D46:E46"/>
    <mergeCell ref="F144:H144"/>
    <mergeCell ref="D145:E145"/>
    <mergeCell ref="G145:I145"/>
    <mergeCell ref="A51:A52"/>
    <mergeCell ref="A53:A54"/>
    <mergeCell ref="B53:B54"/>
    <mergeCell ref="C53:C54"/>
    <mergeCell ref="B51:B52"/>
    <mergeCell ref="D54:E54"/>
    <mergeCell ref="A55:A56"/>
    <mergeCell ref="A144:A145"/>
    <mergeCell ref="B144:B145"/>
    <mergeCell ref="C144:C145"/>
    <mergeCell ref="D144:E144"/>
    <mergeCell ref="A97:A98"/>
    <mergeCell ref="B97:B98"/>
    <mergeCell ref="C97:C98"/>
    <mergeCell ref="D97:E97"/>
    <mergeCell ref="A63:A65"/>
    <mergeCell ref="A59:A60"/>
    <mergeCell ref="B59:B60"/>
    <mergeCell ref="C59:C60"/>
    <mergeCell ref="D59:E59"/>
    <mergeCell ref="D58:E58"/>
    <mergeCell ref="A57:A58"/>
    <mergeCell ref="B57:B58"/>
    <mergeCell ref="C57:C58"/>
    <mergeCell ref="D57:E57"/>
    <mergeCell ref="A61:A62"/>
    <mergeCell ref="B61:B62"/>
    <mergeCell ref="C61:C62"/>
    <mergeCell ref="D61:E61"/>
    <mergeCell ref="D62:E62"/>
    <mergeCell ref="D60:E60"/>
    <mergeCell ref="A66:A67"/>
    <mergeCell ref="B66:B67"/>
    <mergeCell ref="C66:C67"/>
    <mergeCell ref="D66:E66"/>
    <mergeCell ref="D67:E67"/>
    <mergeCell ref="A68:A69"/>
    <mergeCell ref="B68:B69"/>
    <mergeCell ref="C68:C69"/>
    <mergeCell ref="D68:E68"/>
    <mergeCell ref="A74:A75"/>
    <mergeCell ref="B74:B75"/>
    <mergeCell ref="C74:C75"/>
    <mergeCell ref="D74:E74"/>
    <mergeCell ref="D73:E73"/>
    <mergeCell ref="A70:A71"/>
    <mergeCell ref="B70:B71"/>
    <mergeCell ref="C70:C71"/>
    <mergeCell ref="D70:E70"/>
    <mergeCell ref="D71:E71"/>
    <mergeCell ref="A72:A73"/>
    <mergeCell ref="B72:B73"/>
    <mergeCell ref="C72:C73"/>
    <mergeCell ref="D72:E72"/>
    <mergeCell ref="A78:A79"/>
    <mergeCell ref="B78:B79"/>
    <mergeCell ref="C78:C79"/>
    <mergeCell ref="D78:E78"/>
    <mergeCell ref="D79:E79"/>
    <mergeCell ref="A76:A77"/>
    <mergeCell ref="B76:B77"/>
    <mergeCell ref="C76:C77"/>
    <mergeCell ref="D76:E76"/>
    <mergeCell ref="A82:A83"/>
    <mergeCell ref="B82:B83"/>
    <mergeCell ref="C82:C83"/>
    <mergeCell ref="D82:E82"/>
    <mergeCell ref="D83:E83"/>
    <mergeCell ref="A80:A81"/>
    <mergeCell ref="B80:B81"/>
    <mergeCell ref="C80:C81"/>
    <mergeCell ref="D80:E80"/>
    <mergeCell ref="A86:A87"/>
    <mergeCell ref="B86:B87"/>
    <mergeCell ref="C86:C87"/>
    <mergeCell ref="D86:E86"/>
    <mergeCell ref="D87:E87"/>
    <mergeCell ref="A84:A85"/>
    <mergeCell ref="B84:B85"/>
    <mergeCell ref="C84:C85"/>
    <mergeCell ref="D84:E84"/>
    <mergeCell ref="A99:A100"/>
    <mergeCell ref="B99:B100"/>
    <mergeCell ref="C99:C100"/>
    <mergeCell ref="A92:A93"/>
    <mergeCell ref="B92:B93"/>
    <mergeCell ref="C92:C93"/>
    <mergeCell ref="B94:B95"/>
    <mergeCell ref="A88:A89"/>
    <mergeCell ref="B88:B89"/>
    <mergeCell ref="C88:C89"/>
    <mergeCell ref="A90:A91"/>
    <mergeCell ref="B90:B91"/>
    <mergeCell ref="C90:C91"/>
    <mergeCell ref="A103:A104"/>
    <mergeCell ref="B103:B104"/>
    <mergeCell ref="C103:C104"/>
    <mergeCell ref="D103:E103"/>
    <mergeCell ref="D104:E104"/>
    <mergeCell ref="A101:A102"/>
    <mergeCell ref="B101:B102"/>
    <mergeCell ref="C101:C102"/>
    <mergeCell ref="D101:E101"/>
    <mergeCell ref="D102:E102"/>
    <mergeCell ref="A107:A108"/>
    <mergeCell ref="B107:B108"/>
    <mergeCell ref="C107:C108"/>
    <mergeCell ref="D107:E107"/>
    <mergeCell ref="D108:E108"/>
    <mergeCell ref="A105:A106"/>
    <mergeCell ref="B105:B106"/>
    <mergeCell ref="C105:C106"/>
    <mergeCell ref="D105:E105"/>
    <mergeCell ref="D106:E106"/>
    <mergeCell ref="A111:A112"/>
    <mergeCell ref="B111:B112"/>
    <mergeCell ref="C111:C112"/>
    <mergeCell ref="D111:E111"/>
    <mergeCell ref="D112:E112"/>
    <mergeCell ref="A109:A110"/>
    <mergeCell ref="B109:B110"/>
    <mergeCell ref="C109:C110"/>
    <mergeCell ref="D109:E109"/>
    <mergeCell ref="D110:E110"/>
    <mergeCell ref="A123:A124"/>
    <mergeCell ref="A125:A127"/>
    <mergeCell ref="C123:C124"/>
    <mergeCell ref="D123:E123"/>
    <mergeCell ref="D121:E121"/>
    <mergeCell ref="A119:A120"/>
    <mergeCell ref="B119:B120"/>
    <mergeCell ref="D114:E114"/>
    <mergeCell ref="A115:A116"/>
    <mergeCell ref="B115:B116"/>
    <mergeCell ref="C115:C116"/>
    <mergeCell ref="D115:E115"/>
    <mergeCell ref="D116:E116"/>
    <mergeCell ref="A113:A114"/>
    <mergeCell ref="B113:B114"/>
    <mergeCell ref="C113:C114"/>
    <mergeCell ref="D113:E113"/>
    <mergeCell ref="D119:E119"/>
    <mergeCell ref="D120:E120"/>
    <mergeCell ref="A132:A133"/>
    <mergeCell ref="B132:B133"/>
    <mergeCell ref="C132:C133"/>
    <mergeCell ref="D132:E132"/>
    <mergeCell ref="D133:E133"/>
    <mergeCell ref="A130:A131"/>
    <mergeCell ref="C130:C131"/>
    <mergeCell ref="A128:A129"/>
    <mergeCell ref="B128:B129"/>
    <mergeCell ref="C128:C129"/>
    <mergeCell ref="D128:E128"/>
    <mergeCell ref="D129:E129"/>
    <mergeCell ref="A136:A137"/>
    <mergeCell ref="B136:B137"/>
    <mergeCell ref="A134:A135"/>
    <mergeCell ref="B134:B135"/>
    <mergeCell ref="C134:C135"/>
    <mergeCell ref="D134:E134"/>
    <mergeCell ref="D135:E135"/>
    <mergeCell ref="D137:E137"/>
    <mergeCell ref="D141:E141"/>
    <mergeCell ref="C136:C137"/>
    <mergeCell ref="D136:E136"/>
    <mergeCell ref="A138:A139"/>
    <mergeCell ref="B138:B139"/>
    <mergeCell ref="C138:C139"/>
    <mergeCell ref="D138:E138"/>
    <mergeCell ref="D139:E139"/>
    <mergeCell ref="A140:A141"/>
    <mergeCell ref="B140:B141"/>
    <mergeCell ref="C140:C141"/>
    <mergeCell ref="D140:E140"/>
    <mergeCell ref="B63:B64"/>
    <mergeCell ref="B55:B56"/>
    <mergeCell ref="C55:C56"/>
    <mergeCell ref="B43:B44"/>
    <mergeCell ref="C43:C44"/>
    <mergeCell ref="C51:C52"/>
    <mergeCell ref="C49:C50"/>
    <mergeCell ref="B130:B131"/>
    <mergeCell ref="B125:B126"/>
    <mergeCell ref="B123:B124"/>
    <mergeCell ref="C119:C120"/>
    <mergeCell ref="A142:A143"/>
    <mergeCell ref="B142:B143"/>
    <mergeCell ref="C142:C143"/>
    <mergeCell ref="D142:E142"/>
    <mergeCell ref="F142:H142"/>
    <mergeCell ref="G56:I56"/>
    <mergeCell ref="D143:E143"/>
    <mergeCell ref="G143:I143"/>
    <mergeCell ref="A94:A96"/>
    <mergeCell ref="D117:E117"/>
    <mergeCell ref="D122:E122"/>
    <mergeCell ref="A117:A118"/>
    <mergeCell ref="D118:E118"/>
    <mergeCell ref="A121:A122"/>
    <mergeCell ref="B117:B118"/>
    <mergeCell ref="C117:C118"/>
    <mergeCell ref="B121:B122"/>
    <mergeCell ref="C121:C122"/>
    <mergeCell ref="D124:E124"/>
    <mergeCell ref="G137:I137"/>
    <mergeCell ref="G135:I135"/>
    <mergeCell ref="F127:G127"/>
    <mergeCell ref="F65:G65"/>
    <mergeCell ref="H65:I65"/>
    <mergeCell ref="H1:I2"/>
    <mergeCell ref="H3:I3"/>
    <mergeCell ref="F4:H4"/>
    <mergeCell ref="G5:I5"/>
    <mergeCell ref="D1:G1"/>
    <mergeCell ref="F2:G2"/>
    <mergeCell ref="F3:G3"/>
    <mergeCell ref="F57:H57"/>
    <mergeCell ref="D53:E53"/>
    <mergeCell ref="D51:E51"/>
    <mergeCell ref="D52:E52"/>
    <mergeCell ref="F51:H51"/>
    <mergeCell ref="G52:I52"/>
    <mergeCell ref="F53:H53"/>
    <mergeCell ref="G54:I54"/>
    <mergeCell ref="D55:E55"/>
    <mergeCell ref="D50:E50"/>
    <mergeCell ref="D48:E48"/>
    <mergeCell ref="F43:H43"/>
    <mergeCell ref="G44:I44"/>
    <mergeCell ref="F49:H49"/>
    <mergeCell ref="G50:I50"/>
    <mergeCell ref="D45:E45"/>
    <mergeCell ref="F45:H45"/>
    <mergeCell ref="F14:H14"/>
    <mergeCell ref="F12:H12"/>
    <mergeCell ref="G13:I13"/>
    <mergeCell ref="G15:I15"/>
    <mergeCell ref="F16:H16"/>
    <mergeCell ref="G17:I17"/>
    <mergeCell ref="F18:H18"/>
    <mergeCell ref="G19:I19"/>
    <mergeCell ref="F20:H20"/>
    <mergeCell ref="G21:I21"/>
    <mergeCell ref="F28:H28"/>
    <mergeCell ref="G27:I27"/>
    <mergeCell ref="F22:H22"/>
    <mergeCell ref="G23:I23"/>
    <mergeCell ref="F24:H24"/>
    <mergeCell ref="F26:H26"/>
    <mergeCell ref="G25:I25"/>
    <mergeCell ref="F35:H35"/>
    <mergeCell ref="G29:I29"/>
    <mergeCell ref="G36:I36"/>
    <mergeCell ref="F37:H37"/>
    <mergeCell ref="G38:I38"/>
    <mergeCell ref="F39:H39"/>
    <mergeCell ref="G40:I40"/>
    <mergeCell ref="F41:H41"/>
    <mergeCell ref="G42:I42"/>
    <mergeCell ref="F30:H30"/>
    <mergeCell ref="G31:I31"/>
    <mergeCell ref="H32:I33"/>
    <mergeCell ref="H34:I34"/>
    <mergeCell ref="F33:G33"/>
    <mergeCell ref="F34:G34"/>
    <mergeCell ref="D32:G32"/>
    <mergeCell ref="D31:E31"/>
    <mergeCell ref="G91:I91"/>
    <mergeCell ref="F111:H111"/>
    <mergeCell ref="G112:I112"/>
    <mergeCell ref="F105:H105"/>
    <mergeCell ref="G106:I106"/>
    <mergeCell ref="F107:H107"/>
    <mergeCell ref="G108:I108"/>
    <mergeCell ref="F99:H99"/>
    <mergeCell ref="F76:H76"/>
    <mergeCell ref="G77:I77"/>
    <mergeCell ref="F78:H78"/>
    <mergeCell ref="F90:H90"/>
    <mergeCell ref="G100:I100"/>
    <mergeCell ref="F109:H109"/>
    <mergeCell ref="G110:I110"/>
    <mergeCell ref="F101:H101"/>
    <mergeCell ref="G102:I102"/>
    <mergeCell ref="F103:H103"/>
    <mergeCell ref="G104:I104"/>
    <mergeCell ref="F66:H66"/>
    <mergeCell ref="G67:I67"/>
    <mergeCell ref="F68:H68"/>
    <mergeCell ref="G69:I69"/>
    <mergeCell ref="F70:H70"/>
    <mergeCell ref="G71:I71"/>
    <mergeCell ref="F72:H72"/>
    <mergeCell ref="G73:I73"/>
    <mergeCell ref="F74:H74"/>
    <mergeCell ref="G75:I75"/>
    <mergeCell ref="D99:E99"/>
    <mergeCell ref="D100:E100"/>
    <mergeCell ref="D85:E85"/>
    <mergeCell ref="D81:E81"/>
    <mergeCell ref="D77:E77"/>
    <mergeCell ref="G79:I79"/>
    <mergeCell ref="F80:H80"/>
    <mergeCell ref="G81:I81"/>
    <mergeCell ref="F82:H82"/>
    <mergeCell ref="G83:I83"/>
    <mergeCell ref="F84:H84"/>
    <mergeCell ref="G85:I85"/>
    <mergeCell ref="F86:H86"/>
    <mergeCell ref="H94:I95"/>
    <mergeCell ref="F97:H97"/>
    <mergeCell ref="G98:I98"/>
    <mergeCell ref="F96:G96"/>
    <mergeCell ref="H96:I96"/>
    <mergeCell ref="F95:G95"/>
    <mergeCell ref="D98:E98"/>
    <mergeCell ref="G87:I87"/>
    <mergeCell ref="F88:H88"/>
    <mergeCell ref="G89:I89"/>
    <mergeCell ref="F113:H113"/>
    <mergeCell ref="G114:I114"/>
    <mergeCell ref="F115:H115"/>
    <mergeCell ref="G116:I116"/>
    <mergeCell ref="G118:I118"/>
    <mergeCell ref="F121:H121"/>
    <mergeCell ref="F117:H117"/>
    <mergeCell ref="H127:I127"/>
    <mergeCell ref="H125:I126"/>
    <mergeCell ref="F126:G126"/>
    <mergeCell ref="F119:H119"/>
    <mergeCell ref="G120:I120"/>
    <mergeCell ref="G133:I133"/>
    <mergeCell ref="F134:H134"/>
    <mergeCell ref="G122:I122"/>
    <mergeCell ref="F123:H123"/>
    <mergeCell ref="G139:I139"/>
    <mergeCell ref="F140:H140"/>
    <mergeCell ref="G141:I141"/>
    <mergeCell ref="G124:I124"/>
    <mergeCell ref="F128:H128"/>
    <mergeCell ref="G129:I129"/>
    <mergeCell ref="F130:H130"/>
    <mergeCell ref="D125:G125"/>
    <mergeCell ref="D130:E130"/>
    <mergeCell ref="D131:E131"/>
    <mergeCell ref="F138:H138"/>
    <mergeCell ref="F136:H136"/>
    <mergeCell ref="G131:I131"/>
    <mergeCell ref="F132:H132"/>
  </mergeCells>
  <phoneticPr fontId="4" type="noConversion"/>
  <pageMargins left="0.36" right="0.35433070866141736" top="0.51181102362204722" bottom="0.35433070866141736" header="0" footer="0.35433070866141736"/>
  <pageSetup paperSize="9" scale="83" fitToHeight="5" orientation="portrait" horizontalDpi="1200" verticalDpi="1200" r:id="rId1"/>
  <headerFooter alignWithMargins="0"/>
  <rowBreaks count="4" manualBreakCount="4">
    <brk id="31" max="8" man="1"/>
    <brk id="62" max="8" man="1"/>
    <brk id="93" max="8" man="1"/>
    <brk id="124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T1179"/>
  <sheetViews>
    <sheetView zoomScaleSheetLayoutView="100" workbookViewId="0">
      <selection activeCell="E57" sqref="E57"/>
    </sheetView>
  </sheetViews>
  <sheetFormatPr defaultRowHeight="12.75"/>
  <cols>
    <col min="1" max="1" width="6.28515625" style="114" customWidth="1"/>
    <col min="2" max="2" width="42.28515625" style="115" customWidth="1"/>
    <col min="3" max="3" width="6.28515625" style="116" customWidth="1"/>
    <col min="4" max="4" width="26.140625" style="114" customWidth="1"/>
    <col min="5" max="5" width="29.140625" style="114" customWidth="1"/>
    <col min="6" max="7" width="12.140625" style="12" customWidth="1"/>
    <col min="8" max="16384" width="9.140625" style="12"/>
  </cols>
  <sheetData>
    <row r="1" spans="1:7" ht="42.75">
      <c r="A1" s="119" t="s">
        <v>581</v>
      </c>
      <c r="B1" s="119" t="s">
        <v>755</v>
      </c>
      <c r="C1" s="120" t="s">
        <v>582</v>
      </c>
      <c r="D1" s="119" t="s">
        <v>583</v>
      </c>
      <c r="E1" s="119" t="s">
        <v>584</v>
      </c>
      <c r="F1" s="22"/>
      <c r="G1" s="22"/>
    </row>
    <row r="2" spans="1:7" ht="30" customHeight="1">
      <c r="A2" s="121"/>
      <c r="B2" s="122" t="s">
        <v>656</v>
      </c>
      <c r="C2" s="111" t="s">
        <v>270</v>
      </c>
      <c r="D2" s="125">
        <f>D3+D24+D58</f>
        <v>12733819</v>
      </c>
      <c r="E2" s="125">
        <f>E3+E24+E58</f>
        <v>12871029</v>
      </c>
      <c r="F2" s="23"/>
      <c r="G2" s="23"/>
    </row>
    <row r="3" spans="1:7" ht="30" customHeight="1">
      <c r="A3" s="71" t="s">
        <v>130</v>
      </c>
      <c r="B3" s="122" t="s">
        <v>47</v>
      </c>
      <c r="C3" s="111" t="s">
        <v>271</v>
      </c>
      <c r="D3" s="161">
        <f>D4+D9+D16+D20+D23</f>
        <v>4939215</v>
      </c>
      <c r="E3" s="125">
        <f>E4+E9+E16+E20+E23</f>
        <v>4931628</v>
      </c>
      <c r="F3" s="24"/>
      <c r="G3" s="24"/>
    </row>
    <row r="4" spans="1:7" ht="30" customHeight="1">
      <c r="A4" s="71" t="s">
        <v>151</v>
      </c>
      <c r="B4" s="122" t="s">
        <v>48</v>
      </c>
      <c r="C4" s="111" t="s">
        <v>272</v>
      </c>
      <c r="D4" s="161">
        <f>D5+D6+D7+D8</f>
        <v>1772556</v>
      </c>
      <c r="E4" s="125">
        <f>E5+E6+E7+E8</f>
        <v>1772556</v>
      </c>
      <c r="F4" s="24"/>
      <c r="G4" s="24"/>
    </row>
    <row r="5" spans="1:7" ht="30" customHeight="1">
      <c r="A5" s="106" t="s">
        <v>152</v>
      </c>
      <c r="B5" s="123" t="s">
        <v>756</v>
      </c>
      <c r="C5" s="108" t="s">
        <v>273</v>
      </c>
      <c r="D5" s="159">
        <v>1772556</v>
      </c>
      <c r="E5" s="126">
        <v>1772556</v>
      </c>
      <c r="F5" s="24"/>
      <c r="G5" s="24"/>
    </row>
    <row r="6" spans="1:7" ht="30" customHeight="1">
      <c r="A6" s="106" t="s">
        <v>153</v>
      </c>
      <c r="B6" s="123" t="s">
        <v>585</v>
      </c>
      <c r="C6" s="108" t="s">
        <v>274</v>
      </c>
      <c r="D6" s="159"/>
      <c r="E6" s="126"/>
      <c r="F6" s="24"/>
      <c r="G6" s="24"/>
    </row>
    <row r="7" spans="1:7" ht="30" customHeight="1">
      <c r="A7" s="106" t="s">
        <v>154</v>
      </c>
      <c r="B7" s="123" t="s">
        <v>757</v>
      </c>
      <c r="C7" s="108" t="s">
        <v>275</v>
      </c>
      <c r="D7" s="159"/>
      <c r="E7" s="126"/>
      <c r="F7" s="24"/>
      <c r="G7" s="24"/>
    </row>
    <row r="8" spans="1:7" ht="30" customHeight="1">
      <c r="A8" s="106" t="s">
        <v>803</v>
      </c>
      <c r="B8" s="123" t="s">
        <v>804</v>
      </c>
      <c r="C8" s="108" t="s">
        <v>276</v>
      </c>
      <c r="D8" s="159"/>
      <c r="E8" s="126"/>
      <c r="F8" s="24"/>
      <c r="G8" s="24"/>
    </row>
    <row r="9" spans="1:7" ht="30" customHeight="1">
      <c r="A9" s="71" t="s">
        <v>155</v>
      </c>
      <c r="B9" s="122" t="s">
        <v>49</v>
      </c>
      <c r="C9" s="111" t="s">
        <v>277</v>
      </c>
      <c r="D9" s="161">
        <f>D10+D11+D12+D13+D14+D15</f>
        <v>0</v>
      </c>
      <c r="E9" s="125">
        <f>E10+E11+E12+E13+E14+E15</f>
        <v>0</v>
      </c>
      <c r="F9" s="24"/>
      <c r="G9" s="24"/>
    </row>
    <row r="10" spans="1:7" ht="30" customHeight="1">
      <c r="A10" s="106" t="s">
        <v>156</v>
      </c>
      <c r="B10" s="123" t="s">
        <v>586</v>
      </c>
      <c r="C10" s="108" t="s">
        <v>278</v>
      </c>
      <c r="D10" s="159"/>
      <c r="E10" s="125"/>
      <c r="F10" s="23"/>
      <c r="G10" s="23"/>
    </row>
    <row r="11" spans="1:7" ht="30" customHeight="1">
      <c r="A11" s="106" t="s">
        <v>133</v>
      </c>
      <c r="B11" s="123" t="s">
        <v>612</v>
      </c>
      <c r="C11" s="108" t="s">
        <v>279</v>
      </c>
      <c r="D11" s="159"/>
      <c r="E11" s="126"/>
      <c r="F11" s="24"/>
      <c r="G11" s="24"/>
    </row>
    <row r="12" spans="1:7" ht="30" customHeight="1">
      <c r="A12" s="106" t="s">
        <v>134</v>
      </c>
      <c r="B12" s="123" t="s">
        <v>758</v>
      </c>
      <c r="C12" s="108" t="s">
        <v>280</v>
      </c>
      <c r="D12" s="159"/>
      <c r="E12" s="126"/>
      <c r="F12" s="24"/>
      <c r="G12" s="24"/>
    </row>
    <row r="13" spans="1:7" ht="30" customHeight="1">
      <c r="A13" s="106" t="s">
        <v>135</v>
      </c>
      <c r="B13" s="123" t="s">
        <v>613</v>
      </c>
      <c r="C13" s="108" t="s">
        <v>281</v>
      </c>
      <c r="D13" s="159"/>
      <c r="E13" s="126"/>
      <c r="F13" s="24"/>
      <c r="G13" s="24"/>
    </row>
    <row r="14" spans="1:7" ht="30" customHeight="1">
      <c r="A14" s="106" t="s">
        <v>136</v>
      </c>
      <c r="B14" s="123" t="s">
        <v>614</v>
      </c>
      <c r="C14" s="108" t="s">
        <v>282</v>
      </c>
      <c r="D14" s="159"/>
      <c r="E14" s="126"/>
      <c r="F14" s="24"/>
      <c r="G14" s="24"/>
    </row>
    <row r="15" spans="1:7" ht="30" customHeight="1">
      <c r="A15" s="106" t="s">
        <v>137</v>
      </c>
      <c r="B15" s="123" t="s">
        <v>615</v>
      </c>
      <c r="C15" s="108" t="s">
        <v>283</v>
      </c>
      <c r="D15" s="159"/>
      <c r="E15" s="126"/>
      <c r="F15" s="24"/>
      <c r="G15" s="24"/>
    </row>
    <row r="16" spans="1:7" ht="30" customHeight="1">
      <c r="A16" s="71" t="s">
        <v>157</v>
      </c>
      <c r="B16" s="122" t="s">
        <v>50</v>
      </c>
      <c r="C16" s="111" t="s">
        <v>284</v>
      </c>
      <c r="D16" s="161">
        <f>D17+D18+D19</f>
        <v>744275</v>
      </c>
      <c r="E16" s="125">
        <f>E17+E18+E19</f>
        <v>744275</v>
      </c>
      <c r="F16" s="24"/>
      <c r="G16" s="24"/>
    </row>
    <row r="17" spans="1:7" ht="30" customHeight="1">
      <c r="A17" s="106" t="s">
        <v>158</v>
      </c>
      <c r="B17" s="123" t="s">
        <v>616</v>
      </c>
      <c r="C17" s="108" t="s">
        <v>285</v>
      </c>
      <c r="D17" s="159"/>
      <c r="E17" s="126"/>
      <c r="F17" s="24"/>
      <c r="G17" s="24"/>
    </row>
    <row r="18" spans="1:7" ht="30" customHeight="1">
      <c r="A18" s="154" t="s">
        <v>139</v>
      </c>
      <c r="B18" s="123" t="s">
        <v>617</v>
      </c>
      <c r="C18" s="108" t="s">
        <v>286</v>
      </c>
      <c r="D18" s="159"/>
      <c r="E18" s="126"/>
      <c r="F18" s="24"/>
      <c r="G18" s="24"/>
    </row>
    <row r="19" spans="1:7" ht="30" customHeight="1">
      <c r="A19" s="154" t="s">
        <v>140</v>
      </c>
      <c r="B19" s="123" t="s">
        <v>618</v>
      </c>
      <c r="C19" s="108" t="s">
        <v>287</v>
      </c>
      <c r="D19" s="159">
        <v>744275</v>
      </c>
      <c r="E19" s="126">
        <v>744275</v>
      </c>
      <c r="F19" s="23"/>
      <c r="G19" s="23"/>
    </row>
    <row r="20" spans="1:7" ht="30" customHeight="1">
      <c r="A20" s="71" t="s">
        <v>159</v>
      </c>
      <c r="B20" s="122" t="s">
        <v>51</v>
      </c>
      <c r="C20" s="111" t="s">
        <v>288</v>
      </c>
      <c r="D20" s="161">
        <f>D21+D22</f>
        <v>2414797</v>
      </c>
      <c r="E20" s="125">
        <f>E21+E22</f>
        <v>2225625</v>
      </c>
      <c r="F20" s="24"/>
      <c r="G20" s="24"/>
    </row>
    <row r="21" spans="1:7" ht="30" customHeight="1">
      <c r="A21" s="106" t="s">
        <v>160</v>
      </c>
      <c r="B21" s="147" t="s">
        <v>619</v>
      </c>
      <c r="C21" s="158" t="s">
        <v>289</v>
      </c>
      <c r="D21" s="159">
        <v>3209110</v>
      </c>
      <c r="E21" s="159">
        <v>3019937</v>
      </c>
      <c r="F21" s="24"/>
      <c r="G21" s="24"/>
    </row>
    <row r="22" spans="1:7" ht="30" customHeight="1">
      <c r="A22" s="106" t="s">
        <v>148</v>
      </c>
      <c r="B22" s="147" t="s">
        <v>620</v>
      </c>
      <c r="C22" s="158" t="s">
        <v>356</v>
      </c>
      <c r="D22" s="159">
        <v>-794313</v>
      </c>
      <c r="E22" s="159">
        <v>-794312</v>
      </c>
      <c r="F22" s="24"/>
      <c r="G22" s="24"/>
    </row>
    <row r="23" spans="1:7" ht="47.25" customHeight="1">
      <c r="A23" s="71" t="s">
        <v>161</v>
      </c>
      <c r="B23" s="149" t="s">
        <v>902</v>
      </c>
      <c r="C23" s="160" t="s">
        <v>290</v>
      </c>
      <c r="D23" s="161">
        <f>VZaS!D67</f>
        <v>7587</v>
      </c>
      <c r="E23" s="161">
        <f>VZaS!E67</f>
        <v>189172</v>
      </c>
      <c r="F23" s="24"/>
      <c r="G23" s="24"/>
    </row>
    <row r="24" spans="1:7" ht="30" customHeight="1">
      <c r="A24" s="71" t="s">
        <v>131</v>
      </c>
      <c r="B24" s="149" t="s">
        <v>903</v>
      </c>
      <c r="C24" s="160" t="s">
        <v>291</v>
      </c>
      <c r="D24" s="161">
        <f>D25+D30+D43+D54+D55</f>
        <v>7794604</v>
      </c>
      <c r="E24" s="161">
        <f>E25+E30+E43+E54+E55</f>
        <v>7939401</v>
      </c>
      <c r="F24" s="24"/>
      <c r="G24" s="24"/>
    </row>
    <row r="25" spans="1:7" ht="30" customHeight="1">
      <c r="A25" s="71" t="s">
        <v>132</v>
      </c>
      <c r="B25" s="149" t="s">
        <v>54</v>
      </c>
      <c r="C25" s="160" t="s">
        <v>292</v>
      </c>
      <c r="D25" s="161">
        <f>D26+D27+D28+D29</f>
        <v>79922</v>
      </c>
      <c r="E25" s="161">
        <f>E26+E27+E28+E29</f>
        <v>64413</v>
      </c>
      <c r="F25" s="23"/>
      <c r="G25" s="23"/>
    </row>
    <row r="26" spans="1:7" ht="30" customHeight="1">
      <c r="A26" s="106" t="s">
        <v>162</v>
      </c>
      <c r="B26" s="147" t="s">
        <v>36</v>
      </c>
      <c r="C26" s="158" t="s">
        <v>293</v>
      </c>
      <c r="D26" s="159"/>
      <c r="E26" s="159"/>
      <c r="F26" s="24"/>
      <c r="G26" s="24"/>
    </row>
    <row r="27" spans="1:7" ht="30" customHeight="1">
      <c r="A27" s="106" t="s">
        <v>153</v>
      </c>
      <c r="B27" s="147" t="s">
        <v>37</v>
      </c>
      <c r="C27" s="158" t="s">
        <v>294</v>
      </c>
      <c r="D27" s="159">
        <v>38037</v>
      </c>
      <c r="E27" s="159">
        <v>30313</v>
      </c>
      <c r="F27" s="24"/>
      <c r="G27" s="24"/>
    </row>
    <row r="28" spans="1:7" ht="30" customHeight="1">
      <c r="A28" s="106" t="s">
        <v>154</v>
      </c>
      <c r="B28" s="147" t="s">
        <v>38</v>
      </c>
      <c r="C28" s="158" t="s">
        <v>295</v>
      </c>
      <c r="D28" s="159">
        <v>11078</v>
      </c>
      <c r="E28" s="159">
        <v>9100</v>
      </c>
      <c r="F28" s="23"/>
      <c r="G28" s="23"/>
    </row>
    <row r="29" spans="1:7" ht="30" customHeight="1">
      <c r="A29" s="106" t="s">
        <v>803</v>
      </c>
      <c r="B29" s="147" t="s">
        <v>931</v>
      </c>
      <c r="C29" s="158" t="s">
        <v>342</v>
      </c>
      <c r="D29" s="159">
        <v>30807</v>
      </c>
      <c r="E29" s="159">
        <v>25000</v>
      </c>
      <c r="F29" s="23"/>
      <c r="G29" s="23"/>
    </row>
    <row r="30" spans="1:7" ht="30" customHeight="1">
      <c r="A30" s="71" t="s">
        <v>163</v>
      </c>
      <c r="B30" s="149" t="s">
        <v>904</v>
      </c>
      <c r="C30" s="160" t="s">
        <v>296</v>
      </c>
      <c r="D30" s="161">
        <f>D32++D33+D34+D35+D36+D37+D38+D39+D40+D41+D42</f>
        <v>1780967</v>
      </c>
      <c r="E30" s="161">
        <f>E32++E33+E34+E35+E36+E37+E38+E39+E40+E41+E42</f>
        <v>1200436</v>
      </c>
      <c r="F30" s="24"/>
      <c r="G30" s="24"/>
    </row>
    <row r="31" spans="1:7" ht="42.75">
      <c r="A31" s="119" t="s">
        <v>581</v>
      </c>
      <c r="B31" s="119" t="s">
        <v>755</v>
      </c>
      <c r="C31" s="120" t="s">
        <v>582</v>
      </c>
      <c r="D31" s="119" t="s">
        <v>583</v>
      </c>
      <c r="E31" s="119" t="s">
        <v>584</v>
      </c>
      <c r="F31" s="24"/>
      <c r="G31" s="24"/>
    </row>
    <row r="32" spans="1:7" ht="30" customHeight="1">
      <c r="A32" s="106" t="s">
        <v>164</v>
      </c>
      <c r="B32" s="147" t="s">
        <v>905</v>
      </c>
      <c r="C32" s="158" t="s">
        <v>297</v>
      </c>
      <c r="D32" s="159"/>
      <c r="E32" s="159"/>
      <c r="F32" s="24"/>
      <c r="G32" s="24"/>
    </row>
    <row r="33" spans="1:20" ht="30" customHeight="1">
      <c r="A33" s="106" t="s">
        <v>327</v>
      </c>
      <c r="B33" s="147" t="s">
        <v>907</v>
      </c>
      <c r="C33" s="158" t="s">
        <v>298</v>
      </c>
      <c r="D33" s="159"/>
      <c r="E33" s="159"/>
      <c r="F33" s="24"/>
      <c r="G33" s="24"/>
    </row>
    <row r="34" spans="1:20" ht="30" customHeight="1">
      <c r="A34" s="106" t="s">
        <v>328</v>
      </c>
      <c r="B34" s="147" t="s">
        <v>621</v>
      </c>
      <c r="C34" s="158" t="s">
        <v>299</v>
      </c>
      <c r="D34" s="159"/>
      <c r="E34" s="159"/>
      <c r="F34" s="24"/>
      <c r="G34" s="24"/>
    </row>
    <row r="35" spans="1:20" ht="30" customHeight="1">
      <c r="A35" s="106" t="s">
        <v>326</v>
      </c>
      <c r="B35" s="147" t="s">
        <v>622</v>
      </c>
      <c r="C35" s="158" t="s">
        <v>300</v>
      </c>
      <c r="D35" s="159">
        <v>401167</v>
      </c>
      <c r="E35" s="159"/>
      <c r="F35" s="25"/>
      <c r="G35" s="26"/>
      <c r="H35" s="27"/>
    </row>
    <row r="36" spans="1:20" ht="30" customHeight="1">
      <c r="A36" s="106" t="s">
        <v>136</v>
      </c>
      <c r="B36" s="147" t="s">
        <v>623</v>
      </c>
      <c r="C36" s="158" t="s">
        <v>301</v>
      </c>
      <c r="D36" s="159">
        <v>1074000</v>
      </c>
      <c r="E36" s="159">
        <v>1174000</v>
      </c>
      <c r="F36" s="24"/>
      <c r="G36" s="24"/>
    </row>
    <row r="37" spans="1:20" ht="30" customHeight="1">
      <c r="A37" s="106" t="s">
        <v>338</v>
      </c>
      <c r="B37" s="147" t="s">
        <v>624</v>
      </c>
      <c r="C37" s="158" t="s">
        <v>302</v>
      </c>
      <c r="D37" s="159"/>
      <c r="E37" s="159"/>
      <c r="F37" s="24"/>
      <c r="G37" s="24"/>
    </row>
    <row r="38" spans="1:20" ht="30" customHeight="1">
      <c r="A38" s="106" t="s">
        <v>337</v>
      </c>
      <c r="B38" s="147" t="s">
        <v>625</v>
      </c>
      <c r="C38" s="158" t="s">
        <v>303</v>
      </c>
      <c r="D38" s="159"/>
      <c r="E38" s="159"/>
      <c r="F38" s="24"/>
      <c r="G38" s="24"/>
    </row>
    <row r="39" spans="1:20" ht="30" customHeight="1">
      <c r="A39" s="106" t="s">
        <v>336</v>
      </c>
      <c r="B39" s="147" t="s">
        <v>626</v>
      </c>
      <c r="C39" s="158" t="s">
        <v>304</v>
      </c>
      <c r="D39" s="159"/>
      <c r="E39" s="159"/>
      <c r="F39" s="24"/>
      <c r="G39" s="24"/>
    </row>
    <row r="40" spans="1:20" ht="30" customHeight="1">
      <c r="A40" s="106" t="s">
        <v>339</v>
      </c>
      <c r="B40" s="147" t="s">
        <v>627</v>
      </c>
      <c r="C40" s="158" t="s">
        <v>305</v>
      </c>
      <c r="D40" s="159">
        <v>5802</v>
      </c>
      <c r="E40" s="159">
        <v>4141</v>
      </c>
      <c r="F40" s="24"/>
      <c r="G40" s="24"/>
    </row>
    <row r="41" spans="1:20" ht="30" customHeight="1">
      <c r="A41" s="106" t="s">
        <v>340</v>
      </c>
      <c r="B41" s="147" t="s">
        <v>770</v>
      </c>
      <c r="C41" s="158" t="s">
        <v>306</v>
      </c>
      <c r="D41" s="159">
        <v>299998</v>
      </c>
      <c r="E41" s="159">
        <v>22295</v>
      </c>
      <c r="F41" s="24"/>
      <c r="G41" s="24"/>
    </row>
    <row r="42" spans="1:20" ht="30" customHeight="1">
      <c r="A42" s="106" t="s">
        <v>906</v>
      </c>
      <c r="B42" s="147" t="s">
        <v>628</v>
      </c>
      <c r="C42" s="158" t="s">
        <v>307</v>
      </c>
      <c r="D42" s="159"/>
      <c r="E42" s="159"/>
      <c r="F42" s="24"/>
      <c r="G42" s="24"/>
    </row>
    <row r="43" spans="1:20" ht="30" customHeight="1">
      <c r="A43" s="71" t="s">
        <v>146</v>
      </c>
      <c r="B43" s="149" t="s">
        <v>908</v>
      </c>
      <c r="C43" s="162" t="s">
        <v>308</v>
      </c>
      <c r="D43" s="161">
        <f>D44+D45+D46+D47+D48+D49+D50+D51+D52+D53</f>
        <v>2611168</v>
      </c>
      <c r="E43" s="161">
        <f>E44+E45+E46+E47+E48+E49+E50+E51+E52+E53</f>
        <v>2799673</v>
      </c>
      <c r="F43" s="24"/>
      <c r="G43" s="24"/>
      <c r="S43" s="14"/>
      <c r="T43" s="14"/>
    </row>
    <row r="44" spans="1:20" ht="36" customHeight="1">
      <c r="A44" s="106" t="s">
        <v>166</v>
      </c>
      <c r="B44" s="147" t="s">
        <v>771</v>
      </c>
      <c r="C44" s="158" t="s">
        <v>309</v>
      </c>
      <c r="D44" s="159">
        <v>1464628</v>
      </c>
      <c r="E44" s="159">
        <v>1244010</v>
      </c>
      <c r="F44" s="24"/>
      <c r="G44" s="24"/>
    </row>
    <row r="45" spans="1:20" ht="30" customHeight="1">
      <c r="A45" s="165" t="s">
        <v>133</v>
      </c>
      <c r="B45" s="147" t="s">
        <v>907</v>
      </c>
      <c r="C45" s="158" t="s">
        <v>310</v>
      </c>
      <c r="D45" s="159"/>
      <c r="E45" s="159"/>
      <c r="F45" s="24"/>
      <c r="G45" s="24"/>
    </row>
    <row r="46" spans="1:20" ht="30" customHeight="1">
      <c r="A46" s="166" t="s">
        <v>328</v>
      </c>
      <c r="B46" s="147" t="s">
        <v>629</v>
      </c>
      <c r="C46" s="158" t="s">
        <v>311</v>
      </c>
      <c r="D46" s="159">
        <v>104563</v>
      </c>
      <c r="E46" s="159">
        <v>114228</v>
      </c>
      <c r="F46" s="24"/>
      <c r="G46" s="24"/>
    </row>
    <row r="47" spans="1:20" ht="30" customHeight="1">
      <c r="A47" s="166" t="s">
        <v>341</v>
      </c>
      <c r="B47" s="147" t="s">
        <v>630</v>
      </c>
      <c r="C47" s="158" t="s">
        <v>312</v>
      </c>
      <c r="D47" s="159">
        <v>253554</v>
      </c>
      <c r="E47" s="159">
        <v>721167</v>
      </c>
      <c r="F47" s="24"/>
      <c r="G47" s="24"/>
    </row>
    <row r="48" spans="1:20" ht="30" customHeight="1">
      <c r="A48" s="165" t="s">
        <v>329</v>
      </c>
      <c r="B48" s="147" t="s">
        <v>772</v>
      </c>
      <c r="C48" s="158" t="s">
        <v>313</v>
      </c>
      <c r="D48" s="159">
        <v>453818</v>
      </c>
      <c r="E48" s="159">
        <v>437580</v>
      </c>
      <c r="F48" s="24"/>
      <c r="G48" s="24"/>
    </row>
    <row r="49" spans="1:7" ht="30" customHeight="1">
      <c r="A49" s="166" t="s">
        <v>338</v>
      </c>
      <c r="B49" s="147" t="s">
        <v>773</v>
      </c>
      <c r="C49" s="158" t="s">
        <v>314</v>
      </c>
      <c r="D49" s="159">
        <v>332</v>
      </c>
      <c r="E49" s="159">
        <v>332</v>
      </c>
      <c r="F49" s="24"/>
      <c r="G49" s="24"/>
    </row>
    <row r="50" spans="1:7" ht="30" customHeight="1">
      <c r="A50" s="166" t="s">
        <v>337</v>
      </c>
      <c r="B50" s="147" t="s">
        <v>631</v>
      </c>
      <c r="C50" s="158" t="s">
        <v>350</v>
      </c>
      <c r="D50" s="159">
        <v>154570</v>
      </c>
      <c r="E50" s="159">
        <v>135691</v>
      </c>
      <c r="F50" s="24"/>
      <c r="G50" s="24"/>
    </row>
    <row r="51" spans="1:7" ht="30" customHeight="1">
      <c r="A51" s="166" t="s">
        <v>336</v>
      </c>
      <c r="B51" s="147" t="s">
        <v>632</v>
      </c>
      <c r="C51" s="158" t="s">
        <v>315</v>
      </c>
      <c r="D51" s="159">
        <v>103220</v>
      </c>
      <c r="E51" s="159">
        <v>86888</v>
      </c>
      <c r="F51" s="24"/>
      <c r="G51" s="24"/>
    </row>
    <row r="52" spans="1:7" ht="30" customHeight="1">
      <c r="A52" s="166" t="s">
        <v>165</v>
      </c>
      <c r="B52" s="147" t="s">
        <v>774</v>
      </c>
      <c r="C52" s="158" t="s">
        <v>316</v>
      </c>
      <c r="D52" s="159">
        <v>19303</v>
      </c>
      <c r="E52" s="159">
        <v>45052</v>
      </c>
      <c r="F52" s="24"/>
      <c r="G52" s="24"/>
    </row>
    <row r="53" spans="1:7" ht="30" customHeight="1">
      <c r="A53" s="166" t="s">
        <v>911</v>
      </c>
      <c r="B53" s="147" t="s">
        <v>775</v>
      </c>
      <c r="C53" s="158" t="s">
        <v>801</v>
      </c>
      <c r="D53" s="159">
        <v>57180</v>
      </c>
      <c r="E53" s="159">
        <v>14725</v>
      </c>
      <c r="F53" s="24"/>
      <c r="G53" s="24"/>
    </row>
    <row r="54" spans="1:7" ht="30" customHeight="1">
      <c r="A54" s="121" t="s">
        <v>167</v>
      </c>
      <c r="B54" s="149" t="s">
        <v>776</v>
      </c>
      <c r="C54" s="162" t="s">
        <v>351</v>
      </c>
      <c r="D54" s="163">
        <v>0</v>
      </c>
      <c r="E54" s="163">
        <v>0</v>
      </c>
      <c r="F54" s="24"/>
      <c r="G54" s="24"/>
    </row>
    <row r="55" spans="1:7" ht="30" customHeight="1">
      <c r="A55" s="121" t="s">
        <v>52</v>
      </c>
      <c r="B55" s="149" t="s">
        <v>912</v>
      </c>
      <c r="C55" s="162" t="s">
        <v>352</v>
      </c>
      <c r="D55" s="163">
        <f>D56+D57</f>
        <v>3322547</v>
      </c>
      <c r="E55" s="163">
        <f>E56+E57</f>
        <v>3874879</v>
      </c>
      <c r="F55" s="24"/>
      <c r="G55" s="24"/>
    </row>
    <row r="56" spans="1:7" ht="30" customHeight="1">
      <c r="A56" s="124" t="s">
        <v>53</v>
      </c>
      <c r="B56" s="147" t="s">
        <v>633</v>
      </c>
      <c r="C56" s="158" t="s">
        <v>802</v>
      </c>
      <c r="D56" s="159">
        <v>720587</v>
      </c>
      <c r="E56" s="159">
        <v>937422</v>
      </c>
      <c r="F56" s="24"/>
      <c r="G56" s="24"/>
    </row>
    <row r="57" spans="1:7" ht="30" customHeight="1">
      <c r="A57" s="124" t="s">
        <v>148</v>
      </c>
      <c r="B57" s="147" t="s">
        <v>634</v>
      </c>
      <c r="C57" s="158" t="s">
        <v>39</v>
      </c>
      <c r="D57" s="159">
        <v>2601960</v>
      </c>
      <c r="E57" s="159">
        <v>2937457</v>
      </c>
      <c r="F57" s="24"/>
      <c r="G57" s="24"/>
    </row>
    <row r="58" spans="1:7" ht="30" customHeight="1">
      <c r="A58" s="121" t="s">
        <v>147</v>
      </c>
      <c r="B58" s="149" t="s">
        <v>913</v>
      </c>
      <c r="C58" s="158" t="s">
        <v>40</v>
      </c>
      <c r="D58" s="161">
        <f>D59+D60+D61+D62</f>
        <v>0</v>
      </c>
      <c r="E58" s="161">
        <f>E59+E60+E61+E62</f>
        <v>0</v>
      </c>
      <c r="F58" s="24"/>
      <c r="G58" s="24"/>
    </row>
    <row r="59" spans="1:7" ht="30" customHeight="1">
      <c r="A59" s="124" t="s">
        <v>345</v>
      </c>
      <c r="B59" s="147" t="s">
        <v>43</v>
      </c>
      <c r="C59" s="158" t="s">
        <v>41</v>
      </c>
      <c r="D59" s="159"/>
      <c r="E59" s="159"/>
      <c r="F59" s="24"/>
      <c r="G59" s="24"/>
    </row>
    <row r="60" spans="1:7" ht="30" customHeight="1">
      <c r="A60" s="124" t="s">
        <v>153</v>
      </c>
      <c r="B60" s="147" t="s">
        <v>44</v>
      </c>
      <c r="C60" s="158" t="s">
        <v>42</v>
      </c>
      <c r="D60" s="159"/>
      <c r="E60" s="159"/>
      <c r="F60" s="24"/>
      <c r="G60" s="24"/>
    </row>
    <row r="61" spans="1:7" ht="30" customHeight="1">
      <c r="A61" s="124" t="s">
        <v>154</v>
      </c>
      <c r="B61" s="147" t="s">
        <v>45</v>
      </c>
      <c r="C61" s="158" t="s">
        <v>909</v>
      </c>
      <c r="D61" s="159"/>
      <c r="E61" s="159"/>
      <c r="F61" s="24"/>
      <c r="G61" s="24"/>
    </row>
    <row r="62" spans="1:7" ht="30" customHeight="1">
      <c r="A62" s="124" t="s">
        <v>803</v>
      </c>
      <c r="B62" s="147" t="s">
        <v>46</v>
      </c>
      <c r="C62" s="158" t="s">
        <v>910</v>
      </c>
      <c r="D62" s="159"/>
      <c r="E62" s="159"/>
      <c r="F62" s="24"/>
      <c r="G62" s="24"/>
    </row>
    <row r="63" spans="1:7">
      <c r="F63" s="24"/>
      <c r="G63" s="24"/>
    </row>
    <row r="64" spans="1:7">
      <c r="F64" s="24"/>
      <c r="G64" s="24"/>
    </row>
    <row r="65" spans="2:7">
      <c r="B65" s="115" t="s">
        <v>1042</v>
      </c>
      <c r="D65" s="221" t="str">
        <f>IF(ROUND(A!F4-P!D2,0)=0,"OK","CHYBA")</f>
        <v>OK</v>
      </c>
      <c r="E65" s="221" t="str">
        <f>IF(ROUND(A!G5-P!E2,0)=0,"OK","CHYBA")</f>
        <v>OK</v>
      </c>
      <c r="F65" s="24"/>
      <c r="G65" s="24"/>
    </row>
    <row r="66" spans="2:7">
      <c r="B66" s="915" t="s">
        <v>1043</v>
      </c>
      <c r="C66" s="915"/>
      <c r="D66" s="221" t="str">
        <f>IF(ROUND(D23-VZaS!D67,0)=0,"OK","CHYBA")</f>
        <v>OK</v>
      </c>
      <c r="E66" s="221" t="str">
        <f>IF(ROUND(E23-VZaS!E67,0)=0,"OK","CHYBA")</f>
        <v>OK</v>
      </c>
      <c r="F66" s="24"/>
      <c r="G66" s="24"/>
    </row>
    <row r="67" spans="2:7">
      <c r="F67" s="24"/>
      <c r="G67" s="24"/>
    </row>
    <row r="68" spans="2:7">
      <c r="F68" s="24"/>
      <c r="G68" s="24"/>
    </row>
    <row r="69" spans="2:7">
      <c r="F69" s="24"/>
      <c r="G69" s="24"/>
    </row>
    <row r="70" spans="2:7">
      <c r="F70" s="24"/>
      <c r="G70" s="24"/>
    </row>
    <row r="71" spans="2:7">
      <c r="F71" s="24"/>
      <c r="G71" s="24"/>
    </row>
    <row r="72" spans="2:7">
      <c r="F72" s="24"/>
      <c r="G72" s="24"/>
    </row>
    <row r="73" spans="2:7">
      <c r="F73" s="24"/>
      <c r="G73" s="24"/>
    </row>
    <row r="74" spans="2:7">
      <c r="F74" s="24"/>
      <c r="G74" s="24"/>
    </row>
    <row r="75" spans="2:7">
      <c r="F75" s="24"/>
      <c r="G75" s="24"/>
    </row>
    <row r="76" spans="2:7">
      <c r="F76" s="24"/>
      <c r="G76" s="24"/>
    </row>
    <row r="77" spans="2:7">
      <c r="F77" s="24"/>
      <c r="G77" s="24"/>
    </row>
    <row r="78" spans="2:7">
      <c r="F78" s="24"/>
      <c r="G78" s="24"/>
    </row>
    <row r="79" spans="2:7">
      <c r="F79" s="24"/>
      <c r="G79" s="24"/>
    </row>
    <row r="80" spans="2:7">
      <c r="F80" s="24"/>
      <c r="G80" s="24"/>
    </row>
    <row r="81" spans="6:7">
      <c r="F81" s="24"/>
      <c r="G81" s="24"/>
    </row>
    <row r="82" spans="6:7">
      <c r="F82" s="24"/>
      <c r="G82" s="24"/>
    </row>
    <row r="83" spans="6:7">
      <c r="F83" s="24"/>
      <c r="G83" s="24"/>
    </row>
    <row r="84" spans="6:7">
      <c r="F84" s="24"/>
      <c r="G84" s="24"/>
    </row>
    <row r="85" spans="6:7">
      <c r="F85" s="24"/>
      <c r="G85" s="24"/>
    </row>
    <row r="86" spans="6:7">
      <c r="F86" s="24"/>
      <c r="G86" s="24"/>
    </row>
    <row r="87" spans="6:7">
      <c r="F87" s="24"/>
      <c r="G87" s="24"/>
    </row>
    <row r="88" spans="6:7">
      <c r="F88" s="24"/>
      <c r="G88" s="24"/>
    </row>
    <row r="89" spans="6:7">
      <c r="F89" s="24"/>
      <c r="G89" s="24"/>
    </row>
    <row r="90" spans="6:7">
      <c r="F90" s="24"/>
      <c r="G90" s="24"/>
    </row>
    <row r="91" spans="6:7">
      <c r="F91" s="24"/>
      <c r="G91" s="24"/>
    </row>
    <row r="92" spans="6:7">
      <c r="F92" s="24"/>
      <c r="G92" s="24"/>
    </row>
    <row r="93" spans="6:7">
      <c r="F93" s="24"/>
      <c r="G93" s="24"/>
    </row>
    <row r="94" spans="6:7">
      <c r="F94" s="24"/>
      <c r="G94" s="24"/>
    </row>
    <row r="95" spans="6:7">
      <c r="F95" s="24"/>
      <c r="G95" s="24"/>
    </row>
    <row r="96" spans="6:7">
      <c r="F96" s="24"/>
      <c r="G96" s="24"/>
    </row>
    <row r="97" spans="6:7">
      <c r="F97" s="24"/>
      <c r="G97" s="24"/>
    </row>
    <row r="98" spans="6:7">
      <c r="F98" s="24"/>
      <c r="G98" s="24"/>
    </row>
    <row r="99" spans="6:7">
      <c r="F99" s="24"/>
      <c r="G99" s="24"/>
    </row>
    <row r="100" spans="6:7">
      <c r="F100" s="24"/>
      <c r="G100" s="24"/>
    </row>
    <row r="101" spans="6:7">
      <c r="F101" s="24"/>
      <c r="G101" s="24"/>
    </row>
    <row r="102" spans="6:7">
      <c r="F102" s="24"/>
      <c r="G102" s="24"/>
    </row>
    <row r="103" spans="6:7">
      <c r="F103" s="24"/>
      <c r="G103" s="24"/>
    </row>
    <row r="104" spans="6:7">
      <c r="F104" s="24"/>
      <c r="G104" s="24"/>
    </row>
    <row r="105" spans="6:7">
      <c r="F105" s="24"/>
      <c r="G105" s="24"/>
    </row>
    <row r="106" spans="6:7">
      <c r="F106" s="24"/>
      <c r="G106" s="24"/>
    </row>
    <row r="107" spans="6:7">
      <c r="F107" s="24"/>
      <c r="G107" s="24"/>
    </row>
    <row r="108" spans="6:7">
      <c r="F108" s="24"/>
      <c r="G108" s="24"/>
    </row>
    <row r="109" spans="6:7">
      <c r="F109" s="24"/>
      <c r="G109" s="24"/>
    </row>
    <row r="110" spans="6:7">
      <c r="F110" s="24"/>
      <c r="G110" s="24"/>
    </row>
    <row r="111" spans="6:7">
      <c r="F111" s="24"/>
      <c r="G111" s="24"/>
    </row>
    <row r="112" spans="6:7">
      <c r="F112" s="24"/>
      <c r="G112" s="24"/>
    </row>
    <row r="113" spans="6:7">
      <c r="F113" s="24"/>
      <c r="G113" s="24"/>
    </row>
    <row r="114" spans="6:7">
      <c r="F114" s="24"/>
      <c r="G114" s="24"/>
    </row>
    <row r="115" spans="6:7">
      <c r="F115" s="24"/>
      <c r="G115" s="24"/>
    </row>
    <row r="116" spans="6:7">
      <c r="F116" s="24"/>
      <c r="G116" s="24"/>
    </row>
    <row r="117" spans="6:7">
      <c r="F117" s="24"/>
      <c r="G117" s="24"/>
    </row>
    <row r="118" spans="6:7">
      <c r="F118" s="24"/>
      <c r="G118" s="24"/>
    </row>
    <row r="119" spans="6:7">
      <c r="F119" s="24"/>
      <c r="G119" s="24"/>
    </row>
    <row r="120" spans="6:7">
      <c r="F120" s="24"/>
      <c r="G120" s="24"/>
    </row>
    <row r="121" spans="6:7">
      <c r="F121" s="24"/>
      <c r="G121" s="24"/>
    </row>
    <row r="122" spans="6:7">
      <c r="F122" s="24"/>
      <c r="G122" s="24"/>
    </row>
    <row r="123" spans="6:7">
      <c r="F123" s="24"/>
      <c r="G123" s="24"/>
    </row>
    <row r="124" spans="6:7">
      <c r="F124" s="24"/>
      <c r="G124" s="24"/>
    </row>
    <row r="125" spans="6:7">
      <c r="F125" s="24"/>
      <c r="G125" s="24"/>
    </row>
    <row r="126" spans="6:7">
      <c r="F126" s="24"/>
      <c r="G126" s="24"/>
    </row>
    <row r="127" spans="6:7">
      <c r="F127" s="24"/>
      <c r="G127" s="24"/>
    </row>
    <row r="128" spans="6:7">
      <c r="F128" s="24"/>
      <c r="G128" s="24"/>
    </row>
    <row r="129" spans="6:7">
      <c r="F129" s="24"/>
      <c r="G129" s="24"/>
    </row>
    <row r="130" spans="6:7">
      <c r="F130" s="24"/>
      <c r="G130" s="24"/>
    </row>
    <row r="131" spans="6:7">
      <c r="F131" s="24"/>
      <c r="G131" s="24"/>
    </row>
    <row r="132" spans="6:7">
      <c r="F132" s="24"/>
      <c r="G132" s="24"/>
    </row>
    <row r="133" spans="6:7">
      <c r="F133" s="24"/>
      <c r="G133" s="24"/>
    </row>
    <row r="134" spans="6:7">
      <c r="F134" s="24"/>
      <c r="G134" s="24"/>
    </row>
    <row r="135" spans="6:7">
      <c r="F135" s="24"/>
      <c r="G135" s="24"/>
    </row>
    <row r="136" spans="6:7">
      <c r="F136" s="24"/>
      <c r="G136" s="24"/>
    </row>
    <row r="137" spans="6:7">
      <c r="F137" s="24"/>
      <c r="G137" s="24"/>
    </row>
    <row r="138" spans="6:7">
      <c r="F138" s="24"/>
      <c r="G138" s="24"/>
    </row>
    <row r="139" spans="6:7">
      <c r="F139" s="24"/>
      <c r="G139" s="24"/>
    </row>
    <row r="140" spans="6:7">
      <c r="F140" s="24"/>
      <c r="G140" s="24"/>
    </row>
    <row r="141" spans="6:7">
      <c r="F141" s="24"/>
      <c r="G141" s="24"/>
    </row>
    <row r="142" spans="6:7">
      <c r="F142" s="24"/>
      <c r="G142" s="24"/>
    </row>
    <row r="143" spans="6:7">
      <c r="F143" s="24"/>
      <c r="G143" s="24"/>
    </row>
    <row r="144" spans="6:7">
      <c r="F144" s="24"/>
      <c r="G144" s="24"/>
    </row>
    <row r="145" spans="6:7">
      <c r="F145" s="24"/>
      <c r="G145" s="24"/>
    </row>
    <row r="146" spans="6:7">
      <c r="F146" s="24"/>
      <c r="G146" s="24"/>
    </row>
    <row r="147" spans="6:7">
      <c r="F147" s="24"/>
      <c r="G147" s="24"/>
    </row>
    <row r="148" spans="6:7">
      <c r="F148" s="24"/>
      <c r="G148" s="24"/>
    </row>
    <row r="149" spans="6:7">
      <c r="F149" s="24"/>
      <c r="G149" s="24"/>
    </row>
    <row r="150" spans="6:7">
      <c r="F150" s="24"/>
      <c r="G150" s="24"/>
    </row>
    <row r="151" spans="6:7">
      <c r="F151" s="24"/>
      <c r="G151" s="24"/>
    </row>
    <row r="152" spans="6:7">
      <c r="F152" s="24"/>
      <c r="G152" s="24"/>
    </row>
    <row r="153" spans="6:7">
      <c r="F153" s="24"/>
      <c r="G153" s="24"/>
    </row>
    <row r="154" spans="6:7">
      <c r="F154" s="24"/>
      <c r="G154" s="24"/>
    </row>
    <row r="155" spans="6:7">
      <c r="F155" s="24"/>
      <c r="G155" s="24"/>
    </row>
    <row r="156" spans="6:7">
      <c r="F156" s="24"/>
      <c r="G156" s="24"/>
    </row>
    <row r="157" spans="6:7">
      <c r="F157" s="24"/>
      <c r="G157" s="24"/>
    </row>
    <row r="158" spans="6:7">
      <c r="F158" s="24"/>
      <c r="G158" s="24"/>
    </row>
    <row r="159" spans="6:7">
      <c r="F159" s="24"/>
      <c r="G159" s="24"/>
    </row>
    <row r="160" spans="6:7">
      <c r="F160" s="24"/>
      <c r="G160" s="24"/>
    </row>
    <row r="161" spans="6:7">
      <c r="F161" s="24"/>
      <c r="G161" s="24"/>
    </row>
    <row r="162" spans="6:7">
      <c r="F162" s="24"/>
      <c r="G162" s="24"/>
    </row>
    <row r="163" spans="6:7">
      <c r="F163" s="24"/>
      <c r="G163" s="24"/>
    </row>
    <row r="164" spans="6:7">
      <c r="F164" s="24"/>
      <c r="G164" s="24"/>
    </row>
    <row r="165" spans="6:7">
      <c r="F165" s="24"/>
      <c r="G165" s="24"/>
    </row>
    <row r="166" spans="6:7">
      <c r="F166" s="24"/>
      <c r="G166" s="24"/>
    </row>
    <row r="167" spans="6:7">
      <c r="F167" s="24"/>
      <c r="G167" s="24"/>
    </row>
    <row r="168" spans="6:7">
      <c r="F168" s="24"/>
      <c r="G168" s="24"/>
    </row>
    <row r="169" spans="6:7">
      <c r="F169" s="24"/>
      <c r="G169" s="24"/>
    </row>
    <row r="170" spans="6:7">
      <c r="F170" s="24"/>
      <c r="G170" s="24"/>
    </row>
    <row r="171" spans="6:7">
      <c r="F171" s="24"/>
      <c r="G171" s="24"/>
    </row>
    <row r="172" spans="6:7">
      <c r="F172" s="24"/>
      <c r="G172" s="24"/>
    </row>
    <row r="173" spans="6:7">
      <c r="F173" s="24"/>
      <c r="G173" s="24"/>
    </row>
    <row r="174" spans="6:7">
      <c r="F174" s="24"/>
      <c r="G174" s="24"/>
    </row>
    <row r="175" spans="6:7">
      <c r="F175" s="24"/>
      <c r="G175" s="24"/>
    </row>
    <row r="176" spans="6:7">
      <c r="F176" s="24"/>
      <c r="G176" s="24"/>
    </row>
    <row r="177" spans="6:7">
      <c r="F177" s="24"/>
      <c r="G177" s="24"/>
    </row>
    <row r="178" spans="6:7">
      <c r="F178" s="24"/>
      <c r="G178" s="24"/>
    </row>
    <row r="179" spans="6:7">
      <c r="F179" s="24"/>
      <c r="G179" s="24"/>
    </row>
    <row r="180" spans="6:7">
      <c r="F180" s="24"/>
      <c r="G180" s="24"/>
    </row>
    <row r="181" spans="6:7">
      <c r="F181" s="24"/>
      <c r="G181" s="24"/>
    </row>
    <row r="182" spans="6:7">
      <c r="F182" s="24"/>
      <c r="G182" s="24"/>
    </row>
    <row r="183" spans="6:7">
      <c r="F183" s="24"/>
      <c r="G183" s="24"/>
    </row>
    <row r="184" spans="6:7">
      <c r="F184" s="24"/>
      <c r="G184" s="24"/>
    </row>
    <row r="185" spans="6:7">
      <c r="F185" s="24"/>
      <c r="G185" s="24"/>
    </row>
    <row r="186" spans="6:7">
      <c r="F186" s="24"/>
      <c r="G186" s="24"/>
    </row>
    <row r="187" spans="6:7">
      <c r="F187" s="24"/>
      <c r="G187" s="24"/>
    </row>
    <row r="188" spans="6:7">
      <c r="F188" s="24"/>
      <c r="G188" s="24"/>
    </row>
    <row r="189" spans="6:7">
      <c r="F189" s="24"/>
      <c r="G189" s="24"/>
    </row>
    <row r="190" spans="6:7">
      <c r="F190" s="24"/>
      <c r="G190" s="24"/>
    </row>
    <row r="191" spans="6:7">
      <c r="F191" s="24"/>
      <c r="G191" s="24"/>
    </row>
    <row r="192" spans="6:7">
      <c r="F192" s="24"/>
      <c r="G192" s="24"/>
    </row>
    <row r="193" spans="6:7">
      <c r="F193" s="24"/>
      <c r="G193" s="24"/>
    </row>
    <row r="194" spans="6:7">
      <c r="F194" s="24"/>
      <c r="G194" s="24"/>
    </row>
    <row r="195" spans="6:7">
      <c r="F195" s="24"/>
      <c r="G195" s="24"/>
    </row>
    <row r="196" spans="6:7">
      <c r="F196" s="24"/>
      <c r="G196" s="24"/>
    </row>
    <row r="197" spans="6:7">
      <c r="F197" s="24"/>
      <c r="G197" s="24"/>
    </row>
    <row r="198" spans="6:7">
      <c r="F198" s="24"/>
      <c r="G198" s="24"/>
    </row>
    <row r="199" spans="6:7">
      <c r="F199" s="24"/>
      <c r="G199" s="24"/>
    </row>
    <row r="200" spans="6:7">
      <c r="F200" s="24"/>
      <c r="G200" s="24"/>
    </row>
    <row r="201" spans="6:7">
      <c r="F201" s="24"/>
      <c r="G201" s="24"/>
    </row>
    <row r="202" spans="6:7">
      <c r="F202" s="24"/>
      <c r="G202" s="24"/>
    </row>
    <row r="203" spans="6:7">
      <c r="F203" s="24"/>
      <c r="G203" s="24"/>
    </row>
    <row r="204" spans="6:7">
      <c r="F204" s="24"/>
      <c r="G204" s="24"/>
    </row>
    <row r="205" spans="6:7">
      <c r="F205" s="24"/>
      <c r="G205" s="24"/>
    </row>
    <row r="206" spans="6:7">
      <c r="F206" s="24"/>
      <c r="G206" s="24"/>
    </row>
    <row r="207" spans="6:7">
      <c r="F207" s="24"/>
      <c r="G207" s="24"/>
    </row>
    <row r="208" spans="6:7">
      <c r="F208" s="24"/>
      <c r="G208" s="24"/>
    </row>
    <row r="209" spans="6:7">
      <c r="F209" s="24"/>
      <c r="G209" s="24"/>
    </row>
    <row r="210" spans="6:7">
      <c r="F210" s="24"/>
      <c r="G210" s="24"/>
    </row>
    <row r="211" spans="6:7">
      <c r="F211" s="24"/>
      <c r="G211" s="24"/>
    </row>
    <row r="212" spans="6:7">
      <c r="F212" s="24"/>
      <c r="G212" s="24"/>
    </row>
    <row r="213" spans="6:7">
      <c r="F213" s="24"/>
      <c r="G213" s="24"/>
    </row>
    <row r="214" spans="6:7">
      <c r="F214" s="24"/>
      <c r="G214" s="24"/>
    </row>
    <row r="215" spans="6:7">
      <c r="F215" s="24"/>
      <c r="G215" s="24"/>
    </row>
    <row r="216" spans="6:7">
      <c r="F216" s="24"/>
      <c r="G216" s="24"/>
    </row>
    <row r="217" spans="6:7">
      <c r="F217" s="24"/>
      <c r="G217" s="24"/>
    </row>
    <row r="218" spans="6:7">
      <c r="F218" s="24"/>
      <c r="G218" s="24"/>
    </row>
    <row r="219" spans="6:7">
      <c r="F219" s="24"/>
      <c r="G219" s="24"/>
    </row>
    <row r="220" spans="6:7">
      <c r="F220" s="24"/>
      <c r="G220" s="24"/>
    </row>
    <row r="221" spans="6:7">
      <c r="F221" s="24"/>
      <c r="G221" s="24"/>
    </row>
    <row r="222" spans="6:7">
      <c r="F222" s="24"/>
      <c r="G222" s="24"/>
    </row>
    <row r="223" spans="6:7">
      <c r="F223" s="24"/>
      <c r="G223" s="24"/>
    </row>
    <row r="224" spans="6:7">
      <c r="F224" s="24"/>
      <c r="G224" s="24"/>
    </row>
    <row r="225" spans="6:7">
      <c r="F225" s="24"/>
      <c r="G225" s="24"/>
    </row>
    <row r="226" spans="6:7">
      <c r="F226" s="24"/>
      <c r="G226" s="24"/>
    </row>
    <row r="227" spans="6:7">
      <c r="F227" s="24"/>
      <c r="G227" s="24"/>
    </row>
    <row r="228" spans="6:7">
      <c r="F228" s="24"/>
      <c r="G228" s="24"/>
    </row>
    <row r="229" spans="6:7">
      <c r="F229" s="24"/>
      <c r="G229" s="24"/>
    </row>
    <row r="230" spans="6:7">
      <c r="F230" s="24"/>
      <c r="G230" s="24"/>
    </row>
    <row r="231" spans="6:7">
      <c r="F231" s="24"/>
      <c r="G231" s="24"/>
    </row>
    <row r="232" spans="6:7">
      <c r="F232" s="24"/>
      <c r="G232" s="24"/>
    </row>
    <row r="233" spans="6:7">
      <c r="F233" s="24"/>
      <c r="G233" s="24"/>
    </row>
    <row r="234" spans="6:7">
      <c r="F234" s="24"/>
      <c r="G234" s="24"/>
    </row>
    <row r="235" spans="6:7">
      <c r="F235" s="24"/>
      <c r="G235" s="24"/>
    </row>
    <row r="236" spans="6:7">
      <c r="F236" s="24"/>
      <c r="G236" s="24"/>
    </row>
    <row r="237" spans="6:7">
      <c r="F237" s="24"/>
      <c r="G237" s="24"/>
    </row>
    <row r="238" spans="6:7">
      <c r="F238" s="24"/>
      <c r="G238" s="24"/>
    </row>
    <row r="239" spans="6:7">
      <c r="F239" s="24"/>
      <c r="G239" s="24"/>
    </row>
    <row r="240" spans="6:7">
      <c r="F240" s="24"/>
      <c r="G240" s="24"/>
    </row>
    <row r="241" spans="6:7">
      <c r="F241" s="24"/>
      <c r="G241" s="24"/>
    </row>
    <row r="242" spans="6:7">
      <c r="F242" s="24"/>
      <c r="G242" s="24"/>
    </row>
    <row r="243" spans="6:7">
      <c r="F243" s="24"/>
      <c r="G243" s="24"/>
    </row>
    <row r="244" spans="6:7">
      <c r="F244" s="24"/>
      <c r="G244" s="24"/>
    </row>
    <row r="245" spans="6:7">
      <c r="F245" s="24"/>
      <c r="G245" s="24"/>
    </row>
    <row r="246" spans="6:7">
      <c r="F246" s="24"/>
      <c r="G246" s="24"/>
    </row>
    <row r="247" spans="6:7">
      <c r="F247" s="24"/>
      <c r="G247" s="24"/>
    </row>
    <row r="248" spans="6:7">
      <c r="F248" s="24"/>
      <c r="G248" s="24"/>
    </row>
    <row r="249" spans="6:7">
      <c r="F249" s="24"/>
      <c r="G249" s="24"/>
    </row>
    <row r="250" spans="6:7">
      <c r="F250" s="24"/>
      <c r="G250" s="24"/>
    </row>
    <row r="251" spans="6:7">
      <c r="F251" s="24"/>
      <c r="G251" s="24"/>
    </row>
    <row r="252" spans="6:7">
      <c r="F252" s="24"/>
      <c r="G252" s="24"/>
    </row>
    <row r="253" spans="6:7">
      <c r="F253" s="24"/>
      <c r="G253" s="24"/>
    </row>
    <row r="254" spans="6:7">
      <c r="F254" s="24"/>
      <c r="G254" s="24"/>
    </row>
    <row r="255" spans="6:7">
      <c r="F255" s="24"/>
      <c r="G255" s="24"/>
    </row>
    <row r="256" spans="6:7">
      <c r="F256" s="24"/>
      <c r="G256" s="24"/>
    </row>
    <row r="257" spans="6:7">
      <c r="F257" s="24"/>
      <c r="G257" s="24"/>
    </row>
    <row r="258" spans="6:7">
      <c r="F258" s="24"/>
      <c r="G258" s="24"/>
    </row>
    <row r="259" spans="6:7">
      <c r="F259" s="24"/>
      <c r="G259" s="24"/>
    </row>
    <row r="260" spans="6:7">
      <c r="F260" s="24"/>
      <c r="G260" s="24"/>
    </row>
    <row r="261" spans="6:7">
      <c r="F261" s="24"/>
      <c r="G261" s="24"/>
    </row>
    <row r="262" spans="6:7">
      <c r="F262" s="24"/>
      <c r="G262" s="24"/>
    </row>
    <row r="263" spans="6:7">
      <c r="F263" s="24"/>
      <c r="G263" s="24"/>
    </row>
    <row r="264" spans="6:7">
      <c r="F264" s="24"/>
      <c r="G264" s="24"/>
    </row>
    <row r="265" spans="6:7">
      <c r="F265" s="24"/>
      <c r="G265" s="24"/>
    </row>
    <row r="266" spans="6:7">
      <c r="F266" s="24"/>
      <c r="G266" s="24"/>
    </row>
    <row r="267" spans="6:7">
      <c r="F267" s="24"/>
      <c r="G267" s="24"/>
    </row>
    <row r="268" spans="6:7">
      <c r="F268" s="24"/>
      <c r="G268" s="24"/>
    </row>
    <row r="269" spans="6:7">
      <c r="F269" s="24"/>
      <c r="G269" s="24"/>
    </row>
    <row r="270" spans="6:7">
      <c r="F270" s="24"/>
      <c r="G270" s="24"/>
    </row>
    <row r="271" spans="6:7">
      <c r="F271" s="24"/>
      <c r="G271" s="24"/>
    </row>
    <row r="272" spans="6:7">
      <c r="F272" s="24"/>
      <c r="G272" s="24"/>
    </row>
    <row r="273" spans="6:7">
      <c r="F273" s="24"/>
      <c r="G273" s="24"/>
    </row>
    <row r="274" spans="6:7">
      <c r="F274" s="24"/>
      <c r="G274" s="24"/>
    </row>
    <row r="275" spans="6:7">
      <c r="F275" s="24"/>
      <c r="G275" s="24"/>
    </row>
    <row r="276" spans="6:7">
      <c r="F276" s="24"/>
      <c r="G276" s="24"/>
    </row>
    <row r="277" spans="6:7">
      <c r="F277" s="24"/>
      <c r="G277" s="24"/>
    </row>
    <row r="278" spans="6:7">
      <c r="F278" s="24"/>
      <c r="G278" s="24"/>
    </row>
    <row r="279" spans="6:7">
      <c r="F279" s="24"/>
      <c r="G279" s="24"/>
    </row>
    <row r="280" spans="6:7">
      <c r="F280" s="24"/>
      <c r="G280" s="24"/>
    </row>
    <row r="281" spans="6:7">
      <c r="F281" s="24"/>
      <c r="G281" s="24"/>
    </row>
    <row r="282" spans="6:7">
      <c r="F282" s="24"/>
      <c r="G282" s="24"/>
    </row>
    <row r="283" spans="6:7">
      <c r="F283" s="24"/>
      <c r="G283" s="24"/>
    </row>
    <row r="284" spans="6:7">
      <c r="F284" s="24"/>
      <c r="G284" s="24"/>
    </row>
    <row r="285" spans="6:7">
      <c r="F285" s="24"/>
      <c r="G285" s="24"/>
    </row>
    <row r="286" spans="6:7">
      <c r="F286" s="24"/>
      <c r="G286" s="24"/>
    </row>
    <row r="287" spans="6:7">
      <c r="F287" s="24"/>
      <c r="G287" s="24"/>
    </row>
    <row r="288" spans="6:7">
      <c r="F288" s="24"/>
      <c r="G288" s="24"/>
    </row>
    <row r="289" spans="6:7">
      <c r="F289" s="24"/>
      <c r="G289" s="24"/>
    </row>
    <row r="290" spans="6:7">
      <c r="F290" s="24"/>
      <c r="G290" s="24"/>
    </row>
    <row r="291" spans="6:7">
      <c r="F291" s="24"/>
      <c r="G291" s="24"/>
    </row>
    <row r="292" spans="6:7">
      <c r="F292" s="24"/>
      <c r="G292" s="24"/>
    </row>
    <row r="293" spans="6:7">
      <c r="F293" s="24"/>
      <c r="G293" s="24"/>
    </row>
    <row r="294" spans="6:7">
      <c r="F294" s="24"/>
      <c r="G294" s="24"/>
    </row>
    <row r="295" spans="6:7">
      <c r="F295" s="24"/>
      <c r="G295" s="24"/>
    </row>
    <row r="296" spans="6:7">
      <c r="F296" s="24"/>
      <c r="G296" s="24"/>
    </row>
    <row r="297" spans="6:7">
      <c r="F297" s="24"/>
      <c r="G297" s="24"/>
    </row>
    <row r="298" spans="6:7">
      <c r="F298" s="24"/>
      <c r="G298" s="24"/>
    </row>
    <row r="299" spans="6:7">
      <c r="F299" s="24"/>
      <c r="G299" s="24"/>
    </row>
    <row r="300" spans="6:7">
      <c r="F300" s="24"/>
      <c r="G300" s="24"/>
    </row>
    <row r="301" spans="6:7">
      <c r="F301" s="24"/>
      <c r="G301" s="24"/>
    </row>
    <row r="302" spans="6:7">
      <c r="F302" s="24"/>
      <c r="G302" s="24"/>
    </row>
    <row r="303" spans="6:7">
      <c r="F303" s="24"/>
      <c r="G303" s="24"/>
    </row>
    <row r="304" spans="6:7">
      <c r="F304" s="24"/>
      <c r="G304" s="24"/>
    </row>
    <row r="305" spans="6:7">
      <c r="F305" s="24"/>
      <c r="G305" s="24"/>
    </row>
    <row r="306" spans="6:7">
      <c r="F306" s="24"/>
      <c r="G306" s="24"/>
    </row>
    <row r="307" spans="6:7">
      <c r="F307" s="24"/>
      <c r="G307" s="24"/>
    </row>
    <row r="308" spans="6:7">
      <c r="F308" s="24"/>
      <c r="G308" s="24"/>
    </row>
    <row r="309" spans="6:7">
      <c r="F309" s="24"/>
      <c r="G309" s="24"/>
    </row>
    <row r="310" spans="6:7">
      <c r="F310" s="24"/>
      <c r="G310" s="24"/>
    </row>
    <row r="311" spans="6:7">
      <c r="F311" s="24"/>
      <c r="G311" s="24"/>
    </row>
    <row r="312" spans="6:7">
      <c r="F312" s="24"/>
      <c r="G312" s="24"/>
    </row>
    <row r="313" spans="6:7">
      <c r="F313" s="24"/>
      <c r="G313" s="24"/>
    </row>
    <row r="314" spans="6:7">
      <c r="F314" s="24"/>
      <c r="G314" s="24"/>
    </row>
    <row r="315" spans="6:7">
      <c r="F315" s="24"/>
      <c r="G315" s="24"/>
    </row>
    <row r="316" spans="6:7">
      <c r="F316" s="24"/>
      <c r="G316" s="24"/>
    </row>
    <row r="317" spans="6:7">
      <c r="F317" s="24"/>
      <c r="G317" s="24"/>
    </row>
    <row r="318" spans="6:7">
      <c r="F318" s="24"/>
      <c r="G318" s="24"/>
    </row>
    <row r="319" spans="6:7">
      <c r="F319" s="24"/>
      <c r="G319" s="24"/>
    </row>
    <row r="320" spans="6:7">
      <c r="F320" s="24"/>
      <c r="G320" s="24"/>
    </row>
    <row r="321" spans="6:7">
      <c r="F321" s="24"/>
      <c r="G321" s="24"/>
    </row>
    <row r="322" spans="6:7">
      <c r="F322" s="24"/>
      <c r="G322" s="24"/>
    </row>
    <row r="323" spans="6:7">
      <c r="F323" s="24"/>
      <c r="G323" s="24"/>
    </row>
    <row r="324" spans="6:7">
      <c r="F324" s="24"/>
      <c r="G324" s="24"/>
    </row>
    <row r="325" spans="6:7">
      <c r="F325" s="24"/>
      <c r="G325" s="24"/>
    </row>
    <row r="326" spans="6:7">
      <c r="F326" s="24"/>
      <c r="G326" s="24"/>
    </row>
    <row r="327" spans="6:7">
      <c r="F327" s="24"/>
      <c r="G327" s="24"/>
    </row>
    <row r="328" spans="6:7">
      <c r="F328" s="24"/>
      <c r="G328" s="24"/>
    </row>
    <row r="329" spans="6:7">
      <c r="F329" s="24"/>
      <c r="G329" s="24"/>
    </row>
    <row r="330" spans="6:7">
      <c r="F330" s="24"/>
      <c r="G330" s="24"/>
    </row>
    <row r="331" spans="6:7">
      <c r="F331" s="24"/>
      <c r="G331" s="24"/>
    </row>
    <row r="332" spans="6:7">
      <c r="F332" s="24"/>
      <c r="G332" s="24"/>
    </row>
    <row r="333" spans="6:7">
      <c r="F333" s="24"/>
      <c r="G333" s="24"/>
    </row>
    <row r="334" spans="6:7">
      <c r="F334" s="24"/>
      <c r="G334" s="24"/>
    </row>
    <row r="335" spans="6:7">
      <c r="F335" s="24"/>
      <c r="G335" s="24"/>
    </row>
    <row r="336" spans="6:7">
      <c r="F336" s="24"/>
      <c r="G336" s="24"/>
    </row>
    <row r="337" spans="6:7">
      <c r="F337" s="24"/>
      <c r="G337" s="24"/>
    </row>
    <row r="338" spans="6:7">
      <c r="F338" s="24"/>
      <c r="G338" s="24"/>
    </row>
    <row r="339" spans="6:7">
      <c r="F339" s="24"/>
      <c r="G339" s="24"/>
    </row>
    <row r="340" spans="6:7">
      <c r="F340" s="24"/>
      <c r="G340" s="24"/>
    </row>
    <row r="341" spans="6:7">
      <c r="F341" s="24"/>
      <c r="G341" s="24"/>
    </row>
    <row r="342" spans="6:7">
      <c r="F342" s="24"/>
      <c r="G342" s="24"/>
    </row>
    <row r="343" spans="6:7">
      <c r="F343" s="24"/>
      <c r="G343" s="24"/>
    </row>
    <row r="344" spans="6:7">
      <c r="F344" s="24"/>
      <c r="G344" s="24"/>
    </row>
    <row r="345" spans="6:7">
      <c r="F345" s="24"/>
      <c r="G345" s="24"/>
    </row>
    <row r="346" spans="6:7">
      <c r="F346" s="24"/>
      <c r="G346" s="24"/>
    </row>
    <row r="347" spans="6:7">
      <c r="F347" s="24"/>
      <c r="G347" s="24"/>
    </row>
    <row r="348" spans="6:7">
      <c r="F348" s="24"/>
      <c r="G348" s="24"/>
    </row>
    <row r="349" spans="6:7">
      <c r="F349" s="24"/>
      <c r="G349" s="24"/>
    </row>
    <row r="350" spans="6:7">
      <c r="F350" s="24"/>
      <c r="G350" s="24"/>
    </row>
    <row r="351" spans="6:7">
      <c r="F351" s="24"/>
      <c r="G351" s="24"/>
    </row>
    <row r="352" spans="6:7">
      <c r="F352" s="24"/>
      <c r="G352" s="24"/>
    </row>
    <row r="353" spans="6:7">
      <c r="F353" s="24"/>
      <c r="G353" s="24"/>
    </row>
    <row r="354" spans="6:7">
      <c r="F354" s="24"/>
      <c r="G354" s="24"/>
    </row>
    <row r="355" spans="6:7">
      <c r="F355" s="24"/>
      <c r="G355" s="24"/>
    </row>
    <row r="356" spans="6:7">
      <c r="F356" s="24"/>
      <c r="G356" s="24"/>
    </row>
    <row r="357" spans="6:7">
      <c r="F357" s="24"/>
      <c r="G357" s="24"/>
    </row>
    <row r="358" spans="6:7">
      <c r="F358" s="24"/>
      <c r="G358" s="24"/>
    </row>
    <row r="359" spans="6:7">
      <c r="F359" s="24"/>
      <c r="G359" s="24"/>
    </row>
    <row r="360" spans="6:7">
      <c r="F360" s="24"/>
      <c r="G360" s="24"/>
    </row>
    <row r="361" spans="6:7">
      <c r="F361" s="24"/>
      <c r="G361" s="24"/>
    </row>
    <row r="362" spans="6:7">
      <c r="F362" s="24"/>
      <c r="G362" s="24"/>
    </row>
    <row r="363" spans="6:7">
      <c r="F363" s="24"/>
      <c r="G363" s="24"/>
    </row>
    <row r="364" spans="6:7">
      <c r="F364" s="24"/>
      <c r="G364" s="24"/>
    </row>
    <row r="365" spans="6:7">
      <c r="F365" s="24"/>
      <c r="G365" s="24"/>
    </row>
    <row r="366" spans="6:7">
      <c r="F366" s="24"/>
      <c r="G366" s="24"/>
    </row>
    <row r="367" spans="6:7">
      <c r="F367" s="24"/>
      <c r="G367" s="24"/>
    </row>
    <row r="368" spans="6:7">
      <c r="F368" s="24"/>
      <c r="G368" s="24"/>
    </row>
    <row r="369" spans="6:7">
      <c r="F369" s="24"/>
      <c r="G369" s="24"/>
    </row>
    <row r="370" spans="6:7">
      <c r="F370" s="24"/>
      <c r="G370" s="24"/>
    </row>
    <row r="371" spans="6:7">
      <c r="F371" s="24"/>
      <c r="G371" s="24"/>
    </row>
    <row r="372" spans="6:7">
      <c r="F372" s="24"/>
      <c r="G372" s="24"/>
    </row>
    <row r="373" spans="6:7">
      <c r="F373" s="24"/>
      <c r="G373" s="24"/>
    </row>
    <row r="374" spans="6:7">
      <c r="F374" s="24"/>
      <c r="G374" s="24"/>
    </row>
    <row r="375" spans="6:7">
      <c r="F375" s="24"/>
      <c r="G375" s="24"/>
    </row>
    <row r="376" spans="6:7">
      <c r="F376" s="24"/>
      <c r="G376" s="24"/>
    </row>
    <row r="377" spans="6:7">
      <c r="F377" s="24"/>
      <c r="G377" s="24"/>
    </row>
    <row r="378" spans="6:7">
      <c r="F378" s="24"/>
      <c r="G378" s="24"/>
    </row>
    <row r="379" spans="6:7">
      <c r="F379" s="24"/>
      <c r="G379" s="24"/>
    </row>
    <row r="380" spans="6:7">
      <c r="F380" s="24"/>
      <c r="G380" s="24"/>
    </row>
    <row r="381" spans="6:7">
      <c r="F381" s="24"/>
      <c r="G381" s="24"/>
    </row>
    <row r="382" spans="6:7">
      <c r="F382" s="24"/>
      <c r="G382" s="24"/>
    </row>
    <row r="383" spans="6:7">
      <c r="F383" s="24"/>
      <c r="G383" s="24"/>
    </row>
    <row r="384" spans="6:7">
      <c r="F384" s="24"/>
      <c r="G384" s="24"/>
    </row>
    <row r="385" spans="6:7">
      <c r="F385" s="24"/>
      <c r="G385" s="24"/>
    </row>
    <row r="386" spans="6:7">
      <c r="F386" s="24"/>
      <c r="G386" s="24"/>
    </row>
    <row r="387" spans="6:7">
      <c r="F387" s="24"/>
      <c r="G387" s="24"/>
    </row>
    <row r="388" spans="6:7">
      <c r="F388" s="24"/>
      <c r="G388" s="24"/>
    </row>
    <row r="389" spans="6:7">
      <c r="F389" s="24"/>
      <c r="G389" s="24"/>
    </row>
    <row r="390" spans="6:7">
      <c r="F390" s="24"/>
      <c r="G390" s="24"/>
    </row>
    <row r="391" spans="6:7">
      <c r="F391" s="24"/>
      <c r="G391" s="24"/>
    </row>
    <row r="392" spans="6:7">
      <c r="F392" s="24"/>
      <c r="G392" s="24"/>
    </row>
    <row r="393" spans="6:7">
      <c r="F393" s="24"/>
      <c r="G393" s="24"/>
    </row>
    <row r="394" spans="6:7">
      <c r="F394" s="24"/>
      <c r="G394" s="24"/>
    </row>
    <row r="395" spans="6:7">
      <c r="F395" s="24"/>
      <c r="G395" s="24"/>
    </row>
    <row r="396" spans="6:7">
      <c r="F396" s="24"/>
      <c r="G396" s="24"/>
    </row>
    <row r="397" spans="6:7">
      <c r="F397" s="24"/>
      <c r="G397" s="24"/>
    </row>
    <row r="398" spans="6:7">
      <c r="F398" s="24"/>
      <c r="G398" s="24"/>
    </row>
    <row r="399" spans="6:7">
      <c r="F399" s="24"/>
      <c r="G399" s="24"/>
    </row>
    <row r="400" spans="6:7">
      <c r="F400" s="24"/>
      <c r="G400" s="24"/>
    </row>
    <row r="401" spans="6:7">
      <c r="F401" s="24"/>
      <c r="G401" s="24"/>
    </row>
    <row r="402" spans="6:7">
      <c r="F402" s="24"/>
      <c r="G402" s="24"/>
    </row>
    <row r="403" spans="6:7">
      <c r="F403" s="24"/>
      <c r="G403" s="24"/>
    </row>
    <row r="404" spans="6:7">
      <c r="F404" s="24"/>
      <c r="G404" s="24"/>
    </row>
    <row r="405" spans="6:7">
      <c r="F405" s="24"/>
      <c r="G405" s="24"/>
    </row>
    <row r="406" spans="6:7">
      <c r="F406" s="24"/>
      <c r="G406" s="24"/>
    </row>
    <row r="407" spans="6:7">
      <c r="F407" s="24"/>
      <c r="G407" s="24"/>
    </row>
    <row r="408" spans="6:7">
      <c r="F408" s="24"/>
      <c r="G408" s="24"/>
    </row>
    <row r="409" spans="6:7">
      <c r="F409" s="24"/>
      <c r="G409" s="24"/>
    </row>
    <row r="410" spans="6:7">
      <c r="F410" s="24"/>
      <c r="G410" s="24"/>
    </row>
    <row r="411" spans="6:7">
      <c r="F411" s="24"/>
      <c r="G411" s="24"/>
    </row>
    <row r="412" spans="6:7">
      <c r="F412" s="24"/>
      <c r="G412" s="24"/>
    </row>
    <row r="413" spans="6:7">
      <c r="F413" s="24"/>
      <c r="G413" s="24"/>
    </row>
    <row r="414" spans="6:7">
      <c r="F414" s="24"/>
      <c r="G414" s="24"/>
    </row>
    <row r="415" spans="6:7">
      <c r="F415" s="24"/>
      <c r="G415" s="24"/>
    </row>
    <row r="416" spans="6:7">
      <c r="F416" s="24"/>
      <c r="G416" s="24"/>
    </row>
    <row r="417" spans="6:7">
      <c r="F417" s="24"/>
      <c r="G417" s="24"/>
    </row>
    <row r="418" spans="6:7">
      <c r="F418" s="24"/>
      <c r="G418" s="24"/>
    </row>
    <row r="419" spans="6:7">
      <c r="F419" s="24"/>
      <c r="G419" s="24"/>
    </row>
    <row r="420" spans="6:7">
      <c r="F420" s="24"/>
      <c r="G420" s="24"/>
    </row>
    <row r="421" spans="6:7">
      <c r="F421" s="24"/>
      <c r="G421" s="24"/>
    </row>
    <row r="422" spans="6:7">
      <c r="F422" s="24"/>
      <c r="G422" s="24"/>
    </row>
    <row r="423" spans="6:7">
      <c r="F423" s="24"/>
      <c r="G423" s="24"/>
    </row>
    <row r="424" spans="6:7">
      <c r="F424" s="24"/>
      <c r="G424" s="24"/>
    </row>
    <row r="425" spans="6:7">
      <c r="F425" s="24"/>
      <c r="G425" s="24"/>
    </row>
    <row r="426" spans="6:7">
      <c r="F426" s="24"/>
      <c r="G426" s="24"/>
    </row>
    <row r="427" spans="6:7">
      <c r="F427" s="24"/>
      <c r="G427" s="24"/>
    </row>
    <row r="428" spans="6:7">
      <c r="F428" s="24"/>
      <c r="G428" s="24"/>
    </row>
    <row r="429" spans="6:7">
      <c r="F429" s="24"/>
      <c r="G429" s="24"/>
    </row>
    <row r="430" spans="6:7">
      <c r="F430" s="24"/>
      <c r="G430" s="24"/>
    </row>
    <row r="431" spans="6:7">
      <c r="F431" s="24"/>
      <c r="G431" s="24"/>
    </row>
    <row r="432" spans="6:7">
      <c r="F432" s="24"/>
      <c r="G432" s="24"/>
    </row>
    <row r="433" spans="6:7">
      <c r="F433" s="24"/>
      <c r="G433" s="24"/>
    </row>
    <row r="434" spans="6:7">
      <c r="F434" s="24"/>
      <c r="G434" s="24"/>
    </row>
    <row r="435" spans="6:7">
      <c r="F435" s="24"/>
      <c r="G435" s="24"/>
    </row>
    <row r="436" spans="6:7">
      <c r="F436" s="24"/>
      <c r="G436" s="24"/>
    </row>
    <row r="437" spans="6:7">
      <c r="F437" s="24"/>
      <c r="G437" s="24"/>
    </row>
    <row r="438" spans="6:7">
      <c r="F438" s="24"/>
      <c r="G438" s="24"/>
    </row>
    <row r="439" spans="6:7">
      <c r="F439" s="24"/>
      <c r="G439" s="24"/>
    </row>
    <row r="440" spans="6:7">
      <c r="F440" s="24"/>
      <c r="G440" s="24"/>
    </row>
    <row r="441" spans="6:7">
      <c r="F441" s="24"/>
      <c r="G441" s="24"/>
    </row>
    <row r="442" spans="6:7">
      <c r="F442" s="24"/>
      <c r="G442" s="24"/>
    </row>
    <row r="443" spans="6:7">
      <c r="F443" s="24"/>
      <c r="G443" s="24"/>
    </row>
    <row r="444" spans="6:7">
      <c r="F444" s="24"/>
      <c r="G444" s="24"/>
    </row>
    <row r="445" spans="6:7">
      <c r="F445" s="24"/>
      <c r="G445" s="24"/>
    </row>
    <row r="446" spans="6:7">
      <c r="F446" s="24"/>
      <c r="G446" s="24"/>
    </row>
    <row r="447" spans="6:7">
      <c r="F447" s="24"/>
      <c r="G447" s="24"/>
    </row>
    <row r="448" spans="6:7">
      <c r="F448" s="24"/>
      <c r="G448" s="24"/>
    </row>
    <row r="449" spans="6:7">
      <c r="F449" s="24"/>
      <c r="G449" s="24"/>
    </row>
    <row r="450" spans="6:7">
      <c r="F450" s="24"/>
      <c r="G450" s="24"/>
    </row>
    <row r="451" spans="6:7">
      <c r="F451" s="24"/>
      <c r="G451" s="24"/>
    </row>
    <row r="452" spans="6:7">
      <c r="F452" s="24"/>
      <c r="G452" s="24"/>
    </row>
    <row r="453" spans="6:7">
      <c r="F453" s="24"/>
      <c r="G453" s="24"/>
    </row>
    <row r="454" spans="6:7">
      <c r="F454" s="24"/>
      <c r="G454" s="24"/>
    </row>
    <row r="455" spans="6:7">
      <c r="F455" s="24"/>
      <c r="G455" s="24"/>
    </row>
    <row r="456" spans="6:7">
      <c r="F456" s="24"/>
      <c r="G456" s="24"/>
    </row>
    <row r="457" spans="6:7">
      <c r="F457" s="24"/>
      <c r="G457" s="24"/>
    </row>
    <row r="458" spans="6:7">
      <c r="F458" s="24"/>
      <c r="G458" s="24"/>
    </row>
    <row r="459" spans="6:7">
      <c r="F459" s="24"/>
      <c r="G459" s="24"/>
    </row>
    <row r="460" spans="6:7">
      <c r="F460" s="24"/>
      <c r="G460" s="24"/>
    </row>
    <row r="461" spans="6:7">
      <c r="F461" s="24"/>
      <c r="G461" s="24"/>
    </row>
    <row r="462" spans="6:7">
      <c r="F462" s="24"/>
      <c r="G462" s="24"/>
    </row>
    <row r="463" spans="6:7">
      <c r="F463" s="24"/>
      <c r="G463" s="24"/>
    </row>
    <row r="464" spans="6:7">
      <c r="F464" s="24"/>
      <c r="G464" s="24"/>
    </row>
    <row r="465" spans="6:7">
      <c r="F465" s="24"/>
      <c r="G465" s="24"/>
    </row>
    <row r="466" spans="6:7">
      <c r="F466" s="24"/>
      <c r="G466" s="24"/>
    </row>
    <row r="467" spans="6:7">
      <c r="F467" s="24"/>
      <c r="G467" s="24"/>
    </row>
    <row r="468" spans="6:7">
      <c r="F468" s="24"/>
      <c r="G468" s="24"/>
    </row>
    <row r="469" spans="6:7">
      <c r="F469" s="24"/>
      <c r="G469" s="24"/>
    </row>
    <row r="470" spans="6:7">
      <c r="F470" s="24"/>
      <c r="G470" s="24"/>
    </row>
    <row r="471" spans="6:7">
      <c r="F471" s="24"/>
      <c r="G471" s="24"/>
    </row>
    <row r="472" spans="6:7">
      <c r="F472" s="24"/>
      <c r="G472" s="24"/>
    </row>
    <row r="473" spans="6:7">
      <c r="F473" s="24"/>
      <c r="G473" s="24"/>
    </row>
    <row r="474" spans="6:7">
      <c r="F474" s="24"/>
      <c r="G474" s="24"/>
    </row>
    <row r="475" spans="6:7">
      <c r="F475" s="24"/>
      <c r="G475" s="24"/>
    </row>
    <row r="476" spans="6:7">
      <c r="F476" s="24"/>
      <c r="G476" s="24"/>
    </row>
    <row r="477" spans="6:7">
      <c r="F477" s="24"/>
      <c r="G477" s="24"/>
    </row>
    <row r="478" spans="6:7">
      <c r="F478" s="24"/>
      <c r="G478" s="24"/>
    </row>
    <row r="479" spans="6:7">
      <c r="F479" s="24"/>
      <c r="G479" s="24"/>
    </row>
    <row r="480" spans="6:7">
      <c r="F480" s="24"/>
      <c r="G480" s="24"/>
    </row>
    <row r="481" spans="6:7">
      <c r="F481" s="24"/>
      <c r="G481" s="24"/>
    </row>
    <row r="482" spans="6:7">
      <c r="F482" s="24"/>
      <c r="G482" s="24"/>
    </row>
    <row r="483" spans="6:7">
      <c r="F483" s="24"/>
      <c r="G483" s="24"/>
    </row>
    <row r="484" spans="6:7">
      <c r="F484" s="24"/>
      <c r="G484" s="24"/>
    </row>
    <row r="485" spans="6:7">
      <c r="F485" s="24"/>
      <c r="G485" s="24"/>
    </row>
    <row r="486" spans="6:7">
      <c r="F486" s="24"/>
      <c r="G486" s="24"/>
    </row>
    <row r="487" spans="6:7">
      <c r="F487" s="24"/>
      <c r="G487" s="24"/>
    </row>
    <row r="488" spans="6:7">
      <c r="F488" s="24"/>
      <c r="G488" s="24"/>
    </row>
    <row r="489" spans="6:7">
      <c r="F489" s="24"/>
      <c r="G489" s="24"/>
    </row>
    <row r="490" spans="6:7">
      <c r="F490" s="24"/>
      <c r="G490" s="24"/>
    </row>
    <row r="491" spans="6:7">
      <c r="F491" s="24"/>
      <c r="G491" s="24"/>
    </row>
    <row r="492" spans="6:7">
      <c r="F492" s="24"/>
      <c r="G492" s="24"/>
    </row>
    <row r="493" spans="6:7">
      <c r="F493" s="24"/>
      <c r="G493" s="24"/>
    </row>
    <row r="494" spans="6:7">
      <c r="F494" s="24"/>
      <c r="G494" s="24"/>
    </row>
    <row r="495" spans="6:7">
      <c r="F495" s="24"/>
      <c r="G495" s="24"/>
    </row>
    <row r="496" spans="6:7">
      <c r="F496" s="24"/>
      <c r="G496" s="24"/>
    </row>
    <row r="497" spans="6:7">
      <c r="F497" s="24"/>
      <c r="G497" s="24"/>
    </row>
    <row r="498" spans="6:7">
      <c r="F498" s="24"/>
      <c r="G498" s="24"/>
    </row>
    <row r="499" spans="6:7">
      <c r="F499" s="24"/>
      <c r="G499" s="24"/>
    </row>
    <row r="500" spans="6:7">
      <c r="F500" s="24"/>
      <c r="G500" s="24"/>
    </row>
    <row r="501" spans="6:7">
      <c r="F501" s="24"/>
      <c r="G501" s="24"/>
    </row>
    <row r="502" spans="6:7">
      <c r="F502" s="24"/>
      <c r="G502" s="24"/>
    </row>
    <row r="503" spans="6:7">
      <c r="F503" s="24"/>
      <c r="G503" s="24"/>
    </row>
    <row r="504" spans="6:7">
      <c r="F504" s="24"/>
      <c r="G504" s="24"/>
    </row>
    <row r="505" spans="6:7">
      <c r="F505" s="24"/>
      <c r="G505" s="24"/>
    </row>
    <row r="506" spans="6:7">
      <c r="F506" s="24"/>
      <c r="G506" s="24"/>
    </row>
    <row r="507" spans="6:7">
      <c r="F507" s="24"/>
      <c r="G507" s="24"/>
    </row>
    <row r="508" spans="6:7">
      <c r="F508" s="24"/>
      <c r="G508" s="24"/>
    </row>
    <row r="509" spans="6:7">
      <c r="F509" s="24"/>
      <c r="G509" s="24"/>
    </row>
    <row r="510" spans="6:7">
      <c r="F510" s="24"/>
      <c r="G510" s="24"/>
    </row>
    <row r="511" spans="6:7">
      <c r="F511" s="24"/>
      <c r="G511" s="24"/>
    </row>
    <row r="512" spans="6:7">
      <c r="F512" s="24"/>
      <c r="G512" s="24"/>
    </row>
    <row r="513" spans="6:7">
      <c r="F513" s="24"/>
      <c r="G513" s="24"/>
    </row>
    <row r="514" spans="6:7">
      <c r="F514" s="24"/>
      <c r="G514" s="24"/>
    </row>
    <row r="515" spans="6:7">
      <c r="F515" s="24"/>
      <c r="G515" s="24"/>
    </row>
    <row r="516" spans="6:7">
      <c r="F516" s="24"/>
      <c r="G516" s="24"/>
    </row>
    <row r="517" spans="6:7">
      <c r="F517" s="24"/>
      <c r="G517" s="24"/>
    </row>
    <row r="518" spans="6:7">
      <c r="F518" s="24"/>
      <c r="G518" s="24"/>
    </row>
    <row r="519" spans="6:7">
      <c r="F519" s="24"/>
      <c r="G519" s="24"/>
    </row>
    <row r="520" spans="6:7">
      <c r="F520" s="24"/>
      <c r="G520" s="24"/>
    </row>
    <row r="521" spans="6:7">
      <c r="F521" s="24"/>
      <c r="G521" s="24"/>
    </row>
    <row r="522" spans="6:7">
      <c r="F522" s="24"/>
      <c r="G522" s="24"/>
    </row>
    <row r="523" spans="6:7">
      <c r="F523" s="24"/>
      <c r="G523" s="24"/>
    </row>
    <row r="524" spans="6:7">
      <c r="F524" s="24"/>
      <c r="G524" s="24"/>
    </row>
    <row r="525" spans="6:7">
      <c r="F525" s="24"/>
      <c r="G525" s="24"/>
    </row>
    <row r="526" spans="6:7">
      <c r="F526" s="24"/>
      <c r="G526" s="24"/>
    </row>
    <row r="527" spans="6:7">
      <c r="F527" s="24"/>
      <c r="G527" s="24"/>
    </row>
    <row r="528" spans="6:7">
      <c r="F528" s="24"/>
      <c r="G528" s="24"/>
    </row>
    <row r="529" spans="6:7">
      <c r="F529" s="24"/>
      <c r="G529" s="24"/>
    </row>
    <row r="530" spans="6:7">
      <c r="F530" s="24"/>
      <c r="G530" s="24"/>
    </row>
    <row r="531" spans="6:7">
      <c r="F531" s="24"/>
      <c r="G531" s="24"/>
    </row>
    <row r="532" spans="6:7">
      <c r="F532" s="24"/>
      <c r="G532" s="24"/>
    </row>
    <row r="533" spans="6:7">
      <c r="F533" s="24"/>
      <c r="G533" s="24"/>
    </row>
    <row r="534" spans="6:7">
      <c r="F534" s="24"/>
      <c r="G534" s="24"/>
    </row>
    <row r="535" spans="6:7">
      <c r="F535" s="24"/>
      <c r="G535" s="24"/>
    </row>
    <row r="536" spans="6:7">
      <c r="F536" s="24"/>
      <c r="G536" s="24"/>
    </row>
    <row r="537" spans="6:7">
      <c r="F537" s="24"/>
      <c r="G537" s="24"/>
    </row>
    <row r="538" spans="6:7">
      <c r="F538" s="24"/>
      <c r="G538" s="24"/>
    </row>
    <row r="539" spans="6:7">
      <c r="F539" s="24"/>
      <c r="G539" s="24"/>
    </row>
    <row r="540" spans="6:7">
      <c r="F540" s="24"/>
      <c r="G540" s="24"/>
    </row>
    <row r="541" spans="6:7">
      <c r="F541" s="24"/>
      <c r="G541" s="24"/>
    </row>
    <row r="542" spans="6:7">
      <c r="F542" s="24"/>
      <c r="G542" s="24"/>
    </row>
    <row r="543" spans="6:7">
      <c r="F543" s="24"/>
      <c r="G543" s="24"/>
    </row>
    <row r="544" spans="6:7">
      <c r="F544" s="24"/>
      <c r="G544" s="24"/>
    </row>
    <row r="545" spans="6:7">
      <c r="F545" s="24"/>
      <c r="G545" s="24"/>
    </row>
    <row r="546" spans="6:7">
      <c r="F546" s="24"/>
      <c r="G546" s="24"/>
    </row>
    <row r="547" spans="6:7">
      <c r="F547" s="24"/>
      <c r="G547" s="24"/>
    </row>
    <row r="548" spans="6:7">
      <c r="F548" s="24"/>
      <c r="G548" s="24"/>
    </row>
    <row r="549" spans="6:7">
      <c r="F549" s="24"/>
      <c r="G549" s="24"/>
    </row>
    <row r="550" spans="6:7">
      <c r="F550" s="24"/>
      <c r="G550" s="24"/>
    </row>
    <row r="551" spans="6:7">
      <c r="F551" s="24"/>
      <c r="G551" s="24"/>
    </row>
    <row r="552" spans="6:7">
      <c r="F552" s="24"/>
      <c r="G552" s="24"/>
    </row>
    <row r="553" spans="6:7">
      <c r="F553" s="24"/>
      <c r="G553" s="24"/>
    </row>
    <row r="554" spans="6:7">
      <c r="F554" s="24"/>
      <c r="G554" s="24"/>
    </row>
    <row r="555" spans="6:7">
      <c r="F555" s="24"/>
      <c r="G555" s="24"/>
    </row>
    <row r="556" spans="6:7">
      <c r="F556" s="24"/>
      <c r="G556" s="24"/>
    </row>
    <row r="557" spans="6:7">
      <c r="F557" s="24"/>
      <c r="G557" s="24"/>
    </row>
    <row r="558" spans="6:7">
      <c r="F558" s="24"/>
      <c r="G558" s="24"/>
    </row>
    <row r="559" spans="6:7">
      <c r="F559" s="24"/>
      <c r="G559" s="24"/>
    </row>
    <row r="560" spans="6:7">
      <c r="F560" s="24"/>
      <c r="G560" s="24"/>
    </row>
    <row r="561" spans="6:7">
      <c r="F561" s="24"/>
      <c r="G561" s="24"/>
    </row>
    <row r="562" spans="6:7">
      <c r="F562" s="24"/>
      <c r="G562" s="24"/>
    </row>
    <row r="563" spans="6:7">
      <c r="F563" s="24"/>
      <c r="G563" s="24"/>
    </row>
    <row r="564" spans="6:7">
      <c r="F564" s="24"/>
      <c r="G564" s="24"/>
    </row>
    <row r="565" spans="6:7">
      <c r="F565" s="24"/>
      <c r="G565" s="24"/>
    </row>
    <row r="566" spans="6:7">
      <c r="F566" s="24"/>
      <c r="G566" s="24"/>
    </row>
    <row r="567" spans="6:7">
      <c r="F567" s="24"/>
      <c r="G567" s="24"/>
    </row>
    <row r="568" spans="6:7">
      <c r="F568" s="24"/>
      <c r="G568" s="24"/>
    </row>
    <row r="569" spans="6:7">
      <c r="F569" s="24"/>
      <c r="G569" s="24"/>
    </row>
    <row r="570" spans="6:7">
      <c r="F570" s="24"/>
      <c r="G570" s="24"/>
    </row>
    <row r="571" spans="6:7">
      <c r="F571" s="24"/>
      <c r="G571" s="24"/>
    </row>
    <row r="572" spans="6:7">
      <c r="F572" s="24"/>
      <c r="G572" s="24"/>
    </row>
    <row r="573" spans="6:7">
      <c r="F573" s="24"/>
      <c r="G573" s="24"/>
    </row>
    <row r="574" spans="6:7">
      <c r="F574" s="24"/>
      <c r="G574" s="24"/>
    </row>
    <row r="575" spans="6:7">
      <c r="F575" s="24"/>
      <c r="G575" s="24"/>
    </row>
    <row r="576" spans="6:7">
      <c r="F576" s="24"/>
      <c r="G576" s="24"/>
    </row>
    <row r="577" spans="6:7">
      <c r="F577" s="24"/>
      <c r="G577" s="24"/>
    </row>
    <row r="578" spans="6:7">
      <c r="F578" s="24"/>
      <c r="G578" s="24"/>
    </row>
    <row r="579" spans="6:7">
      <c r="F579" s="24"/>
      <c r="G579" s="24"/>
    </row>
    <row r="580" spans="6:7">
      <c r="F580" s="24"/>
      <c r="G580" s="24"/>
    </row>
    <row r="581" spans="6:7">
      <c r="F581" s="24"/>
      <c r="G581" s="24"/>
    </row>
    <row r="582" spans="6:7">
      <c r="F582" s="24"/>
      <c r="G582" s="24"/>
    </row>
    <row r="583" spans="6:7">
      <c r="F583" s="24"/>
      <c r="G583" s="24"/>
    </row>
    <row r="584" spans="6:7">
      <c r="F584" s="24"/>
      <c r="G584" s="24"/>
    </row>
    <row r="585" spans="6:7">
      <c r="F585" s="24"/>
      <c r="G585" s="24"/>
    </row>
    <row r="586" spans="6:7">
      <c r="F586" s="24"/>
      <c r="G586" s="24"/>
    </row>
    <row r="587" spans="6:7">
      <c r="F587" s="24"/>
      <c r="G587" s="24"/>
    </row>
    <row r="588" spans="6:7">
      <c r="F588" s="24"/>
      <c r="G588" s="24"/>
    </row>
    <row r="589" spans="6:7">
      <c r="F589" s="24"/>
      <c r="G589" s="24"/>
    </row>
    <row r="590" spans="6:7">
      <c r="F590" s="24"/>
      <c r="G590" s="24"/>
    </row>
    <row r="591" spans="6:7">
      <c r="F591" s="24"/>
      <c r="G591" s="24"/>
    </row>
    <row r="592" spans="6:7">
      <c r="F592" s="24"/>
      <c r="G592" s="24"/>
    </row>
    <row r="593" spans="6:7">
      <c r="F593" s="24"/>
      <c r="G593" s="24"/>
    </row>
    <row r="594" spans="6:7">
      <c r="F594" s="24"/>
      <c r="G594" s="24"/>
    </row>
    <row r="595" spans="6:7">
      <c r="F595" s="24"/>
      <c r="G595" s="24"/>
    </row>
    <row r="596" spans="6:7">
      <c r="F596" s="24"/>
      <c r="G596" s="24"/>
    </row>
    <row r="597" spans="6:7">
      <c r="F597" s="24"/>
      <c r="G597" s="24"/>
    </row>
    <row r="598" spans="6:7">
      <c r="F598" s="24"/>
      <c r="G598" s="24"/>
    </row>
    <row r="599" spans="6:7">
      <c r="F599" s="24"/>
      <c r="G599" s="24"/>
    </row>
    <row r="600" spans="6:7">
      <c r="F600" s="24"/>
      <c r="G600" s="24"/>
    </row>
    <row r="601" spans="6:7">
      <c r="F601" s="24"/>
      <c r="G601" s="24"/>
    </row>
    <row r="602" spans="6:7">
      <c r="F602" s="24"/>
      <c r="G602" s="24"/>
    </row>
    <row r="603" spans="6:7">
      <c r="F603" s="24"/>
      <c r="G603" s="24"/>
    </row>
    <row r="604" spans="6:7">
      <c r="F604" s="24"/>
      <c r="G604" s="24"/>
    </row>
    <row r="605" spans="6:7">
      <c r="F605" s="24"/>
      <c r="G605" s="24"/>
    </row>
    <row r="606" spans="6:7">
      <c r="F606" s="24"/>
      <c r="G606" s="24"/>
    </row>
    <row r="607" spans="6:7">
      <c r="F607" s="24"/>
      <c r="G607" s="24"/>
    </row>
    <row r="608" spans="6:7">
      <c r="F608" s="24"/>
      <c r="G608" s="24"/>
    </row>
    <row r="609" spans="6:7">
      <c r="F609" s="24"/>
      <c r="G609" s="24"/>
    </row>
    <row r="610" spans="6:7">
      <c r="F610" s="24"/>
      <c r="G610" s="24"/>
    </row>
    <row r="611" spans="6:7">
      <c r="F611" s="24"/>
      <c r="G611" s="24"/>
    </row>
    <row r="612" spans="6:7">
      <c r="F612" s="24"/>
      <c r="G612" s="24"/>
    </row>
    <row r="613" spans="6:7">
      <c r="F613" s="24"/>
      <c r="G613" s="24"/>
    </row>
    <row r="614" spans="6:7">
      <c r="F614" s="24"/>
      <c r="G614" s="24"/>
    </row>
    <row r="615" spans="6:7">
      <c r="F615" s="24"/>
      <c r="G615" s="24"/>
    </row>
    <row r="616" spans="6:7">
      <c r="F616" s="24"/>
      <c r="G616" s="24"/>
    </row>
    <row r="617" spans="6:7">
      <c r="F617" s="24"/>
      <c r="G617" s="24"/>
    </row>
    <row r="618" spans="6:7">
      <c r="F618" s="24"/>
      <c r="G618" s="24"/>
    </row>
    <row r="619" spans="6:7">
      <c r="F619" s="24"/>
      <c r="G619" s="24"/>
    </row>
    <row r="620" spans="6:7">
      <c r="F620" s="24"/>
      <c r="G620" s="24"/>
    </row>
    <row r="621" spans="6:7">
      <c r="F621" s="24"/>
      <c r="G621" s="24"/>
    </row>
    <row r="622" spans="6:7">
      <c r="F622" s="24"/>
      <c r="G622" s="24"/>
    </row>
    <row r="623" spans="6:7">
      <c r="F623" s="24"/>
      <c r="G623" s="24"/>
    </row>
    <row r="624" spans="6:7">
      <c r="F624" s="24"/>
      <c r="G624" s="24"/>
    </row>
    <row r="625" spans="6:7">
      <c r="F625" s="24"/>
      <c r="G625" s="24"/>
    </row>
    <row r="626" spans="6:7">
      <c r="F626" s="24"/>
      <c r="G626" s="24"/>
    </row>
    <row r="627" spans="6:7">
      <c r="F627" s="24"/>
      <c r="G627" s="24"/>
    </row>
    <row r="628" spans="6:7">
      <c r="F628" s="24"/>
      <c r="G628" s="24"/>
    </row>
    <row r="629" spans="6:7">
      <c r="F629" s="24"/>
      <c r="G629" s="24"/>
    </row>
    <row r="630" spans="6:7">
      <c r="F630" s="24"/>
      <c r="G630" s="24"/>
    </row>
    <row r="631" spans="6:7">
      <c r="F631" s="24"/>
      <c r="G631" s="24"/>
    </row>
    <row r="632" spans="6:7">
      <c r="F632" s="24"/>
      <c r="G632" s="24"/>
    </row>
    <row r="633" spans="6:7">
      <c r="F633" s="24"/>
      <c r="G633" s="24"/>
    </row>
    <row r="634" spans="6:7">
      <c r="F634" s="24"/>
      <c r="G634" s="24"/>
    </row>
    <row r="635" spans="6:7">
      <c r="F635" s="24"/>
      <c r="G635" s="24"/>
    </row>
    <row r="636" spans="6:7">
      <c r="F636" s="24"/>
      <c r="G636" s="24"/>
    </row>
    <row r="637" spans="6:7">
      <c r="F637" s="24"/>
      <c r="G637" s="24"/>
    </row>
    <row r="638" spans="6:7">
      <c r="F638" s="24"/>
      <c r="G638" s="24"/>
    </row>
    <row r="639" spans="6:7">
      <c r="F639" s="24"/>
      <c r="G639" s="24"/>
    </row>
    <row r="640" spans="6:7">
      <c r="F640" s="24"/>
      <c r="G640" s="24"/>
    </row>
    <row r="641" spans="6:7">
      <c r="F641" s="24"/>
      <c r="G641" s="24"/>
    </row>
    <row r="642" spans="6:7">
      <c r="F642" s="24"/>
      <c r="G642" s="24"/>
    </row>
    <row r="643" spans="6:7">
      <c r="F643" s="24"/>
      <c r="G643" s="24"/>
    </row>
    <row r="644" spans="6:7">
      <c r="F644" s="24"/>
      <c r="G644" s="24"/>
    </row>
    <row r="645" spans="6:7">
      <c r="F645" s="24"/>
      <c r="G645" s="24"/>
    </row>
    <row r="646" spans="6:7">
      <c r="F646" s="24"/>
      <c r="G646" s="24"/>
    </row>
    <row r="647" spans="6:7">
      <c r="F647" s="24"/>
      <c r="G647" s="24"/>
    </row>
    <row r="648" spans="6:7">
      <c r="F648" s="24"/>
      <c r="G648" s="24"/>
    </row>
    <row r="649" spans="6:7">
      <c r="F649" s="24"/>
      <c r="G649" s="24"/>
    </row>
    <row r="650" spans="6:7">
      <c r="F650" s="24"/>
      <c r="G650" s="24"/>
    </row>
    <row r="651" spans="6:7">
      <c r="F651" s="24"/>
      <c r="G651" s="24"/>
    </row>
    <row r="652" spans="6:7">
      <c r="F652" s="24"/>
      <c r="G652" s="24"/>
    </row>
    <row r="653" spans="6:7">
      <c r="F653" s="24"/>
      <c r="G653" s="24"/>
    </row>
    <row r="654" spans="6:7">
      <c r="F654" s="24"/>
      <c r="G654" s="24"/>
    </row>
    <row r="655" spans="6:7">
      <c r="F655" s="24"/>
      <c r="G655" s="24"/>
    </row>
    <row r="656" spans="6:7">
      <c r="F656" s="24"/>
      <c r="G656" s="24"/>
    </row>
    <row r="657" spans="6:7">
      <c r="F657" s="24"/>
      <c r="G657" s="24"/>
    </row>
    <row r="658" spans="6:7">
      <c r="F658" s="24"/>
      <c r="G658" s="24"/>
    </row>
    <row r="659" spans="6:7">
      <c r="F659" s="24"/>
      <c r="G659" s="24"/>
    </row>
    <row r="660" spans="6:7">
      <c r="F660" s="24"/>
      <c r="G660" s="24"/>
    </row>
    <row r="661" spans="6:7">
      <c r="F661" s="24"/>
      <c r="G661" s="24"/>
    </row>
    <row r="662" spans="6:7">
      <c r="F662" s="24"/>
      <c r="G662" s="24"/>
    </row>
    <row r="663" spans="6:7">
      <c r="F663" s="24"/>
      <c r="G663" s="24"/>
    </row>
    <row r="664" spans="6:7">
      <c r="F664" s="24"/>
      <c r="G664" s="24"/>
    </row>
    <row r="665" spans="6:7">
      <c r="F665" s="24"/>
      <c r="G665" s="24"/>
    </row>
    <row r="666" spans="6:7">
      <c r="F666" s="24"/>
      <c r="G666" s="24"/>
    </row>
    <row r="667" spans="6:7">
      <c r="F667" s="24"/>
      <c r="G667" s="24"/>
    </row>
    <row r="668" spans="6:7">
      <c r="F668" s="24"/>
      <c r="G668" s="24"/>
    </row>
    <row r="669" spans="6:7">
      <c r="F669" s="24"/>
      <c r="G669" s="24"/>
    </row>
    <row r="670" spans="6:7">
      <c r="F670" s="24"/>
      <c r="G670" s="24"/>
    </row>
    <row r="671" spans="6:7">
      <c r="F671" s="24"/>
      <c r="G671" s="24"/>
    </row>
    <row r="672" spans="6:7">
      <c r="F672" s="24"/>
      <c r="G672" s="24"/>
    </row>
    <row r="673" spans="6:7">
      <c r="F673" s="24"/>
      <c r="G673" s="24"/>
    </row>
    <row r="674" spans="6:7">
      <c r="F674" s="24"/>
      <c r="G674" s="24"/>
    </row>
    <row r="675" spans="6:7">
      <c r="F675" s="24"/>
      <c r="G675" s="24"/>
    </row>
    <row r="676" spans="6:7">
      <c r="F676" s="24"/>
      <c r="G676" s="24"/>
    </row>
    <row r="677" spans="6:7">
      <c r="F677" s="24"/>
      <c r="G677" s="24"/>
    </row>
    <row r="678" spans="6:7">
      <c r="F678" s="24"/>
      <c r="G678" s="24"/>
    </row>
    <row r="679" spans="6:7">
      <c r="F679" s="24"/>
      <c r="G679" s="24"/>
    </row>
    <row r="680" spans="6:7">
      <c r="F680" s="24"/>
      <c r="G680" s="24"/>
    </row>
    <row r="681" spans="6:7">
      <c r="F681" s="24"/>
      <c r="G681" s="24"/>
    </row>
    <row r="682" spans="6:7">
      <c r="F682" s="24"/>
      <c r="G682" s="24"/>
    </row>
    <row r="683" spans="6:7">
      <c r="F683" s="24"/>
      <c r="G683" s="24"/>
    </row>
    <row r="684" spans="6:7">
      <c r="F684" s="24"/>
      <c r="G684" s="24"/>
    </row>
    <row r="685" spans="6:7">
      <c r="F685" s="24"/>
      <c r="G685" s="24"/>
    </row>
    <row r="686" spans="6:7">
      <c r="F686" s="24"/>
      <c r="G686" s="24"/>
    </row>
    <row r="687" spans="6:7">
      <c r="F687" s="24"/>
      <c r="G687" s="24"/>
    </row>
    <row r="688" spans="6:7">
      <c r="F688" s="24"/>
      <c r="G688" s="24"/>
    </row>
    <row r="689" spans="6:7">
      <c r="F689" s="24"/>
      <c r="G689" s="24"/>
    </row>
    <row r="690" spans="6:7">
      <c r="F690" s="24"/>
      <c r="G690" s="24"/>
    </row>
    <row r="691" spans="6:7">
      <c r="F691" s="24"/>
      <c r="G691" s="24"/>
    </row>
    <row r="692" spans="6:7">
      <c r="F692" s="24"/>
      <c r="G692" s="24"/>
    </row>
    <row r="693" spans="6:7">
      <c r="F693" s="24"/>
      <c r="G693" s="24"/>
    </row>
    <row r="694" spans="6:7">
      <c r="F694" s="24"/>
      <c r="G694" s="24"/>
    </row>
    <row r="695" spans="6:7">
      <c r="F695" s="24"/>
      <c r="G695" s="24"/>
    </row>
    <row r="696" spans="6:7">
      <c r="F696" s="24"/>
      <c r="G696" s="24"/>
    </row>
    <row r="697" spans="6:7">
      <c r="F697" s="24"/>
      <c r="G697" s="24"/>
    </row>
    <row r="698" spans="6:7">
      <c r="F698" s="24"/>
      <c r="G698" s="24"/>
    </row>
    <row r="699" spans="6:7">
      <c r="F699" s="24"/>
      <c r="G699" s="24"/>
    </row>
    <row r="700" spans="6:7">
      <c r="F700" s="24"/>
      <c r="G700" s="24"/>
    </row>
    <row r="701" spans="6:7">
      <c r="F701" s="24"/>
      <c r="G701" s="24"/>
    </row>
    <row r="702" spans="6:7">
      <c r="F702" s="24"/>
      <c r="G702" s="24"/>
    </row>
    <row r="703" spans="6:7">
      <c r="F703" s="24"/>
      <c r="G703" s="24"/>
    </row>
    <row r="704" spans="6:7">
      <c r="F704" s="24"/>
      <c r="G704" s="24"/>
    </row>
    <row r="705" spans="6:7">
      <c r="F705" s="24"/>
      <c r="G705" s="24"/>
    </row>
    <row r="706" spans="6:7">
      <c r="F706" s="24"/>
      <c r="G706" s="24"/>
    </row>
    <row r="707" spans="6:7">
      <c r="F707" s="24"/>
      <c r="G707" s="24"/>
    </row>
    <row r="708" spans="6:7">
      <c r="F708" s="24"/>
      <c r="G708" s="24"/>
    </row>
    <row r="709" spans="6:7">
      <c r="F709" s="24"/>
      <c r="G709" s="24"/>
    </row>
    <row r="710" spans="6:7">
      <c r="F710" s="24"/>
      <c r="G710" s="24"/>
    </row>
    <row r="711" spans="6:7">
      <c r="F711" s="24"/>
      <c r="G711" s="24"/>
    </row>
    <row r="712" spans="6:7">
      <c r="F712" s="24"/>
      <c r="G712" s="24"/>
    </row>
    <row r="713" spans="6:7">
      <c r="F713" s="24"/>
      <c r="G713" s="24"/>
    </row>
    <row r="714" spans="6:7">
      <c r="F714" s="24"/>
      <c r="G714" s="24"/>
    </row>
    <row r="715" spans="6:7">
      <c r="F715" s="24"/>
      <c r="G715" s="24"/>
    </row>
    <row r="716" spans="6:7">
      <c r="F716" s="24"/>
      <c r="G716" s="24"/>
    </row>
    <row r="717" spans="6:7">
      <c r="F717" s="24"/>
      <c r="G717" s="24"/>
    </row>
    <row r="718" spans="6:7">
      <c r="F718" s="24"/>
      <c r="G718" s="24"/>
    </row>
    <row r="719" spans="6:7">
      <c r="F719" s="24"/>
      <c r="G719" s="24"/>
    </row>
    <row r="720" spans="6:7">
      <c r="F720" s="24"/>
      <c r="G720" s="24"/>
    </row>
    <row r="721" spans="6:7">
      <c r="F721" s="24"/>
      <c r="G721" s="24"/>
    </row>
    <row r="722" spans="6:7">
      <c r="F722" s="24"/>
      <c r="G722" s="24"/>
    </row>
    <row r="723" spans="6:7">
      <c r="F723" s="24"/>
      <c r="G723" s="24"/>
    </row>
    <row r="724" spans="6:7">
      <c r="F724" s="24"/>
      <c r="G724" s="24"/>
    </row>
    <row r="725" spans="6:7">
      <c r="F725" s="24"/>
      <c r="G725" s="24"/>
    </row>
    <row r="726" spans="6:7">
      <c r="F726" s="24"/>
      <c r="G726" s="24"/>
    </row>
    <row r="727" spans="6:7">
      <c r="F727" s="24"/>
      <c r="G727" s="24"/>
    </row>
    <row r="728" spans="6:7">
      <c r="F728" s="24"/>
      <c r="G728" s="24"/>
    </row>
    <row r="729" spans="6:7">
      <c r="F729" s="24"/>
      <c r="G729" s="24"/>
    </row>
    <row r="730" spans="6:7">
      <c r="F730" s="24"/>
      <c r="G730" s="24"/>
    </row>
    <row r="731" spans="6:7">
      <c r="F731" s="24"/>
      <c r="G731" s="24"/>
    </row>
    <row r="732" spans="6:7">
      <c r="F732" s="24"/>
      <c r="G732" s="24"/>
    </row>
    <row r="733" spans="6:7">
      <c r="F733" s="24"/>
      <c r="G733" s="24"/>
    </row>
    <row r="734" spans="6:7">
      <c r="F734" s="24"/>
      <c r="G734" s="24"/>
    </row>
    <row r="735" spans="6:7">
      <c r="F735" s="24"/>
      <c r="G735" s="24"/>
    </row>
    <row r="736" spans="6:7">
      <c r="F736" s="24"/>
      <c r="G736" s="24"/>
    </row>
    <row r="737" spans="6:7">
      <c r="F737" s="24"/>
      <c r="G737" s="24"/>
    </row>
    <row r="738" spans="6:7">
      <c r="F738" s="24"/>
      <c r="G738" s="24"/>
    </row>
    <row r="739" spans="6:7">
      <c r="F739" s="24"/>
      <c r="G739" s="24"/>
    </row>
    <row r="740" spans="6:7">
      <c r="F740" s="24"/>
      <c r="G740" s="24"/>
    </row>
    <row r="741" spans="6:7">
      <c r="F741" s="24"/>
      <c r="G741" s="24"/>
    </row>
    <row r="742" spans="6:7">
      <c r="F742" s="24"/>
      <c r="G742" s="24"/>
    </row>
    <row r="743" spans="6:7">
      <c r="F743" s="24"/>
      <c r="G743" s="24"/>
    </row>
    <row r="744" spans="6:7">
      <c r="F744" s="24"/>
      <c r="G744" s="24"/>
    </row>
    <row r="745" spans="6:7">
      <c r="F745" s="24"/>
      <c r="G745" s="24"/>
    </row>
    <row r="746" spans="6:7">
      <c r="F746" s="24"/>
      <c r="G746" s="24"/>
    </row>
    <row r="747" spans="6:7">
      <c r="F747" s="24"/>
      <c r="G747" s="24"/>
    </row>
    <row r="748" spans="6:7">
      <c r="F748" s="24"/>
      <c r="G748" s="24"/>
    </row>
    <row r="749" spans="6:7">
      <c r="F749" s="24"/>
      <c r="G749" s="24"/>
    </row>
    <row r="750" spans="6:7">
      <c r="F750" s="24"/>
      <c r="G750" s="24"/>
    </row>
    <row r="751" spans="6:7">
      <c r="F751" s="24"/>
      <c r="G751" s="24"/>
    </row>
    <row r="752" spans="6:7">
      <c r="F752" s="24"/>
      <c r="G752" s="24"/>
    </row>
    <row r="753" spans="6:7">
      <c r="F753" s="24"/>
      <c r="G753" s="24"/>
    </row>
    <row r="754" spans="6:7">
      <c r="F754" s="24"/>
      <c r="G754" s="24"/>
    </row>
    <row r="755" spans="6:7">
      <c r="F755" s="24"/>
      <c r="G755" s="24"/>
    </row>
    <row r="756" spans="6:7">
      <c r="F756" s="24"/>
      <c r="G756" s="24"/>
    </row>
    <row r="757" spans="6:7">
      <c r="F757" s="24"/>
      <c r="G757" s="24"/>
    </row>
    <row r="758" spans="6:7">
      <c r="F758" s="24"/>
      <c r="G758" s="24"/>
    </row>
    <row r="759" spans="6:7">
      <c r="F759" s="24"/>
      <c r="G759" s="24"/>
    </row>
    <row r="760" spans="6:7">
      <c r="F760" s="24"/>
      <c r="G760" s="24"/>
    </row>
    <row r="761" spans="6:7">
      <c r="F761" s="24"/>
      <c r="G761" s="24"/>
    </row>
    <row r="762" spans="6:7">
      <c r="F762" s="24"/>
      <c r="G762" s="24"/>
    </row>
    <row r="763" spans="6:7">
      <c r="F763" s="24"/>
      <c r="G763" s="24"/>
    </row>
    <row r="764" spans="6:7">
      <c r="F764" s="24"/>
      <c r="G764" s="24"/>
    </row>
    <row r="765" spans="6:7">
      <c r="F765" s="24"/>
      <c r="G765" s="24"/>
    </row>
    <row r="766" spans="6:7">
      <c r="F766" s="24"/>
      <c r="G766" s="24"/>
    </row>
    <row r="767" spans="6:7">
      <c r="F767" s="24"/>
      <c r="G767" s="24"/>
    </row>
    <row r="768" spans="6:7">
      <c r="F768" s="24"/>
      <c r="G768" s="24"/>
    </row>
    <row r="769" spans="6:7">
      <c r="F769" s="24"/>
      <c r="G769" s="24"/>
    </row>
    <row r="770" spans="6:7">
      <c r="F770" s="24"/>
      <c r="G770" s="24"/>
    </row>
    <row r="771" spans="6:7">
      <c r="F771" s="24"/>
      <c r="G771" s="24"/>
    </row>
    <row r="772" spans="6:7">
      <c r="F772" s="24"/>
      <c r="G772" s="24"/>
    </row>
    <row r="773" spans="6:7">
      <c r="F773" s="24"/>
      <c r="G773" s="24"/>
    </row>
    <row r="774" spans="6:7">
      <c r="F774" s="24"/>
      <c r="G774" s="24"/>
    </row>
    <row r="775" spans="6:7">
      <c r="F775" s="24"/>
      <c r="G775" s="24"/>
    </row>
    <row r="776" spans="6:7">
      <c r="F776" s="24"/>
      <c r="G776" s="24"/>
    </row>
    <row r="777" spans="6:7">
      <c r="F777" s="24"/>
      <c r="G777" s="24"/>
    </row>
    <row r="778" spans="6:7">
      <c r="F778" s="24"/>
      <c r="G778" s="24"/>
    </row>
    <row r="779" spans="6:7">
      <c r="F779" s="24"/>
      <c r="G779" s="24"/>
    </row>
    <row r="780" spans="6:7">
      <c r="F780" s="24"/>
      <c r="G780" s="24"/>
    </row>
    <row r="781" spans="6:7">
      <c r="F781" s="24"/>
      <c r="G781" s="24"/>
    </row>
    <row r="782" spans="6:7">
      <c r="F782" s="24"/>
      <c r="G782" s="24"/>
    </row>
    <row r="783" spans="6:7">
      <c r="F783" s="24"/>
      <c r="G783" s="24"/>
    </row>
    <row r="784" spans="6:7">
      <c r="F784" s="24"/>
      <c r="G784" s="24"/>
    </row>
    <row r="785" spans="6:7">
      <c r="F785" s="24"/>
      <c r="G785" s="24"/>
    </row>
    <row r="786" spans="6:7">
      <c r="F786" s="24"/>
      <c r="G786" s="24"/>
    </row>
    <row r="787" spans="6:7">
      <c r="F787" s="24"/>
      <c r="G787" s="24"/>
    </row>
    <row r="788" spans="6:7">
      <c r="F788" s="24"/>
      <c r="G788" s="24"/>
    </row>
    <row r="789" spans="6:7">
      <c r="F789" s="24"/>
      <c r="G789" s="24"/>
    </row>
    <row r="790" spans="6:7">
      <c r="F790" s="24"/>
      <c r="G790" s="24"/>
    </row>
    <row r="791" spans="6:7">
      <c r="F791" s="24"/>
      <c r="G791" s="24"/>
    </row>
    <row r="792" spans="6:7">
      <c r="F792" s="24"/>
      <c r="G792" s="24"/>
    </row>
    <row r="793" spans="6:7">
      <c r="F793" s="24"/>
      <c r="G793" s="24"/>
    </row>
    <row r="794" spans="6:7">
      <c r="F794" s="24"/>
      <c r="G794" s="24"/>
    </row>
    <row r="795" spans="6:7">
      <c r="F795" s="24"/>
      <c r="G795" s="24"/>
    </row>
    <row r="796" spans="6:7">
      <c r="F796" s="24"/>
      <c r="G796" s="24"/>
    </row>
    <row r="797" spans="6:7">
      <c r="F797" s="24"/>
      <c r="G797" s="24"/>
    </row>
    <row r="798" spans="6:7">
      <c r="F798" s="24"/>
      <c r="G798" s="24"/>
    </row>
    <row r="799" spans="6:7">
      <c r="F799" s="24"/>
      <c r="G799" s="24"/>
    </row>
    <row r="800" spans="6:7">
      <c r="F800" s="24"/>
      <c r="G800" s="24"/>
    </row>
    <row r="801" spans="6:7">
      <c r="F801" s="24"/>
      <c r="G801" s="24"/>
    </row>
    <row r="802" spans="6:7">
      <c r="F802" s="24"/>
      <c r="G802" s="24"/>
    </row>
    <row r="803" spans="6:7">
      <c r="F803" s="24"/>
      <c r="G803" s="24"/>
    </row>
    <row r="804" spans="6:7">
      <c r="F804" s="24"/>
      <c r="G804" s="24"/>
    </row>
    <row r="805" spans="6:7">
      <c r="F805" s="24"/>
      <c r="G805" s="24"/>
    </row>
    <row r="806" spans="6:7">
      <c r="F806" s="24"/>
      <c r="G806" s="24"/>
    </row>
    <row r="807" spans="6:7">
      <c r="F807" s="24"/>
      <c r="G807" s="24"/>
    </row>
    <row r="808" spans="6:7">
      <c r="F808" s="24"/>
      <c r="G808" s="24"/>
    </row>
    <row r="809" spans="6:7">
      <c r="F809" s="24"/>
      <c r="G809" s="24"/>
    </row>
    <row r="810" spans="6:7">
      <c r="F810" s="24"/>
      <c r="G810" s="24"/>
    </row>
    <row r="811" spans="6:7">
      <c r="F811" s="24"/>
      <c r="G811" s="24"/>
    </row>
    <row r="812" spans="6:7">
      <c r="F812" s="24"/>
      <c r="G812" s="24"/>
    </row>
    <row r="813" spans="6:7">
      <c r="F813" s="24"/>
      <c r="G813" s="24"/>
    </row>
    <row r="814" spans="6:7">
      <c r="F814" s="24"/>
      <c r="G814" s="24"/>
    </row>
    <row r="815" spans="6:7">
      <c r="F815" s="24"/>
      <c r="G815" s="24"/>
    </row>
    <row r="816" spans="6:7">
      <c r="F816" s="24"/>
      <c r="G816" s="24"/>
    </row>
    <row r="817" spans="6:7">
      <c r="F817" s="24"/>
      <c r="G817" s="24"/>
    </row>
    <row r="818" spans="6:7">
      <c r="F818" s="24"/>
      <c r="G818" s="24"/>
    </row>
    <row r="819" spans="6:7">
      <c r="F819" s="24"/>
      <c r="G819" s="24"/>
    </row>
    <row r="820" spans="6:7">
      <c r="F820" s="24"/>
      <c r="G820" s="24"/>
    </row>
    <row r="821" spans="6:7">
      <c r="F821" s="24"/>
      <c r="G821" s="24"/>
    </row>
    <row r="822" spans="6:7">
      <c r="F822" s="24"/>
      <c r="G822" s="24"/>
    </row>
    <row r="823" spans="6:7">
      <c r="F823" s="24"/>
      <c r="G823" s="24"/>
    </row>
    <row r="824" spans="6:7">
      <c r="F824" s="24"/>
      <c r="G824" s="24"/>
    </row>
    <row r="825" spans="6:7">
      <c r="F825" s="24"/>
      <c r="G825" s="24"/>
    </row>
    <row r="826" spans="6:7">
      <c r="F826" s="24"/>
      <c r="G826" s="24"/>
    </row>
    <row r="827" spans="6:7">
      <c r="F827" s="24"/>
      <c r="G827" s="24"/>
    </row>
    <row r="828" spans="6:7">
      <c r="F828" s="24"/>
      <c r="G828" s="24"/>
    </row>
    <row r="829" spans="6:7">
      <c r="F829" s="24"/>
      <c r="G829" s="24"/>
    </row>
    <row r="830" spans="6:7">
      <c r="F830" s="24"/>
      <c r="G830" s="24"/>
    </row>
    <row r="831" spans="6:7">
      <c r="F831" s="24"/>
      <c r="G831" s="24"/>
    </row>
    <row r="832" spans="6:7">
      <c r="F832" s="24"/>
      <c r="G832" s="24"/>
    </row>
    <row r="833" spans="6:7">
      <c r="F833" s="24"/>
      <c r="G833" s="24"/>
    </row>
    <row r="834" spans="6:7">
      <c r="F834" s="24"/>
      <c r="G834" s="24"/>
    </row>
    <row r="835" spans="6:7">
      <c r="F835" s="24"/>
      <c r="G835" s="24"/>
    </row>
    <row r="836" spans="6:7">
      <c r="F836" s="24"/>
      <c r="G836" s="24"/>
    </row>
    <row r="837" spans="6:7">
      <c r="F837" s="24"/>
      <c r="G837" s="24"/>
    </row>
    <row r="838" spans="6:7">
      <c r="F838" s="24"/>
      <c r="G838" s="24"/>
    </row>
    <row r="839" spans="6:7">
      <c r="F839" s="24"/>
      <c r="G839" s="24"/>
    </row>
    <row r="840" spans="6:7">
      <c r="F840" s="24"/>
      <c r="G840" s="24"/>
    </row>
    <row r="841" spans="6:7">
      <c r="F841" s="24"/>
      <c r="G841" s="24"/>
    </row>
    <row r="842" spans="6:7">
      <c r="F842" s="24"/>
      <c r="G842" s="24"/>
    </row>
    <row r="843" spans="6:7">
      <c r="F843" s="24"/>
      <c r="G843" s="24"/>
    </row>
    <row r="844" spans="6:7">
      <c r="F844" s="24"/>
      <c r="G844" s="24"/>
    </row>
    <row r="845" spans="6:7">
      <c r="F845" s="24"/>
      <c r="G845" s="24"/>
    </row>
    <row r="846" spans="6:7">
      <c r="F846" s="24"/>
      <c r="G846" s="24"/>
    </row>
    <row r="847" spans="6:7">
      <c r="F847" s="24"/>
      <c r="G847" s="24"/>
    </row>
    <row r="848" spans="6:7">
      <c r="F848" s="24"/>
      <c r="G848" s="24"/>
    </row>
    <row r="849" spans="6:7">
      <c r="F849" s="24"/>
      <c r="G849" s="24"/>
    </row>
    <row r="850" spans="6:7">
      <c r="F850" s="24"/>
      <c r="G850" s="24"/>
    </row>
    <row r="851" spans="6:7">
      <c r="F851" s="24"/>
      <c r="G851" s="24"/>
    </row>
    <row r="852" spans="6:7">
      <c r="F852" s="24"/>
      <c r="G852" s="24"/>
    </row>
    <row r="853" spans="6:7">
      <c r="F853" s="24"/>
      <c r="G853" s="24"/>
    </row>
    <row r="854" spans="6:7">
      <c r="F854" s="24"/>
      <c r="G854" s="24"/>
    </row>
    <row r="855" spans="6:7">
      <c r="F855" s="24"/>
      <c r="G855" s="24"/>
    </row>
    <row r="856" spans="6:7">
      <c r="F856" s="24"/>
      <c r="G856" s="24"/>
    </row>
    <row r="857" spans="6:7">
      <c r="F857" s="24"/>
      <c r="G857" s="24"/>
    </row>
    <row r="858" spans="6:7">
      <c r="F858" s="24"/>
      <c r="G858" s="24"/>
    </row>
    <row r="859" spans="6:7">
      <c r="F859" s="24"/>
      <c r="G859" s="24"/>
    </row>
    <row r="860" spans="6:7">
      <c r="F860" s="24"/>
      <c r="G860" s="24"/>
    </row>
    <row r="861" spans="6:7">
      <c r="F861" s="24"/>
      <c r="G861" s="24"/>
    </row>
    <row r="862" spans="6:7">
      <c r="F862" s="24"/>
      <c r="G862" s="24"/>
    </row>
    <row r="863" spans="6:7">
      <c r="F863" s="24"/>
      <c r="G863" s="24"/>
    </row>
    <row r="864" spans="6:7">
      <c r="F864" s="24"/>
      <c r="G864" s="24"/>
    </row>
    <row r="865" spans="6:7">
      <c r="F865" s="24"/>
      <c r="G865" s="24"/>
    </row>
    <row r="866" spans="6:7">
      <c r="F866" s="24"/>
      <c r="G866" s="24"/>
    </row>
    <row r="867" spans="6:7">
      <c r="F867" s="24"/>
      <c r="G867" s="24"/>
    </row>
    <row r="868" spans="6:7">
      <c r="F868" s="24"/>
      <c r="G868" s="24"/>
    </row>
    <row r="869" spans="6:7">
      <c r="F869" s="24"/>
      <c r="G869" s="24"/>
    </row>
    <row r="870" spans="6:7">
      <c r="F870" s="24"/>
      <c r="G870" s="24"/>
    </row>
    <row r="871" spans="6:7">
      <c r="F871" s="24"/>
      <c r="G871" s="24"/>
    </row>
    <row r="872" spans="6:7">
      <c r="F872" s="24"/>
      <c r="G872" s="24"/>
    </row>
    <row r="873" spans="6:7">
      <c r="F873" s="24"/>
      <c r="G873" s="24"/>
    </row>
    <row r="874" spans="6:7">
      <c r="F874" s="24"/>
      <c r="G874" s="24"/>
    </row>
    <row r="875" spans="6:7">
      <c r="F875" s="24"/>
      <c r="G875" s="24"/>
    </row>
    <row r="876" spans="6:7">
      <c r="F876" s="24"/>
      <c r="G876" s="24"/>
    </row>
    <row r="877" spans="6:7">
      <c r="F877" s="24"/>
      <c r="G877" s="24"/>
    </row>
    <row r="878" spans="6:7">
      <c r="F878" s="24"/>
      <c r="G878" s="24"/>
    </row>
    <row r="879" spans="6:7">
      <c r="F879" s="24"/>
      <c r="G879" s="24"/>
    </row>
    <row r="880" spans="6:7">
      <c r="F880" s="24"/>
      <c r="G880" s="24"/>
    </row>
    <row r="881" spans="6:7">
      <c r="F881" s="24"/>
      <c r="G881" s="24"/>
    </row>
    <row r="882" spans="6:7">
      <c r="F882" s="24"/>
      <c r="G882" s="24"/>
    </row>
    <row r="883" spans="6:7">
      <c r="F883" s="24"/>
      <c r="G883" s="24"/>
    </row>
    <row r="884" spans="6:7">
      <c r="F884" s="24"/>
      <c r="G884" s="24"/>
    </row>
    <row r="885" spans="6:7">
      <c r="F885" s="24"/>
      <c r="G885" s="24"/>
    </row>
    <row r="886" spans="6:7">
      <c r="F886" s="24"/>
      <c r="G886" s="24"/>
    </row>
    <row r="887" spans="6:7">
      <c r="F887" s="24"/>
      <c r="G887" s="24"/>
    </row>
    <row r="888" spans="6:7">
      <c r="F888" s="24"/>
      <c r="G888" s="24"/>
    </row>
    <row r="889" spans="6:7">
      <c r="F889" s="24"/>
      <c r="G889" s="24"/>
    </row>
    <row r="890" spans="6:7">
      <c r="F890" s="24"/>
      <c r="G890" s="24"/>
    </row>
    <row r="891" spans="6:7">
      <c r="F891" s="24"/>
      <c r="G891" s="24"/>
    </row>
    <row r="892" spans="6:7">
      <c r="F892" s="24"/>
      <c r="G892" s="24"/>
    </row>
    <row r="893" spans="6:7">
      <c r="F893" s="24"/>
      <c r="G893" s="24"/>
    </row>
    <row r="894" spans="6:7">
      <c r="F894" s="24"/>
      <c r="G894" s="24"/>
    </row>
    <row r="895" spans="6:7">
      <c r="F895" s="24"/>
      <c r="G895" s="24"/>
    </row>
    <row r="896" spans="6:7">
      <c r="F896" s="24"/>
      <c r="G896" s="24"/>
    </row>
    <row r="897" spans="6:7">
      <c r="F897" s="24"/>
      <c r="G897" s="24"/>
    </row>
    <row r="898" spans="6:7">
      <c r="F898" s="24"/>
      <c r="G898" s="24"/>
    </row>
    <row r="899" spans="6:7">
      <c r="F899" s="24"/>
      <c r="G899" s="24"/>
    </row>
    <row r="900" spans="6:7">
      <c r="F900" s="24"/>
      <c r="G900" s="24"/>
    </row>
    <row r="901" spans="6:7">
      <c r="F901" s="24"/>
      <c r="G901" s="24"/>
    </row>
    <row r="902" spans="6:7">
      <c r="F902" s="24"/>
      <c r="G902" s="24"/>
    </row>
    <row r="903" spans="6:7">
      <c r="F903" s="24"/>
      <c r="G903" s="24"/>
    </row>
    <row r="904" spans="6:7">
      <c r="F904" s="24"/>
      <c r="G904" s="24"/>
    </row>
    <row r="905" spans="6:7">
      <c r="F905" s="24"/>
      <c r="G905" s="24"/>
    </row>
    <row r="906" spans="6:7">
      <c r="F906" s="24"/>
      <c r="G906" s="24"/>
    </row>
    <row r="907" spans="6:7">
      <c r="F907" s="24"/>
      <c r="G907" s="24"/>
    </row>
    <row r="908" spans="6:7">
      <c r="F908" s="24"/>
      <c r="G908" s="24"/>
    </row>
    <row r="909" spans="6:7">
      <c r="F909" s="24"/>
      <c r="G909" s="24"/>
    </row>
    <row r="910" spans="6:7">
      <c r="F910" s="24"/>
      <c r="G910" s="24"/>
    </row>
    <row r="911" spans="6:7">
      <c r="F911" s="24"/>
      <c r="G911" s="24"/>
    </row>
    <row r="912" spans="6:7">
      <c r="F912" s="24"/>
      <c r="G912" s="24"/>
    </row>
    <row r="913" spans="6:7">
      <c r="F913" s="24"/>
      <c r="G913" s="24"/>
    </row>
    <row r="914" spans="6:7">
      <c r="F914" s="24"/>
      <c r="G914" s="24"/>
    </row>
    <row r="915" spans="6:7">
      <c r="F915" s="24"/>
      <c r="G915" s="24"/>
    </row>
    <row r="916" spans="6:7">
      <c r="F916" s="24"/>
      <c r="G916" s="24"/>
    </row>
    <row r="917" spans="6:7">
      <c r="F917" s="24"/>
      <c r="G917" s="24"/>
    </row>
    <row r="918" spans="6:7">
      <c r="F918" s="24"/>
      <c r="G918" s="24"/>
    </row>
    <row r="919" spans="6:7">
      <c r="F919" s="24"/>
      <c r="G919" s="24"/>
    </row>
    <row r="920" spans="6:7">
      <c r="F920" s="24"/>
      <c r="G920" s="24"/>
    </row>
    <row r="921" spans="6:7">
      <c r="F921" s="24"/>
      <c r="G921" s="24"/>
    </row>
    <row r="922" spans="6:7">
      <c r="F922" s="24"/>
      <c r="G922" s="24"/>
    </row>
    <row r="923" spans="6:7">
      <c r="F923" s="24"/>
      <c r="G923" s="24"/>
    </row>
    <row r="924" spans="6:7">
      <c r="F924" s="24"/>
      <c r="G924" s="24"/>
    </row>
    <row r="925" spans="6:7">
      <c r="F925" s="24"/>
      <c r="G925" s="24"/>
    </row>
    <row r="926" spans="6:7">
      <c r="F926" s="24"/>
      <c r="G926" s="24"/>
    </row>
    <row r="927" spans="6:7">
      <c r="F927" s="24"/>
      <c r="G927" s="24"/>
    </row>
    <row r="928" spans="6:7">
      <c r="F928" s="24"/>
      <c r="G928" s="24"/>
    </row>
    <row r="929" spans="6:7">
      <c r="F929" s="24"/>
      <c r="G929" s="24"/>
    </row>
    <row r="930" spans="6:7">
      <c r="F930" s="24"/>
      <c r="G930" s="24"/>
    </row>
    <row r="931" spans="6:7">
      <c r="F931" s="24"/>
      <c r="G931" s="24"/>
    </row>
    <row r="932" spans="6:7">
      <c r="F932" s="24"/>
      <c r="G932" s="24"/>
    </row>
    <row r="933" spans="6:7">
      <c r="F933" s="24"/>
      <c r="G933" s="24"/>
    </row>
    <row r="934" spans="6:7">
      <c r="F934" s="24"/>
      <c r="G934" s="24"/>
    </row>
    <row r="935" spans="6:7">
      <c r="F935" s="24"/>
      <c r="G935" s="24"/>
    </row>
    <row r="936" spans="6:7">
      <c r="F936" s="24"/>
      <c r="G936" s="24"/>
    </row>
    <row r="937" spans="6:7">
      <c r="F937" s="24"/>
      <c r="G937" s="24"/>
    </row>
    <row r="938" spans="6:7">
      <c r="F938" s="24"/>
      <c r="G938" s="24"/>
    </row>
    <row r="939" spans="6:7">
      <c r="F939" s="24"/>
      <c r="G939" s="24"/>
    </row>
    <row r="940" spans="6:7">
      <c r="F940" s="24"/>
      <c r="G940" s="24"/>
    </row>
    <row r="941" spans="6:7">
      <c r="F941" s="24"/>
      <c r="G941" s="24"/>
    </row>
    <row r="942" spans="6:7">
      <c r="F942" s="24"/>
      <c r="G942" s="24"/>
    </row>
    <row r="943" spans="6:7">
      <c r="F943" s="24"/>
      <c r="G943" s="24"/>
    </row>
    <row r="944" spans="6:7">
      <c r="F944" s="24"/>
      <c r="G944" s="24"/>
    </row>
    <row r="945" spans="6:7">
      <c r="F945" s="24"/>
      <c r="G945" s="24"/>
    </row>
    <row r="946" spans="6:7">
      <c r="F946" s="24"/>
      <c r="G946" s="24"/>
    </row>
    <row r="947" spans="6:7">
      <c r="F947" s="24"/>
      <c r="G947" s="24"/>
    </row>
    <row r="948" spans="6:7">
      <c r="F948" s="24"/>
      <c r="G948" s="24"/>
    </row>
    <row r="949" spans="6:7">
      <c r="F949" s="24"/>
      <c r="G949" s="24"/>
    </row>
    <row r="950" spans="6:7">
      <c r="F950" s="24"/>
      <c r="G950" s="24"/>
    </row>
    <row r="951" spans="6:7">
      <c r="F951" s="24"/>
      <c r="G951" s="24"/>
    </row>
    <row r="952" spans="6:7">
      <c r="F952" s="24"/>
      <c r="G952" s="24"/>
    </row>
    <row r="953" spans="6:7">
      <c r="F953" s="24"/>
      <c r="G953" s="24"/>
    </row>
    <row r="954" spans="6:7">
      <c r="F954" s="24"/>
      <c r="G954" s="24"/>
    </row>
    <row r="955" spans="6:7">
      <c r="F955" s="24"/>
      <c r="G955" s="24"/>
    </row>
    <row r="956" spans="6:7">
      <c r="F956" s="24"/>
      <c r="G956" s="24"/>
    </row>
    <row r="957" spans="6:7">
      <c r="F957" s="24"/>
      <c r="G957" s="24"/>
    </row>
    <row r="958" spans="6:7">
      <c r="F958" s="24"/>
      <c r="G958" s="24"/>
    </row>
    <row r="959" spans="6:7">
      <c r="F959" s="24"/>
      <c r="G959" s="24"/>
    </row>
    <row r="960" spans="6:7">
      <c r="F960" s="24"/>
      <c r="G960" s="24"/>
    </row>
    <row r="961" spans="6:7">
      <c r="F961" s="24"/>
      <c r="G961" s="24"/>
    </row>
    <row r="962" spans="6:7">
      <c r="F962" s="24"/>
      <c r="G962" s="24"/>
    </row>
    <row r="963" spans="6:7">
      <c r="F963" s="24"/>
      <c r="G963" s="24"/>
    </row>
    <row r="964" spans="6:7">
      <c r="F964" s="24"/>
      <c r="G964" s="24"/>
    </row>
    <row r="965" spans="6:7">
      <c r="F965" s="24"/>
      <c r="G965" s="24"/>
    </row>
    <row r="966" spans="6:7">
      <c r="F966" s="24"/>
      <c r="G966" s="24"/>
    </row>
    <row r="967" spans="6:7">
      <c r="F967" s="24"/>
      <c r="G967" s="24"/>
    </row>
    <row r="968" spans="6:7">
      <c r="F968" s="24"/>
      <c r="G968" s="24"/>
    </row>
    <row r="969" spans="6:7">
      <c r="F969" s="24"/>
      <c r="G969" s="24"/>
    </row>
    <row r="970" spans="6:7">
      <c r="F970" s="24"/>
      <c r="G970" s="24"/>
    </row>
    <row r="971" spans="6:7">
      <c r="F971" s="24"/>
      <c r="G971" s="24"/>
    </row>
    <row r="972" spans="6:7">
      <c r="F972" s="24"/>
      <c r="G972" s="24"/>
    </row>
    <row r="973" spans="6:7">
      <c r="F973" s="24"/>
      <c r="G973" s="24"/>
    </row>
    <row r="974" spans="6:7">
      <c r="F974" s="24"/>
      <c r="G974" s="24"/>
    </row>
    <row r="975" spans="6:7">
      <c r="F975" s="24"/>
      <c r="G975" s="24"/>
    </row>
    <row r="976" spans="6:7">
      <c r="F976" s="24"/>
      <c r="G976" s="24"/>
    </row>
    <row r="977" spans="6:7">
      <c r="F977" s="24"/>
      <c r="G977" s="24"/>
    </row>
    <row r="978" spans="6:7">
      <c r="F978" s="24"/>
      <c r="G978" s="24"/>
    </row>
    <row r="979" spans="6:7">
      <c r="F979" s="24"/>
      <c r="G979" s="24"/>
    </row>
    <row r="980" spans="6:7">
      <c r="F980" s="24"/>
      <c r="G980" s="24"/>
    </row>
    <row r="981" spans="6:7">
      <c r="F981" s="24"/>
      <c r="G981" s="24"/>
    </row>
    <row r="982" spans="6:7">
      <c r="F982" s="24"/>
      <c r="G982" s="24"/>
    </row>
    <row r="983" spans="6:7">
      <c r="F983" s="24"/>
      <c r="G983" s="24"/>
    </row>
    <row r="984" spans="6:7">
      <c r="F984" s="24"/>
      <c r="G984" s="24"/>
    </row>
    <row r="985" spans="6:7">
      <c r="F985" s="24"/>
      <c r="G985" s="24"/>
    </row>
    <row r="986" spans="6:7">
      <c r="F986" s="24"/>
      <c r="G986" s="24"/>
    </row>
    <row r="987" spans="6:7">
      <c r="F987" s="24"/>
      <c r="G987" s="24"/>
    </row>
    <row r="988" spans="6:7">
      <c r="F988" s="24"/>
      <c r="G988" s="24"/>
    </row>
    <row r="989" spans="6:7">
      <c r="F989" s="24"/>
      <c r="G989" s="24"/>
    </row>
    <row r="990" spans="6:7">
      <c r="F990" s="24"/>
      <c r="G990" s="24"/>
    </row>
    <row r="991" spans="6:7">
      <c r="F991" s="24"/>
      <c r="G991" s="24"/>
    </row>
    <row r="992" spans="6:7">
      <c r="F992" s="24"/>
      <c r="G992" s="24"/>
    </row>
    <row r="993" spans="6:7">
      <c r="F993" s="24"/>
      <c r="G993" s="24"/>
    </row>
    <row r="994" spans="6:7">
      <c r="F994" s="24"/>
      <c r="G994" s="24"/>
    </row>
    <row r="995" spans="6:7">
      <c r="F995" s="24"/>
      <c r="G995" s="24"/>
    </row>
    <row r="996" spans="6:7">
      <c r="F996" s="24"/>
      <c r="G996" s="24"/>
    </row>
    <row r="997" spans="6:7">
      <c r="F997" s="24"/>
      <c r="G997" s="24"/>
    </row>
    <row r="998" spans="6:7">
      <c r="F998" s="24"/>
      <c r="G998" s="24"/>
    </row>
    <row r="999" spans="6:7">
      <c r="F999" s="24"/>
      <c r="G999" s="24"/>
    </row>
    <row r="1000" spans="6:7">
      <c r="F1000" s="24"/>
      <c r="G1000" s="24"/>
    </row>
    <row r="1001" spans="6:7">
      <c r="F1001" s="24"/>
      <c r="G1001" s="24"/>
    </row>
    <row r="1002" spans="6:7">
      <c r="F1002" s="24"/>
      <c r="G1002" s="24"/>
    </row>
    <row r="1003" spans="6:7">
      <c r="F1003" s="24"/>
      <c r="G1003" s="24"/>
    </row>
    <row r="1004" spans="6:7">
      <c r="F1004" s="24"/>
      <c r="G1004" s="24"/>
    </row>
    <row r="1005" spans="6:7">
      <c r="F1005" s="24"/>
      <c r="G1005" s="24"/>
    </row>
    <row r="1006" spans="6:7">
      <c r="F1006" s="24"/>
      <c r="G1006" s="24"/>
    </row>
    <row r="1007" spans="6:7">
      <c r="F1007" s="24"/>
      <c r="G1007" s="24"/>
    </row>
    <row r="1008" spans="6:7">
      <c r="F1008" s="24"/>
      <c r="G1008" s="24"/>
    </row>
    <row r="1009" spans="6:7">
      <c r="F1009" s="24"/>
      <c r="G1009" s="24"/>
    </row>
    <row r="1010" spans="6:7">
      <c r="F1010" s="24"/>
      <c r="G1010" s="24"/>
    </row>
    <row r="1011" spans="6:7">
      <c r="F1011" s="24"/>
      <c r="G1011" s="24"/>
    </row>
    <row r="1012" spans="6:7">
      <c r="F1012" s="24"/>
      <c r="G1012" s="24"/>
    </row>
    <row r="1013" spans="6:7">
      <c r="F1013" s="24"/>
      <c r="G1013" s="24"/>
    </row>
    <row r="1014" spans="6:7">
      <c r="F1014" s="24"/>
      <c r="G1014" s="24"/>
    </row>
    <row r="1015" spans="6:7">
      <c r="F1015" s="24"/>
      <c r="G1015" s="24"/>
    </row>
    <row r="1016" spans="6:7">
      <c r="F1016" s="24"/>
      <c r="G1016" s="24"/>
    </row>
    <row r="1017" spans="6:7">
      <c r="F1017" s="24"/>
      <c r="G1017" s="24"/>
    </row>
    <row r="1018" spans="6:7">
      <c r="F1018" s="24"/>
      <c r="G1018" s="24"/>
    </row>
    <row r="1019" spans="6:7">
      <c r="F1019" s="24"/>
      <c r="G1019" s="24"/>
    </row>
    <row r="1020" spans="6:7">
      <c r="F1020" s="24"/>
      <c r="G1020" s="24"/>
    </row>
    <row r="1021" spans="6:7">
      <c r="F1021" s="24"/>
      <c r="G1021" s="24"/>
    </row>
    <row r="1022" spans="6:7">
      <c r="F1022" s="24"/>
      <c r="G1022" s="24"/>
    </row>
    <row r="1023" spans="6:7">
      <c r="F1023" s="24"/>
      <c r="G1023" s="24"/>
    </row>
    <row r="1024" spans="6:7">
      <c r="F1024" s="24"/>
      <c r="G1024" s="24"/>
    </row>
    <row r="1025" spans="6:7">
      <c r="F1025" s="24"/>
      <c r="G1025" s="24"/>
    </row>
    <row r="1026" spans="6:7">
      <c r="F1026" s="24"/>
      <c r="G1026" s="24"/>
    </row>
    <row r="1027" spans="6:7">
      <c r="F1027" s="24"/>
      <c r="G1027" s="24"/>
    </row>
    <row r="1028" spans="6:7">
      <c r="F1028" s="24"/>
      <c r="G1028" s="24"/>
    </row>
    <row r="1029" spans="6:7">
      <c r="F1029" s="24"/>
      <c r="G1029" s="24"/>
    </row>
    <row r="1030" spans="6:7">
      <c r="F1030" s="24"/>
      <c r="G1030" s="24"/>
    </row>
    <row r="1031" spans="6:7">
      <c r="F1031" s="24"/>
      <c r="G1031" s="24"/>
    </row>
    <row r="1032" spans="6:7">
      <c r="F1032" s="24"/>
      <c r="G1032" s="24"/>
    </row>
    <row r="1033" spans="6:7">
      <c r="F1033" s="24"/>
      <c r="G1033" s="24"/>
    </row>
    <row r="1034" spans="6:7">
      <c r="F1034" s="24"/>
      <c r="G1034" s="24"/>
    </row>
    <row r="1035" spans="6:7">
      <c r="F1035" s="24"/>
      <c r="G1035" s="24"/>
    </row>
    <row r="1036" spans="6:7">
      <c r="F1036" s="24"/>
      <c r="G1036" s="24"/>
    </row>
    <row r="1037" spans="6:7">
      <c r="F1037" s="24"/>
      <c r="G1037" s="24"/>
    </row>
    <row r="1038" spans="6:7">
      <c r="F1038" s="24"/>
      <c r="G1038" s="24"/>
    </row>
    <row r="1039" spans="6:7">
      <c r="F1039" s="24"/>
      <c r="G1039" s="24"/>
    </row>
    <row r="1040" spans="6:7">
      <c r="F1040" s="24"/>
      <c r="G1040" s="24"/>
    </row>
    <row r="1041" spans="6:7">
      <c r="F1041" s="24"/>
      <c r="G1041" s="24"/>
    </row>
    <row r="1042" spans="6:7">
      <c r="F1042" s="24"/>
      <c r="G1042" s="24"/>
    </row>
    <row r="1043" spans="6:7">
      <c r="F1043" s="24"/>
      <c r="G1043" s="24"/>
    </row>
    <row r="1044" spans="6:7">
      <c r="F1044" s="24"/>
      <c r="G1044" s="24"/>
    </row>
    <row r="1045" spans="6:7">
      <c r="F1045" s="24"/>
      <c r="G1045" s="24"/>
    </row>
    <row r="1046" spans="6:7">
      <c r="F1046" s="24"/>
      <c r="G1046" s="24"/>
    </row>
    <row r="1047" spans="6:7">
      <c r="F1047" s="24"/>
      <c r="G1047" s="24"/>
    </row>
    <row r="1048" spans="6:7">
      <c r="F1048" s="24"/>
      <c r="G1048" s="24"/>
    </row>
    <row r="1049" spans="6:7">
      <c r="F1049" s="24"/>
      <c r="G1049" s="24"/>
    </row>
    <row r="1050" spans="6:7">
      <c r="F1050" s="24"/>
      <c r="G1050" s="24"/>
    </row>
    <row r="1051" spans="6:7">
      <c r="F1051" s="24"/>
      <c r="G1051" s="24"/>
    </row>
    <row r="1052" spans="6:7">
      <c r="F1052" s="24"/>
      <c r="G1052" s="24"/>
    </row>
    <row r="1053" spans="6:7">
      <c r="F1053" s="24"/>
      <c r="G1053" s="24"/>
    </row>
    <row r="1054" spans="6:7">
      <c r="F1054" s="24"/>
      <c r="G1054" s="24"/>
    </row>
    <row r="1055" spans="6:7">
      <c r="F1055" s="24"/>
      <c r="G1055" s="24"/>
    </row>
    <row r="1056" spans="6:7">
      <c r="F1056" s="24"/>
      <c r="G1056" s="24"/>
    </row>
    <row r="1057" spans="6:7">
      <c r="F1057" s="24"/>
      <c r="G1057" s="24"/>
    </row>
    <row r="1058" spans="6:7">
      <c r="F1058" s="24"/>
      <c r="G1058" s="24"/>
    </row>
    <row r="1059" spans="6:7">
      <c r="F1059" s="24"/>
      <c r="G1059" s="24"/>
    </row>
    <row r="1060" spans="6:7">
      <c r="F1060" s="24"/>
      <c r="G1060" s="24"/>
    </row>
    <row r="1061" spans="6:7">
      <c r="F1061" s="24"/>
      <c r="G1061" s="24"/>
    </row>
    <row r="1062" spans="6:7">
      <c r="F1062" s="24"/>
      <c r="G1062" s="24"/>
    </row>
    <row r="1063" spans="6:7">
      <c r="F1063" s="24"/>
      <c r="G1063" s="24"/>
    </row>
    <row r="1064" spans="6:7">
      <c r="F1064" s="24"/>
      <c r="G1064" s="24"/>
    </row>
    <row r="1065" spans="6:7">
      <c r="F1065" s="24"/>
      <c r="G1065" s="24"/>
    </row>
    <row r="1066" spans="6:7">
      <c r="F1066" s="24"/>
      <c r="G1066" s="24"/>
    </row>
    <row r="1067" spans="6:7">
      <c r="F1067" s="24"/>
      <c r="G1067" s="24"/>
    </row>
    <row r="1068" spans="6:7">
      <c r="F1068" s="24"/>
      <c r="G1068" s="24"/>
    </row>
    <row r="1069" spans="6:7">
      <c r="F1069" s="24"/>
      <c r="G1069" s="24"/>
    </row>
    <row r="1070" spans="6:7">
      <c r="F1070" s="24"/>
      <c r="G1070" s="24"/>
    </row>
    <row r="1071" spans="6:7">
      <c r="F1071" s="24"/>
      <c r="G1071" s="24"/>
    </row>
    <row r="1072" spans="6:7">
      <c r="F1072" s="24"/>
      <c r="G1072" s="24"/>
    </row>
    <row r="1073" spans="6:7">
      <c r="F1073" s="24"/>
      <c r="G1073" s="24"/>
    </row>
    <row r="1074" spans="6:7">
      <c r="F1074" s="24"/>
      <c r="G1074" s="24"/>
    </row>
    <row r="1075" spans="6:7">
      <c r="F1075" s="24"/>
      <c r="G1075" s="24"/>
    </row>
    <row r="1076" spans="6:7">
      <c r="F1076" s="24"/>
      <c r="G1076" s="24"/>
    </row>
    <row r="1077" spans="6:7">
      <c r="F1077" s="24"/>
      <c r="G1077" s="24"/>
    </row>
    <row r="1078" spans="6:7">
      <c r="F1078" s="24"/>
      <c r="G1078" s="24"/>
    </row>
    <row r="1079" spans="6:7">
      <c r="F1079" s="24"/>
      <c r="G1079" s="24"/>
    </row>
    <row r="1080" spans="6:7">
      <c r="F1080" s="24"/>
      <c r="G1080" s="24"/>
    </row>
    <row r="1081" spans="6:7">
      <c r="F1081" s="24"/>
      <c r="G1081" s="24"/>
    </row>
    <row r="1082" spans="6:7">
      <c r="F1082" s="24"/>
      <c r="G1082" s="24"/>
    </row>
    <row r="1083" spans="6:7">
      <c r="F1083" s="24"/>
      <c r="G1083" s="24"/>
    </row>
    <row r="1084" spans="6:7">
      <c r="F1084" s="24"/>
      <c r="G1084" s="24"/>
    </row>
    <row r="1085" spans="6:7">
      <c r="F1085" s="24"/>
      <c r="G1085" s="24"/>
    </row>
    <row r="1086" spans="6:7">
      <c r="F1086" s="24"/>
      <c r="G1086" s="24"/>
    </row>
    <row r="1087" spans="6:7">
      <c r="F1087" s="24"/>
      <c r="G1087" s="24"/>
    </row>
    <row r="1088" spans="6:7">
      <c r="F1088" s="24"/>
      <c r="G1088" s="24"/>
    </row>
    <row r="1089" spans="6:7">
      <c r="F1089" s="24"/>
      <c r="G1089" s="24"/>
    </row>
    <row r="1090" spans="6:7">
      <c r="F1090" s="24"/>
      <c r="G1090" s="24"/>
    </row>
    <row r="1091" spans="6:7">
      <c r="F1091" s="24"/>
      <c r="G1091" s="24"/>
    </row>
    <row r="1092" spans="6:7">
      <c r="F1092" s="24"/>
      <c r="G1092" s="24"/>
    </row>
    <row r="1093" spans="6:7">
      <c r="F1093" s="24"/>
      <c r="G1093" s="24"/>
    </row>
    <row r="1094" spans="6:7">
      <c r="F1094" s="24"/>
      <c r="G1094" s="24"/>
    </row>
    <row r="1095" spans="6:7">
      <c r="F1095" s="24"/>
      <c r="G1095" s="24"/>
    </row>
    <row r="1096" spans="6:7">
      <c r="F1096" s="24"/>
      <c r="G1096" s="24"/>
    </row>
    <row r="1097" spans="6:7">
      <c r="F1097" s="24"/>
      <c r="G1097" s="24"/>
    </row>
    <row r="1098" spans="6:7">
      <c r="F1098" s="24"/>
      <c r="G1098" s="24"/>
    </row>
    <row r="1099" spans="6:7">
      <c r="F1099" s="24"/>
      <c r="G1099" s="24"/>
    </row>
    <row r="1100" spans="6:7">
      <c r="F1100" s="24"/>
      <c r="G1100" s="24"/>
    </row>
    <row r="1101" spans="6:7">
      <c r="F1101" s="24"/>
      <c r="G1101" s="24"/>
    </row>
    <row r="1102" spans="6:7">
      <c r="F1102" s="24"/>
      <c r="G1102" s="24"/>
    </row>
    <row r="1103" spans="6:7">
      <c r="F1103" s="24"/>
      <c r="G1103" s="24"/>
    </row>
    <row r="1104" spans="6:7">
      <c r="F1104" s="24"/>
      <c r="G1104" s="24"/>
    </row>
    <row r="1105" spans="6:7">
      <c r="F1105" s="24"/>
      <c r="G1105" s="24"/>
    </row>
    <row r="1106" spans="6:7">
      <c r="F1106" s="24"/>
      <c r="G1106" s="24"/>
    </row>
    <row r="1107" spans="6:7">
      <c r="F1107" s="24"/>
      <c r="G1107" s="24"/>
    </row>
    <row r="1108" spans="6:7">
      <c r="F1108" s="24"/>
      <c r="G1108" s="24"/>
    </row>
    <row r="1109" spans="6:7">
      <c r="F1109" s="24"/>
      <c r="G1109" s="24"/>
    </row>
    <row r="1110" spans="6:7">
      <c r="F1110" s="24"/>
      <c r="G1110" s="24"/>
    </row>
    <row r="1111" spans="6:7">
      <c r="F1111" s="24"/>
      <c r="G1111" s="24"/>
    </row>
    <row r="1112" spans="6:7">
      <c r="F1112" s="24"/>
      <c r="G1112" s="24"/>
    </row>
    <row r="1113" spans="6:7">
      <c r="F1113" s="24"/>
      <c r="G1113" s="24"/>
    </row>
    <row r="1114" spans="6:7">
      <c r="F1114" s="24"/>
      <c r="G1114" s="24"/>
    </row>
    <row r="1115" spans="6:7">
      <c r="F1115" s="24"/>
      <c r="G1115" s="24"/>
    </row>
    <row r="1116" spans="6:7">
      <c r="F1116" s="24"/>
      <c r="G1116" s="24"/>
    </row>
    <row r="1117" spans="6:7">
      <c r="F1117" s="24"/>
      <c r="G1117" s="24"/>
    </row>
    <row r="1118" spans="6:7">
      <c r="F1118" s="24"/>
      <c r="G1118" s="24"/>
    </row>
    <row r="1119" spans="6:7">
      <c r="F1119" s="24"/>
      <c r="G1119" s="24"/>
    </row>
    <row r="1120" spans="6:7">
      <c r="F1120" s="24"/>
      <c r="G1120" s="24"/>
    </row>
    <row r="1121" spans="6:7">
      <c r="F1121" s="24"/>
      <c r="G1121" s="24"/>
    </row>
    <row r="1122" spans="6:7">
      <c r="F1122" s="24"/>
      <c r="G1122" s="24"/>
    </row>
    <row r="1123" spans="6:7">
      <c r="F1123" s="24"/>
      <c r="G1123" s="24"/>
    </row>
    <row r="1124" spans="6:7">
      <c r="F1124" s="24"/>
      <c r="G1124" s="24"/>
    </row>
    <row r="1125" spans="6:7">
      <c r="F1125" s="24"/>
      <c r="G1125" s="24"/>
    </row>
    <row r="1126" spans="6:7">
      <c r="F1126" s="24"/>
      <c r="G1126" s="24"/>
    </row>
    <row r="1127" spans="6:7">
      <c r="F1127" s="24"/>
      <c r="G1127" s="24"/>
    </row>
    <row r="1128" spans="6:7">
      <c r="F1128" s="24"/>
      <c r="G1128" s="24"/>
    </row>
    <row r="1129" spans="6:7">
      <c r="F1129" s="24"/>
      <c r="G1129" s="24"/>
    </row>
    <row r="1130" spans="6:7">
      <c r="F1130" s="24"/>
      <c r="G1130" s="24"/>
    </row>
    <row r="1131" spans="6:7">
      <c r="F1131" s="24"/>
      <c r="G1131" s="24"/>
    </row>
    <row r="1132" spans="6:7">
      <c r="F1132" s="24"/>
      <c r="G1132" s="24"/>
    </row>
    <row r="1133" spans="6:7">
      <c r="F1133" s="24"/>
      <c r="G1133" s="24"/>
    </row>
    <row r="1134" spans="6:7">
      <c r="F1134" s="24"/>
      <c r="G1134" s="24"/>
    </row>
    <row r="1135" spans="6:7">
      <c r="F1135" s="24"/>
      <c r="G1135" s="24"/>
    </row>
    <row r="1136" spans="6:7">
      <c r="F1136" s="24"/>
      <c r="G1136" s="24"/>
    </row>
    <row r="1137" spans="6:7">
      <c r="F1137" s="24"/>
      <c r="G1137" s="24"/>
    </row>
    <row r="1138" spans="6:7">
      <c r="F1138" s="24"/>
      <c r="G1138" s="24"/>
    </row>
    <row r="1139" spans="6:7">
      <c r="F1139" s="24"/>
      <c r="G1139" s="24"/>
    </row>
    <row r="1140" spans="6:7">
      <c r="F1140" s="24"/>
      <c r="G1140" s="24"/>
    </row>
    <row r="1141" spans="6:7">
      <c r="F1141" s="24"/>
      <c r="G1141" s="24"/>
    </row>
    <row r="1142" spans="6:7">
      <c r="F1142" s="24"/>
      <c r="G1142" s="24"/>
    </row>
    <row r="1143" spans="6:7">
      <c r="F1143" s="24"/>
      <c r="G1143" s="24"/>
    </row>
    <row r="1144" spans="6:7">
      <c r="F1144" s="24"/>
      <c r="G1144" s="24"/>
    </row>
    <row r="1145" spans="6:7">
      <c r="F1145" s="24"/>
      <c r="G1145" s="24"/>
    </row>
    <row r="1146" spans="6:7">
      <c r="F1146" s="24"/>
      <c r="G1146" s="24"/>
    </row>
    <row r="1147" spans="6:7">
      <c r="F1147" s="24"/>
      <c r="G1147" s="24"/>
    </row>
    <row r="1148" spans="6:7">
      <c r="F1148" s="24"/>
      <c r="G1148" s="24"/>
    </row>
    <row r="1149" spans="6:7">
      <c r="F1149" s="24"/>
      <c r="G1149" s="24"/>
    </row>
    <row r="1150" spans="6:7">
      <c r="F1150" s="24"/>
      <c r="G1150" s="24"/>
    </row>
    <row r="1151" spans="6:7">
      <c r="F1151" s="24"/>
      <c r="G1151" s="24"/>
    </row>
    <row r="1152" spans="6:7">
      <c r="F1152" s="24"/>
      <c r="G1152" s="24"/>
    </row>
    <row r="1153" spans="6:7">
      <c r="F1153" s="24"/>
      <c r="G1153" s="24"/>
    </row>
    <row r="1154" spans="6:7">
      <c r="F1154" s="24"/>
      <c r="G1154" s="24"/>
    </row>
    <row r="1155" spans="6:7">
      <c r="F1155" s="24"/>
      <c r="G1155" s="24"/>
    </row>
    <row r="1156" spans="6:7">
      <c r="F1156" s="24"/>
      <c r="G1156" s="24"/>
    </row>
    <row r="1157" spans="6:7">
      <c r="F1157" s="24"/>
      <c r="G1157" s="24"/>
    </row>
    <row r="1158" spans="6:7">
      <c r="F1158" s="24"/>
      <c r="G1158" s="24"/>
    </row>
    <row r="1159" spans="6:7">
      <c r="F1159" s="24"/>
      <c r="G1159" s="24"/>
    </row>
    <row r="1160" spans="6:7">
      <c r="F1160" s="24"/>
      <c r="G1160" s="24"/>
    </row>
    <row r="1161" spans="6:7">
      <c r="F1161" s="24"/>
      <c r="G1161" s="24"/>
    </row>
    <row r="1162" spans="6:7">
      <c r="F1162" s="24"/>
      <c r="G1162" s="24"/>
    </row>
    <row r="1163" spans="6:7">
      <c r="F1163" s="24"/>
      <c r="G1163" s="24"/>
    </row>
    <row r="1164" spans="6:7">
      <c r="F1164" s="24"/>
      <c r="G1164" s="24"/>
    </row>
    <row r="1165" spans="6:7">
      <c r="F1165" s="24"/>
      <c r="G1165" s="24"/>
    </row>
    <row r="1166" spans="6:7">
      <c r="F1166" s="24"/>
      <c r="G1166" s="24"/>
    </row>
    <row r="1167" spans="6:7">
      <c r="F1167" s="24"/>
      <c r="G1167" s="24"/>
    </row>
    <row r="1168" spans="6:7">
      <c r="F1168" s="24"/>
      <c r="G1168" s="24"/>
    </row>
    <row r="1169" spans="6:7">
      <c r="F1169" s="24"/>
      <c r="G1169" s="24"/>
    </row>
    <row r="1170" spans="6:7">
      <c r="F1170" s="24"/>
      <c r="G1170" s="24"/>
    </row>
    <row r="1171" spans="6:7">
      <c r="F1171" s="24"/>
      <c r="G1171" s="24"/>
    </row>
    <row r="1172" spans="6:7">
      <c r="F1172" s="24"/>
      <c r="G1172" s="24"/>
    </row>
    <row r="1173" spans="6:7">
      <c r="F1173" s="24"/>
      <c r="G1173" s="24"/>
    </row>
    <row r="1174" spans="6:7">
      <c r="F1174" s="24"/>
      <c r="G1174" s="24"/>
    </row>
    <row r="1175" spans="6:7">
      <c r="F1175" s="24"/>
      <c r="G1175" s="24"/>
    </row>
    <row r="1176" spans="6:7">
      <c r="F1176" s="24"/>
      <c r="G1176" s="24"/>
    </row>
    <row r="1177" spans="6:7">
      <c r="F1177" s="24"/>
      <c r="G1177" s="24"/>
    </row>
    <row r="1178" spans="6:7">
      <c r="F1178" s="24"/>
      <c r="G1178" s="24"/>
    </row>
    <row r="1179" spans="6:7">
      <c r="F1179" s="24"/>
      <c r="G1179" s="24"/>
    </row>
  </sheetData>
  <mergeCells count="1">
    <mergeCell ref="B66:C66"/>
  </mergeCells>
  <phoneticPr fontId="4" type="noConversion"/>
  <conditionalFormatting sqref="D65:E66">
    <cfRule type="cellIs" dxfId="7" priority="1" operator="equal">
      <formula>"CHYBA"</formula>
    </cfRule>
  </conditionalFormatting>
  <pageMargins left="0.78740157480314965" right="0.35433070866141736" top="0.51181102362204722" bottom="0.35433070866141736" header="0.35433070866141736" footer="0.35433070866141736"/>
  <pageSetup paperSize="9" scale="81" fitToHeight="2" orientation="portrait" horizontalDpi="1200" verticalDpi="1200" r:id="rId1"/>
  <headerFooter alignWithMargins="0"/>
  <rowBreaks count="1" manualBreakCount="1">
    <brk id="3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AK46"/>
  <sheetViews>
    <sheetView view="pageBreakPreview" workbookViewId="0">
      <selection activeCell="AN17" sqref="AN17"/>
    </sheetView>
  </sheetViews>
  <sheetFormatPr defaultColWidth="2.5703125" defaultRowHeight="18" customHeight="1"/>
  <cols>
    <col min="1" max="37" width="2.5703125" style="45" customWidth="1"/>
    <col min="38" max="16384" width="2.5703125" style="6"/>
  </cols>
  <sheetData>
    <row r="1" spans="1:37" ht="15.75" customHeight="1">
      <c r="A1" s="169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1"/>
      <c r="W1" s="171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2"/>
      <c r="AI1" s="170"/>
      <c r="AJ1" s="170"/>
    </row>
    <row r="2" spans="1:37" s="5" customFormat="1" ht="21.2" customHeight="1">
      <c r="A2" s="170" t="s">
        <v>364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1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44"/>
    </row>
    <row r="3" spans="1:37" s="5" customFormat="1" ht="17.25" customHeight="1">
      <c r="A3" s="391" t="s">
        <v>475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404"/>
      <c r="AD3" s="405"/>
      <c r="AE3" s="405"/>
      <c r="AF3" s="405"/>
      <c r="AG3" s="405"/>
      <c r="AH3" s="405"/>
      <c r="AI3" s="170"/>
      <c r="AJ3" s="170"/>
      <c r="AK3" s="44"/>
    </row>
    <row r="4" spans="1:37" s="5" customFormat="1" ht="17.25" customHeight="1">
      <c r="A4" s="173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5"/>
      <c r="AD4" s="176"/>
      <c r="AE4" s="176"/>
      <c r="AF4" s="176"/>
      <c r="AG4" s="176"/>
      <c r="AH4" s="176"/>
      <c r="AI4" s="170"/>
      <c r="AJ4" s="170"/>
      <c r="AK4" s="44"/>
    </row>
    <row r="5" spans="1:37" s="5" customFormat="1" ht="17.25" customHeight="1">
      <c r="A5" s="173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5"/>
      <c r="AD5" s="176"/>
      <c r="AE5" s="176"/>
      <c r="AF5" s="176"/>
      <c r="AG5" s="176"/>
      <c r="AH5" s="176"/>
      <c r="AI5" s="170"/>
      <c r="AJ5" s="170"/>
      <c r="AK5" s="44"/>
    </row>
    <row r="6" spans="1:37" s="5" customFormat="1" ht="25.5" customHeight="1">
      <c r="A6" s="406" t="s">
        <v>635</v>
      </c>
      <c r="B6" s="407">
        <f>TSS!B6</f>
        <v>0</v>
      </c>
      <c r="C6" s="407">
        <f>TSS!C6</f>
        <v>0</v>
      </c>
      <c r="D6" s="407">
        <f>TSS!D6</f>
        <v>0</v>
      </c>
      <c r="E6" s="407">
        <f>TSS!E6</f>
        <v>0</v>
      </c>
      <c r="F6" s="407">
        <f>TSS!F6</f>
        <v>0</v>
      </c>
      <c r="G6" s="407">
        <f>TSS!G6</f>
        <v>0</v>
      </c>
      <c r="H6" s="407">
        <f>TSS!H6</f>
        <v>0</v>
      </c>
      <c r="I6" s="407">
        <f>TSS!I6</f>
        <v>0</v>
      </c>
      <c r="J6" s="407">
        <f>TSS!J6</f>
        <v>0</v>
      </c>
      <c r="K6" s="407">
        <f>TSS!K6</f>
        <v>0</v>
      </c>
      <c r="L6" s="407">
        <f>TSS!L6</f>
        <v>0</v>
      </c>
      <c r="M6" s="407">
        <f>TSS!M6</f>
        <v>0</v>
      </c>
      <c r="N6" s="407">
        <f>TSS!N6</f>
        <v>0</v>
      </c>
      <c r="O6" s="407">
        <f>TSS!O6</f>
        <v>0</v>
      </c>
      <c r="P6" s="407">
        <f>TSS!P6</f>
        <v>0</v>
      </c>
      <c r="Q6" s="407">
        <f>TSS!Q6</f>
        <v>0</v>
      </c>
      <c r="R6" s="407">
        <f>TSS!R6</f>
        <v>0</v>
      </c>
      <c r="S6" s="407">
        <f>TSS!S6</f>
        <v>0</v>
      </c>
      <c r="T6" s="407">
        <f>TSS!T6</f>
        <v>0</v>
      </c>
      <c r="U6" s="407">
        <f>TSS!U6</f>
        <v>0</v>
      </c>
      <c r="V6" s="407">
        <f>TSS!V6</f>
        <v>0</v>
      </c>
      <c r="W6" s="407">
        <f>TSS!W6</f>
        <v>0</v>
      </c>
      <c r="X6" s="407">
        <f>TSS!X6</f>
        <v>0</v>
      </c>
      <c r="Y6" s="407">
        <f>TSS!Y6</f>
        <v>0</v>
      </c>
      <c r="Z6" s="407">
        <f>TSS!Z6</f>
        <v>0</v>
      </c>
      <c r="AA6" s="407">
        <f>TSS!AA6</f>
        <v>0</v>
      </c>
      <c r="AB6" s="407">
        <f>TSS!AB6</f>
        <v>0</v>
      </c>
      <c r="AC6" s="407">
        <f>TSS!AC6</f>
        <v>0</v>
      </c>
      <c r="AD6" s="407">
        <f>TSS!AD6</f>
        <v>0</v>
      </c>
      <c r="AE6" s="407">
        <f>TSS!AE6</f>
        <v>0</v>
      </c>
      <c r="AF6" s="407">
        <f>TSS!AF6</f>
        <v>0</v>
      </c>
      <c r="AG6" s="407">
        <f>TSS!AG6</f>
        <v>0</v>
      </c>
      <c r="AH6" s="407">
        <f>TSS!AH6</f>
        <v>0</v>
      </c>
      <c r="AI6" s="170"/>
      <c r="AJ6" s="170"/>
      <c r="AK6" s="44"/>
    </row>
    <row r="7" spans="1:37" s="5" customFormat="1" ht="12" customHeight="1">
      <c r="A7" s="177"/>
      <c r="B7" s="177"/>
      <c r="C7" s="177"/>
      <c r="D7" s="177"/>
      <c r="E7" s="177"/>
      <c r="F7" s="177"/>
      <c r="G7" s="177"/>
      <c r="H7" s="177"/>
      <c r="I7" s="177"/>
      <c r="J7" s="178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80"/>
      <c r="AC7" s="177"/>
      <c r="AD7" s="177"/>
      <c r="AE7" s="177"/>
      <c r="AF7" s="177"/>
      <c r="AG7" s="177"/>
      <c r="AH7" s="177"/>
      <c r="AI7" s="170"/>
      <c r="AJ7" s="170"/>
      <c r="AK7" s="44"/>
    </row>
    <row r="8" spans="1:37" s="5" customFormat="1" ht="17.25" customHeight="1">
      <c r="A8" s="170"/>
      <c r="B8" s="170"/>
      <c r="C8" s="170"/>
      <c r="D8" s="170"/>
      <c r="E8" s="170"/>
      <c r="F8" s="170"/>
      <c r="G8" s="170"/>
      <c r="H8" s="170"/>
      <c r="I8" s="170"/>
      <c r="J8" s="181"/>
      <c r="K8" s="182" t="s">
        <v>519</v>
      </c>
      <c r="L8" s="182"/>
      <c r="M8" s="183">
        <f>TSS!M8</f>
        <v>3</v>
      </c>
      <c r="N8" s="183">
        <f>TSS!N8</f>
        <v>1</v>
      </c>
      <c r="O8" s="184" t="s">
        <v>459</v>
      </c>
      <c r="P8" s="183">
        <f>TSS!P8</f>
        <v>1</v>
      </c>
      <c r="Q8" s="183">
        <f>TSS!Q8</f>
        <v>2</v>
      </c>
      <c r="R8" s="184" t="s">
        <v>459</v>
      </c>
      <c r="S8" s="183">
        <v>2</v>
      </c>
      <c r="T8" s="183">
        <v>0</v>
      </c>
      <c r="U8" s="183">
        <f>TSS!U8</f>
        <v>1</v>
      </c>
      <c r="V8" s="183">
        <f>TSS!V8</f>
        <v>3</v>
      </c>
      <c r="W8" s="918" t="str">
        <f>TSS!W8</f>
        <v>(v celých eurách)</v>
      </c>
      <c r="X8" s="919"/>
      <c r="Y8" s="919"/>
      <c r="Z8" s="919"/>
      <c r="AA8" s="919"/>
      <c r="AB8" s="920"/>
      <c r="AC8" s="170"/>
      <c r="AD8" s="170"/>
      <c r="AE8" s="170"/>
      <c r="AF8" s="170"/>
      <c r="AG8" s="170"/>
      <c r="AH8" s="170"/>
      <c r="AI8" s="170"/>
      <c r="AJ8" s="170"/>
      <c r="AK8" s="44"/>
    </row>
    <row r="9" spans="1:37" ht="21.95" customHeight="1">
      <c r="A9" s="408"/>
      <c r="B9" s="408"/>
      <c r="C9" s="408"/>
      <c r="D9" s="408"/>
      <c r="E9" s="408"/>
      <c r="F9" s="408"/>
      <c r="G9" s="408"/>
      <c r="H9" s="408"/>
      <c r="I9" s="408"/>
      <c r="J9" s="408"/>
      <c r="K9" s="408"/>
      <c r="L9" s="408"/>
      <c r="M9" s="408"/>
      <c r="N9" s="408"/>
      <c r="O9" s="408"/>
      <c r="P9" s="408"/>
      <c r="Q9" s="408"/>
      <c r="R9" s="408"/>
      <c r="S9" s="408"/>
      <c r="T9" s="408"/>
      <c r="U9" s="408"/>
      <c r="V9" s="408"/>
      <c r="W9" s="408"/>
      <c r="X9" s="408"/>
      <c r="Y9" s="408"/>
      <c r="Z9" s="408"/>
      <c r="AA9" s="408"/>
      <c r="AB9" s="408"/>
      <c r="AC9" s="408"/>
      <c r="AD9" s="408"/>
      <c r="AE9" s="408"/>
      <c r="AF9" s="408"/>
      <c r="AG9" s="408"/>
      <c r="AH9" s="408"/>
      <c r="AI9" s="398"/>
      <c r="AJ9" s="399"/>
    </row>
    <row r="10" spans="1:37" ht="12.95" customHeight="1">
      <c r="A10" s="398"/>
      <c r="B10" s="398"/>
      <c r="C10" s="398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  <c r="AC10" s="398"/>
      <c r="AD10" s="398"/>
      <c r="AE10" s="398"/>
      <c r="AF10" s="398"/>
      <c r="AG10" s="398"/>
      <c r="AH10" s="398"/>
      <c r="AI10" s="398"/>
      <c r="AJ10" s="399"/>
    </row>
    <row r="11" spans="1:37" ht="12.95" customHeight="1">
      <c r="A11" s="398"/>
      <c r="B11" s="399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399"/>
      <c r="AA11" s="399"/>
      <c r="AB11" s="399"/>
      <c r="AC11" s="399"/>
      <c r="AD11" s="399"/>
      <c r="AE11" s="399"/>
      <c r="AF11" s="399"/>
      <c r="AG11" s="399"/>
      <c r="AH11" s="399"/>
      <c r="AI11" s="399"/>
      <c r="AJ11" s="399"/>
    </row>
    <row r="12" spans="1:37" ht="12.95" customHeight="1">
      <c r="A12" s="399"/>
      <c r="B12" s="399"/>
      <c r="C12" s="399"/>
      <c r="D12" s="399"/>
      <c r="E12" s="399"/>
      <c r="F12" s="399"/>
      <c r="G12" s="399"/>
      <c r="H12" s="399"/>
      <c r="I12" s="399"/>
      <c r="J12" s="399"/>
      <c r="K12" s="399"/>
      <c r="L12" s="399"/>
      <c r="M12" s="399"/>
      <c r="N12" s="399"/>
      <c r="O12" s="399"/>
      <c r="P12" s="399"/>
      <c r="Q12" s="399"/>
      <c r="R12" s="399"/>
      <c r="S12" s="399"/>
      <c r="T12" s="399"/>
      <c r="U12" s="399"/>
      <c r="V12" s="399"/>
      <c r="W12" s="399"/>
      <c r="X12" s="399"/>
      <c r="Y12" s="399"/>
      <c r="Z12" s="399"/>
      <c r="AA12" s="399"/>
      <c r="AB12" s="399"/>
      <c r="AC12" s="399"/>
      <c r="AD12" s="399"/>
      <c r="AE12" s="399"/>
      <c r="AF12" s="399"/>
      <c r="AG12" s="399"/>
      <c r="AH12" s="399"/>
      <c r="AI12" s="399"/>
      <c r="AJ12" s="399"/>
    </row>
    <row r="13" spans="1:37" ht="12.95" customHeight="1">
      <c r="A13" s="400"/>
      <c r="B13" s="400"/>
      <c r="C13" s="400"/>
      <c r="D13" s="400"/>
      <c r="E13" s="400"/>
      <c r="F13" s="400"/>
      <c r="G13" s="400"/>
      <c r="H13" s="400"/>
      <c r="I13" s="400"/>
      <c r="J13" s="400"/>
      <c r="K13" s="400"/>
      <c r="L13" s="400"/>
      <c r="M13" s="400"/>
      <c r="N13" s="400"/>
      <c r="O13" s="400"/>
      <c r="P13" s="400"/>
      <c r="Q13" s="400"/>
      <c r="R13" s="400"/>
      <c r="S13" s="400"/>
      <c r="T13" s="400"/>
      <c r="U13" s="400"/>
      <c r="V13" s="400"/>
      <c r="W13" s="400"/>
      <c r="X13" s="400"/>
      <c r="Y13" s="400"/>
      <c r="Z13" s="400"/>
      <c r="AA13" s="400"/>
      <c r="AB13" s="400"/>
      <c r="AC13" s="400"/>
      <c r="AD13" s="400"/>
      <c r="AE13" s="400"/>
      <c r="AF13" s="400"/>
      <c r="AG13" s="400"/>
      <c r="AH13" s="400"/>
      <c r="AI13" s="400"/>
      <c r="AJ13" s="176"/>
    </row>
    <row r="14" spans="1:37" ht="20.25" customHeight="1">
      <c r="A14" s="185" t="s">
        <v>520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7"/>
      <c r="L14" s="185" t="s">
        <v>521</v>
      </c>
      <c r="M14" s="186"/>
      <c r="N14" s="186"/>
      <c r="O14" s="186"/>
      <c r="P14" s="186"/>
      <c r="Q14" s="186"/>
      <c r="R14" s="185" t="s">
        <v>521</v>
      </c>
      <c r="S14" s="186"/>
      <c r="T14" s="186"/>
      <c r="U14" s="186"/>
      <c r="V14" s="186"/>
      <c r="W14" s="186"/>
      <c r="X14" s="185"/>
      <c r="Y14" s="186"/>
      <c r="Z14" s="186"/>
      <c r="AA14" s="186"/>
      <c r="AB14" s="186"/>
      <c r="AC14" s="187"/>
      <c r="AD14" s="186" t="s">
        <v>522</v>
      </c>
      <c r="AE14" s="186"/>
      <c r="AF14" s="186"/>
      <c r="AG14" s="185" t="s">
        <v>523</v>
      </c>
      <c r="AH14" s="186"/>
      <c r="AI14" s="186"/>
      <c r="AJ14" s="187"/>
    </row>
    <row r="15" spans="1:37" ht="20.25" customHeight="1">
      <c r="A15" s="188">
        <f>TSS!A15</f>
        <v>0</v>
      </c>
      <c r="B15" s="188">
        <f>TSS!B15</f>
        <v>0</v>
      </c>
      <c r="C15" s="188">
        <f>TSS!C15</f>
        <v>0</v>
      </c>
      <c r="D15" s="188">
        <f>TSS!D15</f>
        <v>0</v>
      </c>
      <c r="E15" s="188">
        <f>TSS!E15</f>
        <v>0</v>
      </c>
      <c r="F15" s="188">
        <f>TSS!F15</f>
        <v>0</v>
      </c>
      <c r="G15" s="188">
        <f>TSS!G15</f>
        <v>0</v>
      </c>
      <c r="H15" s="188">
        <f>TSS!H15</f>
        <v>0</v>
      </c>
      <c r="I15" s="188">
        <f>TSS!I15</f>
        <v>0</v>
      </c>
      <c r="J15" s="188">
        <f>TSS!J15</f>
        <v>0</v>
      </c>
      <c r="K15" s="189"/>
      <c r="L15" s="188" t="str">
        <f>TSS!L15</f>
        <v>x</v>
      </c>
      <c r="M15" s="193" t="s">
        <v>524</v>
      </c>
      <c r="N15" s="176"/>
      <c r="O15" s="176"/>
      <c r="P15" s="176"/>
      <c r="Q15" s="195"/>
      <c r="R15" s="176"/>
      <c r="S15" s="188" t="str">
        <f>TSS!S15</f>
        <v>x</v>
      </c>
      <c r="T15" s="193" t="s">
        <v>525</v>
      </c>
      <c r="U15" s="176"/>
      <c r="V15" s="176"/>
      <c r="W15" s="176"/>
      <c r="X15" s="193" t="s">
        <v>526</v>
      </c>
      <c r="Y15" s="176"/>
      <c r="Z15" s="176"/>
      <c r="AA15" s="176"/>
      <c r="AB15" s="176"/>
      <c r="AC15" s="195" t="s">
        <v>527</v>
      </c>
      <c r="AD15" s="214">
        <f>TSS!AD15</f>
        <v>0</v>
      </c>
      <c r="AE15" s="188">
        <f>TSS!AE15</f>
        <v>1</v>
      </c>
      <c r="AF15" s="194"/>
      <c r="AG15" s="188">
        <v>2</v>
      </c>
      <c r="AH15" s="188">
        <v>0</v>
      </c>
      <c r="AI15" s="188">
        <f>TSS!AI15</f>
        <v>1</v>
      </c>
      <c r="AJ15" s="188">
        <f>TSS!AJ15</f>
        <v>2</v>
      </c>
    </row>
    <row r="16" spans="1:37" ht="20.25" customHeight="1">
      <c r="A16" s="193" t="s">
        <v>129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95"/>
      <c r="L16" s="196"/>
      <c r="M16" s="176" t="s">
        <v>528</v>
      </c>
      <c r="N16" s="176"/>
      <c r="O16" s="176"/>
      <c r="P16" s="176"/>
      <c r="Q16" s="195"/>
      <c r="R16" s="176"/>
      <c r="S16" s="197"/>
      <c r="T16" s="193" t="s">
        <v>529</v>
      </c>
      <c r="U16" s="192"/>
      <c r="V16" s="192"/>
      <c r="W16" s="192"/>
      <c r="X16" s="181" t="s">
        <v>530</v>
      </c>
      <c r="Y16" s="182"/>
      <c r="Z16" s="182"/>
      <c r="AA16" s="182"/>
      <c r="AB16" s="182"/>
      <c r="AC16" s="203" t="s">
        <v>531</v>
      </c>
      <c r="AD16" s="214">
        <f>TSS!AD16</f>
        <v>1</v>
      </c>
      <c r="AE16" s="188">
        <f>TSS!AE16</f>
        <v>2</v>
      </c>
      <c r="AF16" s="194"/>
      <c r="AG16" s="188">
        <v>2</v>
      </c>
      <c r="AH16" s="188">
        <v>0</v>
      </c>
      <c r="AI16" s="188">
        <f>TSS!AI16</f>
        <v>1</v>
      </c>
      <c r="AJ16" s="188">
        <f>TSS!AJ16</f>
        <v>2</v>
      </c>
    </row>
    <row r="17" spans="1:37" ht="20.25" customHeight="1">
      <c r="A17" s="188">
        <f>TSS!A17</f>
        <v>0</v>
      </c>
      <c r="B17" s="188">
        <f>TSS!B17</f>
        <v>0</v>
      </c>
      <c r="C17" s="188">
        <f>TSS!C17</f>
        <v>0</v>
      </c>
      <c r="D17" s="188">
        <f>TSS!D17</f>
        <v>0</v>
      </c>
      <c r="E17" s="188">
        <f>TSS!E17</f>
        <v>0</v>
      </c>
      <c r="F17" s="188">
        <f>TSS!F17</f>
        <v>0</v>
      </c>
      <c r="G17" s="188">
        <f>TSS!G17</f>
        <v>0</v>
      </c>
      <c r="H17" s="188">
        <f>TSS!H17</f>
        <v>0</v>
      </c>
      <c r="I17" s="176"/>
      <c r="J17" s="176"/>
      <c r="K17" s="195"/>
      <c r="L17" s="197"/>
      <c r="M17" s="193" t="s">
        <v>532</v>
      </c>
      <c r="N17" s="176"/>
      <c r="O17" s="176"/>
      <c r="P17" s="176"/>
      <c r="Q17" s="195"/>
      <c r="R17" s="176" t="s">
        <v>533</v>
      </c>
      <c r="S17" s="176"/>
      <c r="T17" s="176"/>
      <c r="U17" s="176"/>
      <c r="V17" s="176"/>
      <c r="W17" s="176"/>
      <c r="X17" s="193" t="s">
        <v>534</v>
      </c>
      <c r="Y17" s="176"/>
      <c r="Z17" s="176"/>
      <c r="AA17" s="176"/>
      <c r="AB17" s="176"/>
      <c r="AC17" s="176" t="s">
        <v>527</v>
      </c>
      <c r="AD17" s="188">
        <f>TSS!AD17</f>
        <v>0</v>
      </c>
      <c r="AE17" s="188">
        <f>TSS!AE17</f>
        <v>1</v>
      </c>
      <c r="AF17" s="201"/>
      <c r="AG17" s="188">
        <v>2</v>
      </c>
      <c r="AH17" s="188">
        <v>0</v>
      </c>
      <c r="AI17" s="188">
        <f>TSS!AI17</f>
        <v>1</v>
      </c>
      <c r="AJ17" s="188">
        <f>TSS!AJ17</f>
        <v>1</v>
      </c>
    </row>
    <row r="18" spans="1:37" ht="20.25" customHeight="1">
      <c r="A18" s="193" t="s">
        <v>791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93" t="s">
        <v>535</v>
      </c>
      <c r="Y18" s="176"/>
      <c r="Z18" s="176"/>
      <c r="AA18" s="176"/>
      <c r="AB18" s="176"/>
      <c r="AC18" s="176" t="s">
        <v>531</v>
      </c>
      <c r="AD18" s="188">
        <f>TSS!AD18</f>
        <v>1</v>
      </c>
      <c r="AE18" s="188">
        <f>TSS!AE18</f>
        <v>2</v>
      </c>
      <c r="AF18" s="194"/>
      <c r="AG18" s="188">
        <v>2</v>
      </c>
      <c r="AH18" s="188">
        <v>0</v>
      </c>
      <c r="AI18" s="188">
        <f>TSS!AI18</f>
        <v>1</v>
      </c>
      <c r="AJ18" s="188">
        <f>TSS!AJ18</f>
        <v>1</v>
      </c>
    </row>
    <row r="19" spans="1:37" ht="20.25" customHeight="1">
      <c r="A19" s="188">
        <f>TSS!A19</f>
        <v>0</v>
      </c>
      <c r="B19" s="188">
        <f>TSS!B19</f>
        <v>0</v>
      </c>
      <c r="C19" s="188" t="str">
        <f>TSS!C19</f>
        <v>.</v>
      </c>
      <c r="D19" s="188">
        <f>TSS!D19</f>
        <v>0</v>
      </c>
      <c r="E19" s="188">
        <f>TSS!E19</f>
        <v>0</v>
      </c>
      <c r="F19" s="188" t="str">
        <f>TSS!F19</f>
        <v>.</v>
      </c>
      <c r="G19" s="188">
        <f>TSS!G19</f>
        <v>0</v>
      </c>
      <c r="H19" s="184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1" t="s">
        <v>530</v>
      </c>
      <c r="Y19" s="182"/>
      <c r="Z19" s="182"/>
      <c r="AA19" s="182"/>
      <c r="AB19" s="182"/>
      <c r="AC19" s="182"/>
      <c r="AD19" s="204"/>
      <c r="AE19" s="204"/>
      <c r="AF19" s="182"/>
      <c r="AG19" s="204"/>
      <c r="AH19" s="204"/>
      <c r="AI19" s="204"/>
      <c r="AJ19" s="196"/>
    </row>
    <row r="20" spans="1:37" ht="20.25" customHeight="1">
      <c r="A20" s="193" t="s">
        <v>536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203"/>
    </row>
    <row r="21" spans="1:37" ht="20.25" customHeight="1">
      <c r="A21" s="188">
        <f>TSS!A21</f>
        <v>0</v>
      </c>
      <c r="B21" s="188">
        <f>TSS!B21</f>
        <v>0</v>
      </c>
      <c r="C21" s="188">
        <f>TSS!C21</f>
        <v>0</v>
      </c>
      <c r="D21" s="188">
        <f>TSS!D21</f>
        <v>0</v>
      </c>
      <c r="E21" s="188">
        <f>TSS!E21</f>
        <v>0</v>
      </c>
      <c r="F21" s="188">
        <f>TSS!F21</f>
        <v>0</v>
      </c>
      <c r="G21" s="188">
        <f>TSS!G21</f>
        <v>0</v>
      </c>
      <c r="H21" s="188">
        <f>TSS!H21</f>
        <v>0</v>
      </c>
      <c r="I21" s="188">
        <f>TSS!I21</f>
        <v>0</v>
      </c>
      <c r="J21" s="188">
        <f>TSS!J21</f>
        <v>0</v>
      </c>
      <c r="K21" s="188">
        <f>TSS!K21</f>
        <v>0</v>
      </c>
      <c r="L21" s="188">
        <f>TSS!L21</f>
        <v>0</v>
      </c>
      <c r="M21" s="188">
        <f>TSS!M21</f>
        <v>0</v>
      </c>
      <c r="N21" s="188">
        <f>TSS!N21</f>
        <v>0</v>
      </c>
      <c r="O21" s="188">
        <f>TSS!O21</f>
        <v>0</v>
      </c>
      <c r="P21" s="188">
        <f>TSS!P21</f>
        <v>0</v>
      </c>
      <c r="Q21" s="188">
        <f>TSS!Q21</f>
        <v>0</v>
      </c>
      <c r="R21" s="188">
        <f>TSS!R21</f>
        <v>0</v>
      </c>
      <c r="S21" s="188">
        <f>TSS!S21</f>
        <v>0</v>
      </c>
      <c r="T21" s="188">
        <f>TSS!T21</f>
        <v>0</v>
      </c>
      <c r="U21" s="188">
        <f>TSS!U21</f>
        <v>0</v>
      </c>
      <c r="V21" s="188" t="str">
        <f>TSS!V21</f>
        <v xml:space="preserve"> </v>
      </c>
      <c r="W21" s="188" t="str">
        <f>TSS!W21</f>
        <v xml:space="preserve"> </v>
      </c>
      <c r="X21" s="188" t="str">
        <f>TSS!X21</f>
        <v xml:space="preserve"> </v>
      </c>
      <c r="Y21" s="188" t="str">
        <f>TSS!Y21</f>
        <v xml:space="preserve"> </v>
      </c>
      <c r="Z21" s="188" t="str">
        <f>TSS!Z21</f>
        <v xml:space="preserve"> </v>
      </c>
      <c r="AA21" s="188" t="str">
        <f>TSS!AA21</f>
        <v xml:space="preserve"> </v>
      </c>
      <c r="AB21" s="188" t="str">
        <f>TSS!AB21</f>
        <v xml:space="preserve"> </v>
      </c>
      <c r="AC21" s="188" t="str">
        <f>TSS!AC21</f>
        <v xml:space="preserve"> </v>
      </c>
      <c r="AD21" s="188" t="str">
        <f>TSS!AD21</f>
        <v xml:space="preserve"> </v>
      </c>
      <c r="AE21" s="188" t="str">
        <f>TSS!AE21</f>
        <v xml:space="preserve"> </v>
      </c>
      <c r="AF21" s="188" t="str">
        <f>TSS!AF21</f>
        <v xml:space="preserve"> </v>
      </c>
      <c r="AG21" s="188" t="str">
        <f>TSS!AG21</f>
        <v xml:space="preserve"> </v>
      </c>
      <c r="AH21" s="188" t="str">
        <f>TSS!AH21</f>
        <v xml:space="preserve"> </v>
      </c>
      <c r="AI21" s="188" t="str">
        <f>TSS!AI21</f>
        <v xml:space="preserve"> </v>
      </c>
      <c r="AJ21" s="188" t="str">
        <f>TSS!AJ21</f>
        <v xml:space="preserve"> </v>
      </c>
      <c r="AK21" s="91"/>
    </row>
    <row r="22" spans="1:37" ht="20.25" customHeight="1">
      <c r="A22" s="188" t="str">
        <f>TSS!A22</f>
        <v xml:space="preserve"> </v>
      </c>
      <c r="B22" s="188" t="str">
        <f>TSS!B22</f>
        <v xml:space="preserve"> </v>
      </c>
      <c r="C22" s="188" t="str">
        <f>TSS!C22</f>
        <v xml:space="preserve"> </v>
      </c>
      <c r="D22" s="188" t="str">
        <f>TSS!D22</f>
        <v xml:space="preserve"> </v>
      </c>
      <c r="E22" s="188" t="str">
        <f>TSS!E22</f>
        <v xml:space="preserve"> </v>
      </c>
      <c r="F22" s="188" t="str">
        <f>TSS!F22</f>
        <v xml:space="preserve"> </v>
      </c>
      <c r="G22" s="188" t="str">
        <f>TSS!G22</f>
        <v xml:space="preserve"> </v>
      </c>
      <c r="H22" s="188" t="str">
        <f>TSS!H22</f>
        <v xml:space="preserve"> </v>
      </c>
      <c r="I22" s="188" t="str">
        <f>TSS!I22</f>
        <v xml:space="preserve"> </v>
      </c>
      <c r="J22" s="188" t="str">
        <f>TSS!J22</f>
        <v xml:space="preserve"> </v>
      </c>
      <c r="K22" s="188" t="str">
        <f>TSS!K22</f>
        <v xml:space="preserve"> </v>
      </c>
      <c r="L22" s="188" t="str">
        <f>TSS!L22</f>
        <v xml:space="preserve"> </v>
      </c>
      <c r="M22" s="188" t="str">
        <f>TSS!M22</f>
        <v xml:space="preserve"> </v>
      </c>
      <c r="N22" s="188" t="str">
        <f>TSS!N22</f>
        <v xml:space="preserve"> </v>
      </c>
      <c r="O22" s="188" t="str">
        <f>TSS!O22</f>
        <v xml:space="preserve"> </v>
      </c>
      <c r="P22" s="188" t="str">
        <f>TSS!P22</f>
        <v xml:space="preserve"> </v>
      </c>
      <c r="Q22" s="188" t="str">
        <f>TSS!Q22</f>
        <v xml:space="preserve"> </v>
      </c>
      <c r="R22" s="188" t="str">
        <f>TSS!R22</f>
        <v xml:space="preserve"> </v>
      </c>
      <c r="S22" s="188" t="str">
        <f>TSS!S22</f>
        <v xml:space="preserve"> </v>
      </c>
      <c r="T22" s="188" t="str">
        <f>TSS!T22</f>
        <v xml:space="preserve"> </v>
      </c>
      <c r="U22" s="188" t="str">
        <f>TSS!U22</f>
        <v xml:space="preserve"> </v>
      </c>
      <c r="V22" s="188" t="str">
        <f>TSS!V22</f>
        <v xml:space="preserve"> </v>
      </c>
      <c r="W22" s="188" t="str">
        <f>TSS!W22</f>
        <v xml:space="preserve"> </v>
      </c>
      <c r="X22" s="188" t="str">
        <f>TSS!X22</f>
        <v xml:space="preserve"> </v>
      </c>
      <c r="Y22" s="188" t="str">
        <f>TSS!Y22</f>
        <v xml:space="preserve"> </v>
      </c>
      <c r="Z22" s="188" t="str">
        <f>TSS!Z22</f>
        <v xml:space="preserve"> </v>
      </c>
      <c r="AA22" s="188" t="str">
        <f>TSS!AA22</f>
        <v xml:space="preserve"> </v>
      </c>
      <c r="AB22" s="188" t="str">
        <f>TSS!AB22</f>
        <v xml:space="preserve"> </v>
      </c>
      <c r="AC22" s="188" t="str">
        <f>TSS!AC22</f>
        <v xml:space="preserve"> </v>
      </c>
      <c r="AD22" s="188" t="str">
        <f>TSS!AD22</f>
        <v xml:space="preserve"> </v>
      </c>
      <c r="AE22" s="188" t="str">
        <f>TSS!AE22</f>
        <v xml:space="preserve"> </v>
      </c>
      <c r="AF22" s="188" t="str">
        <f>TSS!AF22</f>
        <v xml:space="preserve"> </v>
      </c>
      <c r="AG22" s="188" t="str">
        <f>TSS!AG22</f>
        <v xml:space="preserve"> </v>
      </c>
      <c r="AH22" s="188" t="str">
        <f>TSS!AH22</f>
        <v xml:space="preserve"> </v>
      </c>
      <c r="AI22" s="188" t="str">
        <f>TSS!AI22</f>
        <v xml:space="preserve"> </v>
      </c>
      <c r="AJ22" s="188" t="str">
        <f>TSS!AJ22</f>
        <v xml:space="preserve"> </v>
      </c>
    </row>
    <row r="23" spans="1:37" ht="20.25" customHeight="1">
      <c r="A23" s="391" t="s">
        <v>537</v>
      </c>
      <c r="B23" s="391"/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1"/>
      <c r="Y23" s="391"/>
      <c r="Z23" s="391"/>
      <c r="AA23" s="391"/>
      <c r="AB23" s="391"/>
      <c r="AC23" s="391"/>
      <c r="AD23" s="391"/>
      <c r="AE23" s="391"/>
      <c r="AF23" s="391"/>
      <c r="AG23" s="391"/>
      <c r="AH23" s="391"/>
      <c r="AI23" s="391"/>
      <c r="AJ23" s="391"/>
    </row>
    <row r="24" spans="1:37" ht="20.25" customHeight="1">
      <c r="A24" s="193" t="s">
        <v>538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93" t="str">
        <f>TSS!AD24</f>
        <v>Číslo</v>
      </c>
      <c r="AE24" s="186"/>
      <c r="AF24" s="186"/>
      <c r="AG24" s="186"/>
      <c r="AH24" s="186"/>
      <c r="AI24" s="186"/>
      <c r="AJ24" s="187"/>
    </row>
    <row r="25" spans="1:37" ht="20.25" customHeight="1">
      <c r="A25" s="188">
        <f>TSS!A25</f>
        <v>0</v>
      </c>
      <c r="B25" s="188">
        <f>TSS!B25</f>
        <v>0</v>
      </c>
      <c r="C25" s="188">
        <f>TSS!C25</f>
        <v>0</v>
      </c>
      <c r="D25" s="188">
        <f>TSS!D25</f>
        <v>0</v>
      </c>
      <c r="E25" s="188">
        <f>TSS!E25</f>
        <v>0</v>
      </c>
      <c r="F25" s="188">
        <f>TSS!F25</f>
        <v>0</v>
      </c>
      <c r="G25" s="188">
        <f>TSS!G25</f>
        <v>0</v>
      </c>
      <c r="H25" s="188">
        <f>TSS!H25</f>
        <v>0</v>
      </c>
      <c r="I25" s="188">
        <f>TSS!I25</f>
        <v>0</v>
      </c>
      <c r="J25" s="188">
        <f>TSS!J25</f>
        <v>0</v>
      </c>
      <c r="K25" s="188">
        <f>TSS!K25</f>
        <v>0</v>
      </c>
      <c r="L25" s="188">
        <f>TSS!L25</f>
        <v>0</v>
      </c>
      <c r="M25" s="188">
        <f>TSS!M25</f>
        <v>0</v>
      </c>
      <c r="N25" s="188">
        <f>TSS!N25</f>
        <v>0</v>
      </c>
      <c r="O25" s="188">
        <f>TSS!O25</f>
        <v>0</v>
      </c>
      <c r="P25" s="188" t="str">
        <f>TSS!P25</f>
        <v xml:space="preserve"> </v>
      </c>
      <c r="Q25" s="188" t="str">
        <f>TSS!Q25</f>
        <v xml:space="preserve"> </v>
      </c>
      <c r="R25" s="188" t="str">
        <f>TSS!R25</f>
        <v xml:space="preserve"> </v>
      </c>
      <c r="S25" s="188" t="str">
        <f>TSS!S25</f>
        <v xml:space="preserve"> </v>
      </c>
      <c r="T25" s="188" t="str">
        <f>TSS!T25</f>
        <v xml:space="preserve"> </v>
      </c>
      <c r="U25" s="188" t="str">
        <f>TSS!U25</f>
        <v xml:space="preserve"> </v>
      </c>
      <c r="V25" s="188" t="str">
        <f>TSS!V25</f>
        <v xml:space="preserve"> </v>
      </c>
      <c r="W25" s="188" t="str">
        <f>TSS!W25</f>
        <v xml:space="preserve"> </v>
      </c>
      <c r="X25" s="188" t="str">
        <f>TSS!X25</f>
        <v xml:space="preserve"> </v>
      </c>
      <c r="Y25" s="188" t="str">
        <f>TSS!Y25</f>
        <v xml:space="preserve"> </v>
      </c>
      <c r="Z25" s="188" t="str">
        <f>TSS!Z25</f>
        <v xml:space="preserve"> </v>
      </c>
      <c r="AA25" s="188" t="str">
        <f>TSS!AA25</f>
        <v xml:space="preserve"> </v>
      </c>
      <c r="AB25" s="194"/>
      <c r="AC25" s="194"/>
      <c r="AD25" s="188" t="str">
        <f>TSS!AD25</f>
        <v xml:space="preserve"> </v>
      </c>
      <c r="AE25" s="188" t="str">
        <f>TSS!AE25</f>
        <v xml:space="preserve"> </v>
      </c>
      <c r="AF25" s="188" t="str">
        <f>TSS!AF25</f>
        <v xml:space="preserve"> </v>
      </c>
      <c r="AG25" s="188" t="str">
        <f>TSS!AG25</f>
        <v xml:space="preserve"> </v>
      </c>
      <c r="AH25" s="188" t="str">
        <f>TSS!AH25</f>
        <v xml:space="preserve"> </v>
      </c>
      <c r="AI25" s="188">
        <f>TSS!AI25</f>
        <v>0</v>
      </c>
      <c r="AJ25" s="188">
        <f>TSS!AJ25</f>
        <v>0</v>
      </c>
    </row>
    <row r="26" spans="1:37" ht="20.25" customHeight="1">
      <c r="A26" s="193" t="s">
        <v>540</v>
      </c>
      <c r="B26" s="176"/>
      <c r="C26" s="176"/>
      <c r="D26" s="176"/>
      <c r="E26" s="176"/>
      <c r="F26" s="176"/>
      <c r="G26" s="176"/>
      <c r="H26" s="193" t="str">
        <f>TSS!H26</f>
        <v>Obec</v>
      </c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95"/>
    </row>
    <row r="27" spans="1:37" ht="20.25" customHeight="1">
      <c r="A27" s="188">
        <f>TSS!A27</f>
        <v>0</v>
      </c>
      <c r="B27" s="188">
        <f>TSS!B27</f>
        <v>0</v>
      </c>
      <c r="C27" s="188">
        <f>TSS!C27</f>
        <v>0</v>
      </c>
      <c r="D27" s="188">
        <f>TSS!D27</f>
        <v>0</v>
      </c>
      <c r="E27" s="205">
        <f>TSS!E27</f>
        <v>0</v>
      </c>
      <c r="F27" s="206"/>
      <c r="G27" s="194"/>
      <c r="H27" s="188">
        <f>TSS!H27</f>
        <v>0</v>
      </c>
      <c r="I27" s="188">
        <f>TSS!I27</f>
        <v>0</v>
      </c>
      <c r="J27" s="188">
        <f>TSS!J27</f>
        <v>0</v>
      </c>
      <c r="K27" s="188">
        <f>TSS!K27</f>
        <v>0</v>
      </c>
      <c r="L27" s="188">
        <f>TSS!L27</f>
        <v>0</v>
      </c>
      <c r="M27" s="188">
        <f>TSS!M27</f>
        <v>0</v>
      </c>
      <c r="N27" s="188">
        <f>TSS!N27</f>
        <v>0</v>
      </c>
      <c r="O27" s="188" t="str">
        <f>TSS!O27</f>
        <v xml:space="preserve"> </v>
      </c>
      <c r="P27" s="188" t="str">
        <f>TSS!P27</f>
        <v xml:space="preserve"> </v>
      </c>
      <c r="Q27" s="188" t="str">
        <f>TSS!Q27</f>
        <v xml:space="preserve"> </v>
      </c>
      <c r="R27" s="188" t="str">
        <f>TSS!R27</f>
        <v xml:space="preserve"> </v>
      </c>
      <c r="S27" s="188" t="str">
        <f>TSS!S27</f>
        <v xml:space="preserve"> </v>
      </c>
      <c r="T27" s="188" t="str">
        <f>TSS!T27</f>
        <v xml:space="preserve"> </v>
      </c>
      <c r="U27" s="188" t="str">
        <f>TSS!U27</f>
        <v xml:space="preserve"> </v>
      </c>
      <c r="V27" s="188" t="str">
        <f>TSS!V27</f>
        <v xml:space="preserve"> </v>
      </c>
      <c r="W27" s="188" t="str">
        <f>TSS!W27</f>
        <v xml:space="preserve"> </v>
      </c>
      <c r="X27" s="188" t="str">
        <f>TSS!X27</f>
        <v xml:space="preserve"> </v>
      </c>
      <c r="Y27" s="188" t="str">
        <f>TSS!Y27</f>
        <v xml:space="preserve"> </v>
      </c>
      <c r="Z27" s="188" t="str">
        <f>TSS!Z27</f>
        <v xml:space="preserve"> </v>
      </c>
      <c r="AA27" s="188" t="str">
        <f>TSS!AA27</f>
        <v xml:space="preserve"> </v>
      </c>
      <c r="AB27" s="188" t="str">
        <f>TSS!AB27</f>
        <v xml:space="preserve"> </v>
      </c>
      <c r="AC27" s="188" t="str">
        <f>TSS!AC27</f>
        <v xml:space="preserve"> </v>
      </c>
      <c r="AD27" s="188" t="str">
        <f>TSS!AD27</f>
        <v xml:space="preserve"> </v>
      </c>
      <c r="AE27" s="188" t="str">
        <f>TSS!AE27</f>
        <v xml:space="preserve"> </v>
      </c>
      <c r="AF27" s="188" t="str">
        <f>TSS!AF27</f>
        <v xml:space="preserve"> </v>
      </c>
      <c r="AG27" s="188" t="str">
        <f>TSS!AG27</f>
        <v xml:space="preserve"> </v>
      </c>
      <c r="AH27" s="188" t="str">
        <f>TSS!AH27</f>
        <v xml:space="preserve"> </v>
      </c>
      <c r="AI27" s="188" t="str">
        <f>TSS!AI27</f>
        <v xml:space="preserve"> </v>
      </c>
      <c r="AJ27" s="188" t="str">
        <f>TSS!AJ27</f>
        <v xml:space="preserve"> </v>
      </c>
    </row>
    <row r="28" spans="1:37" ht="20.25" customHeight="1">
      <c r="A28" s="193" t="s">
        <v>542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93" t="str">
        <f>TSS!T28</f>
        <v>Fax</v>
      </c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95"/>
    </row>
    <row r="29" spans="1:37" ht="20.25" customHeight="1">
      <c r="A29" s="183" t="str">
        <f>TSS!A29</f>
        <v xml:space="preserve"> </v>
      </c>
      <c r="B29" s="183" t="str">
        <f>TSS!B29</f>
        <v xml:space="preserve"> </v>
      </c>
      <c r="C29" s="183" t="str">
        <f>TSS!C29</f>
        <v xml:space="preserve"> </v>
      </c>
      <c r="D29" s="183" t="str">
        <f>TSS!D29</f>
        <v xml:space="preserve"> </v>
      </c>
      <c r="E29" s="175" t="s">
        <v>458</v>
      </c>
      <c r="F29" s="183" t="str">
        <f>TSS!F29</f>
        <v xml:space="preserve"> </v>
      </c>
      <c r="G29" s="183" t="str">
        <f>TSS!G29</f>
        <v xml:space="preserve"> </v>
      </c>
      <c r="H29" s="183" t="str">
        <f>TSS!H29</f>
        <v xml:space="preserve"> </v>
      </c>
      <c r="I29" s="183" t="str">
        <f>TSS!I29</f>
        <v xml:space="preserve"> </v>
      </c>
      <c r="J29" s="183" t="str">
        <f>TSS!J29</f>
        <v xml:space="preserve"> </v>
      </c>
      <c r="K29" s="183" t="str">
        <f>TSS!K29</f>
        <v xml:space="preserve"> </v>
      </c>
      <c r="L29" s="183" t="str">
        <f>TSS!L29</f>
        <v xml:space="preserve"> </v>
      </c>
      <c r="M29" s="183" t="str">
        <f>TSS!M29</f>
        <v xml:space="preserve"> </v>
      </c>
      <c r="N29" s="175"/>
      <c r="O29" s="175"/>
      <c r="P29" s="175"/>
      <c r="Q29" s="175"/>
      <c r="R29" s="175"/>
      <c r="S29" s="175"/>
      <c r="T29" s="183" t="str">
        <f>TSS!T29</f>
        <v xml:space="preserve"> </v>
      </c>
      <c r="U29" s="183" t="str">
        <f>TSS!U29</f>
        <v xml:space="preserve"> </v>
      </c>
      <c r="V29" s="183" t="str">
        <f>TSS!V29</f>
        <v xml:space="preserve"> </v>
      </c>
      <c r="W29" s="183" t="str">
        <f>TSS!W29</f>
        <v xml:space="preserve"> </v>
      </c>
      <c r="X29" s="175" t="s">
        <v>458</v>
      </c>
      <c r="Y29" s="183" t="str">
        <f>TSS!Y29</f>
        <v xml:space="preserve"> </v>
      </c>
      <c r="Z29" s="183" t="str">
        <f>TSS!Z29</f>
        <v xml:space="preserve"> </v>
      </c>
      <c r="AA29" s="183" t="str">
        <f>TSS!AA29</f>
        <v xml:space="preserve"> </v>
      </c>
      <c r="AB29" s="183" t="str">
        <f>TSS!AB29</f>
        <v xml:space="preserve"> </v>
      </c>
      <c r="AC29" s="183" t="str">
        <f>TSS!AC29</f>
        <v xml:space="preserve"> </v>
      </c>
      <c r="AD29" s="183" t="str">
        <f>TSS!AD29</f>
        <v xml:space="preserve"> </v>
      </c>
      <c r="AE29" s="183" t="str">
        <f>TSS!AE29</f>
        <v xml:space="preserve"> </v>
      </c>
      <c r="AF29" s="183" t="str">
        <f>TSS!AF29</f>
        <v xml:space="preserve"> </v>
      </c>
      <c r="AG29" s="175"/>
      <c r="AH29" s="175"/>
      <c r="AI29" s="175"/>
      <c r="AJ29" s="195"/>
    </row>
    <row r="30" spans="1:37" ht="20.25" customHeight="1">
      <c r="A30" s="193" t="s">
        <v>544</v>
      </c>
      <c r="B30" s="176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95"/>
    </row>
    <row r="31" spans="1:37" ht="20.25" customHeight="1">
      <c r="A31" s="183" t="str">
        <f>TSS!A31</f>
        <v xml:space="preserve"> </v>
      </c>
      <c r="B31" s="183" t="str">
        <f>TSS!B31</f>
        <v xml:space="preserve"> </v>
      </c>
      <c r="C31" s="188" t="str">
        <f>TSS!C31</f>
        <v xml:space="preserve"> </v>
      </c>
      <c r="D31" s="188" t="str">
        <f>TSS!D31</f>
        <v xml:space="preserve"> </v>
      </c>
      <c r="E31" s="188" t="str">
        <f>TSS!E31</f>
        <v xml:space="preserve"> </v>
      </c>
      <c r="F31" s="188" t="str">
        <f>TSS!F31</f>
        <v xml:space="preserve"> </v>
      </c>
      <c r="G31" s="188" t="str">
        <f>TSS!G31</f>
        <v xml:space="preserve"> </v>
      </c>
      <c r="H31" s="188" t="str">
        <f>TSS!H31</f>
        <v xml:space="preserve"> </v>
      </c>
      <c r="I31" s="188" t="str">
        <f>TSS!I31</f>
        <v xml:space="preserve"> </v>
      </c>
      <c r="J31" s="188" t="str">
        <f>TSS!J31</f>
        <v xml:space="preserve"> </v>
      </c>
      <c r="K31" s="188" t="str">
        <f>TSS!K31</f>
        <v xml:space="preserve"> </v>
      </c>
      <c r="L31" s="188" t="str">
        <f>TSS!L31</f>
        <v xml:space="preserve"> </v>
      </c>
      <c r="M31" s="188" t="str">
        <f>TSS!M31</f>
        <v xml:space="preserve"> </v>
      </c>
      <c r="N31" s="183" t="str">
        <f>TSS!N31</f>
        <v xml:space="preserve"> </v>
      </c>
      <c r="O31" s="183" t="str">
        <f>TSS!O31</f>
        <v xml:space="preserve"> </v>
      </c>
      <c r="P31" s="183" t="str">
        <f>TSS!P31</f>
        <v xml:space="preserve"> </v>
      </c>
      <c r="Q31" s="183" t="str">
        <f>TSS!Q31</f>
        <v xml:space="preserve"> </v>
      </c>
      <c r="R31" s="183" t="str">
        <f>TSS!R31</f>
        <v xml:space="preserve"> </v>
      </c>
      <c r="S31" s="183" t="str">
        <f>TSS!S31</f>
        <v xml:space="preserve"> </v>
      </c>
      <c r="T31" s="183" t="str">
        <f>TSS!T31</f>
        <v xml:space="preserve"> </v>
      </c>
      <c r="U31" s="183" t="str">
        <f>TSS!U31</f>
        <v xml:space="preserve"> </v>
      </c>
      <c r="V31" s="183" t="str">
        <f>TSS!V31</f>
        <v xml:space="preserve"> </v>
      </c>
      <c r="W31" s="183" t="str">
        <f>TSS!W31</f>
        <v xml:space="preserve"> </v>
      </c>
      <c r="X31" s="183" t="str">
        <f>TSS!X31</f>
        <v xml:space="preserve"> </v>
      </c>
      <c r="Y31" s="183" t="str">
        <f>TSS!Y31</f>
        <v xml:space="preserve"> </v>
      </c>
      <c r="Z31" s="183" t="str">
        <f>TSS!Z31</f>
        <v xml:space="preserve"> </v>
      </c>
      <c r="AA31" s="183" t="str">
        <f>TSS!AA31</f>
        <v xml:space="preserve"> </v>
      </c>
      <c r="AB31" s="183" t="str">
        <f>TSS!AB31</f>
        <v xml:space="preserve"> </v>
      </c>
      <c r="AC31" s="183" t="str">
        <f>TSS!AC31</f>
        <v xml:space="preserve"> </v>
      </c>
      <c r="AD31" s="183" t="str">
        <f>TSS!AD31</f>
        <v xml:space="preserve"> </v>
      </c>
      <c r="AE31" s="184"/>
      <c r="AF31" s="184"/>
      <c r="AG31" s="184"/>
      <c r="AH31" s="184"/>
      <c r="AI31" s="184"/>
      <c r="AJ31" s="208"/>
    </row>
    <row r="32" spans="1:37" ht="20.25" customHeight="1">
      <c r="A32" s="215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7"/>
    </row>
    <row r="33" spans="1:37" ht="20.25" customHeight="1">
      <c r="A33" s="185" t="str">
        <f>TSS!A33</f>
        <v>Zostavený dňa</v>
      </c>
      <c r="B33" s="186"/>
      <c r="C33" s="186"/>
      <c r="D33" s="186"/>
      <c r="E33" s="186"/>
      <c r="F33" s="186"/>
      <c r="G33" s="186"/>
      <c r="H33" s="186"/>
      <c r="I33" s="186"/>
      <c r="J33" s="187"/>
      <c r="K33" s="385" t="s">
        <v>741</v>
      </c>
      <c r="L33" s="386"/>
      <c r="M33" s="386"/>
      <c r="N33" s="386"/>
      <c r="O33" s="386"/>
      <c r="P33" s="386"/>
      <c r="Q33" s="386"/>
      <c r="R33" s="387"/>
      <c r="S33" s="392" t="s">
        <v>740</v>
      </c>
      <c r="T33" s="393"/>
      <c r="U33" s="393"/>
      <c r="V33" s="393"/>
      <c r="W33" s="393"/>
      <c r="X33" s="393"/>
      <c r="Y33" s="393"/>
      <c r="Z33" s="394"/>
      <c r="AA33" s="385" t="s">
        <v>739</v>
      </c>
      <c r="AB33" s="386"/>
      <c r="AC33" s="386"/>
      <c r="AD33" s="386"/>
      <c r="AE33" s="386"/>
      <c r="AF33" s="386"/>
      <c r="AG33" s="386"/>
      <c r="AH33" s="386"/>
      <c r="AI33" s="386"/>
      <c r="AJ33" s="916"/>
    </row>
    <row r="34" spans="1:37" ht="20.25" customHeight="1">
      <c r="A34" s="188">
        <f>TSS!A34</f>
        <v>0</v>
      </c>
      <c r="B34" s="188" t="str">
        <f>TSS!B34</f>
        <v xml:space="preserve"> </v>
      </c>
      <c r="C34" s="194" t="s">
        <v>459</v>
      </c>
      <c r="D34" s="188">
        <f>TSS!D34</f>
        <v>0</v>
      </c>
      <c r="E34" s="188" t="str">
        <f>TSS!E34</f>
        <v xml:space="preserve"> </v>
      </c>
      <c r="F34" s="194" t="s">
        <v>459</v>
      </c>
      <c r="G34" s="188">
        <v>2</v>
      </c>
      <c r="H34" s="188">
        <v>0</v>
      </c>
      <c r="I34" s="188">
        <f>TSS!I34</f>
        <v>0</v>
      </c>
      <c r="J34" s="188">
        <f>TSS!J34</f>
        <v>0</v>
      </c>
      <c r="K34" s="388"/>
      <c r="L34" s="389"/>
      <c r="M34" s="389"/>
      <c r="N34" s="389"/>
      <c r="O34" s="389"/>
      <c r="P34" s="389"/>
      <c r="Q34" s="389"/>
      <c r="R34" s="390"/>
      <c r="S34" s="395"/>
      <c r="T34" s="396"/>
      <c r="U34" s="396"/>
      <c r="V34" s="396"/>
      <c r="W34" s="396"/>
      <c r="X34" s="396"/>
      <c r="Y34" s="396"/>
      <c r="Z34" s="397"/>
      <c r="AA34" s="388"/>
      <c r="AB34" s="389"/>
      <c r="AC34" s="389"/>
      <c r="AD34" s="389"/>
      <c r="AE34" s="389"/>
      <c r="AF34" s="389"/>
      <c r="AG34" s="389"/>
      <c r="AH34" s="389"/>
      <c r="AI34" s="389"/>
      <c r="AJ34" s="917"/>
    </row>
    <row r="35" spans="1:37" ht="20.25" customHeight="1">
      <c r="A35" s="181"/>
      <c r="B35" s="182"/>
      <c r="C35" s="182"/>
      <c r="D35" s="182"/>
      <c r="E35" s="182"/>
      <c r="F35" s="182"/>
      <c r="G35" s="182"/>
      <c r="H35" s="182"/>
      <c r="I35" s="182"/>
      <c r="J35" s="203"/>
      <c r="K35" s="388"/>
      <c r="L35" s="389"/>
      <c r="M35" s="389"/>
      <c r="N35" s="389"/>
      <c r="O35" s="389"/>
      <c r="P35" s="389"/>
      <c r="Q35" s="389"/>
      <c r="R35" s="390"/>
      <c r="S35" s="395"/>
      <c r="T35" s="396"/>
      <c r="U35" s="396"/>
      <c r="V35" s="396"/>
      <c r="W35" s="396"/>
      <c r="X35" s="396"/>
      <c r="Y35" s="396"/>
      <c r="Z35" s="397"/>
      <c r="AA35" s="388"/>
      <c r="AB35" s="389"/>
      <c r="AC35" s="389"/>
      <c r="AD35" s="389"/>
      <c r="AE35" s="389"/>
      <c r="AF35" s="389"/>
      <c r="AG35" s="389"/>
      <c r="AH35" s="389"/>
      <c r="AI35" s="389"/>
      <c r="AJ35" s="917"/>
    </row>
    <row r="36" spans="1:37" ht="20.25" customHeight="1">
      <c r="A36" s="185" t="str">
        <f>TSS!A36</f>
        <v>Schválený dňa</v>
      </c>
      <c r="B36" s="186"/>
      <c r="C36" s="186"/>
      <c r="D36" s="186"/>
      <c r="E36" s="186"/>
      <c r="F36" s="186"/>
      <c r="G36" s="186"/>
      <c r="H36" s="186"/>
      <c r="I36" s="186"/>
      <c r="J36" s="187"/>
      <c r="K36" s="193"/>
      <c r="L36" s="176"/>
      <c r="M36" s="176"/>
      <c r="N36" s="176"/>
      <c r="O36" s="176"/>
      <c r="P36" s="176"/>
      <c r="Q36" s="176"/>
      <c r="R36" s="195"/>
      <c r="S36" s="176"/>
      <c r="T36" s="176"/>
      <c r="U36" s="176"/>
      <c r="V36" s="176"/>
      <c r="W36" s="176"/>
      <c r="X36" s="176"/>
      <c r="Y36" s="176"/>
      <c r="Z36" s="195"/>
      <c r="AA36" s="176"/>
      <c r="AB36" s="176"/>
      <c r="AC36" s="176"/>
      <c r="AD36" s="176"/>
      <c r="AE36" s="176"/>
      <c r="AF36" s="176"/>
      <c r="AG36" s="176"/>
      <c r="AH36" s="176"/>
      <c r="AI36" s="176"/>
      <c r="AJ36" s="195"/>
    </row>
    <row r="37" spans="1:37" ht="20.25" customHeight="1">
      <c r="A37" s="188" t="str">
        <f>TSS!A37</f>
        <v xml:space="preserve"> </v>
      </c>
      <c r="B37" s="188" t="str">
        <f>TSS!B37</f>
        <v xml:space="preserve"> </v>
      </c>
      <c r="C37" s="202" t="s">
        <v>459</v>
      </c>
      <c r="D37" s="188" t="str">
        <f>TSS!D37</f>
        <v xml:space="preserve"> </v>
      </c>
      <c r="E37" s="188" t="str">
        <f>TSS!E37</f>
        <v xml:space="preserve"> </v>
      </c>
      <c r="F37" s="202" t="s">
        <v>459</v>
      </c>
      <c r="G37" s="188">
        <f>TSS!G37</f>
        <v>2</v>
      </c>
      <c r="H37" s="188">
        <f>TSS!H37</f>
        <v>0</v>
      </c>
      <c r="I37" s="188" t="str">
        <f>TSS!I37</f>
        <v xml:space="preserve"> </v>
      </c>
      <c r="J37" s="188" t="str">
        <f>TSS!J37</f>
        <v xml:space="preserve"> </v>
      </c>
      <c r="K37" s="181"/>
      <c r="L37" s="182"/>
      <c r="M37" s="182"/>
      <c r="N37" s="182"/>
      <c r="O37" s="182"/>
      <c r="P37" s="182"/>
      <c r="Q37" s="182"/>
      <c r="R37" s="203"/>
      <c r="S37" s="182"/>
      <c r="T37" s="182"/>
      <c r="U37" s="182"/>
      <c r="V37" s="182"/>
      <c r="W37" s="182"/>
      <c r="X37" s="182"/>
      <c r="Y37" s="182"/>
      <c r="Z37" s="203"/>
      <c r="AA37" s="182"/>
      <c r="AB37" s="182"/>
      <c r="AC37" s="182"/>
      <c r="AD37" s="182"/>
      <c r="AE37" s="182"/>
      <c r="AF37" s="182"/>
      <c r="AG37" s="182"/>
      <c r="AH37" s="182"/>
      <c r="AI37" s="182"/>
      <c r="AJ37" s="203"/>
    </row>
    <row r="39" spans="1:37" ht="18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</row>
    <row r="40" spans="1:37" ht="47.2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</row>
    <row r="41" spans="1:37" ht="50.25" customHeight="1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</row>
    <row r="42" spans="1:37" ht="16.5" customHeight="1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7" ht="11.25" customHeight="1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</row>
    <row r="44" spans="1:37" ht="16.5" customHeight="1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</row>
    <row r="45" spans="1:37" ht="18" customHeight="1">
      <c r="A45" s="83"/>
      <c r="B45" s="83"/>
      <c r="C45" s="83"/>
      <c r="D45" s="83"/>
      <c r="E45" s="83"/>
      <c r="F45" s="83"/>
      <c r="G45" s="83"/>
      <c r="H45" s="83"/>
      <c r="I45" s="83"/>
      <c r="J45" s="84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</row>
    <row r="46" spans="1:37" ht="18" customHeight="1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</row>
  </sheetData>
  <mergeCells count="11">
    <mergeCell ref="AA33:AJ35"/>
    <mergeCell ref="K33:R35"/>
    <mergeCell ref="A23:AJ23"/>
    <mergeCell ref="S33:Z35"/>
    <mergeCell ref="A3:O3"/>
    <mergeCell ref="A9:AJ10"/>
    <mergeCell ref="A11:AJ12"/>
    <mergeCell ref="A13:AI13"/>
    <mergeCell ref="AC3:AH3"/>
    <mergeCell ref="A6:AH6"/>
    <mergeCell ref="W8:AB8"/>
  </mergeCells>
  <phoneticPr fontId="4" type="noConversion"/>
  <pageMargins left="0.56000000000000005" right="0.21" top="0.35" bottom="0.28000000000000003" header="0.36" footer="0.19"/>
  <pageSetup paperSize="9" scale="98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185"/>
  <sheetViews>
    <sheetView view="pageBreakPreview" topLeftCell="A24" workbookViewId="0">
      <selection activeCell="E25" sqref="E25"/>
    </sheetView>
  </sheetViews>
  <sheetFormatPr defaultRowHeight="12.75"/>
  <cols>
    <col min="1" max="1" width="7.140625" style="131" customWidth="1"/>
    <col min="2" max="2" width="44.85546875" style="64" customWidth="1"/>
    <col min="3" max="3" width="6.28515625" style="131" customWidth="1"/>
    <col min="4" max="4" width="24.85546875" style="131" customWidth="1"/>
    <col min="5" max="5" width="27" style="131" customWidth="1"/>
    <col min="6" max="7" width="12.140625" style="30" customWidth="1"/>
    <col min="8" max="16384" width="9.140625" style="30"/>
  </cols>
  <sheetData>
    <row r="1" spans="1:7" ht="16.5" customHeight="1">
      <c r="A1" s="874" t="s">
        <v>636</v>
      </c>
      <c r="B1" s="922" t="s">
        <v>743</v>
      </c>
      <c r="C1" s="922" t="s">
        <v>637</v>
      </c>
      <c r="D1" s="874" t="s">
        <v>638</v>
      </c>
      <c r="E1" s="874"/>
      <c r="F1" s="22"/>
      <c r="G1" s="22"/>
    </row>
    <row r="2" spans="1:7" ht="42.75">
      <c r="A2" s="921"/>
      <c r="B2" s="923"/>
      <c r="C2" s="923"/>
      <c r="D2" s="119" t="s">
        <v>639</v>
      </c>
      <c r="E2" s="119" t="s">
        <v>640</v>
      </c>
      <c r="F2" s="22"/>
      <c r="G2" s="22"/>
    </row>
    <row r="3" spans="1:7" ht="26.25" customHeight="1">
      <c r="A3" s="136" t="s">
        <v>196</v>
      </c>
      <c r="B3" s="147" t="s">
        <v>914</v>
      </c>
      <c r="C3" s="108" t="s">
        <v>197</v>
      </c>
      <c r="D3" s="159">
        <v>154634</v>
      </c>
      <c r="E3" s="126">
        <v>55461</v>
      </c>
      <c r="F3" s="23"/>
      <c r="G3" s="23"/>
    </row>
    <row r="4" spans="1:7" ht="26.25" customHeight="1">
      <c r="A4" s="124" t="s">
        <v>130</v>
      </c>
      <c r="B4" s="147" t="s">
        <v>915</v>
      </c>
      <c r="C4" s="108" t="s">
        <v>198</v>
      </c>
      <c r="D4" s="159">
        <v>154634</v>
      </c>
      <c r="E4" s="126">
        <v>55461</v>
      </c>
      <c r="F4" s="24"/>
      <c r="G4" s="24"/>
    </row>
    <row r="5" spans="1:7" ht="26.25" customHeight="1">
      <c r="A5" s="137" t="s">
        <v>170</v>
      </c>
      <c r="B5" s="149" t="s">
        <v>641</v>
      </c>
      <c r="C5" s="111" t="s">
        <v>199</v>
      </c>
      <c r="D5" s="125">
        <f>D3-D4</f>
        <v>0</v>
      </c>
      <c r="E5" s="125">
        <f>E3-E4</f>
        <v>0</v>
      </c>
      <c r="F5" s="24"/>
      <c r="G5" s="24"/>
    </row>
    <row r="6" spans="1:7" ht="26.25" customHeight="1">
      <c r="A6" s="137" t="s">
        <v>171</v>
      </c>
      <c r="B6" s="149" t="s">
        <v>642</v>
      </c>
      <c r="C6" s="111" t="s">
        <v>200</v>
      </c>
      <c r="D6" s="161">
        <f>D7+D8+D9</f>
        <v>10480629</v>
      </c>
      <c r="E6" s="125">
        <f>E7+E8+E9</f>
        <v>9782526</v>
      </c>
      <c r="F6" s="24"/>
      <c r="G6" s="24"/>
    </row>
    <row r="7" spans="1:7" ht="26.25" customHeight="1">
      <c r="A7" s="136" t="s">
        <v>172</v>
      </c>
      <c r="B7" s="147" t="s">
        <v>916</v>
      </c>
      <c r="C7" s="108" t="s">
        <v>201</v>
      </c>
      <c r="D7" s="159">
        <v>10399291</v>
      </c>
      <c r="E7" s="126">
        <v>9779409</v>
      </c>
      <c r="F7" s="24"/>
      <c r="G7" s="24"/>
    </row>
    <row r="8" spans="1:7" ht="26.25" customHeight="1">
      <c r="A8" s="136" t="s">
        <v>153</v>
      </c>
      <c r="B8" s="147" t="s">
        <v>777</v>
      </c>
      <c r="C8" s="108" t="s">
        <v>202</v>
      </c>
      <c r="D8" s="159">
        <v>81338</v>
      </c>
      <c r="E8" s="126">
        <v>3117</v>
      </c>
      <c r="F8" s="24"/>
      <c r="G8" s="24"/>
    </row>
    <row r="9" spans="1:7" ht="26.25" customHeight="1">
      <c r="A9" s="136" t="s">
        <v>154</v>
      </c>
      <c r="B9" s="147" t="s">
        <v>644</v>
      </c>
      <c r="C9" s="108" t="s">
        <v>203</v>
      </c>
      <c r="D9" s="159"/>
      <c r="E9" s="126"/>
      <c r="F9" s="24"/>
      <c r="G9" s="24"/>
    </row>
    <row r="10" spans="1:7" ht="26.25" customHeight="1">
      <c r="A10" s="121" t="s">
        <v>131</v>
      </c>
      <c r="B10" s="122" t="s">
        <v>645</v>
      </c>
      <c r="C10" s="111" t="s">
        <v>204</v>
      </c>
      <c r="D10" s="161">
        <f>D11+D12</f>
        <v>5599279</v>
      </c>
      <c r="E10" s="125">
        <f>E11+E12</f>
        <v>5185505</v>
      </c>
      <c r="F10" s="23"/>
      <c r="G10" s="23"/>
    </row>
    <row r="11" spans="1:7" ht="26.25" customHeight="1">
      <c r="A11" s="124" t="s">
        <v>343</v>
      </c>
      <c r="B11" s="123" t="s">
        <v>646</v>
      </c>
      <c r="C11" s="108" t="s">
        <v>205</v>
      </c>
      <c r="D11" s="159">
        <v>3667447</v>
      </c>
      <c r="E11" s="126">
        <v>3696799</v>
      </c>
      <c r="F11" s="24"/>
      <c r="G11" s="24"/>
    </row>
    <row r="12" spans="1:7" ht="26.25" customHeight="1">
      <c r="A12" s="136" t="s">
        <v>344</v>
      </c>
      <c r="B12" s="123" t="s">
        <v>647</v>
      </c>
      <c r="C12" s="108">
        <v>10</v>
      </c>
      <c r="D12" s="159">
        <v>1931832</v>
      </c>
      <c r="E12" s="126">
        <v>1488706</v>
      </c>
      <c r="F12" s="24"/>
      <c r="G12" s="24"/>
    </row>
    <row r="13" spans="1:7" ht="26.25" customHeight="1">
      <c r="A13" s="137" t="s">
        <v>170</v>
      </c>
      <c r="B13" s="122" t="s">
        <v>648</v>
      </c>
      <c r="C13" s="111">
        <v>11</v>
      </c>
      <c r="D13" s="161">
        <f>D5+D6-D10</f>
        <v>4881350</v>
      </c>
      <c r="E13" s="125">
        <f>E5+E6-E10</f>
        <v>4597021</v>
      </c>
      <c r="F13" s="24"/>
      <c r="G13" s="24"/>
    </row>
    <row r="14" spans="1:7" ht="26.25" customHeight="1">
      <c r="A14" s="124" t="s">
        <v>147</v>
      </c>
      <c r="B14" s="123" t="s">
        <v>649</v>
      </c>
      <c r="C14" s="108">
        <v>12</v>
      </c>
      <c r="D14" s="159">
        <f>SUM(D15:D18)</f>
        <v>3588479</v>
      </c>
      <c r="E14" s="126">
        <f>SUM(E15:E18)</f>
        <v>3230325</v>
      </c>
      <c r="F14" s="24"/>
      <c r="G14" s="24"/>
    </row>
    <row r="15" spans="1:7" ht="26.25" customHeight="1">
      <c r="A15" s="124" t="s">
        <v>174</v>
      </c>
      <c r="B15" s="123" t="s">
        <v>650</v>
      </c>
      <c r="C15" s="108">
        <v>13</v>
      </c>
      <c r="D15" s="159">
        <v>2535604</v>
      </c>
      <c r="E15" s="126">
        <v>2292067</v>
      </c>
      <c r="F15" s="24"/>
      <c r="G15" s="24"/>
    </row>
    <row r="16" spans="1:7" ht="26.25" customHeight="1">
      <c r="A16" s="136" t="s">
        <v>173</v>
      </c>
      <c r="B16" s="123" t="s">
        <v>651</v>
      </c>
      <c r="C16" s="108">
        <v>14</v>
      </c>
      <c r="D16" s="159"/>
      <c r="E16" s="126"/>
      <c r="F16" s="24"/>
      <c r="G16" s="24"/>
    </row>
    <row r="17" spans="1:7" ht="26.25" customHeight="1">
      <c r="A17" s="136" t="s">
        <v>175</v>
      </c>
      <c r="B17" s="123" t="s">
        <v>652</v>
      </c>
      <c r="C17" s="108">
        <v>15</v>
      </c>
      <c r="D17" s="159">
        <v>923660</v>
      </c>
      <c r="E17" s="126">
        <v>810234</v>
      </c>
      <c r="F17" s="24"/>
      <c r="G17" s="24"/>
    </row>
    <row r="18" spans="1:7" ht="26.25" customHeight="1">
      <c r="A18" s="136" t="s">
        <v>176</v>
      </c>
      <c r="B18" s="123" t="s">
        <v>653</v>
      </c>
      <c r="C18" s="108">
        <v>16</v>
      </c>
      <c r="D18" s="159">
        <v>129215</v>
      </c>
      <c r="E18" s="126">
        <v>128024</v>
      </c>
      <c r="F18" s="24"/>
      <c r="G18" s="24"/>
    </row>
    <row r="19" spans="1:7" ht="30" customHeight="1">
      <c r="A19" s="124" t="s">
        <v>150</v>
      </c>
      <c r="B19" s="123" t="s">
        <v>654</v>
      </c>
      <c r="C19" s="108">
        <v>17</v>
      </c>
      <c r="D19" s="159">
        <v>34388</v>
      </c>
      <c r="E19" s="126">
        <v>33178</v>
      </c>
      <c r="F19" s="23"/>
      <c r="G19" s="23"/>
    </row>
    <row r="20" spans="1:7" ht="33" customHeight="1">
      <c r="A20" s="124" t="s">
        <v>177</v>
      </c>
      <c r="B20" s="123" t="s">
        <v>655</v>
      </c>
      <c r="C20" s="108">
        <v>18</v>
      </c>
      <c r="D20" s="159">
        <v>958810</v>
      </c>
      <c r="E20" s="126">
        <v>866523</v>
      </c>
      <c r="F20" s="24"/>
      <c r="G20" s="24"/>
    </row>
    <row r="21" spans="1:7" ht="26.25" customHeight="1">
      <c r="A21" s="136" t="s">
        <v>178</v>
      </c>
      <c r="B21" s="123" t="s">
        <v>659</v>
      </c>
      <c r="C21" s="108">
        <v>19</v>
      </c>
      <c r="D21" s="159">
        <v>93216</v>
      </c>
      <c r="E21" s="126">
        <v>2430521</v>
      </c>
      <c r="F21" s="24"/>
      <c r="G21" s="24"/>
    </row>
    <row r="22" spans="1:7" ht="26.25" customHeight="1">
      <c r="A22" s="124" t="s">
        <v>179</v>
      </c>
      <c r="B22" s="123" t="s">
        <v>660</v>
      </c>
      <c r="C22" s="108">
        <v>20</v>
      </c>
      <c r="D22" s="159">
        <v>20044</v>
      </c>
      <c r="E22" s="126">
        <v>2295787</v>
      </c>
      <c r="F22" s="24"/>
      <c r="G22" s="24"/>
    </row>
    <row r="23" spans="1:7" ht="26.25" customHeight="1">
      <c r="A23" s="124" t="s">
        <v>181</v>
      </c>
      <c r="B23" s="123" t="s">
        <v>934</v>
      </c>
      <c r="C23" s="108" t="s">
        <v>56</v>
      </c>
      <c r="D23" s="159">
        <v>238</v>
      </c>
      <c r="E23" s="159"/>
      <c r="F23" s="24"/>
      <c r="G23" s="24"/>
    </row>
    <row r="24" spans="1:7" ht="26.25" customHeight="1">
      <c r="A24" s="136" t="s">
        <v>83</v>
      </c>
      <c r="B24" s="123" t="s">
        <v>778</v>
      </c>
      <c r="C24" s="108" t="s">
        <v>57</v>
      </c>
      <c r="D24" s="159">
        <v>195636</v>
      </c>
      <c r="E24" s="126">
        <v>173225</v>
      </c>
      <c r="F24" s="24"/>
      <c r="G24" s="24"/>
    </row>
    <row r="25" spans="1:7" ht="26.25" customHeight="1">
      <c r="A25" s="124" t="s">
        <v>182</v>
      </c>
      <c r="B25" s="123" t="s">
        <v>643</v>
      </c>
      <c r="C25" s="108" t="s">
        <v>58</v>
      </c>
      <c r="D25" s="159">
        <v>291676</v>
      </c>
      <c r="E25" s="126">
        <v>280600</v>
      </c>
      <c r="F25" s="24"/>
      <c r="G25" s="24"/>
    </row>
    <row r="26" spans="1:7" ht="26.25" customHeight="1">
      <c r="A26" s="136" t="s">
        <v>82</v>
      </c>
      <c r="B26" s="123" t="s">
        <v>661</v>
      </c>
      <c r="C26" s="108" t="s">
        <v>59</v>
      </c>
      <c r="D26" s="159"/>
      <c r="E26" s="126"/>
      <c r="F26" s="23"/>
      <c r="G26" s="23"/>
    </row>
    <row r="27" spans="1:7" ht="26.25" customHeight="1">
      <c r="A27" s="124" t="s">
        <v>169</v>
      </c>
      <c r="B27" s="123" t="s">
        <v>662</v>
      </c>
      <c r="C27" s="108" t="s">
        <v>60</v>
      </c>
      <c r="D27" s="159"/>
      <c r="E27" s="126"/>
      <c r="F27" s="24"/>
      <c r="G27" s="24"/>
    </row>
    <row r="28" spans="1:7" ht="31.5">
      <c r="A28" s="137" t="s">
        <v>190</v>
      </c>
      <c r="B28" s="122" t="s">
        <v>806</v>
      </c>
      <c r="C28" s="111" t="s">
        <v>61</v>
      </c>
      <c r="D28" s="161">
        <f>D13-D14-D19-D20+D21-D22-D23+D24-D25+(-D26)-(-D27)</f>
        <v>276567</v>
      </c>
      <c r="E28" s="125">
        <f>E13-E14-E19-E20+E21-E22-E23+E24-E25+(-E26)-(-E27)</f>
        <v>494354</v>
      </c>
      <c r="F28" s="24"/>
      <c r="G28" s="24"/>
    </row>
    <row r="29" spans="1:7" ht="31.5" customHeight="1">
      <c r="A29" s="136" t="s">
        <v>486</v>
      </c>
      <c r="B29" s="123" t="s">
        <v>663</v>
      </c>
      <c r="C29" s="108" t="s">
        <v>62</v>
      </c>
      <c r="D29" s="126"/>
      <c r="E29" s="126"/>
      <c r="F29" s="23"/>
      <c r="G29" s="23"/>
    </row>
    <row r="30" spans="1:7" ht="16.5" customHeight="1">
      <c r="A30" s="874" t="s">
        <v>636</v>
      </c>
      <c r="B30" s="922" t="s">
        <v>743</v>
      </c>
      <c r="C30" s="922" t="s">
        <v>637</v>
      </c>
      <c r="D30" s="874" t="s">
        <v>638</v>
      </c>
      <c r="E30" s="874"/>
      <c r="F30" s="24"/>
      <c r="G30" s="24"/>
    </row>
    <row r="31" spans="1:7" ht="42.75">
      <c r="A31" s="921"/>
      <c r="B31" s="923"/>
      <c r="C31" s="923"/>
      <c r="D31" s="119" t="s">
        <v>639</v>
      </c>
      <c r="E31" s="119" t="s">
        <v>640</v>
      </c>
      <c r="F31" s="24"/>
      <c r="G31" s="24"/>
    </row>
    <row r="32" spans="1:7" ht="28.5" customHeight="1">
      <c r="A32" s="124" t="s">
        <v>55</v>
      </c>
      <c r="B32" s="123" t="s">
        <v>664</v>
      </c>
      <c r="C32" s="108" t="s">
        <v>63</v>
      </c>
      <c r="D32" s="126"/>
      <c r="E32" s="126"/>
      <c r="F32" s="24"/>
      <c r="G32" s="24"/>
    </row>
    <row r="33" spans="1:20" ht="26.25" customHeight="1">
      <c r="A33" s="136" t="s">
        <v>487</v>
      </c>
      <c r="B33" s="123" t="s">
        <v>23</v>
      </c>
      <c r="C33" s="108" t="s">
        <v>64</v>
      </c>
      <c r="D33" s="126">
        <f>D34+D35+D36</f>
        <v>0</v>
      </c>
      <c r="E33" s="126">
        <f>E34+E35+E36</f>
        <v>0</v>
      </c>
      <c r="F33" s="24"/>
      <c r="G33" s="24"/>
    </row>
    <row r="34" spans="1:20" ht="30.6" customHeight="1">
      <c r="A34" s="136" t="s">
        <v>506</v>
      </c>
      <c r="B34" s="123" t="s">
        <v>665</v>
      </c>
      <c r="C34" s="108" t="s">
        <v>65</v>
      </c>
      <c r="D34" s="126"/>
      <c r="E34" s="126"/>
      <c r="F34" s="24"/>
      <c r="G34" s="24"/>
    </row>
    <row r="35" spans="1:20" ht="26.25" customHeight="1">
      <c r="A35" s="136" t="s">
        <v>133</v>
      </c>
      <c r="B35" s="123" t="s">
        <v>666</v>
      </c>
      <c r="C35" s="108" t="s">
        <v>66</v>
      </c>
      <c r="D35" s="126"/>
      <c r="E35" s="126"/>
      <c r="F35" s="24"/>
      <c r="G35" s="24"/>
    </row>
    <row r="36" spans="1:20" ht="26.25" customHeight="1">
      <c r="A36" s="136" t="s">
        <v>134</v>
      </c>
      <c r="B36" s="123" t="s">
        <v>667</v>
      </c>
      <c r="C36" s="108" t="s">
        <v>67</v>
      </c>
      <c r="D36" s="126"/>
      <c r="E36" s="126"/>
      <c r="F36" s="24"/>
      <c r="G36" s="24"/>
    </row>
    <row r="37" spans="1:20" ht="25.9" customHeight="1">
      <c r="A37" s="136" t="s">
        <v>507</v>
      </c>
      <c r="B37" s="123" t="s">
        <v>668</v>
      </c>
      <c r="C37" s="108" t="s">
        <v>68</v>
      </c>
      <c r="D37" s="126"/>
      <c r="E37" s="126"/>
      <c r="F37" s="24"/>
      <c r="G37" s="24"/>
    </row>
    <row r="38" spans="1:20" ht="26.25" customHeight="1">
      <c r="A38" s="124" t="s">
        <v>81</v>
      </c>
      <c r="B38" s="123" t="s">
        <v>669</v>
      </c>
      <c r="C38" s="108" t="s">
        <v>69</v>
      </c>
      <c r="D38" s="126"/>
      <c r="E38" s="126"/>
      <c r="F38" s="24"/>
      <c r="G38" s="24"/>
    </row>
    <row r="39" spans="1:20" ht="26.25" customHeight="1">
      <c r="A39" s="75" t="s">
        <v>184</v>
      </c>
      <c r="B39" s="123" t="s">
        <v>761</v>
      </c>
      <c r="C39" s="108" t="s">
        <v>70</v>
      </c>
      <c r="D39" s="126"/>
      <c r="E39" s="126"/>
      <c r="F39" s="24"/>
      <c r="G39" s="24"/>
    </row>
    <row r="40" spans="1:20" ht="26.25" customHeight="1">
      <c r="A40" s="124" t="s">
        <v>185</v>
      </c>
      <c r="B40" s="123" t="s">
        <v>759</v>
      </c>
      <c r="C40" s="108" t="s">
        <v>71</v>
      </c>
      <c r="D40" s="126"/>
      <c r="E40" s="126"/>
      <c r="F40" s="24"/>
      <c r="G40" s="24"/>
    </row>
    <row r="41" spans="1:20" ht="25.35" customHeight="1">
      <c r="A41" s="124" t="s">
        <v>186</v>
      </c>
      <c r="B41" s="63" t="s">
        <v>760</v>
      </c>
      <c r="C41" s="108" t="s">
        <v>72</v>
      </c>
      <c r="D41" s="126"/>
      <c r="E41" s="126"/>
      <c r="F41" s="24"/>
      <c r="G41" s="24"/>
      <c r="S41" s="31"/>
      <c r="T41" s="31"/>
    </row>
    <row r="42" spans="1:20" ht="25.9" customHeight="1">
      <c r="A42" s="75" t="s">
        <v>509</v>
      </c>
      <c r="B42" s="123" t="s">
        <v>670</v>
      </c>
      <c r="C42" s="108" t="s">
        <v>73</v>
      </c>
      <c r="D42" s="159">
        <v>7</v>
      </c>
      <c r="E42" s="126">
        <v>49</v>
      </c>
      <c r="F42" s="24"/>
      <c r="G42" s="24"/>
    </row>
    <row r="43" spans="1:20" ht="26.25" customHeight="1">
      <c r="A43" s="124" t="s">
        <v>187</v>
      </c>
      <c r="B43" s="123" t="s">
        <v>671</v>
      </c>
      <c r="C43" s="108" t="s">
        <v>74</v>
      </c>
      <c r="D43" s="159">
        <v>257459</v>
      </c>
      <c r="E43" s="126">
        <v>287058</v>
      </c>
      <c r="F43" s="24"/>
      <c r="G43" s="24"/>
    </row>
    <row r="44" spans="1:20" ht="26.25" customHeight="1">
      <c r="A44" s="136" t="s">
        <v>510</v>
      </c>
      <c r="B44" s="123" t="s">
        <v>672</v>
      </c>
      <c r="C44" s="108" t="s">
        <v>75</v>
      </c>
      <c r="D44" s="159">
        <v>112</v>
      </c>
      <c r="E44" s="126">
        <v>104</v>
      </c>
      <c r="F44" s="24"/>
      <c r="G44" s="24"/>
    </row>
    <row r="45" spans="1:20" ht="26.25" customHeight="1">
      <c r="A45" s="124" t="s">
        <v>188</v>
      </c>
      <c r="B45" s="123" t="s">
        <v>673</v>
      </c>
      <c r="C45" s="108" t="s">
        <v>76</v>
      </c>
      <c r="D45" s="159">
        <v>231</v>
      </c>
      <c r="E45" s="126">
        <v>328</v>
      </c>
      <c r="F45" s="24"/>
      <c r="G45" s="24"/>
    </row>
    <row r="46" spans="1:20" ht="26.25" customHeight="1">
      <c r="A46" s="107" t="s">
        <v>511</v>
      </c>
      <c r="B46" s="123" t="s">
        <v>674</v>
      </c>
      <c r="C46" s="108" t="s">
        <v>77</v>
      </c>
      <c r="D46" s="159"/>
      <c r="E46" s="126"/>
      <c r="F46" s="24"/>
      <c r="G46" s="24"/>
    </row>
    <row r="47" spans="1:20" ht="26.25" customHeight="1">
      <c r="A47" s="124" t="s">
        <v>189</v>
      </c>
      <c r="B47" s="123" t="s">
        <v>675</v>
      </c>
      <c r="C47" s="108" t="s">
        <v>78</v>
      </c>
      <c r="D47" s="159">
        <v>11076</v>
      </c>
      <c r="E47" s="126">
        <v>17607</v>
      </c>
      <c r="F47" s="24"/>
      <c r="G47" s="24"/>
    </row>
    <row r="48" spans="1:20" ht="26.25" customHeight="1">
      <c r="A48" s="107" t="s">
        <v>512</v>
      </c>
      <c r="B48" s="123" t="s">
        <v>676</v>
      </c>
      <c r="C48" s="108" t="s">
        <v>79</v>
      </c>
      <c r="D48" s="159"/>
      <c r="E48" s="126"/>
      <c r="F48" s="24"/>
      <c r="G48" s="24"/>
    </row>
    <row r="49" spans="1:7" ht="30.95" customHeight="1">
      <c r="A49" s="124" t="s">
        <v>513</v>
      </c>
      <c r="B49" s="123" t="s">
        <v>677</v>
      </c>
      <c r="C49" s="108" t="s">
        <v>80</v>
      </c>
      <c r="D49" s="159"/>
      <c r="E49" s="126"/>
      <c r="F49" s="24"/>
      <c r="G49" s="26"/>
    </row>
    <row r="50" spans="1:7" ht="45.75" customHeight="1">
      <c r="A50" s="137" t="s">
        <v>190</v>
      </c>
      <c r="B50" s="122" t="s">
        <v>85</v>
      </c>
      <c r="C50" s="111" t="s">
        <v>87</v>
      </c>
      <c r="D50" s="161">
        <f>D29-D32+D33+D37-D38+D39-D40-D41+D42-D43+D44-D45+D46-D47+(-D48)-(-D49)</f>
        <v>-268647</v>
      </c>
      <c r="E50" s="125">
        <f>E29-E32+E33+E37-E38+E39-E40-E41+E42-E43+E44-E45+E46-E47+(-E48)-(-E49)</f>
        <v>-304840</v>
      </c>
      <c r="F50" s="24"/>
      <c r="G50" s="26"/>
    </row>
    <row r="51" spans="1:7" ht="30" customHeight="1">
      <c r="A51" s="137" t="s">
        <v>192</v>
      </c>
      <c r="B51" s="122" t="s">
        <v>86</v>
      </c>
      <c r="C51" s="111" t="s">
        <v>88</v>
      </c>
      <c r="D51" s="161">
        <f>D28+D50</f>
        <v>7920</v>
      </c>
      <c r="E51" s="125">
        <f>E28+E50</f>
        <v>189514</v>
      </c>
      <c r="F51" s="24"/>
      <c r="G51" s="26"/>
    </row>
    <row r="52" spans="1:7" ht="28.5" customHeight="1">
      <c r="A52" s="124" t="s">
        <v>191</v>
      </c>
      <c r="B52" s="123" t="s">
        <v>91</v>
      </c>
      <c r="C52" s="108" t="s">
        <v>89</v>
      </c>
      <c r="D52" s="159">
        <f>SUM(D53:D54)</f>
        <v>1</v>
      </c>
      <c r="E52" s="126">
        <f>SUM(E53:E54)</f>
        <v>10</v>
      </c>
      <c r="F52" s="24"/>
      <c r="G52" s="32"/>
    </row>
    <row r="53" spans="1:7" ht="26.25" customHeight="1">
      <c r="A53" s="124" t="s">
        <v>84</v>
      </c>
      <c r="B53" s="123" t="s">
        <v>708</v>
      </c>
      <c r="C53" s="108" t="s">
        <v>90</v>
      </c>
      <c r="D53" s="159">
        <v>1</v>
      </c>
      <c r="E53" s="126">
        <v>10</v>
      </c>
      <c r="F53" s="24"/>
      <c r="G53" s="32"/>
    </row>
    <row r="54" spans="1:7" ht="26.25" customHeight="1">
      <c r="A54" s="136" t="s">
        <v>173</v>
      </c>
      <c r="B54" s="123" t="s">
        <v>709</v>
      </c>
      <c r="C54" s="108" t="s">
        <v>318</v>
      </c>
      <c r="D54" s="159"/>
      <c r="E54" s="126"/>
      <c r="F54" s="24"/>
      <c r="G54" s="32"/>
    </row>
    <row r="55" spans="1:7" ht="32.25" customHeight="1">
      <c r="A55" s="137" t="s">
        <v>192</v>
      </c>
      <c r="B55" s="122" t="s">
        <v>92</v>
      </c>
      <c r="C55" s="111" t="s">
        <v>319</v>
      </c>
      <c r="D55" s="161">
        <f>D51-D52</f>
        <v>7919</v>
      </c>
      <c r="E55" s="125">
        <f>E51-E52</f>
        <v>189504</v>
      </c>
      <c r="F55" s="24"/>
      <c r="G55" s="24"/>
    </row>
    <row r="56" spans="1:7" ht="26.25" customHeight="1">
      <c r="A56" s="107" t="s">
        <v>514</v>
      </c>
      <c r="B56" s="138" t="s">
        <v>710</v>
      </c>
      <c r="C56" s="108" t="s">
        <v>320</v>
      </c>
      <c r="D56" s="126"/>
      <c r="E56" s="126"/>
      <c r="F56" s="24"/>
      <c r="G56" s="24"/>
    </row>
    <row r="57" spans="1:7" ht="26.25" customHeight="1">
      <c r="A57" s="124" t="s">
        <v>193</v>
      </c>
      <c r="B57" s="139" t="s">
        <v>711</v>
      </c>
      <c r="C57" s="108" t="s">
        <v>321</v>
      </c>
      <c r="D57" s="126"/>
      <c r="E57" s="126"/>
      <c r="F57" s="24"/>
      <c r="G57" s="24"/>
    </row>
    <row r="58" spans="1:7" ht="26.25" customHeight="1">
      <c r="A58" s="137" t="s">
        <v>190</v>
      </c>
      <c r="B58" s="122" t="s">
        <v>935</v>
      </c>
      <c r="C58" s="111" t="s">
        <v>322</v>
      </c>
      <c r="D58" s="125">
        <f>D56-D57</f>
        <v>0</v>
      </c>
      <c r="E58" s="125">
        <f>E56-E57</f>
        <v>0</v>
      </c>
      <c r="F58" s="24"/>
      <c r="G58" s="24"/>
    </row>
    <row r="59" spans="1:7" ht="16.5" customHeight="1">
      <c r="A59" s="874" t="s">
        <v>636</v>
      </c>
      <c r="B59" s="922" t="s">
        <v>743</v>
      </c>
      <c r="C59" s="922" t="s">
        <v>637</v>
      </c>
      <c r="D59" s="874" t="s">
        <v>638</v>
      </c>
      <c r="E59" s="874"/>
      <c r="F59" s="24"/>
      <c r="G59" s="24"/>
    </row>
    <row r="60" spans="1:7" ht="42.75">
      <c r="A60" s="921"/>
      <c r="B60" s="923"/>
      <c r="C60" s="923"/>
      <c r="D60" s="119" t="s">
        <v>639</v>
      </c>
      <c r="E60" s="119" t="s">
        <v>640</v>
      </c>
      <c r="F60" s="24"/>
      <c r="G60" s="24"/>
    </row>
    <row r="61" spans="1:7" ht="26.25" customHeight="1">
      <c r="A61" s="124" t="s">
        <v>194</v>
      </c>
      <c r="B61" s="123" t="s">
        <v>94</v>
      </c>
      <c r="C61" s="108" t="s">
        <v>323</v>
      </c>
      <c r="D61" s="126">
        <f>D62+D63</f>
        <v>0</v>
      </c>
      <c r="E61" s="126">
        <f>E62+E63</f>
        <v>0</v>
      </c>
      <c r="F61" s="24"/>
      <c r="G61" s="24"/>
    </row>
    <row r="62" spans="1:7" ht="26.25" customHeight="1">
      <c r="A62" s="124" t="s">
        <v>93</v>
      </c>
      <c r="B62" s="138" t="s">
        <v>712</v>
      </c>
      <c r="C62" s="108" t="s">
        <v>324</v>
      </c>
      <c r="D62" s="126"/>
      <c r="E62" s="126"/>
      <c r="F62" s="24"/>
      <c r="G62" s="24"/>
    </row>
    <row r="63" spans="1:7" ht="26.25" customHeight="1">
      <c r="A63" s="136" t="s">
        <v>713</v>
      </c>
      <c r="B63" s="140" t="s">
        <v>714</v>
      </c>
      <c r="C63" s="108" t="s">
        <v>325</v>
      </c>
      <c r="D63" s="126"/>
      <c r="E63" s="126"/>
      <c r="F63" s="24"/>
      <c r="G63" s="24"/>
    </row>
    <row r="64" spans="1:7" ht="25.5" customHeight="1">
      <c r="A64" s="137" t="s">
        <v>190</v>
      </c>
      <c r="B64" s="122" t="s">
        <v>99</v>
      </c>
      <c r="C64" s="111" t="s">
        <v>95</v>
      </c>
      <c r="D64" s="125">
        <f>D58-D61</f>
        <v>0</v>
      </c>
      <c r="E64" s="125">
        <f>E58-E61</f>
        <v>0</v>
      </c>
      <c r="F64" s="24"/>
      <c r="G64" s="24"/>
    </row>
    <row r="65" spans="1:7" ht="25.5" customHeight="1">
      <c r="A65" s="137" t="s">
        <v>195</v>
      </c>
      <c r="B65" s="122" t="s">
        <v>100</v>
      </c>
      <c r="C65" s="111" t="s">
        <v>96</v>
      </c>
      <c r="D65" s="161">
        <f>D51+D58</f>
        <v>7920</v>
      </c>
      <c r="E65" s="125">
        <f>E51+E58</f>
        <v>189514</v>
      </c>
      <c r="F65" s="24"/>
      <c r="G65" s="24"/>
    </row>
    <row r="66" spans="1:7" ht="25.5" customHeight="1">
      <c r="A66" s="124" t="s">
        <v>82</v>
      </c>
      <c r="B66" s="123" t="s">
        <v>779</v>
      </c>
      <c r="C66" s="108" t="s">
        <v>97</v>
      </c>
      <c r="D66" s="159">
        <v>332</v>
      </c>
      <c r="E66" s="125">
        <v>332</v>
      </c>
      <c r="F66" s="24"/>
      <c r="G66" s="24"/>
    </row>
    <row r="67" spans="1:7" ht="25.5" customHeight="1">
      <c r="A67" s="137" t="s">
        <v>195</v>
      </c>
      <c r="B67" s="122" t="s">
        <v>101</v>
      </c>
      <c r="C67" s="111" t="s">
        <v>98</v>
      </c>
      <c r="D67" s="161">
        <f>D55+D64-D66</f>
        <v>7587</v>
      </c>
      <c r="E67" s="125">
        <f>E55+E64-E66</f>
        <v>189172</v>
      </c>
      <c r="F67" s="24"/>
      <c r="G67" s="24"/>
    </row>
    <row r="68" spans="1:7" ht="20.100000000000001" customHeight="1">
      <c r="C68" s="128"/>
      <c r="D68" s="129"/>
      <c r="F68" s="24"/>
      <c r="G68" s="24"/>
    </row>
    <row r="69" spans="1:7">
      <c r="C69" s="128"/>
      <c r="D69" s="129"/>
      <c r="E69" s="129"/>
      <c r="F69" s="24"/>
      <c r="G69" s="24"/>
    </row>
    <row r="70" spans="1:7" ht="20.100000000000001" customHeight="1">
      <c r="C70" s="128"/>
      <c r="F70" s="24"/>
      <c r="G70" s="24"/>
    </row>
    <row r="71" spans="1:7" ht="20.100000000000001" customHeight="1">
      <c r="C71" s="128"/>
      <c r="F71" s="24"/>
      <c r="G71" s="24"/>
    </row>
    <row r="72" spans="1:7">
      <c r="C72" s="132"/>
      <c r="D72" s="129"/>
      <c r="E72" s="129"/>
      <c r="F72" s="24"/>
      <c r="G72" s="24"/>
    </row>
    <row r="73" spans="1:7" ht="20.100000000000001" customHeight="1">
      <c r="C73" s="128"/>
      <c r="F73" s="24"/>
      <c r="G73" s="24"/>
    </row>
    <row r="74" spans="1:7">
      <c r="C74" s="132"/>
      <c r="D74" s="129"/>
      <c r="E74" s="129"/>
      <c r="F74" s="24"/>
      <c r="G74" s="24"/>
    </row>
    <row r="75" spans="1:7" ht="20.100000000000001" customHeight="1">
      <c r="A75" s="133"/>
      <c r="B75" s="134"/>
      <c r="C75" s="132"/>
      <c r="D75" s="129"/>
      <c r="E75" s="129"/>
      <c r="F75" s="24"/>
      <c r="G75" s="24"/>
    </row>
    <row r="76" spans="1:7">
      <c r="A76" s="48"/>
      <c r="C76" s="78"/>
      <c r="F76" s="24"/>
      <c r="G76" s="24"/>
    </row>
    <row r="77" spans="1:7">
      <c r="F77" s="24"/>
      <c r="G77" s="24"/>
    </row>
    <row r="78" spans="1:7">
      <c r="F78" s="24"/>
      <c r="G78" s="24"/>
    </row>
    <row r="79" spans="1:7">
      <c r="F79" s="24"/>
      <c r="G79" s="24"/>
    </row>
    <row r="80" spans="1:7">
      <c r="F80" s="24"/>
      <c r="G80" s="24"/>
    </row>
    <row r="81" spans="6:7">
      <c r="F81" s="24"/>
      <c r="G81" s="24"/>
    </row>
    <row r="82" spans="6:7">
      <c r="F82" s="24"/>
      <c r="G82" s="24"/>
    </row>
    <row r="83" spans="6:7">
      <c r="F83" s="24"/>
      <c r="G83" s="24"/>
    </row>
    <row r="84" spans="6:7">
      <c r="F84" s="24"/>
      <c r="G84" s="24"/>
    </row>
    <row r="85" spans="6:7">
      <c r="F85" s="24"/>
      <c r="G85" s="24"/>
    </row>
    <row r="86" spans="6:7">
      <c r="F86" s="24"/>
      <c r="G86" s="24"/>
    </row>
    <row r="87" spans="6:7">
      <c r="F87" s="24"/>
      <c r="G87" s="24"/>
    </row>
    <row r="88" spans="6:7">
      <c r="F88" s="24"/>
      <c r="G88" s="24"/>
    </row>
    <row r="89" spans="6:7">
      <c r="F89" s="24"/>
      <c r="G89" s="24"/>
    </row>
    <row r="90" spans="6:7">
      <c r="F90" s="24"/>
      <c r="G90" s="24"/>
    </row>
    <row r="91" spans="6:7">
      <c r="F91" s="24"/>
      <c r="G91" s="24"/>
    </row>
    <row r="92" spans="6:7">
      <c r="F92" s="24"/>
      <c r="G92" s="24"/>
    </row>
    <row r="93" spans="6:7">
      <c r="F93" s="24"/>
      <c r="G93" s="24"/>
    </row>
    <row r="94" spans="6:7">
      <c r="F94" s="24"/>
      <c r="G94" s="24"/>
    </row>
    <row r="95" spans="6:7">
      <c r="F95" s="24"/>
      <c r="G95" s="24"/>
    </row>
    <row r="96" spans="6:7">
      <c r="F96" s="24"/>
      <c r="G96" s="24"/>
    </row>
    <row r="97" spans="6:7">
      <c r="F97" s="24"/>
      <c r="G97" s="24"/>
    </row>
    <row r="98" spans="6:7">
      <c r="F98" s="24"/>
      <c r="G98" s="24"/>
    </row>
    <row r="99" spans="6:7">
      <c r="F99" s="24"/>
      <c r="G99" s="24"/>
    </row>
    <row r="100" spans="6:7">
      <c r="F100" s="24"/>
      <c r="G100" s="24"/>
    </row>
    <row r="101" spans="6:7">
      <c r="F101" s="24"/>
      <c r="G101" s="24"/>
    </row>
    <row r="102" spans="6:7">
      <c r="F102" s="24"/>
      <c r="G102" s="24"/>
    </row>
    <row r="103" spans="6:7">
      <c r="F103" s="24"/>
      <c r="G103" s="24"/>
    </row>
    <row r="104" spans="6:7">
      <c r="F104" s="24"/>
      <c r="G104" s="24"/>
    </row>
    <row r="105" spans="6:7">
      <c r="F105" s="24"/>
      <c r="G105" s="24"/>
    </row>
    <row r="106" spans="6:7">
      <c r="F106" s="24"/>
      <c r="G106" s="24"/>
    </row>
    <row r="107" spans="6:7">
      <c r="F107" s="24"/>
      <c r="G107" s="24"/>
    </row>
    <row r="108" spans="6:7">
      <c r="F108" s="24"/>
      <c r="G108" s="24"/>
    </row>
    <row r="109" spans="6:7">
      <c r="F109" s="24"/>
      <c r="G109" s="24"/>
    </row>
    <row r="110" spans="6:7">
      <c r="F110" s="24"/>
      <c r="G110" s="24"/>
    </row>
    <row r="111" spans="6:7">
      <c r="F111" s="24"/>
      <c r="G111" s="24"/>
    </row>
    <row r="112" spans="6:7">
      <c r="F112" s="24"/>
      <c r="G112" s="24"/>
    </row>
    <row r="113" spans="6:7">
      <c r="F113" s="24"/>
      <c r="G113" s="24"/>
    </row>
    <row r="114" spans="6:7">
      <c r="F114" s="24"/>
      <c r="G114" s="24"/>
    </row>
    <row r="115" spans="6:7">
      <c r="F115" s="24"/>
      <c r="G115" s="24"/>
    </row>
    <row r="116" spans="6:7">
      <c r="F116" s="24"/>
      <c r="G116" s="24"/>
    </row>
    <row r="117" spans="6:7">
      <c r="F117" s="24"/>
      <c r="G117" s="24"/>
    </row>
    <row r="118" spans="6:7">
      <c r="F118" s="24"/>
      <c r="G118" s="24"/>
    </row>
    <row r="119" spans="6:7">
      <c r="F119" s="24"/>
      <c r="G119" s="24"/>
    </row>
    <row r="120" spans="6:7">
      <c r="F120" s="24"/>
      <c r="G120" s="24"/>
    </row>
    <row r="121" spans="6:7">
      <c r="F121" s="24"/>
      <c r="G121" s="24"/>
    </row>
    <row r="122" spans="6:7">
      <c r="F122" s="24"/>
      <c r="G122" s="24"/>
    </row>
    <row r="123" spans="6:7">
      <c r="F123" s="24"/>
      <c r="G123" s="24"/>
    </row>
    <row r="124" spans="6:7">
      <c r="F124" s="24"/>
      <c r="G124" s="24"/>
    </row>
    <row r="125" spans="6:7">
      <c r="F125" s="24"/>
      <c r="G125" s="24"/>
    </row>
    <row r="126" spans="6:7">
      <c r="F126" s="24"/>
      <c r="G126" s="24"/>
    </row>
    <row r="127" spans="6:7">
      <c r="F127" s="24"/>
      <c r="G127" s="24"/>
    </row>
    <row r="128" spans="6:7">
      <c r="F128" s="24"/>
      <c r="G128" s="24"/>
    </row>
    <row r="129" spans="6:7">
      <c r="F129" s="24"/>
      <c r="G129" s="24"/>
    </row>
    <row r="130" spans="6:7">
      <c r="F130" s="24"/>
      <c r="G130" s="24"/>
    </row>
    <row r="131" spans="6:7">
      <c r="F131" s="24"/>
      <c r="G131" s="24"/>
    </row>
    <row r="132" spans="6:7">
      <c r="F132" s="24"/>
      <c r="G132" s="24"/>
    </row>
    <row r="133" spans="6:7">
      <c r="F133" s="24"/>
      <c r="G133" s="24"/>
    </row>
    <row r="134" spans="6:7">
      <c r="F134" s="24"/>
      <c r="G134" s="24"/>
    </row>
    <row r="135" spans="6:7">
      <c r="F135" s="24"/>
      <c r="G135" s="24"/>
    </row>
    <row r="136" spans="6:7">
      <c r="F136" s="24"/>
      <c r="G136" s="24"/>
    </row>
    <row r="137" spans="6:7">
      <c r="F137" s="24"/>
      <c r="G137" s="24"/>
    </row>
    <row r="138" spans="6:7">
      <c r="F138" s="24"/>
      <c r="G138" s="24"/>
    </row>
    <row r="139" spans="6:7">
      <c r="F139" s="24"/>
      <c r="G139" s="24"/>
    </row>
    <row r="140" spans="6:7">
      <c r="F140" s="24"/>
      <c r="G140" s="24"/>
    </row>
    <row r="141" spans="6:7">
      <c r="F141" s="24"/>
      <c r="G141" s="24"/>
    </row>
    <row r="142" spans="6:7">
      <c r="F142" s="24"/>
      <c r="G142" s="24"/>
    </row>
    <row r="143" spans="6:7">
      <c r="F143" s="24"/>
      <c r="G143" s="24"/>
    </row>
    <row r="144" spans="6:7">
      <c r="F144" s="24"/>
      <c r="G144" s="24"/>
    </row>
    <row r="145" spans="6:7">
      <c r="F145" s="24"/>
      <c r="G145" s="24"/>
    </row>
    <row r="146" spans="6:7">
      <c r="F146" s="24"/>
      <c r="G146" s="24"/>
    </row>
    <row r="147" spans="6:7">
      <c r="F147" s="24"/>
      <c r="G147" s="24"/>
    </row>
    <row r="148" spans="6:7">
      <c r="F148" s="24"/>
      <c r="G148" s="24"/>
    </row>
    <row r="149" spans="6:7">
      <c r="F149" s="24"/>
      <c r="G149" s="24"/>
    </row>
    <row r="150" spans="6:7">
      <c r="F150" s="24"/>
      <c r="G150" s="24"/>
    </row>
    <row r="151" spans="6:7">
      <c r="F151" s="24"/>
      <c r="G151" s="24"/>
    </row>
    <row r="152" spans="6:7">
      <c r="F152" s="24"/>
      <c r="G152" s="24"/>
    </row>
    <row r="153" spans="6:7">
      <c r="F153" s="24"/>
      <c r="G153" s="24"/>
    </row>
    <row r="154" spans="6:7">
      <c r="F154" s="24"/>
      <c r="G154" s="24"/>
    </row>
    <row r="155" spans="6:7">
      <c r="F155" s="24"/>
      <c r="G155" s="24"/>
    </row>
    <row r="156" spans="6:7">
      <c r="F156" s="24"/>
      <c r="G156" s="24"/>
    </row>
    <row r="157" spans="6:7">
      <c r="F157" s="24"/>
      <c r="G157" s="24"/>
    </row>
    <row r="158" spans="6:7">
      <c r="F158" s="24"/>
      <c r="G158" s="24"/>
    </row>
    <row r="159" spans="6:7">
      <c r="F159" s="24"/>
      <c r="G159" s="24"/>
    </row>
    <row r="160" spans="6:7">
      <c r="F160" s="24"/>
      <c r="G160" s="24"/>
    </row>
    <row r="161" spans="6:7">
      <c r="F161" s="24"/>
      <c r="G161" s="24"/>
    </row>
    <row r="162" spans="6:7">
      <c r="F162" s="24"/>
      <c r="G162" s="24"/>
    </row>
    <row r="163" spans="6:7">
      <c r="F163" s="24"/>
      <c r="G163" s="24"/>
    </row>
    <row r="164" spans="6:7">
      <c r="F164" s="24"/>
      <c r="G164" s="24"/>
    </row>
    <row r="165" spans="6:7">
      <c r="F165" s="24"/>
      <c r="G165" s="24"/>
    </row>
    <row r="166" spans="6:7">
      <c r="F166" s="24"/>
      <c r="G166" s="24"/>
    </row>
    <row r="167" spans="6:7">
      <c r="F167" s="24"/>
      <c r="G167" s="24"/>
    </row>
    <row r="168" spans="6:7">
      <c r="F168" s="24"/>
      <c r="G168" s="24"/>
    </row>
    <row r="169" spans="6:7">
      <c r="F169" s="24"/>
      <c r="G169" s="24"/>
    </row>
    <row r="170" spans="6:7">
      <c r="F170" s="24"/>
      <c r="G170" s="24"/>
    </row>
    <row r="171" spans="6:7">
      <c r="F171" s="24"/>
      <c r="G171" s="24"/>
    </row>
    <row r="172" spans="6:7">
      <c r="F172" s="24"/>
      <c r="G172" s="24"/>
    </row>
    <row r="173" spans="6:7">
      <c r="F173" s="24"/>
      <c r="G173" s="24"/>
    </row>
    <row r="174" spans="6:7">
      <c r="F174" s="24"/>
      <c r="G174" s="24"/>
    </row>
    <row r="175" spans="6:7">
      <c r="F175" s="24"/>
      <c r="G175" s="24"/>
    </row>
    <row r="176" spans="6:7">
      <c r="F176" s="24"/>
      <c r="G176" s="24"/>
    </row>
    <row r="177" spans="6:7">
      <c r="F177" s="24"/>
      <c r="G177" s="24"/>
    </row>
    <row r="178" spans="6:7">
      <c r="F178" s="24"/>
      <c r="G178" s="24"/>
    </row>
    <row r="179" spans="6:7">
      <c r="F179" s="24"/>
      <c r="G179" s="24"/>
    </row>
    <row r="180" spans="6:7">
      <c r="F180" s="24"/>
      <c r="G180" s="24"/>
    </row>
    <row r="181" spans="6:7">
      <c r="F181" s="24"/>
      <c r="G181" s="24"/>
    </row>
    <row r="182" spans="6:7">
      <c r="F182" s="24"/>
      <c r="G182" s="24"/>
    </row>
    <row r="183" spans="6:7">
      <c r="F183" s="24"/>
      <c r="G183" s="24"/>
    </row>
    <row r="184" spans="6:7">
      <c r="F184" s="24"/>
      <c r="G184" s="24"/>
    </row>
    <row r="185" spans="6:7">
      <c r="F185" s="24"/>
      <c r="G185" s="24"/>
    </row>
    <row r="186" spans="6:7">
      <c r="F186" s="24"/>
      <c r="G186" s="24"/>
    </row>
    <row r="187" spans="6:7">
      <c r="F187" s="24"/>
      <c r="G187" s="24"/>
    </row>
    <row r="188" spans="6:7">
      <c r="F188" s="24"/>
      <c r="G188" s="24"/>
    </row>
    <row r="189" spans="6:7">
      <c r="F189" s="24"/>
      <c r="G189" s="24"/>
    </row>
    <row r="190" spans="6:7">
      <c r="F190" s="24"/>
      <c r="G190" s="24"/>
    </row>
    <row r="191" spans="6:7">
      <c r="F191" s="24"/>
      <c r="G191" s="24"/>
    </row>
    <row r="192" spans="6:7">
      <c r="F192" s="24"/>
      <c r="G192" s="24"/>
    </row>
    <row r="193" spans="6:7">
      <c r="F193" s="24"/>
      <c r="G193" s="24"/>
    </row>
    <row r="194" spans="6:7">
      <c r="F194" s="24"/>
      <c r="G194" s="24"/>
    </row>
    <row r="195" spans="6:7">
      <c r="F195" s="24"/>
      <c r="G195" s="24"/>
    </row>
    <row r="196" spans="6:7">
      <c r="F196" s="24"/>
      <c r="G196" s="24"/>
    </row>
    <row r="197" spans="6:7">
      <c r="F197" s="24"/>
      <c r="G197" s="24"/>
    </row>
    <row r="198" spans="6:7">
      <c r="F198" s="24"/>
      <c r="G198" s="24"/>
    </row>
    <row r="199" spans="6:7">
      <c r="F199" s="24"/>
      <c r="G199" s="24"/>
    </row>
    <row r="200" spans="6:7">
      <c r="F200" s="24"/>
      <c r="G200" s="24"/>
    </row>
    <row r="201" spans="6:7">
      <c r="F201" s="24"/>
      <c r="G201" s="24"/>
    </row>
    <row r="202" spans="6:7">
      <c r="F202" s="24"/>
      <c r="G202" s="24"/>
    </row>
    <row r="203" spans="6:7">
      <c r="F203" s="24"/>
      <c r="G203" s="24"/>
    </row>
    <row r="204" spans="6:7">
      <c r="F204" s="24"/>
      <c r="G204" s="24"/>
    </row>
    <row r="205" spans="6:7">
      <c r="F205" s="24"/>
      <c r="G205" s="24"/>
    </row>
    <row r="206" spans="6:7">
      <c r="F206" s="24"/>
      <c r="G206" s="24"/>
    </row>
    <row r="207" spans="6:7">
      <c r="F207" s="24"/>
      <c r="G207" s="24"/>
    </row>
    <row r="208" spans="6:7">
      <c r="F208" s="24"/>
      <c r="G208" s="24"/>
    </row>
    <row r="209" spans="6:7">
      <c r="F209" s="24"/>
      <c r="G209" s="24"/>
    </row>
    <row r="210" spans="6:7">
      <c r="F210" s="24"/>
      <c r="G210" s="24"/>
    </row>
    <row r="211" spans="6:7">
      <c r="F211" s="24"/>
      <c r="G211" s="24"/>
    </row>
    <row r="212" spans="6:7">
      <c r="F212" s="24"/>
      <c r="G212" s="24"/>
    </row>
    <row r="213" spans="6:7">
      <c r="F213" s="24"/>
      <c r="G213" s="24"/>
    </row>
    <row r="214" spans="6:7">
      <c r="F214" s="24"/>
      <c r="G214" s="24"/>
    </row>
    <row r="215" spans="6:7">
      <c r="F215" s="24"/>
      <c r="G215" s="24"/>
    </row>
    <row r="216" spans="6:7">
      <c r="F216" s="24"/>
      <c r="G216" s="24"/>
    </row>
    <row r="217" spans="6:7">
      <c r="F217" s="24"/>
      <c r="G217" s="24"/>
    </row>
    <row r="218" spans="6:7">
      <c r="F218" s="24"/>
      <c r="G218" s="24"/>
    </row>
    <row r="219" spans="6:7">
      <c r="F219" s="24"/>
      <c r="G219" s="24"/>
    </row>
    <row r="220" spans="6:7">
      <c r="F220" s="24"/>
      <c r="G220" s="24"/>
    </row>
    <row r="221" spans="6:7">
      <c r="F221" s="24"/>
      <c r="G221" s="24"/>
    </row>
    <row r="222" spans="6:7">
      <c r="F222" s="24"/>
      <c r="G222" s="24"/>
    </row>
    <row r="223" spans="6:7">
      <c r="F223" s="24"/>
      <c r="G223" s="24"/>
    </row>
    <row r="224" spans="6:7">
      <c r="F224" s="24"/>
      <c r="G224" s="24"/>
    </row>
    <row r="225" spans="6:7">
      <c r="F225" s="24"/>
      <c r="G225" s="24"/>
    </row>
    <row r="226" spans="6:7">
      <c r="F226" s="24"/>
      <c r="G226" s="24"/>
    </row>
    <row r="227" spans="6:7">
      <c r="F227" s="24"/>
      <c r="G227" s="24"/>
    </row>
    <row r="228" spans="6:7">
      <c r="F228" s="24"/>
      <c r="G228" s="24"/>
    </row>
    <row r="229" spans="6:7">
      <c r="F229" s="24"/>
      <c r="G229" s="24"/>
    </row>
    <row r="230" spans="6:7">
      <c r="F230" s="24"/>
      <c r="G230" s="24"/>
    </row>
    <row r="231" spans="6:7">
      <c r="F231" s="24"/>
      <c r="G231" s="24"/>
    </row>
    <row r="232" spans="6:7">
      <c r="F232" s="24"/>
      <c r="G232" s="24"/>
    </row>
    <row r="233" spans="6:7">
      <c r="F233" s="24"/>
      <c r="G233" s="24"/>
    </row>
    <row r="234" spans="6:7">
      <c r="F234" s="24"/>
      <c r="G234" s="24"/>
    </row>
    <row r="235" spans="6:7">
      <c r="F235" s="24"/>
      <c r="G235" s="24"/>
    </row>
    <row r="236" spans="6:7">
      <c r="F236" s="24"/>
      <c r="G236" s="24"/>
    </row>
    <row r="237" spans="6:7">
      <c r="F237" s="24"/>
      <c r="G237" s="24"/>
    </row>
    <row r="238" spans="6:7">
      <c r="F238" s="24"/>
      <c r="G238" s="24"/>
    </row>
    <row r="239" spans="6:7">
      <c r="F239" s="24"/>
      <c r="G239" s="24"/>
    </row>
    <row r="240" spans="6:7">
      <c r="F240" s="24"/>
      <c r="G240" s="24"/>
    </row>
    <row r="241" spans="6:7">
      <c r="F241" s="24"/>
      <c r="G241" s="24"/>
    </row>
    <row r="242" spans="6:7">
      <c r="F242" s="24"/>
      <c r="G242" s="24"/>
    </row>
    <row r="243" spans="6:7">
      <c r="F243" s="24"/>
      <c r="G243" s="24"/>
    </row>
    <row r="244" spans="6:7">
      <c r="F244" s="24"/>
      <c r="G244" s="24"/>
    </row>
    <row r="245" spans="6:7">
      <c r="F245" s="24"/>
      <c r="G245" s="24"/>
    </row>
    <row r="246" spans="6:7">
      <c r="F246" s="24"/>
      <c r="G246" s="24"/>
    </row>
    <row r="247" spans="6:7">
      <c r="F247" s="24"/>
      <c r="G247" s="24"/>
    </row>
    <row r="248" spans="6:7">
      <c r="F248" s="24"/>
      <c r="G248" s="24"/>
    </row>
    <row r="249" spans="6:7">
      <c r="F249" s="24"/>
      <c r="G249" s="24"/>
    </row>
    <row r="250" spans="6:7">
      <c r="F250" s="24"/>
      <c r="G250" s="24"/>
    </row>
    <row r="251" spans="6:7">
      <c r="F251" s="24"/>
      <c r="G251" s="24"/>
    </row>
    <row r="252" spans="6:7">
      <c r="F252" s="24"/>
      <c r="G252" s="24"/>
    </row>
    <row r="253" spans="6:7">
      <c r="F253" s="24"/>
      <c r="G253" s="24"/>
    </row>
    <row r="254" spans="6:7">
      <c r="F254" s="24"/>
      <c r="G254" s="24"/>
    </row>
    <row r="255" spans="6:7">
      <c r="F255" s="24"/>
      <c r="G255" s="24"/>
    </row>
    <row r="256" spans="6:7">
      <c r="F256" s="24"/>
      <c r="G256" s="24"/>
    </row>
    <row r="257" spans="6:7">
      <c r="F257" s="24"/>
      <c r="G257" s="24"/>
    </row>
    <row r="258" spans="6:7">
      <c r="F258" s="24"/>
      <c r="G258" s="24"/>
    </row>
    <row r="259" spans="6:7">
      <c r="F259" s="24"/>
      <c r="G259" s="24"/>
    </row>
    <row r="260" spans="6:7">
      <c r="F260" s="24"/>
      <c r="G260" s="24"/>
    </row>
    <row r="261" spans="6:7">
      <c r="F261" s="24"/>
      <c r="G261" s="24"/>
    </row>
    <row r="262" spans="6:7">
      <c r="F262" s="24"/>
      <c r="G262" s="24"/>
    </row>
    <row r="263" spans="6:7">
      <c r="F263" s="24"/>
      <c r="G263" s="24"/>
    </row>
    <row r="264" spans="6:7">
      <c r="F264" s="24"/>
      <c r="G264" s="24"/>
    </row>
    <row r="265" spans="6:7">
      <c r="F265" s="24"/>
      <c r="G265" s="24"/>
    </row>
    <row r="266" spans="6:7">
      <c r="F266" s="24"/>
      <c r="G266" s="24"/>
    </row>
    <row r="267" spans="6:7">
      <c r="F267" s="24"/>
      <c r="G267" s="24"/>
    </row>
    <row r="268" spans="6:7">
      <c r="F268" s="24"/>
      <c r="G268" s="24"/>
    </row>
    <row r="269" spans="6:7">
      <c r="F269" s="24"/>
      <c r="G269" s="24"/>
    </row>
    <row r="270" spans="6:7">
      <c r="F270" s="24"/>
      <c r="G270" s="24"/>
    </row>
    <row r="271" spans="6:7">
      <c r="F271" s="24"/>
      <c r="G271" s="24"/>
    </row>
    <row r="272" spans="6:7">
      <c r="F272" s="24"/>
      <c r="G272" s="24"/>
    </row>
    <row r="273" spans="6:7">
      <c r="F273" s="24"/>
      <c r="G273" s="24"/>
    </row>
    <row r="274" spans="6:7">
      <c r="F274" s="24"/>
      <c r="G274" s="24"/>
    </row>
    <row r="275" spans="6:7">
      <c r="F275" s="24"/>
      <c r="G275" s="24"/>
    </row>
    <row r="276" spans="6:7">
      <c r="F276" s="24"/>
      <c r="G276" s="24"/>
    </row>
    <row r="277" spans="6:7">
      <c r="F277" s="24"/>
      <c r="G277" s="24"/>
    </row>
    <row r="278" spans="6:7">
      <c r="F278" s="24"/>
      <c r="G278" s="24"/>
    </row>
    <row r="279" spans="6:7">
      <c r="F279" s="24"/>
      <c r="G279" s="24"/>
    </row>
    <row r="280" spans="6:7">
      <c r="F280" s="24"/>
      <c r="G280" s="24"/>
    </row>
    <row r="281" spans="6:7">
      <c r="F281" s="24"/>
      <c r="G281" s="24"/>
    </row>
    <row r="282" spans="6:7">
      <c r="F282" s="24"/>
      <c r="G282" s="24"/>
    </row>
    <row r="283" spans="6:7">
      <c r="F283" s="24"/>
      <c r="G283" s="24"/>
    </row>
    <row r="284" spans="6:7">
      <c r="F284" s="24"/>
      <c r="G284" s="24"/>
    </row>
    <row r="285" spans="6:7">
      <c r="F285" s="24"/>
      <c r="G285" s="24"/>
    </row>
    <row r="286" spans="6:7">
      <c r="F286" s="24"/>
      <c r="G286" s="24"/>
    </row>
    <row r="287" spans="6:7">
      <c r="F287" s="24"/>
      <c r="G287" s="24"/>
    </row>
    <row r="288" spans="6:7">
      <c r="F288" s="24"/>
      <c r="G288" s="24"/>
    </row>
    <row r="289" spans="6:7">
      <c r="F289" s="24"/>
      <c r="G289" s="24"/>
    </row>
    <row r="290" spans="6:7">
      <c r="F290" s="24"/>
      <c r="G290" s="24"/>
    </row>
    <row r="291" spans="6:7">
      <c r="F291" s="24"/>
      <c r="G291" s="24"/>
    </row>
    <row r="292" spans="6:7">
      <c r="F292" s="24"/>
      <c r="G292" s="24"/>
    </row>
    <row r="293" spans="6:7">
      <c r="F293" s="24"/>
      <c r="G293" s="24"/>
    </row>
    <row r="294" spans="6:7">
      <c r="F294" s="24"/>
      <c r="G294" s="24"/>
    </row>
    <row r="295" spans="6:7">
      <c r="F295" s="24"/>
      <c r="G295" s="24"/>
    </row>
    <row r="296" spans="6:7">
      <c r="F296" s="24"/>
      <c r="G296" s="24"/>
    </row>
    <row r="297" spans="6:7">
      <c r="F297" s="24"/>
      <c r="G297" s="24"/>
    </row>
    <row r="298" spans="6:7">
      <c r="F298" s="24"/>
      <c r="G298" s="24"/>
    </row>
    <row r="299" spans="6:7">
      <c r="F299" s="24"/>
      <c r="G299" s="24"/>
    </row>
    <row r="300" spans="6:7">
      <c r="F300" s="24"/>
      <c r="G300" s="24"/>
    </row>
    <row r="301" spans="6:7">
      <c r="F301" s="24"/>
      <c r="G301" s="24"/>
    </row>
    <row r="302" spans="6:7">
      <c r="F302" s="24"/>
      <c r="G302" s="24"/>
    </row>
    <row r="303" spans="6:7">
      <c r="F303" s="24"/>
      <c r="G303" s="24"/>
    </row>
    <row r="304" spans="6:7">
      <c r="F304" s="24"/>
      <c r="G304" s="24"/>
    </row>
    <row r="305" spans="6:7">
      <c r="F305" s="24"/>
      <c r="G305" s="24"/>
    </row>
    <row r="306" spans="6:7">
      <c r="F306" s="24"/>
      <c r="G306" s="24"/>
    </row>
    <row r="307" spans="6:7">
      <c r="F307" s="24"/>
      <c r="G307" s="24"/>
    </row>
    <row r="308" spans="6:7">
      <c r="F308" s="24"/>
      <c r="G308" s="24"/>
    </row>
    <row r="309" spans="6:7">
      <c r="F309" s="24"/>
      <c r="G309" s="24"/>
    </row>
    <row r="310" spans="6:7">
      <c r="F310" s="24"/>
      <c r="G310" s="24"/>
    </row>
    <row r="311" spans="6:7">
      <c r="F311" s="24"/>
      <c r="G311" s="24"/>
    </row>
    <row r="312" spans="6:7">
      <c r="F312" s="24"/>
      <c r="G312" s="24"/>
    </row>
    <row r="313" spans="6:7">
      <c r="F313" s="24"/>
      <c r="G313" s="24"/>
    </row>
    <row r="314" spans="6:7">
      <c r="F314" s="24"/>
      <c r="G314" s="24"/>
    </row>
    <row r="315" spans="6:7">
      <c r="F315" s="24"/>
      <c r="G315" s="24"/>
    </row>
    <row r="316" spans="6:7">
      <c r="F316" s="24"/>
      <c r="G316" s="24"/>
    </row>
    <row r="317" spans="6:7">
      <c r="F317" s="24"/>
      <c r="G317" s="24"/>
    </row>
    <row r="318" spans="6:7">
      <c r="F318" s="24"/>
      <c r="G318" s="24"/>
    </row>
    <row r="319" spans="6:7">
      <c r="F319" s="24"/>
      <c r="G319" s="24"/>
    </row>
    <row r="320" spans="6:7">
      <c r="F320" s="24"/>
      <c r="G320" s="24"/>
    </row>
    <row r="321" spans="6:7">
      <c r="F321" s="24"/>
      <c r="G321" s="24"/>
    </row>
    <row r="322" spans="6:7">
      <c r="F322" s="24"/>
      <c r="G322" s="24"/>
    </row>
    <row r="323" spans="6:7">
      <c r="F323" s="24"/>
      <c r="G323" s="24"/>
    </row>
    <row r="324" spans="6:7">
      <c r="F324" s="24"/>
      <c r="G324" s="24"/>
    </row>
    <row r="325" spans="6:7">
      <c r="F325" s="24"/>
      <c r="G325" s="24"/>
    </row>
    <row r="326" spans="6:7">
      <c r="F326" s="24"/>
      <c r="G326" s="24"/>
    </row>
    <row r="327" spans="6:7">
      <c r="F327" s="24"/>
      <c r="G327" s="24"/>
    </row>
    <row r="328" spans="6:7">
      <c r="F328" s="24"/>
      <c r="G328" s="24"/>
    </row>
    <row r="329" spans="6:7">
      <c r="F329" s="24"/>
      <c r="G329" s="24"/>
    </row>
    <row r="330" spans="6:7">
      <c r="F330" s="24"/>
      <c r="G330" s="24"/>
    </row>
    <row r="331" spans="6:7">
      <c r="F331" s="24"/>
      <c r="G331" s="24"/>
    </row>
    <row r="332" spans="6:7">
      <c r="F332" s="24"/>
      <c r="G332" s="24"/>
    </row>
    <row r="333" spans="6:7">
      <c r="F333" s="24"/>
      <c r="G333" s="24"/>
    </row>
    <row r="334" spans="6:7">
      <c r="F334" s="24"/>
      <c r="G334" s="24"/>
    </row>
    <row r="335" spans="6:7">
      <c r="F335" s="24"/>
      <c r="G335" s="24"/>
    </row>
    <row r="336" spans="6:7">
      <c r="F336" s="24"/>
      <c r="G336" s="24"/>
    </row>
    <row r="337" spans="6:7">
      <c r="F337" s="24"/>
      <c r="G337" s="24"/>
    </row>
    <row r="338" spans="6:7">
      <c r="F338" s="24"/>
      <c r="G338" s="24"/>
    </row>
    <row r="339" spans="6:7">
      <c r="F339" s="24"/>
      <c r="G339" s="24"/>
    </row>
    <row r="340" spans="6:7">
      <c r="F340" s="24"/>
      <c r="G340" s="24"/>
    </row>
    <row r="341" spans="6:7">
      <c r="F341" s="24"/>
      <c r="G341" s="24"/>
    </row>
    <row r="342" spans="6:7">
      <c r="F342" s="24"/>
      <c r="G342" s="24"/>
    </row>
    <row r="343" spans="6:7">
      <c r="F343" s="24"/>
      <c r="G343" s="24"/>
    </row>
    <row r="344" spans="6:7">
      <c r="F344" s="24"/>
      <c r="G344" s="24"/>
    </row>
    <row r="345" spans="6:7">
      <c r="F345" s="24"/>
      <c r="G345" s="24"/>
    </row>
    <row r="346" spans="6:7">
      <c r="F346" s="24"/>
      <c r="G346" s="24"/>
    </row>
    <row r="347" spans="6:7">
      <c r="F347" s="24"/>
      <c r="G347" s="24"/>
    </row>
    <row r="348" spans="6:7">
      <c r="F348" s="24"/>
      <c r="G348" s="24"/>
    </row>
    <row r="349" spans="6:7">
      <c r="F349" s="24"/>
      <c r="G349" s="24"/>
    </row>
    <row r="350" spans="6:7">
      <c r="F350" s="24"/>
      <c r="G350" s="24"/>
    </row>
    <row r="351" spans="6:7">
      <c r="F351" s="24"/>
      <c r="G351" s="24"/>
    </row>
    <row r="352" spans="6:7">
      <c r="F352" s="24"/>
      <c r="G352" s="24"/>
    </row>
    <row r="353" spans="6:7">
      <c r="F353" s="24"/>
      <c r="G353" s="24"/>
    </row>
    <row r="354" spans="6:7">
      <c r="F354" s="24"/>
      <c r="G354" s="24"/>
    </row>
    <row r="355" spans="6:7">
      <c r="F355" s="24"/>
      <c r="G355" s="24"/>
    </row>
    <row r="356" spans="6:7">
      <c r="F356" s="24"/>
      <c r="G356" s="24"/>
    </row>
    <row r="357" spans="6:7">
      <c r="F357" s="24"/>
      <c r="G357" s="24"/>
    </row>
    <row r="358" spans="6:7">
      <c r="F358" s="24"/>
      <c r="G358" s="24"/>
    </row>
    <row r="359" spans="6:7">
      <c r="F359" s="24"/>
      <c r="G359" s="24"/>
    </row>
    <row r="360" spans="6:7">
      <c r="F360" s="24"/>
      <c r="G360" s="24"/>
    </row>
    <row r="361" spans="6:7">
      <c r="F361" s="24"/>
      <c r="G361" s="24"/>
    </row>
    <row r="362" spans="6:7">
      <c r="F362" s="24"/>
      <c r="G362" s="24"/>
    </row>
    <row r="363" spans="6:7">
      <c r="F363" s="24"/>
      <c r="G363" s="24"/>
    </row>
    <row r="364" spans="6:7">
      <c r="F364" s="24"/>
      <c r="G364" s="24"/>
    </row>
    <row r="365" spans="6:7">
      <c r="F365" s="24"/>
      <c r="G365" s="24"/>
    </row>
    <row r="366" spans="6:7">
      <c r="F366" s="24"/>
      <c r="G366" s="24"/>
    </row>
    <row r="367" spans="6:7">
      <c r="F367" s="24"/>
      <c r="G367" s="24"/>
    </row>
    <row r="368" spans="6:7">
      <c r="F368" s="24"/>
      <c r="G368" s="24"/>
    </row>
    <row r="369" spans="6:7">
      <c r="F369" s="24"/>
      <c r="G369" s="24"/>
    </row>
    <row r="370" spans="6:7">
      <c r="F370" s="24"/>
      <c r="G370" s="24"/>
    </row>
    <row r="371" spans="6:7">
      <c r="F371" s="24"/>
      <c r="G371" s="24"/>
    </row>
    <row r="372" spans="6:7">
      <c r="F372" s="24"/>
      <c r="G372" s="24"/>
    </row>
    <row r="373" spans="6:7">
      <c r="F373" s="24"/>
      <c r="G373" s="24"/>
    </row>
    <row r="374" spans="6:7">
      <c r="F374" s="24"/>
      <c r="G374" s="24"/>
    </row>
    <row r="375" spans="6:7">
      <c r="F375" s="24"/>
      <c r="G375" s="24"/>
    </row>
    <row r="376" spans="6:7">
      <c r="F376" s="24"/>
      <c r="G376" s="24"/>
    </row>
    <row r="377" spans="6:7">
      <c r="F377" s="24"/>
      <c r="G377" s="24"/>
    </row>
    <row r="378" spans="6:7">
      <c r="F378" s="24"/>
      <c r="G378" s="24"/>
    </row>
    <row r="379" spans="6:7">
      <c r="F379" s="24"/>
      <c r="G379" s="24"/>
    </row>
    <row r="380" spans="6:7">
      <c r="F380" s="24"/>
      <c r="G380" s="24"/>
    </row>
    <row r="381" spans="6:7">
      <c r="F381" s="24"/>
      <c r="G381" s="24"/>
    </row>
    <row r="382" spans="6:7">
      <c r="F382" s="24"/>
      <c r="G382" s="24"/>
    </row>
    <row r="383" spans="6:7">
      <c r="F383" s="24"/>
      <c r="G383" s="24"/>
    </row>
    <row r="384" spans="6:7">
      <c r="F384" s="24"/>
      <c r="G384" s="24"/>
    </row>
    <row r="385" spans="6:7">
      <c r="F385" s="24"/>
      <c r="G385" s="24"/>
    </row>
    <row r="386" spans="6:7">
      <c r="F386" s="24"/>
      <c r="G386" s="24"/>
    </row>
    <row r="387" spans="6:7">
      <c r="F387" s="24"/>
      <c r="G387" s="24"/>
    </row>
    <row r="388" spans="6:7">
      <c r="F388" s="24"/>
      <c r="G388" s="24"/>
    </row>
    <row r="389" spans="6:7">
      <c r="F389" s="24"/>
      <c r="G389" s="24"/>
    </row>
    <row r="390" spans="6:7">
      <c r="F390" s="24"/>
      <c r="G390" s="24"/>
    </row>
    <row r="391" spans="6:7">
      <c r="F391" s="24"/>
      <c r="G391" s="24"/>
    </row>
    <row r="392" spans="6:7">
      <c r="F392" s="24"/>
      <c r="G392" s="24"/>
    </row>
    <row r="393" spans="6:7">
      <c r="F393" s="24"/>
      <c r="G393" s="24"/>
    </row>
    <row r="394" spans="6:7">
      <c r="F394" s="24"/>
      <c r="G394" s="24"/>
    </row>
    <row r="395" spans="6:7">
      <c r="F395" s="24"/>
      <c r="G395" s="24"/>
    </row>
    <row r="396" spans="6:7">
      <c r="F396" s="24"/>
      <c r="G396" s="24"/>
    </row>
    <row r="397" spans="6:7">
      <c r="F397" s="24"/>
      <c r="G397" s="24"/>
    </row>
    <row r="398" spans="6:7">
      <c r="F398" s="24"/>
      <c r="G398" s="24"/>
    </row>
    <row r="399" spans="6:7">
      <c r="F399" s="24"/>
      <c r="G399" s="24"/>
    </row>
    <row r="400" spans="6:7">
      <c r="F400" s="24"/>
      <c r="G400" s="24"/>
    </row>
    <row r="401" spans="6:7">
      <c r="F401" s="24"/>
      <c r="G401" s="24"/>
    </row>
    <row r="402" spans="6:7">
      <c r="F402" s="24"/>
      <c r="G402" s="24"/>
    </row>
    <row r="403" spans="6:7">
      <c r="F403" s="24"/>
      <c r="G403" s="24"/>
    </row>
    <row r="404" spans="6:7">
      <c r="F404" s="24"/>
      <c r="G404" s="24"/>
    </row>
    <row r="405" spans="6:7">
      <c r="F405" s="24"/>
      <c r="G405" s="24"/>
    </row>
    <row r="406" spans="6:7">
      <c r="F406" s="24"/>
      <c r="G406" s="24"/>
    </row>
    <row r="407" spans="6:7">
      <c r="F407" s="24"/>
      <c r="G407" s="24"/>
    </row>
    <row r="408" spans="6:7">
      <c r="F408" s="24"/>
      <c r="G408" s="24"/>
    </row>
    <row r="409" spans="6:7">
      <c r="F409" s="24"/>
      <c r="G409" s="24"/>
    </row>
    <row r="410" spans="6:7">
      <c r="F410" s="24"/>
      <c r="G410" s="24"/>
    </row>
    <row r="411" spans="6:7">
      <c r="F411" s="24"/>
      <c r="G411" s="24"/>
    </row>
    <row r="412" spans="6:7">
      <c r="F412" s="24"/>
      <c r="G412" s="24"/>
    </row>
    <row r="413" spans="6:7">
      <c r="F413" s="24"/>
      <c r="G413" s="24"/>
    </row>
    <row r="414" spans="6:7">
      <c r="F414" s="24"/>
      <c r="G414" s="24"/>
    </row>
    <row r="415" spans="6:7">
      <c r="F415" s="24"/>
      <c r="G415" s="24"/>
    </row>
    <row r="416" spans="6:7">
      <c r="F416" s="24"/>
      <c r="G416" s="24"/>
    </row>
    <row r="417" spans="6:7">
      <c r="F417" s="24"/>
      <c r="G417" s="24"/>
    </row>
    <row r="418" spans="6:7">
      <c r="F418" s="24"/>
      <c r="G418" s="24"/>
    </row>
    <row r="419" spans="6:7">
      <c r="F419" s="24"/>
      <c r="G419" s="24"/>
    </row>
    <row r="420" spans="6:7">
      <c r="F420" s="24"/>
      <c r="G420" s="24"/>
    </row>
    <row r="421" spans="6:7">
      <c r="F421" s="24"/>
      <c r="G421" s="24"/>
    </row>
    <row r="422" spans="6:7">
      <c r="F422" s="24"/>
      <c r="G422" s="24"/>
    </row>
    <row r="423" spans="6:7">
      <c r="F423" s="24"/>
      <c r="G423" s="24"/>
    </row>
    <row r="424" spans="6:7">
      <c r="F424" s="24"/>
      <c r="G424" s="24"/>
    </row>
    <row r="425" spans="6:7">
      <c r="F425" s="24"/>
      <c r="G425" s="24"/>
    </row>
    <row r="426" spans="6:7">
      <c r="F426" s="24"/>
      <c r="G426" s="24"/>
    </row>
    <row r="427" spans="6:7">
      <c r="F427" s="24"/>
      <c r="G427" s="24"/>
    </row>
    <row r="428" spans="6:7">
      <c r="F428" s="24"/>
      <c r="G428" s="24"/>
    </row>
    <row r="429" spans="6:7">
      <c r="F429" s="24"/>
      <c r="G429" s="24"/>
    </row>
    <row r="430" spans="6:7">
      <c r="F430" s="24"/>
      <c r="G430" s="24"/>
    </row>
    <row r="431" spans="6:7">
      <c r="F431" s="24"/>
      <c r="G431" s="24"/>
    </row>
    <row r="432" spans="6:7">
      <c r="F432" s="24"/>
      <c r="G432" s="24"/>
    </row>
    <row r="433" spans="6:7">
      <c r="F433" s="24"/>
      <c r="G433" s="24"/>
    </row>
    <row r="434" spans="6:7">
      <c r="F434" s="24"/>
      <c r="G434" s="24"/>
    </row>
    <row r="435" spans="6:7">
      <c r="F435" s="24"/>
      <c r="G435" s="24"/>
    </row>
    <row r="436" spans="6:7">
      <c r="F436" s="24"/>
      <c r="G436" s="24"/>
    </row>
    <row r="437" spans="6:7">
      <c r="F437" s="24"/>
      <c r="G437" s="24"/>
    </row>
    <row r="438" spans="6:7">
      <c r="F438" s="24"/>
      <c r="G438" s="24"/>
    </row>
    <row r="439" spans="6:7">
      <c r="F439" s="24"/>
      <c r="G439" s="24"/>
    </row>
    <row r="440" spans="6:7">
      <c r="F440" s="24"/>
      <c r="G440" s="24"/>
    </row>
    <row r="441" spans="6:7">
      <c r="F441" s="24"/>
      <c r="G441" s="24"/>
    </row>
    <row r="442" spans="6:7">
      <c r="F442" s="24"/>
      <c r="G442" s="24"/>
    </row>
    <row r="443" spans="6:7">
      <c r="F443" s="24"/>
      <c r="G443" s="24"/>
    </row>
    <row r="444" spans="6:7">
      <c r="F444" s="24"/>
      <c r="G444" s="24"/>
    </row>
    <row r="445" spans="6:7">
      <c r="F445" s="24"/>
      <c r="G445" s="24"/>
    </row>
    <row r="446" spans="6:7">
      <c r="F446" s="24"/>
      <c r="G446" s="24"/>
    </row>
    <row r="447" spans="6:7">
      <c r="F447" s="24"/>
      <c r="G447" s="24"/>
    </row>
    <row r="448" spans="6:7">
      <c r="F448" s="24"/>
      <c r="G448" s="24"/>
    </row>
    <row r="449" spans="6:7">
      <c r="F449" s="24"/>
      <c r="G449" s="24"/>
    </row>
    <row r="450" spans="6:7">
      <c r="F450" s="24"/>
      <c r="G450" s="24"/>
    </row>
    <row r="451" spans="6:7">
      <c r="F451" s="24"/>
      <c r="G451" s="24"/>
    </row>
    <row r="452" spans="6:7">
      <c r="F452" s="24"/>
      <c r="G452" s="24"/>
    </row>
    <row r="453" spans="6:7">
      <c r="F453" s="24"/>
      <c r="G453" s="24"/>
    </row>
    <row r="454" spans="6:7">
      <c r="F454" s="24"/>
      <c r="G454" s="24"/>
    </row>
    <row r="455" spans="6:7">
      <c r="F455" s="24"/>
      <c r="G455" s="24"/>
    </row>
    <row r="456" spans="6:7">
      <c r="F456" s="24"/>
      <c r="G456" s="24"/>
    </row>
    <row r="457" spans="6:7">
      <c r="F457" s="24"/>
      <c r="G457" s="24"/>
    </row>
    <row r="458" spans="6:7">
      <c r="F458" s="24"/>
      <c r="G458" s="24"/>
    </row>
    <row r="459" spans="6:7">
      <c r="F459" s="24"/>
      <c r="G459" s="24"/>
    </row>
    <row r="460" spans="6:7">
      <c r="F460" s="24"/>
      <c r="G460" s="24"/>
    </row>
    <row r="461" spans="6:7">
      <c r="F461" s="24"/>
      <c r="G461" s="24"/>
    </row>
    <row r="462" spans="6:7">
      <c r="F462" s="24"/>
      <c r="G462" s="24"/>
    </row>
    <row r="463" spans="6:7">
      <c r="F463" s="24"/>
      <c r="G463" s="24"/>
    </row>
    <row r="464" spans="6:7">
      <c r="F464" s="24"/>
      <c r="G464" s="24"/>
    </row>
    <row r="465" spans="6:7">
      <c r="F465" s="24"/>
      <c r="G465" s="24"/>
    </row>
    <row r="466" spans="6:7">
      <c r="F466" s="24"/>
      <c r="G466" s="24"/>
    </row>
    <row r="467" spans="6:7">
      <c r="F467" s="24"/>
      <c r="G467" s="24"/>
    </row>
    <row r="468" spans="6:7">
      <c r="F468" s="24"/>
      <c r="G468" s="24"/>
    </row>
    <row r="469" spans="6:7">
      <c r="F469" s="24"/>
      <c r="G469" s="24"/>
    </row>
    <row r="470" spans="6:7">
      <c r="F470" s="24"/>
      <c r="G470" s="24"/>
    </row>
    <row r="471" spans="6:7">
      <c r="F471" s="24"/>
      <c r="G471" s="24"/>
    </row>
    <row r="472" spans="6:7">
      <c r="F472" s="24"/>
      <c r="G472" s="24"/>
    </row>
    <row r="473" spans="6:7">
      <c r="F473" s="24"/>
      <c r="G473" s="24"/>
    </row>
    <row r="474" spans="6:7">
      <c r="F474" s="24"/>
      <c r="G474" s="24"/>
    </row>
    <row r="475" spans="6:7">
      <c r="F475" s="24"/>
      <c r="G475" s="24"/>
    </row>
    <row r="476" spans="6:7">
      <c r="F476" s="24"/>
      <c r="G476" s="24"/>
    </row>
    <row r="477" spans="6:7">
      <c r="F477" s="24"/>
      <c r="G477" s="24"/>
    </row>
    <row r="478" spans="6:7">
      <c r="F478" s="24"/>
      <c r="G478" s="24"/>
    </row>
    <row r="479" spans="6:7">
      <c r="F479" s="24"/>
      <c r="G479" s="24"/>
    </row>
    <row r="480" spans="6:7">
      <c r="F480" s="24"/>
      <c r="G480" s="24"/>
    </row>
    <row r="481" spans="6:7">
      <c r="F481" s="24"/>
      <c r="G481" s="24"/>
    </row>
    <row r="482" spans="6:7">
      <c r="F482" s="24"/>
      <c r="G482" s="24"/>
    </row>
    <row r="483" spans="6:7">
      <c r="F483" s="24"/>
      <c r="G483" s="24"/>
    </row>
    <row r="484" spans="6:7">
      <c r="F484" s="24"/>
      <c r="G484" s="24"/>
    </row>
    <row r="485" spans="6:7">
      <c r="F485" s="24"/>
      <c r="G485" s="24"/>
    </row>
    <row r="486" spans="6:7">
      <c r="F486" s="24"/>
      <c r="G486" s="24"/>
    </row>
    <row r="487" spans="6:7">
      <c r="F487" s="24"/>
      <c r="G487" s="24"/>
    </row>
    <row r="488" spans="6:7">
      <c r="F488" s="24"/>
      <c r="G488" s="24"/>
    </row>
    <row r="489" spans="6:7">
      <c r="F489" s="24"/>
      <c r="G489" s="24"/>
    </row>
    <row r="490" spans="6:7">
      <c r="F490" s="24"/>
      <c r="G490" s="24"/>
    </row>
    <row r="491" spans="6:7">
      <c r="F491" s="24"/>
      <c r="G491" s="24"/>
    </row>
    <row r="492" spans="6:7">
      <c r="F492" s="24"/>
      <c r="G492" s="24"/>
    </row>
    <row r="493" spans="6:7">
      <c r="F493" s="24"/>
      <c r="G493" s="24"/>
    </row>
    <row r="494" spans="6:7">
      <c r="F494" s="24"/>
      <c r="G494" s="24"/>
    </row>
    <row r="495" spans="6:7">
      <c r="F495" s="24"/>
      <c r="G495" s="24"/>
    </row>
    <row r="496" spans="6:7">
      <c r="F496" s="24"/>
      <c r="G496" s="24"/>
    </row>
    <row r="497" spans="6:7">
      <c r="F497" s="24"/>
      <c r="G497" s="24"/>
    </row>
    <row r="498" spans="6:7">
      <c r="F498" s="24"/>
      <c r="G498" s="24"/>
    </row>
    <row r="499" spans="6:7">
      <c r="F499" s="24"/>
      <c r="G499" s="24"/>
    </row>
    <row r="500" spans="6:7">
      <c r="F500" s="24"/>
      <c r="G500" s="24"/>
    </row>
    <row r="501" spans="6:7">
      <c r="F501" s="24"/>
      <c r="G501" s="24"/>
    </row>
    <row r="502" spans="6:7">
      <c r="F502" s="24"/>
      <c r="G502" s="24"/>
    </row>
    <row r="503" spans="6:7">
      <c r="F503" s="24"/>
      <c r="G503" s="24"/>
    </row>
    <row r="504" spans="6:7">
      <c r="F504" s="24"/>
      <c r="G504" s="24"/>
    </row>
    <row r="505" spans="6:7">
      <c r="F505" s="24"/>
      <c r="G505" s="24"/>
    </row>
    <row r="506" spans="6:7">
      <c r="F506" s="24"/>
      <c r="G506" s="24"/>
    </row>
    <row r="507" spans="6:7">
      <c r="F507" s="24"/>
      <c r="G507" s="24"/>
    </row>
    <row r="508" spans="6:7">
      <c r="F508" s="24"/>
      <c r="G508" s="24"/>
    </row>
    <row r="509" spans="6:7">
      <c r="F509" s="24"/>
      <c r="G509" s="24"/>
    </row>
    <row r="510" spans="6:7">
      <c r="F510" s="24"/>
      <c r="G510" s="24"/>
    </row>
    <row r="511" spans="6:7">
      <c r="F511" s="24"/>
      <c r="G511" s="24"/>
    </row>
    <row r="512" spans="6:7">
      <c r="F512" s="24"/>
      <c r="G512" s="24"/>
    </row>
    <row r="513" spans="6:7">
      <c r="F513" s="24"/>
      <c r="G513" s="24"/>
    </row>
    <row r="514" spans="6:7">
      <c r="F514" s="24"/>
      <c r="G514" s="24"/>
    </row>
    <row r="515" spans="6:7">
      <c r="F515" s="24"/>
      <c r="G515" s="24"/>
    </row>
    <row r="516" spans="6:7">
      <c r="F516" s="24"/>
      <c r="G516" s="24"/>
    </row>
    <row r="517" spans="6:7">
      <c r="F517" s="24"/>
      <c r="G517" s="24"/>
    </row>
    <row r="518" spans="6:7">
      <c r="F518" s="24"/>
      <c r="G518" s="24"/>
    </row>
    <row r="519" spans="6:7">
      <c r="F519" s="24"/>
      <c r="G519" s="24"/>
    </row>
    <row r="520" spans="6:7">
      <c r="F520" s="24"/>
      <c r="G520" s="24"/>
    </row>
    <row r="521" spans="6:7">
      <c r="F521" s="24"/>
      <c r="G521" s="24"/>
    </row>
    <row r="522" spans="6:7">
      <c r="F522" s="24"/>
      <c r="G522" s="24"/>
    </row>
    <row r="523" spans="6:7">
      <c r="F523" s="24"/>
      <c r="G523" s="24"/>
    </row>
    <row r="524" spans="6:7">
      <c r="F524" s="24"/>
      <c r="G524" s="24"/>
    </row>
    <row r="525" spans="6:7">
      <c r="F525" s="24"/>
      <c r="G525" s="24"/>
    </row>
    <row r="526" spans="6:7">
      <c r="F526" s="24"/>
      <c r="G526" s="24"/>
    </row>
    <row r="527" spans="6:7">
      <c r="F527" s="24"/>
      <c r="G527" s="24"/>
    </row>
    <row r="528" spans="6:7">
      <c r="F528" s="24"/>
      <c r="G528" s="24"/>
    </row>
    <row r="529" spans="6:7">
      <c r="F529" s="24"/>
      <c r="G529" s="24"/>
    </row>
    <row r="530" spans="6:7">
      <c r="F530" s="24"/>
      <c r="G530" s="24"/>
    </row>
    <row r="531" spans="6:7">
      <c r="F531" s="24"/>
      <c r="G531" s="24"/>
    </row>
    <row r="532" spans="6:7">
      <c r="F532" s="24"/>
      <c r="G532" s="24"/>
    </row>
    <row r="533" spans="6:7">
      <c r="F533" s="24"/>
      <c r="G533" s="24"/>
    </row>
    <row r="534" spans="6:7">
      <c r="F534" s="24"/>
      <c r="G534" s="24"/>
    </row>
    <row r="535" spans="6:7">
      <c r="F535" s="24"/>
      <c r="G535" s="24"/>
    </row>
    <row r="536" spans="6:7">
      <c r="F536" s="24"/>
      <c r="G536" s="24"/>
    </row>
    <row r="537" spans="6:7">
      <c r="F537" s="24"/>
      <c r="G537" s="24"/>
    </row>
    <row r="538" spans="6:7">
      <c r="F538" s="24"/>
      <c r="G538" s="24"/>
    </row>
    <row r="539" spans="6:7">
      <c r="F539" s="24"/>
      <c r="G539" s="24"/>
    </row>
    <row r="540" spans="6:7">
      <c r="F540" s="24"/>
      <c r="G540" s="24"/>
    </row>
    <row r="541" spans="6:7">
      <c r="F541" s="24"/>
      <c r="G541" s="24"/>
    </row>
    <row r="542" spans="6:7">
      <c r="F542" s="24"/>
      <c r="G542" s="24"/>
    </row>
    <row r="543" spans="6:7">
      <c r="F543" s="24"/>
      <c r="G543" s="24"/>
    </row>
    <row r="544" spans="6:7">
      <c r="F544" s="24"/>
      <c r="G544" s="24"/>
    </row>
    <row r="545" spans="6:7">
      <c r="F545" s="24"/>
      <c r="G545" s="24"/>
    </row>
    <row r="546" spans="6:7">
      <c r="F546" s="24"/>
      <c r="G546" s="24"/>
    </row>
    <row r="547" spans="6:7">
      <c r="F547" s="24"/>
      <c r="G547" s="24"/>
    </row>
    <row r="548" spans="6:7">
      <c r="F548" s="24"/>
      <c r="G548" s="24"/>
    </row>
    <row r="549" spans="6:7">
      <c r="F549" s="24"/>
      <c r="G549" s="24"/>
    </row>
    <row r="550" spans="6:7">
      <c r="F550" s="24"/>
      <c r="G550" s="24"/>
    </row>
    <row r="551" spans="6:7">
      <c r="F551" s="24"/>
      <c r="G551" s="24"/>
    </row>
    <row r="552" spans="6:7">
      <c r="F552" s="24"/>
      <c r="G552" s="24"/>
    </row>
    <row r="553" spans="6:7">
      <c r="F553" s="24"/>
      <c r="G553" s="24"/>
    </row>
    <row r="554" spans="6:7">
      <c r="F554" s="24"/>
      <c r="G554" s="24"/>
    </row>
    <row r="555" spans="6:7">
      <c r="F555" s="24"/>
      <c r="G555" s="24"/>
    </row>
    <row r="556" spans="6:7">
      <c r="F556" s="24"/>
      <c r="G556" s="24"/>
    </row>
    <row r="557" spans="6:7">
      <c r="F557" s="24"/>
      <c r="G557" s="24"/>
    </row>
    <row r="558" spans="6:7">
      <c r="F558" s="24"/>
      <c r="G558" s="24"/>
    </row>
    <row r="559" spans="6:7">
      <c r="F559" s="24"/>
      <c r="G559" s="24"/>
    </row>
    <row r="560" spans="6:7">
      <c r="F560" s="24"/>
      <c r="G560" s="24"/>
    </row>
    <row r="561" spans="6:7">
      <c r="F561" s="24"/>
      <c r="G561" s="24"/>
    </row>
    <row r="562" spans="6:7">
      <c r="F562" s="24"/>
      <c r="G562" s="24"/>
    </row>
    <row r="563" spans="6:7">
      <c r="F563" s="24"/>
      <c r="G563" s="24"/>
    </row>
    <row r="564" spans="6:7">
      <c r="F564" s="24"/>
      <c r="G564" s="24"/>
    </row>
    <row r="565" spans="6:7">
      <c r="F565" s="24"/>
      <c r="G565" s="24"/>
    </row>
    <row r="566" spans="6:7">
      <c r="F566" s="24"/>
      <c r="G566" s="24"/>
    </row>
    <row r="567" spans="6:7">
      <c r="F567" s="24"/>
      <c r="G567" s="24"/>
    </row>
    <row r="568" spans="6:7">
      <c r="F568" s="24"/>
      <c r="G568" s="24"/>
    </row>
    <row r="569" spans="6:7">
      <c r="F569" s="24"/>
      <c r="G569" s="24"/>
    </row>
    <row r="570" spans="6:7">
      <c r="F570" s="24"/>
      <c r="G570" s="24"/>
    </row>
    <row r="571" spans="6:7">
      <c r="F571" s="24"/>
      <c r="G571" s="24"/>
    </row>
    <row r="572" spans="6:7">
      <c r="F572" s="24"/>
      <c r="G572" s="24"/>
    </row>
    <row r="573" spans="6:7">
      <c r="F573" s="24"/>
      <c r="G573" s="24"/>
    </row>
    <row r="574" spans="6:7">
      <c r="F574" s="24"/>
      <c r="G574" s="24"/>
    </row>
    <row r="575" spans="6:7">
      <c r="F575" s="24"/>
      <c r="G575" s="24"/>
    </row>
    <row r="576" spans="6:7">
      <c r="F576" s="24"/>
      <c r="G576" s="24"/>
    </row>
    <row r="577" spans="6:7">
      <c r="F577" s="24"/>
      <c r="G577" s="24"/>
    </row>
    <row r="578" spans="6:7">
      <c r="F578" s="24"/>
      <c r="G578" s="24"/>
    </row>
    <row r="579" spans="6:7">
      <c r="F579" s="24"/>
      <c r="G579" s="24"/>
    </row>
    <row r="580" spans="6:7">
      <c r="F580" s="24"/>
      <c r="G580" s="24"/>
    </row>
    <row r="581" spans="6:7">
      <c r="F581" s="24"/>
      <c r="G581" s="24"/>
    </row>
    <row r="582" spans="6:7">
      <c r="F582" s="24"/>
      <c r="G582" s="24"/>
    </row>
    <row r="583" spans="6:7">
      <c r="F583" s="24"/>
      <c r="G583" s="24"/>
    </row>
    <row r="584" spans="6:7">
      <c r="F584" s="24"/>
      <c r="G584" s="24"/>
    </row>
    <row r="585" spans="6:7">
      <c r="F585" s="24"/>
      <c r="G585" s="24"/>
    </row>
    <row r="586" spans="6:7">
      <c r="F586" s="24"/>
      <c r="G586" s="24"/>
    </row>
    <row r="587" spans="6:7">
      <c r="F587" s="24"/>
      <c r="G587" s="24"/>
    </row>
    <row r="588" spans="6:7">
      <c r="F588" s="24"/>
      <c r="G588" s="24"/>
    </row>
    <row r="589" spans="6:7">
      <c r="F589" s="24"/>
      <c r="G589" s="24"/>
    </row>
    <row r="590" spans="6:7">
      <c r="F590" s="24"/>
      <c r="G590" s="24"/>
    </row>
    <row r="591" spans="6:7">
      <c r="F591" s="24"/>
      <c r="G591" s="24"/>
    </row>
    <row r="592" spans="6:7">
      <c r="F592" s="24"/>
      <c r="G592" s="24"/>
    </row>
    <row r="593" spans="6:7">
      <c r="F593" s="24"/>
      <c r="G593" s="24"/>
    </row>
    <row r="594" spans="6:7">
      <c r="F594" s="24"/>
      <c r="G594" s="24"/>
    </row>
    <row r="595" spans="6:7">
      <c r="F595" s="24"/>
      <c r="G595" s="24"/>
    </row>
    <row r="596" spans="6:7">
      <c r="F596" s="24"/>
      <c r="G596" s="24"/>
    </row>
    <row r="597" spans="6:7">
      <c r="F597" s="24"/>
      <c r="G597" s="24"/>
    </row>
    <row r="598" spans="6:7">
      <c r="F598" s="24"/>
      <c r="G598" s="24"/>
    </row>
    <row r="599" spans="6:7">
      <c r="F599" s="24"/>
      <c r="G599" s="24"/>
    </row>
    <row r="600" spans="6:7">
      <c r="F600" s="24"/>
      <c r="G600" s="24"/>
    </row>
    <row r="601" spans="6:7">
      <c r="F601" s="24"/>
      <c r="G601" s="24"/>
    </row>
    <row r="602" spans="6:7">
      <c r="F602" s="24"/>
      <c r="G602" s="24"/>
    </row>
    <row r="603" spans="6:7">
      <c r="F603" s="24"/>
      <c r="G603" s="24"/>
    </row>
    <row r="604" spans="6:7">
      <c r="F604" s="24"/>
      <c r="G604" s="24"/>
    </row>
    <row r="605" spans="6:7">
      <c r="F605" s="24"/>
      <c r="G605" s="24"/>
    </row>
    <row r="606" spans="6:7">
      <c r="F606" s="24"/>
      <c r="G606" s="24"/>
    </row>
    <row r="607" spans="6:7">
      <c r="F607" s="24"/>
      <c r="G607" s="24"/>
    </row>
    <row r="608" spans="6:7">
      <c r="F608" s="24"/>
      <c r="G608" s="24"/>
    </row>
    <row r="609" spans="6:7">
      <c r="F609" s="24"/>
      <c r="G609" s="24"/>
    </row>
    <row r="610" spans="6:7">
      <c r="F610" s="24"/>
      <c r="G610" s="24"/>
    </row>
    <row r="611" spans="6:7">
      <c r="F611" s="24"/>
      <c r="G611" s="24"/>
    </row>
    <row r="612" spans="6:7">
      <c r="F612" s="24"/>
      <c r="G612" s="24"/>
    </row>
    <row r="613" spans="6:7">
      <c r="F613" s="24"/>
      <c r="G613" s="24"/>
    </row>
    <row r="614" spans="6:7">
      <c r="F614" s="24"/>
      <c r="G614" s="24"/>
    </row>
    <row r="615" spans="6:7">
      <c r="F615" s="24"/>
      <c r="G615" s="24"/>
    </row>
    <row r="616" spans="6:7">
      <c r="F616" s="24"/>
      <c r="G616" s="24"/>
    </row>
    <row r="617" spans="6:7">
      <c r="F617" s="24"/>
      <c r="G617" s="24"/>
    </row>
    <row r="618" spans="6:7">
      <c r="F618" s="24"/>
      <c r="G618" s="24"/>
    </row>
    <row r="619" spans="6:7">
      <c r="F619" s="24"/>
      <c r="G619" s="24"/>
    </row>
    <row r="620" spans="6:7">
      <c r="F620" s="24"/>
      <c r="G620" s="24"/>
    </row>
    <row r="621" spans="6:7">
      <c r="F621" s="24"/>
      <c r="G621" s="24"/>
    </row>
    <row r="622" spans="6:7">
      <c r="F622" s="24"/>
      <c r="G622" s="24"/>
    </row>
    <row r="623" spans="6:7">
      <c r="F623" s="24"/>
      <c r="G623" s="24"/>
    </row>
    <row r="624" spans="6:7">
      <c r="F624" s="24"/>
      <c r="G624" s="24"/>
    </row>
    <row r="625" spans="6:7">
      <c r="F625" s="24"/>
      <c r="G625" s="24"/>
    </row>
    <row r="626" spans="6:7">
      <c r="F626" s="24"/>
      <c r="G626" s="24"/>
    </row>
    <row r="627" spans="6:7">
      <c r="F627" s="24"/>
      <c r="G627" s="24"/>
    </row>
    <row r="628" spans="6:7">
      <c r="F628" s="24"/>
      <c r="G628" s="24"/>
    </row>
    <row r="629" spans="6:7">
      <c r="F629" s="24"/>
      <c r="G629" s="24"/>
    </row>
    <row r="630" spans="6:7">
      <c r="F630" s="24"/>
      <c r="G630" s="24"/>
    </row>
    <row r="631" spans="6:7">
      <c r="F631" s="24"/>
      <c r="G631" s="24"/>
    </row>
    <row r="632" spans="6:7">
      <c r="F632" s="24"/>
      <c r="G632" s="24"/>
    </row>
    <row r="633" spans="6:7">
      <c r="F633" s="24"/>
      <c r="G633" s="24"/>
    </row>
    <row r="634" spans="6:7">
      <c r="F634" s="24"/>
      <c r="G634" s="24"/>
    </row>
    <row r="635" spans="6:7">
      <c r="F635" s="24"/>
      <c r="G635" s="24"/>
    </row>
    <row r="636" spans="6:7">
      <c r="F636" s="24"/>
      <c r="G636" s="24"/>
    </row>
    <row r="637" spans="6:7">
      <c r="F637" s="24"/>
      <c r="G637" s="24"/>
    </row>
    <row r="638" spans="6:7">
      <c r="F638" s="24"/>
      <c r="G638" s="24"/>
    </row>
    <row r="639" spans="6:7">
      <c r="F639" s="24"/>
      <c r="G639" s="24"/>
    </row>
    <row r="640" spans="6:7">
      <c r="F640" s="24"/>
      <c r="G640" s="24"/>
    </row>
    <row r="641" spans="6:7">
      <c r="F641" s="24"/>
      <c r="G641" s="24"/>
    </row>
    <row r="642" spans="6:7">
      <c r="F642" s="24"/>
      <c r="G642" s="24"/>
    </row>
    <row r="643" spans="6:7">
      <c r="F643" s="24"/>
      <c r="G643" s="24"/>
    </row>
    <row r="644" spans="6:7">
      <c r="F644" s="24"/>
      <c r="G644" s="24"/>
    </row>
    <row r="645" spans="6:7">
      <c r="F645" s="24"/>
      <c r="G645" s="24"/>
    </row>
    <row r="646" spans="6:7">
      <c r="F646" s="24"/>
      <c r="G646" s="24"/>
    </row>
    <row r="647" spans="6:7">
      <c r="F647" s="24"/>
      <c r="G647" s="24"/>
    </row>
    <row r="648" spans="6:7">
      <c r="F648" s="24"/>
      <c r="G648" s="24"/>
    </row>
    <row r="649" spans="6:7">
      <c r="F649" s="24"/>
      <c r="G649" s="24"/>
    </row>
    <row r="650" spans="6:7">
      <c r="F650" s="24"/>
      <c r="G650" s="24"/>
    </row>
    <row r="651" spans="6:7">
      <c r="F651" s="24"/>
      <c r="G651" s="24"/>
    </row>
    <row r="652" spans="6:7">
      <c r="F652" s="24"/>
      <c r="G652" s="24"/>
    </row>
    <row r="653" spans="6:7">
      <c r="F653" s="24"/>
      <c r="G653" s="24"/>
    </row>
    <row r="654" spans="6:7">
      <c r="F654" s="24"/>
      <c r="G654" s="24"/>
    </row>
    <row r="655" spans="6:7">
      <c r="F655" s="24"/>
      <c r="G655" s="24"/>
    </row>
    <row r="656" spans="6:7">
      <c r="F656" s="24"/>
      <c r="G656" s="24"/>
    </row>
    <row r="657" spans="6:7">
      <c r="F657" s="24"/>
      <c r="G657" s="24"/>
    </row>
    <row r="658" spans="6:7">
      <c r="F658" s="24"/>
      <c r="G658" s="24"/>
    </row>
    <row r="659" spans="6:7">
      <c r="F659" s="24"/>
      <c r="G659" s="24"/>
    </row>
    <row r="660" spans="6:7">
      <c r="F660" s="24"/>
      <c r="G660" s="24"/>
    </row>
    <row r="661" spans="6:7">
      <c r="F661" s="24"/>
      <c r="G661" s="24"/>
    </row>
    <row r="662" spans="6:7">
      <c r="F662" s="24"/>
      <c r="G662" s="24"/>
    </row>
    <row r="663" spans="6:7">
      <c r="F663" s="24"/>
      <c r="G663" s="24"/>
    </row>
    <row r="664" spans="6:7">
      <c r="F664" s="24"/>
      <c r="G664" s="24"/>
    </row>
    <row r="665" spans="6:7">
      <c r="F665" s="24"/>
      <c r="G665" s="24"/>
    </row>
    <row r="666" spans="6:7">
      <c r="F666" s="24"/>
      <c r="G666" s="24"/>
    </row>
    <row r="667" spans="6:7">
      <c r="F667" s="24"/>
      <c r="G667" s="24"/>
    </row>
    <row r="668" spans="6:7">
      <c r="F668" s="24"/>
      <c r="G668" s="24"/>
    </row>
    <row r="669" spans="6:7">
      <c r="F669" s="24"/>
      <c r="G669" s="24"/>
    </row>
    <row r="670" spans="6:7">
      <c r="F670" s="24"/>
      <c r="G670" s="24"/>
    </row>
    <row r="671" spans="6:7">
      <c r="F671" s="24"/>
      <c r="G671" s="24"/>
    </row>
    <row r="672" spans="6:7">
      <c r="F672" s="24"/>
      <c r="G672" s="24"/>
    </row>
    <row r="673" spans="6:7">
      <c r="F673" s="24"/>
      <c r="G673" s="24"/>
    </row>
    <row r="674" spans="6:7">
      <c r="F674" s="24"/>
      <c r="G674" s="24"/>
    </row>
    <row r="675" spans="6:7">
      <c r="F675" s="24"/>
      <c r="G675" s="24"/>
    </row>
    <row r="676" spans="6:7">
      <c r="F676" s="24"/>
      <c r="G676" s="24"/>
    </row>
    <row r="677" spans="6:7">
      <c r="F677" s="24"/>
      <c r="G677" s="24"/>
    </row>
    <row r="678" spans="6:7">
      <c r="F678" s="24"/>
      <c r="G678" s="24"/>
    </row>
    <row r="679" spans="6:7">
      <c r="F679" s="24"/>
      <c r="G679" s="24"/>
    </row>
    <row r="680" spans="6:7">
      <c r="F680" s="24"/>
      <c r="G680" s="24"/>
    </row>
    <row r="681" spans="6:7">
      <c r="F681" s="24"/>
      <c r="G681" s="24"/>
    </row>
    <row r="682" spans="6:7">
      <c r="F682" s="24"/>
      <c r="G682" s="24"/>
    </row>
    <row r="683" spans="6:7">
      <c r="F683" s="24"/>
      <c r="G683" s="24"/>
    </row>
    <row r="684" spans="6:7">
      <c r="F684" s="24"/>
      <c r="G684" s="24"/>
    </row>
    <row r="685" spans="6:7">
      <c r="F685" s="24"/>
      <c r="G685" s="24"/>
    </row>
    <row r="686" spans="6:7">
      <c r="F686" s="24"/>
      <c r="G686" s="24"/>
    </row>
    <row r="687" spans="6:7">
      <c r="F687" s="24"/>
      <c r="G687" s="24"/>
    </row>
    <row r="688" spans="6:7">
      <c r="F688" s="24"/>
      <c r="G688" s="24"/>
    </row>
    <row r="689" spans="6:7">
      <c r="F689" s="24"/>
      <c r="G689" s="24"/>
    </row>
    <row r="690" spans="6:7">
      <c r="F690" s="24"/>
      <c r="G690" s="24"/>
    </row>
    <row r="691" spans="6:7">
      <c r="F691" s="24"/>
      <c r="G691" s="24"/>
    </row>
    <row r="692" spans="6:7">
      <c r="F692" s="24"/>
      <c r="G692" s="24"/>
    </row>
    <row r="693" spans="6:7">
      <c r="F693" s="24"/>
      <c r="G693" s="24"/>
    </row>
    <row r="694" spans="6:7">
      <c r="F694" s="24"/>
      <c r="G694" s="24"/>
    </row>
    <row r="695" spans="6:7">
      <c r="F695" s="24"/>
      <c r="G695" s="24"/>
    </row>
    <row r="696" spans="6:7">
      <c r="F696" s="24"/>
      <c r="G696" s="24"/>
    </row>
    <row r="697" spans="6:7">
      <c r="F697" s="24"/>
      <c r="G697" s="24"/>
    </row>
    <row r="698" spans="6:7">
      <c r="F698" s="24"/>
      <c r="G698" s="24"/>
    </row>
    <row r="699" spans="6:7">
      <c r="F699" s="24"/>
      <c r="G699" s="24"/>
    </row>
    <row r="700" spans="6:7">
      <c r="F700" s="24"/>
      <c r="G700" s="24"/>
    </row>
    <row r="701" spans="6:7">
      <c r="F701" s="24"/>
      <c r="G701" s="24"/>
    </row>
    <row r="702" spans="6:7">
      <c r="F702" s="24"/>
      <c r="G702" s="24"/>
    </row>
    <row r="703" spans="6:7">
      <c r="F703" s="24"/>
      <c r="G703" s="24"/>
    </row>
    <row r="704" spans="6:7">
      <c r="F704" s="24"/>
      <c r="G704" s="24"/>
    </row>
    <row r="705" spans="6:7">
      <c r="F705" s="24"/>
      <c r="G705" s="24"/>
    </row>
    <row r="706" spans="6:7">
      <c r="F706" s="24"/>
      <c r="G706" s="24"/>
    </row>
    <row r="707" spans="6:7">
      <c r="F707" s="24"/>
      <c r="G707" s="24"/>
    </row>
    <row r="708" spans="6:7">
      <c r="F708" s="24"/>
      <c r="G708" s="24"/>
    </row>
    <row r="709" spans="6:7">
      <c r="F709" s="24"/>
      <c r="G709" s="24"/>
    </row>
    <row r="710" spans="6:7">
      <c r="F710" s="24"/>
      <c r="G710" s="24"/>
    </row>
    <row r="711" spans="6:7">
      <c r="F711" s="24"/>
      <c r="G711" s="24"/>
    </row>
    <row r="712" spans="6:7">
      <c r="F712" s="24"/>
      <c r="G712" s="24"/>
    </row>
    <row r="713" spans="6:7">
      <c r="F713" s="24"/>
      <c r="G713" s="24"/>
    </row>
    <row r="714" spans="6:7">
      <c r="F714" s="24"/>
      <c r="G714" s="24"/>
    </row>
    <row r="715" spans="6:7">
      <c r="F715" s="24"/>
      <c r="G715" s="24"/>
    </row>
    <row r="716" spans="6:7">
      <c r="F716" s="24"/>
      <c r="G716" s="24"/>
    </row>
    <row r="717" spans="6:7">
      <c r="F717" s="24"/>
      <c r="G717" s="24"/>
    </row>
    <row r="718" spans="6:7">
      <c r="F718" s="24"/>
      <c r="G718" s="24"/>
    </row>
    <row r="719" spans="6:7">
      <c r="F719" s="24"/>
      <c r="G719" s="24"/>
    </row>
    <row r="720" spans="6:7">
      <c r="F720" s="24"/>
      <c r="G720" s="24"/>
    </row>
    <row r="721" spans="6:7">
      <c r="F721" s="24"/>
      <c r="G721" s="24"/>
    </row>
    <row r="722" spans="6:7">
      <c r="F722" s="24"/>
      <c r="G722" s="24"/>
    </row>
    <row r="723" spans="6:7">
      <c r="F723" s="24"/>
      <c r="G723" s="24"/>
    </row>
    <row r="724" spans="6:7">
      <c r="F724" s="24"/>
      <c r="G724" s="24"/>
    </row>
    <row r="725" spans="6:7">
      <c r="F725" s="24"/>
      <c r="G725" s="24"/>
    </row>
    <row r="726" spans="6:7">
      <c r="F726" s="24"/>
      <c r="G726" s="24"/>
    </row>
    <row r="727" spans="6:7">
      <c r="F727" s="24"/>
      <c r="G727" s="24"/>
    </row>
    <row r="728" spans="6:7">
      <c r="F728" s="24"/>
      <c r="G728" s="24"/>
    </row>
    <row r="729" spans="6:7">
      <c r="F729" s="24"/>
      <c r="G729" s="24"/>
    </row>
    <row r="730" spans="6:7">
      <c r="F730" s="24"/>
      <c r="G730" s="24"/>
    </row>
    <row r="731" spans="6:7">
      <c r="F731" s="24"/>
      <c r="G731" s="24"/>
    </row>
    <row r="732" spans="6:7">
      <c r="F732" s="24"/>
      <c r="G732" s="24"/>
    </row>
    <row r="733" spans="6:7">
      <c r="F733" s="24"/>
      <c r="G733" s="24"/>
    </row>
    <row r="734" spans="6:7">
      <c r="F734" s="24"/>
      <c r="G734" s="24"/>
    </row>
    <row r="735" spans="6:7">
      <c r="F735" s="24"/>
      <c r="G735" s="24"/>
    </row>
    <row r="736" spans="6:7">
      <c r="F736" s="24"/>
      <c r="G736" s="24"/>
    </row>
    <row r="737" spans="6:7">
      <c r="F737" s="24"/>
      <c r="G737" s="24"/>
    </row>
    <row r="738" spans="6:7">
      <c r="F738" s="24"/>
      <c r="G738" s="24"/>
    </row>
    <row r="739" spans="6:7">
      <c r="F739" s="24"/>
      <c r="G739" s="24"/>
    </row>
    <row r="740" spans="6:7">
      <c r="F740" s="24"/>
      <c r="G740" s="24"/>
    </row>
    <row r="741" spans="6:7">
      <c r="F741" s="24"/>
      <c r="G741" s="24"/>
    </row>
    <row r="742" spans="6:7">
      <c r="F742" s="24"/>
      <c r="G742" s="24"/>
    </row>
    <row r="743" spans="6:7">
      <c r="F743" s="24"/>
      <c r="G743" s="24"/>
    </row>
    <row r="744" spans="6:7">
      <c r="F744" s="24"/>
      <c r="G744" s="24"/>
    </row>
    <row r="745" spans="6:7">
      <c r="F745" s="24"/>
      <c r="G745" s="24"/>
    </row>
    <row r="746" spans="6:7">
      <c r="F746" s="24"/>
      <c r="G746" s="24"/>
    </row>
    <row r="747" spans="6:7">
      <c r="F747" s="24"/>
      <c r="G747" s="24"/>
    </row>
    <row r="748" spans="6:7">
      <c r="F748" s="24"/>
      <c r="G748" s="24"/>
    </row>
    <row r="749" spans="6:7">
      <c r="F749" s="24"/>
      <c r="G749" s="24"/>
    </row>
    <row r="750" spans="6:7">
      <c r="F750" s="24"/>
      <c r="G750" s="24"/>
    </row>
    <row r="751" spans="6:7">
      <c r="F751" s="24"/>
      <c r="G751" s="24"/>
    </row>
    <row r="752" spans="6:7">
      <c r="F752" s="24"/>
      <c r="G752" s="24"/>
    </row>
    <row r="753" spans="6:7">
      <c r="F753" s="24"/>
      <c r="G753" s="24"/>
    </row>
    <row r="754" spans="6:7">
      <c r="F754" s="24"/>
      <c r="G754" s="24"/>
    </row>
    <row r="755" spans="6:7">
      <c r="F755" s="24"/>
      <c r="G755" s="24"/>
    </row>
    <row r="756" spans="6:7">
      <c r="F756" s="24"/>
      <c r="G756" s="24"/>
    </row>
    <row r="757" spans="6:7">
      <c r="F757" s="24"/>
      <c r="G757" s="24"/>
    </row>
    <row r="758" spans="6:7">
      <c r="F758" s="24"/>
      <c r="G758" s="24"/>
    </row>
    <row r="759" spans="6:7">
      <c r="F759" s="24"/>
      <c r="G759" s="24"/>
    </row>
    <row r="760" spans="6:7">
      <c r="F760" s="24"/>
      <c r="G760" s="24"/>
    </row>
    <row r="761" spans="6:7">
      <c r="F761" s="24"/>
      <c r="G761" s="24"/>
    </row>
    <row r="762" spans="6:7">
      <c r="F762" s="24"/>
      <c r="G762" s="24"/>
    </row>
    <row r="763" spans="6:7">
      <c r="F763" s="24"/>
      <c r="G763" s="24"/>
    </row>
    <row r="764" spans="6:7">
      <c r="F764" s="24"/>
      <c r="G764" s="24"/>
    </row>
    <row r="765" spans="6:7">
      <c r="F765" s="24"/>
      <c r="G765" s="24"/>
    </row>
    <row r="766" spans="6:7">
      <c r="F766" s="24"/>
      <c r="G766" s="24"/>
    </row>
    <row r="767" spans="6:7">
      <c r="F767" s="24"/>
      <c r="G767" s="24"/>
    </row>
    <row r="768" spans="6:7">
      <c r="F768" s="24"/>
      <c r="G768" s="24"/>
    </row>
    <row r="769" spans="6:7">
      <c r="F769" s="24"/>
      <c r="G769" s="24"/>
    </row>
    <row r="770" spans="6:7">
      <c r="F770" s="24"/>
      <c r="G770" s="24"/>
    </row>
    <row r="771" spans="6:7">
      <c r="F771" s="24"/>
      <c r="G771" s="24"/>
    </row>
    <row r="772" spans="6:7">
      <c r="F772" s="24"/>
      <c r="G772" s="24"/>
    </row>
    <row r="773" spans="6:7">
      <c r="F773" s="24"/>
      <c r="G773" s="24"/>
    </row>
    <row r="774" spans="6:7">
      <c r="F774" s="24"/>
      <c r="G774" s="24"/>
    </row>
    <row r="775" spans="6:7">
      <c r="F775" s="24"/>
      <c r="G775" s="24"/>
    </row>
    <row r="776" spans="6:7">
      <c r="F776" s="24"/>
      <c r="G776" s="24"/>
    </row>
    <row r="777" spans="6:7">
      <c r="F777" s="24"/>
      <c r="G777" s="24"/>
    </row>
    <row r="778" spans="6:7">
      <c r="F778" s="24"/>
      <c r="G778" s="24"/>
    </row>
    <row r="779" spans="6:7">
      <c r="F779" s="24"/>
      <c r="G779" s="24"/>
    </row>
    <row r="780" spans="6:7">
      <c r="F780" s="24"/>
      <c r="G780" s="24"/>
    </row>
    <row r="781" spans="6:7">
      <c r="F781" s="24"/>
      <c r="G781" s="24"/>
    </row>
    <row r="782" spans="6:7">
      <c r="F782" s="24"/>
      <c r="G782" s="24"/>
    </row>
    <row r="783" spans="6:7">
      <c r="F783" s="24"/>
      <c r="G783" s="24"/>
    </row>
    <row r="784" spans="6:7">
      <c r="F784" s="24"/>
      <c r="G784" s="24"/>
    </row>
    <row r="785" spans="6:7">
      <c r="F785" s="24"/>
      <c r="G785" s="24"/>
    </row>
    <row r="786" spans="6:7">
      <c r="F786" s="24"/>
      <c r="G786" s="24"/>
    </row>
    <row r="787" spans="6:7">
      <c r="F787" s="24"/>
      <c r="G787" s="24"/>
    </row>
    <row r="788" spans="6:7">
      <c r="F788" s="24"/>
      <c r="G788" s="24"/>
    </row>
    <row r="789" spans="6:7">
      <c r="F789" s="24"/>
      <c r="G789" s="24"/>
    </row>
    <row r="790" spans="6:7">
      <c r="F790" s="24"/>
      <c r="G790" s="24"/>
    </row>
    <row r="791" spans="6:7">
      <c r="F791" s="24"/>
      <c r="G791" s="24"/>
    </row>
    <row r="792" spans="6:7">
      <c r="F792" s="24"/>
      <c r="G792" s="24"/>
    </row>
    <row r="793" spans="6:7">
      <c r="F793" s="24"/>
      <c r="G793" s="24"/>
    </row>
    <row r="794" spans="6:7">
      <c r="F794" s="24"/>
      <c r="G794" s="24"/>
    </row>
    <row r="795" spans="6:7">
      <c r="F795" s="24"/>
      <c r="G795" s="24"/>
    </row>
    <row r="796" spans="6:7">
      <c r="F796" s="24"/>
      <c r="G796" s="24"/>
    </row>
    <row r="797" spans="6:7">
      <c r="F797" s="24"/>
      <c r="G797" s="24"/>
    </row>
    <row r="798" spans="6:7">
      <c r="F798" s="24"/>
      <c r="G798" s="24"/>
    </row>
    <row r="799" spans="6:7">
      <c r="F799" s="24"/>
      <c r="G799" s="24"/>
    </row>
    <row r="800" spans="6:7">
      <c r="F800" s="24"/>
      <c r="G800" s="24"/>
    </row>
    <row r="801" spans="6:7">
      <c r="F801" s="24"/>
      <c r="G801" s="24"/>
    </row>
    <row r="802" spans="6:7">
      <c r="F802" s="24"/>
      <c r="G802" s="24"/>
    </row>
    <row r="803" spans="6:7">
      <c r="F803" s="24"/>
      <c r="G803" s="24"/>
    </row>
    <row r="804" spans="6:7">
      <c r="F804" s="24"/>
      <c r="G804" s="24"/>
    </row>
    <row r="805" spans="6:7">
      <c r="F805" s="24"/>
      <c r="G805" s="24"/>
    </row>
    <row r="806" spans="6:7">
      <c r="F806" s="24"/>
      <c r="G806" s="24"/>
    </row>
    <row r="807" spans="6:7">
      <c r="F807" s="24"/>
      <c r="G807" s="24"/>
    </row>
    <row r="808" spans="6:7">
      <c r="F808" s="24"/>
      <c r="G808" s="24"/>
    </row>
    <row r="809" spans="6:7">
      <c r="F809" s="24"/>
      <c r="G809" s="24"/>
    </row>
    <row r="810" spans="6:7">
      <c r="F810" s="24"/>
      <c r="G810" s="24"/>
    </row>
    <row r="811" spans="6:7">
      <c r="F811" s="24"/>
      <c r="G811" s="24"/>
    </row>
    <row r="812" spans="6:7">
      <c r="F812" s="24"/>
      <c r="G812" s="24"/>
    </row>
    <row r="813" spans="6:7">
      <c r="F813" s="24"/>
      <c r="G813" s="24"/>
    </row>
    <row r="814" spans="6:7">
      <c r="F814" s="24"/>
      <c r="G814" s="24"/>
    </row>
    <row r="815" spans="6:7">
      <c r="F815" s="24"/>
      <c r="G815" s="24"/>
    </row>
    <row r="816" spans="6:7">
      <c r="F816" s="24"/>
      <c r="G816" s="24"/>
    </row>
    <row r="817" spans="6:7">
      <c r="F817" s="24"/>
      <c r="G817" s="24"/>
    </row>
    <row r="818" spans="6:7">
      <c r="F818" s="24"/>
      <c r="G818" s="24"/>
    </row>
    <row r="819" spans="6:7">
      <c r="F819" s="24"/>
      <c r="G819" s="24"/>
    </row>
    <row r="820" spans="6:7">
      <c r="F820" s="24"/>
      <c r="G820" s="24"/>
    </row>
    <row r="821" spans="6:7">
      <c r="F821" s="24"/>
      <c r="G821" s="24"/>
    </row>
    <row r="822" spans="6:7">
      <c r="F822" s="24"/>
      <c r="G822" s="24"/>
    </row>
    <row r="823" spans="6:7">
      <c r="F823" s="24"/>
      <c r="G823" s="24"/>
    </row>
    <row r="824" spans="6:7">
      <c r="F824" s="24"/>
      <c r="G824" s="24"/>
    </row>
    <row r="825" spans="6:7">
      <c r="F825" s="24"/>
      <c r="G825" s="24"/>
    </row>
    <row r="826" spans="6:7">
      <c r="F826" s="24"/>
      <c r="G826" s="24"/>
    </row>
    <row r="827" spans="6:7">
      <c r="F827" s="24"/>
      <c r="G827" s="24"/>
    </row>
    <row r="828" spans="6:7">
      <c r="F828" s="24"/>
      <c r="G828" s="24"/>
    </row>
    <row r="829" spans="6:7">
      <c r="F829" s="24"/>
      <c r="G829" s="24"/>
    </row>
    <row r="830" spans="6:7">
      <c r="F830" s="24"/>
      <c r="G830" s="24"/>
    </row>
    <row r="831" spans="6:7">
      <c r="F831" s="24"/>
      <c r="G831" s="24"/>
    </row>
    <row r="832" spans="6:7">
      <c r="F832" s="24"/>
      <c r="G832" s="24"/>
    </row>
    <row r="833" spans="6:7">
      <c r="F833" s="24"/>
      <c r="G833" s="24"/>
    </row>
    <row r="834" spans="6:7">
      <c r="F834" s="24"/>
      <c r="G834" s="24"/>
    </row>
    <row r="835" spans="6:7">
      <c r="F835" s="24"/>
      <c r="G835" s="24"/>
    </row>
    <row r="836" spans="6:7">
      <c r="F836" s="24"/>
      <c r="G836" s="24"/>
    </row>
    <row r="837" spans="6:7">
      <c r="F837" s="24"/>
      <c r="G837" s="24"/>
    </row>
    <row r="838" spans="6:7">
      <c r="F838" s="24"/>
      <c r="G838" s="24"/>
    </row>
    <row r="839" spans="6:7">
      <c r="F839" s="24"/>
      <c r="G839" s="24"/>
    </row>
    <row r="840" spans="6:7">
      <c r="F840" s="24"/>
      <c r="G840" s="24"/>
    </row>
    <row r="841" spans="6:7">
      <c r="F841" s="24"/>
      <c r="G841" s="24"/>
    </row>
    <row r="842" spans="6:7">
      <c r="F842" s="24"/>
      <c r="G842" s="24"/>
    </row>
    <row r="843" spans="6:7">
      <c r="F843" s="24"/>
      <c r="G843" s="24"/>
    </row>
    <row r="844" spans="6:7">
      <c r="F844" s="24"/>
      <c r="G844" s="24"/>
    </row>
    <row r="845" spans="6:7">
      <c r="F845" s="24"/>
      <c r="G845" s="24"/>
    </row>
    <row r="846" spans="6:7">
      <c r="F846" s="24"/>
      <c r="G846" s="24"/>
    </row>
    <row r="847" spans="6:7">
      <c r="F847" s="24"/>
      <c r="G847" s="24"/>
    </row>
    <row r="848" spans="6:7">
      <c r="F848" s="24"/>
      <c r="G848" s="24"/>
    </row>
    <row r="849" spans="6:7">
      <c r="F849" s="24"/>
      <c r="G849" s="24"/>
    </row>
    <row r="850" spans="6:7">
      <c r="F850" s="24"/>
      <c r="G850" s="24"/>
    </row>
    <row r="851" spans="6:7">
      <c r="F851" s="24"/>
      <c r="G851" s="24"/>
    </row>
    <row r="852" spans="6:7">
      <c r="F852" s="24"/>
      <c r="G852" s="24"/>
    </row>
    <row r="853" spans="6:7">
      <c r="F853" s="24"/>
      <c r="G853" s="24"/>
    </row>
    <row r="854" spans="6:7">
      <c r="F854" s="24"/>
      <c r="G854" s="24"/>
    </row>
    <row r="855" spans="6:7">
      <c r="F855" s="24"/>
      <c r="G855" s="24"/>
    </row>
    <row r="856" spans="6:7">
      <c r="F856" s="24"/>
      <c r="G856" s="24"/>
    </row>
    <row r="857" spans="6:7">
      <c r="F857" s="24"/>
      <c r="G857" s="24"/>
    </row>
    <row r="858" spans="6:7">
      <c r="F858" s="24"/>
      <c r="G858" s="24"/>
    </row>
    <row r="859" spans="6:7">
      <c r="F859" s="24"/>
      <c r="G859" s="24"/>
    </row>
    <row r="860" spans="6:7">
      <c r="F860" s="24"/>
      <c r="G860" s="24"/>
    </row>
    <row r="861" spans="6:7">
      <c r="F861" s="24"/>
      <c r="G861" s="24"/>
    </row>
    <row r="862" spans="6:7">
      <c r="F862" s="24"/>
      <c r="G862" s="24"/>
    </row>
    <row r="863" spans="6:7">
      <c r="F863" s="24"/>
      <c r="G863" s="24"/>
    </row>
    <row r="864" spans="6:7">
      <c r="F864" s="24"/>
      <c r="G864" s="24"/>
    </row>
    <row r="865" spans="6:7">
      <c r="F865" s="24"/>
      <c r="G865" s="24"/>
    </row>
    <row r="866" spans="6:7">
      <c r="F866" s="24"/>
      <c r="G866" s="24"/>
    </row>
    <row r="867" spans="6:7">
      <c r="F867" s="24"/>
      <c r="G867" s="24"/>
    </row>
    <row r="868" spans="6:7">
      <c r="F868" s="24"/>
      <c r="G868" s="24"/>
    </row>
    <row r="869" spans="6:7">
      <c r="F869" s="24"/>
      <c r="G869" s="24"/>
    </row>
    <row r="870" spans="6:7">
      <c r="F870" s="24"/>
      <c r="G870" s="24"/>
    </row>
    <row r="871" spans="6:7">
      <c r="F871" s="24"/>
      <c r="G871" s="24"/>
    </row>
    <row r="872" spans="6:7">
      <c r="F872" s="24"/>
      <c r="G872" s="24"/>
    </row>
    <row r="873" spans="6:7">
      <c r="F873" s="24"/>
      <c r="G873" s="24"/>
    </row>
    <row r="874" spans="6:7">
      <c r="F874" s="24"/>
      <c r="G874" s="24"/>
    </row>
    <row r="875" spans="6:7">
      <c r="F875" s="24"/>
      <c r="G875" s="24"/>
    </row>
    <row r="876" spans="6:7">
      <c r="F876" s="24"/>
      <c r="G876" s="24"/>
    </row>
    <row r="877" spans="6:7">
      <c r="F877" s="24"/>
      <c r="G877" s="24"/>
    </row>
    <row r="878" spans="6:7">
      <c r="F878" s="24"/>
      <c r="G878" s="24"/>
    </row>
    <row r="879" spans="6:7">
      <c r="F879" s="24"/>
      <c r="G879" s="24"/>
    </row>
    <row r="880" spans="6:7">
      <c r="F880" s="24"/>
      <c r="G880" s="24"/>
    </row>
    <row r="881" spans="6:7">
      <c r="F881" s="24"/>
      <c r="G881" s="24"/>
    </row>
    <row r="882" spans="6:7">
      <c r="F882" s="24"/>
      <c r="G882" s="24"/>
    </row>
    <row r="883" spans="6:7">
      <c r="F883" s="24"/>
      <c r="G883" s="24"/>
    </row>
    <row r="884" spans="6:7">
      <c r="F884" s="24"/>
      <c r="G884" s="24"/>
    </row>
    <row r="885" spans="6:7">
      <c r="F885" s="24"/>
      <c r="G885" s="24"/>
    </row>
    <row r="886" spans="6:7">
      <c r="F886" s="24"/>
      <c r="G886" s="24"/>
    </row>
    <row r="887" spans="6:7">
      <c r="F887" s="24"/>
      <c r="G887" s="24"/>
    </row>
    <row r="888" spans="6:7">
      <c r="F888" s="24"/>
      <c r="G888" s="24"/>
    </row>
    <row r="889" spans="6:7">
      <c r="F889" s="24"/>
      <c r="G889" s="24"/>
    </row>
    <row r="890" spans="6:7">
      <c r="F890" s="24"/>
      <c r="G890" s="24"/>
    </row>
    <row r="891" spans="6:7">
      <c r="F891" s="24"/>
      <c r="G891" s="24"/>
    </row>
    <row r="892" spans="6:7">
      <c r="F892" s="24"/>
      <c r="G892" s="24"/>
    </row>
    <row r="893" spans="6:7">
      <c r="F893" s="24"/>
      <c r="G893" s="24"/>
    </row>
    <row r="894" spans="6:7">
      <c r="F894" s="24"/>
      <c r="G894" s="24"/>
    </row>
    <row r="895" spans="6:7">
      <c r="F895" s="24"/>
      <c r="G895" s="24"/>
    </row>
    <row r="896" spans="6:7">
      <c r="F896" s="24"/>
      <c r="G896" s="24"/>
    </row>
    <row r="897" spans="6:7">
      <c r="F897" s="24"/>
      <c r="G897" s="24"/>
    </row>
    <row r="898" spans="6:7">
      <c r="F898" s="24"/>
      <c r="G898" s="24"/>
    </row>
    <row r="899" spans="6:7">
      <c r="F899" s="24"/>
      <c r="G899" s="24"/>
    </row>
    <row r="900" spans="6:7">
      <c r="F900" s="24"/>
      <c r="G900" s="24"/>
    </row>
    <row r="901" spans="6:7">
      <c r="F901" s="24"/>
      <c r="G901" s="24"/>
    </row>
    <row r="902" spans="6:7">
      <c r="F902" s="24"/>
      <c r="G902" s="24"/>
    </row>
    <row r="903" spans="6:7">
      <c r="F903" s="24"/>
      <c r="G903" s="24"/>
    </row>
    <row r="904" spans="6:7">
      <c r="F904" s="24"/>
      <c r="G904" s="24"/>
    </row>
    <row r="905" spans="6:7">
      <c r="F905" s="24"/>
      <c r="G905" s="24"/>
    </row>
    <row r="906" spans="6:7">
      <c r="F906" s="24"/>
      <c r="G906" s="24"/>
    </row>
    <row r="907" spans="6:7">
      <c r="F907" s="24"/>
      <c r="G907" s="24"/>
    </row>
    <row r="908" spans="6:7">
      <c r="F908" s="24"/>
      <c r="G908" s="24"/>
    </row>
    <row r="909" spans="6:7">
      <c r="F909" s="24"/>
      <c r="G909" s="24"/>
    </row>
    <row r="910" spans="6:7">
      <c r="F910" s="24"/>
      <c r="G910" s="24"/>
    </row>
    <row r="911" spans="6:7">
      <c r="F911" s="24"/>
      <c r="G911" s="24"/>
    </row>
    <row r="912" spans="6:7">
      <c r="F912" s="24"/>
      <c r="G912" s="24"/>
    </row>
    <row r="913" spans="6:7">
      <c r="F913" s="24"/>
      <c r="G913" s="24"/>
    </row>
    <row r="914" spans="6:7">
      <c r="F914" s="24"/>
      <c r="G914" s="24"/>
    </row>
    <row r="915" spans="6:7">
      <c r="F915" s="24"/>
      <c r="G915" s="24"/>
    </row>
    <row r="916" spans="6:7">
      <c r="F916" s="24"/>
      <c r="G916" s="24"/>
    </row>
    <row r="917" spans="6:7">
      <c r="F917" s="24"/>
      <c r="G917" s="24"/>
    </row>
    <row r="918" spans="6:7">
      <c r="F918" s="24"/>
      <c r="G918" s="24"/>
    </row>
    <row r="919" spans="6:7">
      <c r="F919" s="24"/>
      <c r="G919" s="24"/>
    </row>
    <row r="920" spans="6:7">
      <c r="F920" s="24"/>
      <c r="G920" s="24"/>
    </row>
    <row r="921" spans="6:7">
      <c r="F921" s="24"/>
      <c r="G921" s="24"/>
    </row>
    <row r="922" spans="6:7">
      <c r="F922" s="24"/>
      <c r="G922" s="24"/>
    </row>
    <row r="923" spans="6:7">
      <c r="F923" s="24"/>
      <c r="G923" s="24"/>
    </row>
    <row r="924" spans="6:7">
      <c r="F924" s="24"/>
      <c r="G924" s="24"/>
    </row>
    <row r="925" spans="6:7">
      <c r="F925" s="24"/>
      <c r="G925" s="24"/>
    </row>
    <row r="926" spans="6:7">
      <c r="F926" s="24"/>
      <c r="G926" s="24"/>
    </row>
    <row r="927" spans="6:7">
      <c r="F927" s="24"/>
      <c r="G927" s="24"/>
    </row>
    <row r="928" spans="6:7">
      <c r="F928" s="24"/>
      <c r="G928" s="24"/>
    </row>
    <row r="929" spans="6:7">
      <c r="F929" s="24"/>
      <c r="G929" s="24"/>
    </row>
    <row r="930" spans="6:7">
      <c r="F930" s="24"/>
      <c r="G930" s="24"/>
    </row>
    <row r="931" spans="6:7">
      <c r="F931" s="24"/>
      <c r="G931" s="24"/>
    </row>
    <row r="932" spans="6:7">
      <c r="F932" s="24"/>
      <c r="G932" s="24"/>
    </row>
    <row r="933" spans="6:7">
      <c r="F933" s="24"/>
      <c r="G933" s="24"/>
    </row>
    <row r="934" spans="6:7">
      <c r="F934" s="24"/>
      <c r="G934" s="24"/>
    </row>
    <row r="935" spans="6:7">
      <c r="F935" s="24"/>
      <c r="G935" s="24"/>
    </row>
    <row r="936" spans="6:7">
      <c r="F936" s="24"/>
      <c r="G936" s="24"/>
    </row>
    <row r="937" spans="6:7">
      <c r="F937" s="24"/>
      <c r="G937" s="24"/>
    </row>
    <row r="938" spans="6:7">
      <c r="F938" s="24"/>
      <c r="G938" s="24"/>
    </row>
    <row r="939" spans="6:7">
      <c r="F939" s="24"/>
      <c r="G939" s="24"/>
    </row>
    <row r="940" spans="6:7">
      <c r="F940" s="24"/>
      <c r="G940" s="24"/>
    </row>
    <row r="941" spans="6:7">
      <c r="F941" s="24"/>
      <c r="G941" s="24"/>
    </row>
    <row r="942" spans="6:7">
      <c r="F942" s="24"/>
      <c r="G942" s="24"/>
    </row>
    <row r="943" spans="6:7">
      <c r="F943" s="24"/>
      <c r="G943" s="24"/>
    </row>
    <row r="944" spans="6:7">
      <c r="F944" s="24"/>
      <c r="G944" s="24"/>
    </row>
    <row r="945" spans="6:7">
      <c r="F945" s="24"/>
      <c r="G945" s="24"/>
    </row>
    <row r="946" spans="6:7">
      <c r="F946" s="24"/>
      <c r="G946" s="24"/>
    </row>
    <row r="947" spans="6:7">
      <c r="F947" s="24"/>
      <c r="G947" s="24"/>
    </row>
    <row r="948" spans="6:7">
      <c r="F948" s="24"/>
      <c r="G948" s="24"/>
    </row>
    <row r="949" spans="6:7">
      <c r="F949" s="24"/>
      <c r="G949" s="24"/>
    </row>
    <row r="950" spans="6:7">
      <c r="F950" s="24"/>
      <c r="G950" s="24"/>
    </row>
    <row r="951" spans="6:7">
      <c r="F951" s="24"/>
      <c r="G951" s="24"/>
    </row>
    <row r="952" spans="6:7">
      <c r="F952" s="24"/>
      <c r="G952" s="24"/>
    </row>
    <row r="953" spans="6:7">
      <c r="F953" s="24"/>
      <c r="G953" s="24"/>
    </row>
    <row r="954" spans="6:7">
      <c r="F954" s="24"/>
      <c r="G954" s="24"/>
    </row>
    <row r="955" spans="6:7">
      <c r="F955" s="24"/>
      <c r="G955" s="24"/>
    </row>
    <row r="956" spans="6:7">
      <c r="F956" s="24"/>
      <c r="G956" s="24"/>
    </row>
    <row r="957" spans="6:7">
      <c r="F957" s="24"/>
      <c r="G957" s="24"/>
    </row>
    <row r="958" spans="6:7">
      <c r="F958" s="24"/>
      <c r="G958" s="24"/>
    </row>
    <row r="959" spans="6:7">
      <c r="F959" s="24"/>
      <c r="G959" s="24"/>
    </row>
    <row r="960" spans="6:7">
      <c r="F960" s="24"/>
      <c r="G960" s="24"/>
    </row>
    <row r="961" spans="6:7">
      <c r="F961" s="24"/>
      <c r="G961" s="24"/>
    </row>
    <row r="962" spans="6:7">
      <c r="F962" s="24"/>
      <c r="G962" s="24"/>
    </row>
    <row r="963" spans="6:7">
      <c r="F963" s="24"/>
      <c r="G963" s="24"/>
    </row>
    <row r="964" spans="6:7">
      <c r="F964" s="24"/>
      <c r="G964" s="24"/>
    </row>
    <row r="965" spans="6:7">
      <c r="F965" s="24"/>
      <c r="G965" s="24"/>
    </row>
    <row r="966" spans="6:7">
      <c r="F966" s="24"/>
      <c r="G966" s="24"/>
    </row>
    <row r="967" spans="6:7">
      <c r="F967" s="24"/>
      <c r="G967" s="24"/>
    </row>
    <row r="968" spans="6:7">
      <c r="F968" s="24"/>
      <c r="G968" s="24"/>
    </row>
    <row r="969" spans="6:7">
      <c r="F969" s="24"/>
      <c r="G969" s="24"/>
    </row>
    <row r="970" spans="6:7">
      <c r="F970" s="24"/>
      <c r="G970" s="24"/>
    </row>
    <row r="971" spans="6:7">
      <c r="F971" s="24"/>
      <c r="G971" s="24"/>
    </row>
    <row r="972" spans="6:7">
      <c r="F972" s="24"/>
      <c r="G972" s="24"/>
    </row>
    <row r="973" spans="6:7">
      <c r="F973" s="24"/>
      <c r="G973" s="24"/>
    </row>
    <row r="974" spans="6:7">
      <c r="F974" s="24"/>
      <c r="G974" s="24"/>
    </row>
    <row r="975" spans="6:7">
      <c r="F975" s="24"/>
      <c r="G975" s="24"/>
    </row>
    <row r="976" spans="6:7">
      <c r="F976" s="24"/>
      <c r="G976" s="24"/>
    </row>
    <row r="977" spans="6:7">
      <c r="F977" s="24"/>
      <c r="G977" s="24"/>
    </row>
    <row r="978" spans="6:7">
      <c r="F978" s="24"/>
      <c r="G978" s="24"/>
    </row>
    <row r="979" spans="6:7">
      <c r="F979" s="24"/>
      <c r="G979" s="24"/>
    </row>
    <row r="980" spans="6:7">
      <c r="F980" s="24"/>
      <c r="G980" s="24"/>
    </row>
    <row r="981" spans="6:7">
      <c r="F981" s="24"/>
      <c r="G981" s="24"/>
    </row>
    <row r="982" spans="6:7">
      <c r="F982" s="24"/>
      <c r="G982" s="24"/>
    </row>
    <row r="983" spans="6:7">
      <c r="F983" s="24"/>
      <c r="G983" s="24"/>
    </row>
    <row r="984" spans="6:7">
      <c r="F984" s="24"/>
      <c r="G984" s="24"/>
    </row>
    <row r="985" spans="6:7">
      <c r="F985" s="24"/>
      <c r="G985" s="24"/>
    </row>
    <row r="986" spans="6:7">
      <c r="F986" s="24"/>
      <c r="G986" s="24"/>
    </row>
    <row r="987" spans="6:7">
      <c r="F987" s="24"/>
      <c r="G987" s="24"/>
    </row>
    <row r="988" spans="6:7">
      <c r="F988" s="24"/>
      <c r="G988" s="24"/>
    </row>
    <row r="989" spans="6:7">
      <c r="F989" s="24"/>
      <c r="G989" s="24"/>
    </row>
    <row r="990" spans="6:7">
      <c r="F990" s="24"/>
      <c r="G990" s="24"/>
    </row>
    <row r="991" spans="6:7">
      <c r="F991" s="24"/>
      <c r="G991" s="24"/>
    </row>
    <row r="992" spans="6:7">
      <c r="F992" s="24"/>
      <c r="G992" s="24"/>
    </row>
    <row r="993" spans="6:7">
      <c r="F993" s="24"/>
      <c r="G993" s="24"/>
    </row>
    <row r="994" spans="6:7">
      <c r="F994" s="24"/>
      <c r="G994" s="24"/>
    </row>
    <row r="995" spans="6:7">
      <c r="F995" s="24"/>
      <c r="G995" s="24"/>
    </row>
    <row r="996" spans="6:7">
      <c r="F996" s="24"/>
      <c r="G996" s="24"/>
    </row>
    <row r="997" spans="6:7">
      <c r="F997" s="24"/>
      <c r="G997" s="24"/>
    </row>
    <row r="998" spans="6:7">
      <c r="F998" s="24"/>
      <c r="G998" s="24"/>
    </row>
    <row r="999" spans="6:7">
      <c r="F999" s="24"/>
      <c r="G999" s="24"/>
    </row>
    <row r="1000" spans="6:7">
      <c r="F1000" s="24"/>
      <c r="G1000" s="24"/>
    </row>
    <row r="1001" spans="6:7">
      <c r="F1001" s="24"/>
      <c r="G1001" s="24"/>
    </row>
    <row r="1002" spans="6:7">
      <c r="F1002" s="24"/>
      <c r="G1002" s="24"/>
    </row>
    <row r="1003" spans="6:7">
      <c r="F1003" s="24"/>
      <c r="G1003" s="24"/>
    </row>
    <row r="1004" spans="6:7">
      <c r="F1004" s="24"/>
      <c r="G1004" s="24"/>
    </row>
    <row r="1005" spans="6:7">
      <c r="F1005" s="24"/>
      <c r="G1005" s="24"/>
    </row>
    <row r="1006" spans="6:7">
      <c r="F1006" s="24"/>
      <c r="G1006" s="24"/>
    </row>
    <row r="1007" spans="6:7">
      <c r="F1007" s="24"/>
      <c r="G1007" s="24"/>
    </row>
    <row r="1008" spans="6:7">
      <c r="F1008" s="24"/>
      <c r="G1008" s="24"/>
    </row>
    <row r="1009" spans="6:7">
      <c r="F1009" s="24"/>
      <c r="G1009" s="24"/>
    </row>
    <row r="1010" spans="6:7">
      <c r="F1010" s="24"/>
      <c r="G1010" s="24"/>
    </row>
    <row r="1011" spans="6:7">
      <c r="F1011" s="24"/>
      <c r="G1011" s="24"/>
    </row>
    <row r="1012" spans="6:7">
      <c r="F1012" s="24"/>
      <c r="G1012" s="24"/>
    </row>
    <row r="1013" spans="6:7">
      <c r="F1013" s="24"/>
      <c r="G1013" s="24"/>
    </row>
    <row r="1014" spans="6:7">
      <c r="F1014" s="24"/>
      <c r="G1014" s="24"/>
    </row>
    <row r="1015" spans="6:7">
      <c r="F1015" s="24"/>
      <c r="G1015" s="24"/>
    </row>
    <row r="1016" spans="6:7">
      <c r="F1016" s="24"/>
      <c r="G1016" s="24"/>
    </row>
    <row r="1017" spans="6:7">
      <c r="F1017" s="24"/>
      <c r="G1017" s="24"/>
    </row>
    <row r="1018" spans="6:7">
      <c r="F1018" s="24"/>
      <c r="G1018" s="24"/>
    </row>
    <row r="1019" spans="6:7">
      <c r="F1019" s="24"/>
      <c r="G1019" s="24"/>
    </row>
    <row r="1020" spans="6:7">
      <c r="F1020" s="24"/>
      <c r="G1020" s="24"/>
    </row>
    <row r="1021" spans="6:7">
      <c r="F1021" s="24"/>
      <c r="G1021" s="24"/>
    </row>
    <row r="1022" spans="6:7">
      <c r="F1022" s="24"/>
      <c r="G1022" s="24"/>
    </row>
    <row r="1023" spans="6:7">
      <c r="F1023" s="24"/>
      <c r="G1023" s="24"/>
    </row>
    <row r="1024" spans="6:7">
      <c r="F1024" s="24"/>
      <c r="G1024" s="24"/>
    </row>
    <row r="1025" spans="6:7">
      <c r="F1025" s="24"/>
      <c r="G1025" s="24"/>
    </row>
    <row r="1026" spans="6:7">
      <c r="F1026" s="24"/>
      <c r="G1026" s="24"/>
    </row>
    <row r="1027" spans="6:7">
      <c r="F1027" s="24"/>
      <c r="G1027" s="24"/>
    </row>
    <row r="1028" spans="6:7">
      <c r="F1028" s="24"/>
      <c r="G1028" s="24"/>
    </row>
    <row r="1029" spans="6:7">
      <c r="F1029" s="24"/>
      <c r="G1029" s="24"/>
    </row>
    <row r="1030" spans="6:7">
      <c r="F1030" s="24"/>
      <c r="G1030" s="24"/>
    </row>
    <row r="1031" spans="6:7">
      <c r="F1031" s="24"/>
      <c r="G1031" s="24"/>
    </row>
    <row r="1032" spans="6:7">
      <c r="F1032" s="24"/>
      <c r="G1032" s="24"/>
    </row>
    <row r="1033" spans="6:7">
      <c r="F1033" s="24"/>
      <c r="G1033" s="24"/>
    </row>
    <row r="1034" spans="6:7">
      <c r="F1034" s="24"/>
      <c r="G1034" s="24"/>
    </row>
    <row r="1035" spans="6:7">
      <c r="F1035" s="24"/>
      <c r="G1035" s="24"/>
    </row>
    <row r="1036" spans="6:7">
      <c r="F1036" s="24"/>
      <c r="G1036" s="24"/>
    </row>
    <row r="1037" spans="6:7">
      <c r="F1037" s="24"/>
      <c r="G1037" s="24"/>
    </row>
    <row r="1038" spans="6:7">
      <c r="F1038" s="24"/>
      <c r="G1038" s="24"/>
    </row>
    <row r="1039" spans="6:7">
      <c r="F1039" s="24"/>
      <c r="G1039" s="24"/>
    </row>
    <row r="1040" spans="6:7">
      <c r="F1040" s="24"/>
      <c r="G1040" s="24"/>
    </row>
    <row r="1041" spans="6:7">
      <c r="F1041" s="24"/>
      <c r="G1041" s="24"/>
    </row>
    <row r="1042" spans="6:7">
      <c r="F1042" s="24"/>
      <c r="G1042" s="24"/>
    </row>
    <row r="1043" spans="6:7">
      <c r="F1043" s="24"/>
      <c r="G1043" s="24"/>
    </row>
    <row r="1044" spans="6:7">
      <c r="F1044" s="24"/>
      <c r="G1044" s="24"/>
    </row>
    <row r="1045" spans="6:7">
      <c r="F1045" s="24"/>
      <c r="G1045" s="24"/>
    </row>
    <row r="1046" spans="6:7">
      <c r="F1046" s="24"/>
      <c r="G1046" s="24"/>
    </row>
    <row r="1047" spans="6:7">
      <c r="F1047" s="24"/>
      <c r="G1047" s="24"/>
    </row>
    <row r="1048" spans="6:7">
      <c r="F1048" s="24"/>
      <c r="G1048" s="24"/>
    </row>
    <row r="1049" spans="6:7">
      <c r="F1049" s="24"/>
      <c r="G1049" s="24"/>
    </row>
    <row r="1050" spans="6:7">
      <c r="F1050" s="24"/>
      <c r="G1050" s="24"/>
    </row>
    <row r="1051" spans="6:7">
      <c r="F1051" s="24"/>
      <c r="G1051" s="24"/>
    </row>
    <row r="1052" spans="6:7">
      <c r="F1052" s="24"/>
      <c r="G1052" s="24"/>
    </row>
    <row r="1053" spans="6:7">
      <c r="F1053" s="24"/>
      <c r="G1053" s="24"/>
    </row>
    <row r="1054" spans="6:7">
      <c r="F1054" s="24"/>
      <c r="G1054" s="24"/>
    </row>
    <row r="1055" spans="6:7">
      <c r="F1055" s="24"/>
      <c r="G1055" s="24"/>
    </row>
    <row r="1056" spans="6:7">
      <c r="F1056" s="24"/>
      <c r="G1056" s="24"/>
    </row>
    <row r="1057" spans="6:7">
      <c r="F1057" s="24"/>
      <c r="G1057" s="24"/>
    </row>
    <row r="1058" spans="6:7">
      <c r="F1058" s="24"/>
      <c r="G1058" s="24"/>
    </row>
    <row r="1059" spans="6:7">
      <c r="F1059" s="24"/>
      <c r="G1059" s="24"/>
    </row>
    <row r="1060" spans="6:7">
      <c r="F1060" s="24"/>
      <c r="G1060" s="24"/>
    </row>
    <row r="1061" spans="6:7">
      <c r="F1061" s="24"/>
      <c r="G1061" s="24"/>
    </row>
    <row r="1062" spans="6:7">
      <c r="F1062" s="24"/>
      <c r="G1062" s="24"/>
    </row>
    <row r="1063" spans="6:7">
      <c r="F1063" s="24"/>
      <c r="G1063" s="24"/>
    </row>
    <row r="1064" spans="6:7">
      <c r="F1064" s="24"/>
      <c r="G1064" s="24"/>
    </row>
    <row r="1065" spans="6:7">
      <c r="F1065" s="24"/>
      <c r="G1065" s="24"/>
    </row>
    <row r="1066" spans="6:7">
      <c r="F1066" s="24"/>
      <c r="G1066" s="24"/>
    </row>
    <row r="1067" spans="6:7">
      <c r="F1067" s="24"/>
      <c r="G1067" s="24"/>
    </row>
    <row r="1068" spans="6:7">
      <c r="F1068" s="24"/>
      <c r="G1068" s="24"/>
    </row>
    <row r="1069" spans="6:7">
      <c r="F1069" s="24"/>
      <c r="G1069" s="24"/>
    </row>
    <row r="1070" spans="6:7">
      <c r="F1070" s="24"/>
      <c r="G1070" s="24"/>
    </row>
    <row r="1071" spans="6:7">
      <c r="F1071" s="24"/>
      <c r="G1071" s="24"/>
    </row>
    <row r="1072" spans="6:7">
      <c r="F1072" s="24"/>
      <c r="G1072" s="24"/>
    </row>
    <row r="1073" spans="6:7">
      <c r="F1073" s="24"/>
      <c r="G1073" s="24"/>
    </row>
    <row r="1074" spans="6:7">
      <c r="F1074" s="24"/>
      <c r="G1074" s="24"/>
    </row>
    <row r="1075" spans="6:7">
      <c r="F1075" s="24"/>
      <c r="G1075" s="24"/>
    </row>
    <row r="1076" spans="6:7">
      <c r="F1076" s="24"/>
      <c r="G1076" s="24"/>
    </row>
    <row r="1077" spans="6:7">
      <c r="F1077" s="24"/>
      <c r="G1077" s="24"/>
    </row>
    <row r="1078" spans="6:7">
      <c r="F1078" s="24"/>
      <c r="G1078" s="24"/>
    </row>
    <row r="1079" spans="6:7">
      <c r="F1079" s="24"/>
      <c r="G1079" s="24"/>
    </row>
    <row r="1080" spans="6:7">
      <c r="F1080" s="24"/>
      <c r="G1080" s="24"/>
    </row>
    <row r="1081" spans="6:7">
      <c r="F1081" s="24"/>
      <c r="G1081" s="24"/>
    </row>
    <row r="1082" spans="6:7">
      <c r="F1082" s="24"/>
      <c r="G1082" s="24"/>
    </row>
    <row r="1083" spans="6:7">
      <c r="F1083" s="24"/>
      <c r="G1083" s="24"/>
    </row>
    <row r="1084" spans="6:7">
      <c r="F1084" s="24"/>
      <c r="G1084" s="24"/>
    </row>
    <row r="1085" spans="6:7">
      <c r="F1085" s="24"/>
      <c r="G1085" s="24"/>
    </row>
    <row r="1086" spans="6:7">
      <c r="F1086" s="24"/>
      <c r="G1086" s="24"/>
    </row>
    <row r="1087" spans="6:7">
      <c r="F1087" s="24"/>
      <c r="G1087" s="24"/>
    </row>
    <row r="1088" spans="6:7">
      <c r="F1088" s="24"/>
      <c r="G1088" s="24"/>
    </row>
    <row r="1089" spans="6:7">
      <c r="F1089" s="24"/>
      <c r="G1089" s="24"/>
    </row>
    <row r="1090" spans="6:7">
      <c r="F1090" s="24"/>
      <c r="G1090" s="24"/>
    </row>
    <row r="1091" spans="6:7">
      <c r="F1091" s="24"/>
      <c r="G1091" s="24"/>
    </row>
    <row r="1092" spans="6:7">
      <c r="F1092" s="24"/>
      <c r="G1092" s="24"/>
    </row>
    <row r="1093" spans="6:7">
      <c r="F1093" s="24"/>
      <c r="G1093" s="24"/>
    </row>
    <row r="1094" spans="6:7">
      <c r="F1094" s="24"/>
      <c r="G1094" s="24"/>
    </row>
    <row r="1095" spans="6:7">
      <c r="F1095" s="24"/>
      <c r="G1095" s="24"/>
    </row>
    <row r="1096" spans="6:7">
      <c r="F1096" s="24"/>
      <c r="G1096" s="24"/>
    </row>
    <row r="1097" spans="6:7">
      <c r="F1097" s="24"/>
      <c r="G1097" s="24"/>
    </row>
    <row r="1098" spans="6:7">
      <c r="F1098" s="24"/>
      <c r="G1098" s="24"/>
    </row>
    <row r="1099" spans="6:7">
      <c r="F1099" s="24"/>
      <c r="G1099" s="24"/>
    </row>
    <row r="1100" spans="6:7">
      <c r="F1100" s="24"/>
      <c r="G1100" s="24"/>
    </row>
    <row r="1101" spans="6:7">
      <c r="F1101" s="24"/>
      <c r="G1101" s="24"/>
    </row>
    <row r="1102" spans="6:7">
      <c r="F1102" s="24"/>
      <c r="G1102" s="24"/>
    </row>
    <row r="1103" spans="6:7">
      <c r="F1103" s="24"/>
      <c r="G1103" s="24"/>
    </row>
    <row r="1104" spans="6:7">
      <c r="F1104" s="24"/>
      <c r="G1104" s="24"/>
    </row>
    <row r="1105" spans="6:7">
      <c r="F1105" s="24"/>
      <c r="G1105" s="24"/>
    </row>
    <row r="1106" spans="6:7">
      <c r="F1106" s="24"/>
      <c r="G1106" s="24"/>
    </row>
    <row r="1107" spans="6:7">
      <c r="F1107" s="24"/>
      <c r="G1107" s="24"/>
    </row>
    <row r="1108" spans="6:7">
      <c r="F1108" s="24"/>
      <c r="G1108" s="24"/>
    </row>
    <row r="1109" spans="6:7">
      <c r="F1109" s="24"/>
      <c r="G1109" s="24"/>
    </row>
    <row r="1110" spans="6:7">
      <c r="F1110" s="24"/>
      <c r="G1110" s="24"/>
    </row>
    <row r="1111" spans="6:7">
      <c r="F1111" s="24"/>
      <c r="G1111" s="24"/>
    </row>
    <row r="1112" spans="6:7">
      <c r="F1112" s="24"/>
      <c r="G1112" s="24"/>
    </row>
    <row r="1113" spans="6:7">
      <c r="F1113" s="24"/>
      <c r="G1113" s="24"/>
    </row>
    <row r="1114" spans="6:7">
      <c r="F1114" s="24"/>
      <c r="G1114" s="24"/>
    </row>
    <row r="1115" spans="6:7">
      <c r="F1115" s="24"/>
      <c r="G1115" s="24"/>
    </row>
    <row r="1116" spans="6:7">
      <c r="F1116" s="24"/>
      <c r="G1116" s="24"/>
    </row>
    <row r="1117" spans="6:7">
      <c r="F1117" s="24"/>
      <c r="G1117" s="24"/>
    </row>
    <row r="1118" spans="6:7">
      <c r="F1118" s="24"/>
      <c r="G1118" s="24"/>
    </row>
    <row r="1119" spans="6:7">
      <c r="F1119" s="24"/>
      <c r="G1119" s="24"/>
    </row>
    <row r="1120" spans="6:7">
      <c r="F1120" s="24"/>
      <c r="G1120" s="24"/>
    </row>
    <row r="1121" spans="6:7">
      <c r="F1121" s="24"/>
      <c r="G1121" s="24"/>
    </row>
    <row r="1122" spans="6:7">
      <c r="F1122" s="24"/>
      <c r="G1122" s="24"/>
    </row>
    <row r="1123" spans="6:7">
      <c r="F1123" s="24"/>
      <c r="G1123" s="24"/>
    </row>
    <row r="1124" spans="6:7">
      <c r="F1124" s="24"/>
      <c r="G1124" s="24"/>
    </row>
    <row r="1125" spans="6:7">
      <c r="F1125" s="24"/>
      <c r="G1125" s="24"/>
    </row>
    <row r="1126" spans="6:7">
      <c r="F1126" s="24"/>
      <c r="G1126" s="24"/>
    </row>
    <row r="1127" spans="6:7">
      <c r="F1127" s="24"/>
      <c r="G1127" s="24"/>
    </row>
    <row r="1128" spans="6:7">
      <c r="F1128" s="24"/>
      <c r="G1128" s="24"/>
    </row>
    <row r="1129" spans="6:7">
      <c r="F1129" s="24"/>
      <c r="G1129" s="24"/>
    </row>
    <row r="1130" spans="6:7">
      <c r="F1130" s="24"/>
      <c r="G1130" s="24"/>
    </row>
    <row r="1131" spans="6:7">
      <c r="F1131" s="24"/>
      <c r="G1131" s="24"/>
    </row>
    <row r="1132" spans="6:7">
      <c r="F1132" s="24"/>
      <c r="G1132" s="24"/>
    </row>
    <row r="1133" spans="6:7">
      <c r="F1133" s="24"/>
      <c r="G1133" s="24"/>
    </row>
    <row r="1134" spans="6:7">
      <c r="F1134" s="24"/>
      <c r="G1134" s="24"/>
    </row>
    <row r="1135" spans="6:7">
      <c r="F1135" s="24"/>
      <c r="G1135" s="24"/>
    </row>
    <row r="1136" spans="6:7">
      <c r="F1136" s="24"/>
      <c r="G1136" s="24"/>
    </row>
    <row r="1137" spans="6:7">
      <c r="F1137" s="24"/>
      <c r="G1137" s="24"/>
    </row>
    <row r="1138" spans="6:7">
      <c r="F1138" s="24"/>
      <c r="G1138" s="24"/>
    </row>
    <row r="1139" spans="6:7">
      <c r="F1139" s="24"/>
      <c r="G1139" s="24"/>
    </row>
    <row r="1140" spans="6:7">
      <c r="F1140" s="24"/>
      <c r="G1140" s="24"/>
    </row>
    <row r="1141" spans="6:7">
      <c r="F1141" s="24"/>
      <c r="G1141" s="24"/>
    </row>
    <row r="1142" spans="6:7">
      <c r="F1142" s="24"/>
      <c r="G1142" s="24"/>
    </row>
    <row r="1143" spans="6:7">
      <c r="F1143" s="24"/>
      <c r="G1143" s="24"/>
    </row>
    <row r="1144" spans="6:7">
      <c r="F1144" s="24"/>
      <c r="G1144" s="24"/>
    </row>
    <row r="1145" spans="6:7">
      <c r="F1145" s="24"/>
      <c r="G1145" s="24"/>
    </row>
    <row r="1146" spans="6:7">
      <c r="F1146" s="24"/>
      <c r="G1146" s="24"/>
    </row>
    <row r="1147" spans="6:7">
      <c r="F1147" s="24"/>
      <c r="G1147" s="24"/>
    </row>
    <row r="1148" spans="6:7">
      <c r="F1148" s="24"/>
      <c r="G1148" s="24"/>
    </row>
    <row r="1149" spans="6:7">
      <c r="F1149" s="24"/>
      <c r="G1149" s="24"/>
    </row>
    <row r="1150" spans="6:7">
      <c r="F1150" s="24"/>
      <c r="G1150" s="24"/>
    </row>
    <row r="1151" spans="6:7">
      <c r="F1151" s="24"/>
      <c r="G1151" s="24"/>
    </row>
    <row r="1152" spans="6:7">
      <c r="F1152" s="24"/>
      <c r="G1152" s="24"/>
    </row>
    <row r="1153" spans="6:7">
      <c r="F1153" s="24"/>
      <c r="G1153" s="24"/>
    </row>
    <row r="1154" spans="6:7">
      <c r="F1154" s="24"/>
      <c r="G1154" s="24"/>
    </row>
    <row r="1155" spans="6:7">
      <c r="F1155" s="24"/>
      <c r="G1155" s="24"/>
    </row>
    <row r="1156" spans="6:7">
      <c r="F1156" s="24"/>
      <c r="G1156" s="24"/>
    </row>
    <row r="1157" spans="6:7">
      <c r="F1157" s="24"/>
      <c r="G1157" s="24"/>
    </row>
    <row r="1158" spans="6:7">
      <c r="F1158" s="24"/>
      <c r="G1158" s="24"/>
    </row>
    <row r="1159" spans="6:7">
      <c r="F1159" s="24"/>
      <c r="G1159" s="24"/>
    </row>
    <row r="1160" spans="6:7">
      <c r="F1160" s="24"/>
      <c r="G1160" s="24"/>
    </row>
    <row r="1161" spans="6:7">
      <c r="F1161" s="24"/>
      <c r="G1161" s="24"/>
    </row>
    <row r="1162" spans="6:7">
      <c r="F1162" s="24"/>
      <c r="G1162" s="24"/>
    </row>
    <row r="1163" spans="6:7">
      <c r="F1163" s="24"/>
      <c r="G1163" s="24"/>
    </row>
    <row r="1164" spans="6:7">
      <c r="F1164" s="24"/>
      <c r="G1164" s="24"/>
    </row>
    <row r="1165" spans="6:7">
      <c r="F1165" s="24"/>
      <c r="G1165" s="24"/>
    </row>
    <row r="1166" spans="6:7">
      <c r="F1166" s="24"/>
      <c r="G1166" s="24"/>
    </row>
    <row r="1167" spans="6:7">
      <c r="F1167" s="24"/>
      <c r="G1167" s="24"/>
    </row>
    <row r="1168" spans="6:7">
      <c r="F1168" s="24"/>
      <c r="G1168" s="24"/>
    </row>
    <row r="1169" spans="6:7">
      <c r="F1169" s="24"/>
      <c r="G1169" s="24"/>
    </row>
    <row r="1170" spans="6:7">
      <c r="F1170" s="24"/>
      <c r="G1170" s="24"/>
    </row>
    <row r="1171" spans="6:7">
      <c r="F1171" s="24"/>
      <c r="G1171" s="24"/>
    </row>
    <row r="1172" spans="6:7">
      <c r="F1172" s="24"/>
      <c r="G1172" s="24"/>
    </row>
    <row r="1173" spans="6:7">
      <c r="F1173" s="24"/>
      <c r="G1173" s="24"/>
    </row>
    <row r="1174" spans="6:7">
      <c r="F1174" s="24"/>
      <c r="G1174" s="24"/>
    </row>
    <row r="1175" spans="6:7">
      <c r="F1175" s="24"/>
      <c r="G1175" s="24"/>
    </row>
    <row r="1176" spans="6:7">
      <c r="F1176" s="24"/>
      <c r="G1176" s="24"/>
    </row>
    <row r="1177" spans="6:7">
      <c r="F1177" s="24"/>
      <c r="G1177" s="24"/>
    </row>
    <row r="1178" spans="6:7">
      <c r="F1178" s="24"/>
      <c r="G1178" s="24"/>
    </row>
    <row r="1179" spans="6:7">
      <c r="F1179" s="24"/>
      <c r="G1179" s="24"/>
    </row>
    <row r="1180" spans="6:7">
      <c r="F1180" s="24"/>
      <c r="G1180" s="24"/>
    </row>
    <row r="1181" spans="6:7">
      <c r="F1181" s="24"/>
      <c r="G1181" s="24"/>
    </row>
    <row r="1182" spans="6:7">
      <c r="F1182" s="24"/>
      <c r="G1182" s="24"/>
    </row>
    <row r="1183" spans="6:7">
      <c r="F1183" s="24"/>
      <c r="G1183" s="24"/>
    </row>
    <row r="1184" spans="6:7">
      <c r="F1184" s="24"/>
      <c r="G1184" s="24"/>
    </row>
    <row r="1185" spans="6:7">
      <c r="F1185" s="24"/>
      <c r="G1185" s="24"/>
    </row>
  </sheetData>
  <mergeCells count="12">
    <mergeCell ref="A59:A60"/>
    <mergeCell ref="B59:B60"/>
    <mergeCell ref="C59:C60"/>
    <mergeCell ref="D59:E59"/>
    <mergeCell ref="A1:A2"/>
    <mergeCell ref="B1:B2"/>
    <mergeCell ref="C1:C2"/>
    <mergeCell ref="D1:E1"/>
    <mergeCell ref="A30:A31"/>
    <mergeCell ref="B30:B31"/>
    <mergeCell ref="C30:C31"/>
    <mergeCell ref="D30:E30"/>
  </mergeCells>
  <phoneticPr fontId="4" type="noConversion"/>
  <pageMargins left="0.47244094488188981" right="0.35433070866141736" top="0.70866141732283472" bottom="0.35433070866141736" header="0.59055118110236227" footer="0.35433070866141736"/>
  <pageSetup paperSize="9" scale="84" fitToHeight="2" orientation="portrait" horizontalDpi="1200" verticalDpi="1200" r:id="rId1"/>
  <headerFooter alignWithMargins="0"/>
  <rowBreaks count="2" manualBreakCount="2">
    <brk id="29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22</vt:i4>
      </vt:variant>
      <vt:variant>
        <vt:lpstr>Pomenované rozsahy</vt:lpstr>
      </vt:variant>
      <vt:variant>
        <vt:i4>18</vt:i4>
      </vt:variant>
    </vt:vector>
  </HeadingPairs>
  <TitlesOfParts>
    <vt:vector size="40" baseType="lpstr">
      <vt:lpstr>TSS</vt:lpstr>
      <vt:lpstr>Vysvetlivky</vt:lpstr>
      <vt:lpstr>Poznámky tabuľ. časť</vt:lpstr>
      <vt:lpstr>Poznámky text časť</vt:lpstr>
      <vt:lpstr>VZAS TS</vt:lpstr>
      <vt:lpstr>A</vt:lpstr>
      <vt:lpstr>P</vt:lpstr>
      <vt:lpstr>TSVZaS</vt:lpstr>
      <vt:lpstr>VZaS</vt:lpstr>
      <vt:lpstr>TSS_de</vt:lpstr>
      <vt:lpstr>A_de</vt:lpstr>
      <vt:lpstr>P_de</vt:lpstr>
      <vt:lpstr>TSVsz_de</vt:lpstr>
      <vt:lpstr>VZaS_de</vt:lpstr>
      <vt:lpstr>TB_BS_en</vt:lpstr>
      <vt:lpstr>A_en</vt:lpstr>
      <vt:lpstr>P_en</vt:lpstr>
      <vt:lpstr>TS_IS_en</vt:lpstr>
      <vt:lpstr>IS_en</vt:lpstr>
      <vt:lpstr>navrh na korekcie</vt:lpstr>
      <vt:lpstr>Súvaha TS</vt:lpstr>
      <vt:lpstr>Hárok1</vt:lpstr>
      <vt:lpstr>'Poznámky text časť'!_GoBack</vt:lpstr>
      <vt:lpstr>'Poznámky text časť'!_Toc474124189</vt:lpstr>
      <vt:lpstr>'Poznámky text časť'!_Toc474124192</vt:lpstr>
      <vt:lpstr>'Poznámky text časť'!_Toc474124195</vt:lpstr>
      <vt:lpstr>'Poznámky text časť'!_Toc474124196</vt:lpstr>
      <vt:lpstr>'Poznámky text časť'!_Toc474124199</vt:lpstr>
      <vt:lpstr>'Poznámky text časť'!_Toc474124202</vt:lpstr>
      <vt:lpstr>A!Oblasť_tlače</vt:lpstr>
      <vt:lpstr>A_de!Oblasť_tlače</vt:lpstr>
      <vt:lpstr>A_en!Oblasť_tlače</vt:lpstr>
      <vt:lpstr>IS_en!Oblasť_tlače</vt:lpstr>
      <vt:lpstr>P!Oblasť_tlače</vt:lpstr>
      <vt:lpstr>P_en!Oblasť_tlače</vt:lpstr>
      <vt:lpstr>'Poznámky tabuľ. časť'!Oblasť_tlače</vt:lpstr>
      <vt:lpstr>TB_BS_en!Oblasť_tlače</vt:lpstr>
      <vt:lpstr>TS_IS_en!Oblasť_tlače</vt:lpstr>
      <vt:lpstr>TSVsz_de!Oblasť_tlače</vt:lpstr>
      <vt:lpstr>TSVZaS!Oblasť_tlače</vt:lpstr>
    </vt:vector>
  </TitlesOfParts>
  <Company>MF_SR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Účtová závierka v podvojnom účtovníctve pre podnikateľov</dc:title>
  <dc:creator>M.H.</dc:creator>
  <cp:lastModifiedBy>Krivianszka</cp:lastModifiedBy>
  <cp:lastPrinted>2014-03-28T13:19:03Z</cp:lastPrinted>
  <dcterms:created xsi:type="dcterms:W3CDTF">2002-11-28T13:29:35Z</dcterms:created>
  <dcterms:modified xsi:type="dcterms:W3CDTF">2014-03-28T13:35:46Z</dcterms:modified>
</cp:coreProperties>
</file>