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14220" windowHeight="5715" firstSheet="1" activeTab="5"/>
  </bookViews>
  <sheets>
    <sheet name="Súvaha TS" sheetId="26" r:id="rId1"/>
    <sheet name="Aktíva" sheetId="31" r:id="rId2"/>
    <sheet name="Pasíva" sheetId="32" r:id="rId3"/>
    <sheet name="VZAS TS" sheetId="29" r:id="rId4"/>
    <sheet name="VZAS" sheetId="33" r:id="rId5"/>
    <sheet name="Poznámky TS" sheetId="1" r:id="rId6"/>
    <sheet name="Poznámky text časť" sheetId="19" r:id="rId7"/>
    <sheet name="Poznámky tabuľ. časť" sheetId="2" r:id="rId8"/>
    <sheet name="Cash Flow" sheetId="16" r:id="rId9"/>
    <sheet name="Vysvetlivky" sheetId="25" r:id="rId10"/>
  </sheets>
  <definedNames>
    <definedName name="_GoBack" localSheetId="6">'Poznámky text časť'!$A$4</definedName>
    <definedName name="_Toc474124189" localSheetId="6">'Poznámky text časť'!$B$2</definedName>
    <definedName name="_Toc474124192" localSheetId="6">'Poznámky text časť'!$A$82</definedName>
    <definedName name="_Toc474124195" localSheetId="6">'Poznámky text časť'!$A$124</definedName>
    <definedName name="_Toc474124196" localSheetId="6">'Poznámky text časť'!$A$136</definedName>
    <definedName name="_Toc474124199" localSheetId="6">'Poznámky text časť'!$A$185</definedName>
    <definedName name="_Toc474124202" localSheetId="6">'Poznámky text časť'!$A$191</definedName>
    <definedName name="_xlnm.Print_Area" localSheetId="1">Aktíva!$A$1:$I$145</definedName>
    <definedName name="_xlnm.Print_Area" localSheetId="8">'Cash Flow'!$A$1:$AI$173</definedName>
    <definedName name="_xlnm.Print_Area" localSheetId="2">Pasíva!$A$1:$E$62</definedName>
    <definedName name="_xlnm.Print_Area" localSheetId="7">'Poznámky tabuľ. časť'!$A$1:$AH$933</definedName>
    <definedName name="_xlnm.Print_Area" localSheetId="6">'Poznámky text časť'!$A$1:$I$205</definedName>
    <definedName name="_xlnm.Print_Area" localSheetId="5">'Poznámky TS'!$A$1:$AH$50</definedName>
  </definedNames>
  <calcPr calcId="145621"/>
</workbook>
</file>

<file path=xl/calcChain.xml><?xml version="1.0" encoding="utf-8"?>
<calcChain xmlns="http://schemas.openxmlformats.org/spreadsheetml/2006/main">
  <c r="X39" i="16" l="1"/>
  <c r="AD117" i="16"/>
  <c r="X117" i="16"/>
  <c r="AD105" i="16"/>
  <c r="X105" i="16"/>
  <c r="X149" i="16" s="1"/>
  <c r="AD99" i="16"/>
  <c r="X99" i="16"/>
  <c r="AD37" i="16"/>
  <c r="X37" i="16"/>
  <c r="AD19" i="16"/>
  <c r="X19" i="16"/>
  <c r="Y311" i="2"/>
  <c r="S828" i="2"/>
  <c r="AC834" i="2"/>
  <c r="AF834" i="2" s="1"/>
  <c r="AF833" i="2"/>
  <c r="AC833" i="2"/>
  <c r="AC831" i="2"/>
  <c r="AF831" i="2" s="1"/>
  <c r="U789" i="2"/>
  <c r="U786" i="2" s="1"/>
  <c r="AI786" i="2"/>
  <c r="U769" i="2"/>
  <c r="U776" i="2"/>
  <c r="AI769" i="2"/>
  <c r="AI768" i="2"/>
  <c r="U758" i="2"/>
  <c r="AB758" i="2"/>
  <c r="AI747" i="2"/>
  <c r="AI748" i="2"/>
  <c r="Z725" i="2"/>
  <c r="Q725" i="2"/>
  <c r="X43" i="16" l="1"/>
  <c r="X52" i="16" s="1"/>
  <c r="X60" i="16" s="1"/>
  <c r="X154" i="16" s="1"/>
  <c r="X158" i="16" s="1"/>
  <c r="X163" i="16" s="1"/>
  <c r="AD149" i="16"/>
  <c r="AD44" i="16"/>
  <c r="AD53" i="16" s="1"/>
  <c r="AD61" i="16" s="1"/>
  <c r="AD43" i="16"/>
  <c r="AD52" i="16" s="1"/>
  <c r="AD60" i="16" s="1"/>
  <c r="AD154" i="16" s="1"/>
  <c r="AD158" i="16" s="1"/>
  <c r="AD163" i="16" s="1"/>
  <c r="AI787" i="2"/>
  <c r="M611" i="2"/>
  <c r="O546" i="2" l="1"/>
  <c r="Y544" i="2" l="1"/>
  <c r="AI544" i="2" s="1"/>
  <c r="O544" i="2"/>
  <c r="AI545" i="2" s="1"/>
  <c r="Y538" i="2"/>
  <c r="AI538" i="2" s="1"/>
  <c r="O538" i="2"/>
  <c r="AI539" i="2" s="1"/>
  <c r="AD500" i="2"/>
  <c r="T488" i="2"/>
  <c r="AD433" i="2" l="1"/>
  <c r="AF107" i="2" l="1"/>
  <c r="AF101" i="2"/>
  <c r="AF70" i="2"/>
  <c r="AF64" i="2"/>
  <c r="S267" i="2" l="1"/>
  <c r="K267" i="2"/>
  <c r="O523" i="2" l="1"/>
  <c r="T523" i="2"/>
  <c r="Y523" i="2"/>
  <c r="J523" i="2"/>
  <c r="AD529" i="2"/>
  <c r="T494" i="2"/>
  <c r="AD499" i="2"/>
  <c r="S284" i="2"/>
  <c r="S658" i="2"/>
  <c r="S703" i="2"/>
  <c r="S829" i="2"/>
  <c r="S830" i="2"/>
  <c r="S832" i="2"/>
  <c r="G9" i="31"/>
  <c r="F10" i="31"/>
  <c r="F8" i="31" s="1"/>
  <c r="F12" i="31"/>
  <c r="F14" i="31"/>
  <c r="F16" i="31"/>
  <c r="F18" i="31"/>
  <c r="F20" i="31"/>
  <c r="F22" i="31"/>
  <c r="F30" i="31"/>
  <c r="F35" i="31"/>
  <c r="F37" i="31"/>
  <c r="F39" i="31"/>
  <c r="F41" i="31"/>
  <c r="F43" i="31"/>
  <c r="F45" i="31"/>
  <c r="D47" i="31"/>
  <c r="F47" i="31" s="1"/>
  <c r="D48" i="31"/>
  <c r="G48" i="31"/>
  <c r="F49" i="31"/>
  <c r="F51" i="31"/>
  <c r="F53" i="31"/>
  <c r="F55" i="31"/>
  <c r="F57" i="31"/>
  <c r="F59" i="31"/>
  <c r="F61" i="31"/>
  <c r="F66" i="31"/>
  <c r="F68" i="31"/>
  <c r="F70" i="31"/>
  <c r="F72" i="31"/>
  <c r="F74" i="31"/>
  <c r="F76" i="31"/>
  <c r="F78" i="31"/>
  <c r="F80" i="31"/>
  <c r="F82" i="31"/>
  <c r="F84" i="31"/>
  <c r="D85" i="31"/>
  <c r="F86" i="31"/>
  <c r="F88" i="31"/>
  <c r="F90" i="31"/>
  <c r="F92" i="31"/>
  <c r="F97" i="31"/>
  <c r="F99" i="31"/>
  <c r="F101" i="31"/>
  <c r="F103" i="31"/>
  <c r="F105" i="31"/>
  <c r="F107" i="31"/>
  <c r="F109" i="31"/>
  <c r="F111" i="31"/>
  <c r="F113" i="31"/>
  <c r="F115" i="31"/>
  <c r="F117" i="31"/>
  <c r="F119" i="31"/>
  <c r="F121" i="31"/>
  <c r="D122" i="31"/>
  <c r="F123" i="31"/>
  <c r="F128" i="31"/>
  <c r="F130" i="31"/>
  <c r="F132" i="31"/>
  <c r="F134" i="31"/>
  <c r="F136" i="31"/>
  <c r="F138" i="31"/>
  <c r="F140" i="31"/>
  <c r="F142" i="31"/>
  <c r="F144" i="31"/>
  <c r="AF837" i="2" l="1"/>
  <c r="V837" i="2"/>
  <c r="AC832" i="2"/>
  <c r="AF832" i="2" s="1"/>
  <c r="AC830" i="2"/>
  <c r="AF830" i="2" s="1"/>
  <c r="AC829" i="2"/>
  <c r="AF829" i="2" s="1"/>
  <c r="V832" i="2"/>
  <c r="V830" i="2"/>
  <c r="S834" i="2" s="1"/>
  <c r="V834" i="2" s="1"/>
  <c r="V829" i="2"/>
  <c r="M604" i="2"/>
  <c r="X600" i="2"/>
  <c r="M600" i="2"/>
  <c r="AD528" i="2"/>
  <c r="AD527" i="2"/>
  <c r="AD526" i="2"/>
  <c r="AD525" i="2"/>
  <c r="AD524" i="2"/>
  <c r="AD519" i="2"/>
  <c r="AD520" i="2"/>
  <c r="AD521" i="2"/>
  <c r="AD522" i="2"/>
  <c r="AD518" i="2"/>
  <c r="O517" i="2"/>
  <c r="T517" i="2"/>
  <c r="Y517" i="2"/>
  <c r="J517" i="2"/>
  <c r="AD501" i="2"/>
  <c r="AD498" i="2"/>
  <c r="AD497" i="2"/>
  <c r="AD496" i="2"/>
  <c r="AD495" i="2"/>
  <c r="AD490" i="2"/>
  <c r="AD492" i="2"/>
  <c r="AD493" i="2"/>
  <c r="AD489" i="2"/>
  <c r="O494" i="2"/>
  <c r="Y494" i="2"/>
  <c r="J494" i="2"/>
  <c r="Y488" i="2"/>
  <c r="O488" i="2"/>
  <c r="J488" i="2"/>
  <c r="AD420" i="2"/>
  <c r="S833" i="2" l="1"/>
  <c r="V833" i="2" s="1"/>
  <c r="S831" i="2"/>
  <c r="AD494" i="2"/>
  <c r="AD523" i="2"/>
  <c r="AI523" i="2" s="1"/>
  <c r="AD517" i="2"/>
  <c r="AI517" i="2" s="1"/>
  <c r="AI495" i="2"/>
  <c r="AD488" i="2"/>
  <c r="AC108" i="2"/>
  <c r="Z108" i="2"/>
  <c r="W108" i="2"/>
  <c r="T108" i="2"/>
  <c r="Q108" i="2"/>
  <c r="N108" i="2"/>
  <c r="K108" i="2"/>
  <c r="AI488" i="2"/>
  <c r="O835" i="2"/>
  <c r="AI797" i="2"/>
  <c r="AI796" i="2"/>
  <c r="AI791" i="2"/>
  <c r="AI790" i="2"/>
  <c r="AI715" i="2"/>
  <c r="AI425" i="2"/>
  <c r="AI419" i="2"/>
  <c r="Y339" i="2"/>
  <c r="AI335" i="2"/>
  <c r="AI333" i="2"/>
  <c r="AI331" i="2"/>
  <c r="V831" i="2" l="1"/>
  <c r="S835" i="2"/>
  <c r="S838" i="2" s="1"/>
  <c r="AI494" i="2"/>
  <c r="AI489" i="2"/>
  <c r="K36" i="2"/>
  <c r="K34" i="2"/>
  <c r="Y835" i="2" l="1"/>
  <c r="AC828" i="2"/>
  <c r="Z748" i="2"/>
  <c r="Q748" i="2"/>
  <c r="Z734" i="2"/>
  <c r="AI734" i="2" s="1"/>
  <c r="Q734" i="2"/>
  <c r="AI735" i="2" s="1"/>
  <c r="Z718" i="2"/>
  <c r="AI718" i="2" s="1"/>
  <c r="Q718" i="2"/>
  <c r="AI719" i="2" s="1"/>
  <c r="AI714" i="2"/>
  <c r="AE703" i="2"/>
  <c r="AA703" i="2"/>
  <c r="W703" i="2"/>
  <c r="O703" i="2"/>
  <c r="K703" i="2"/>
  <c r="AE658" i="2"/>
  <c r="AA658" i="2"/>
  <c r="W658" i="2"/>
  <c r="O658" i="2"/>
  <c r="K658" i="2"/>
  <c r="Z638" i="2"/>
  <c r="AI638" i="2" s="1"/>
  <c r="Q638" i="2"/>
  <c r="AI639" i="2" s="1"/>
  <c r="Z635" i="2"/>
  <c r="AI635" i="2" s="1"/>
  <c r="Q635" i="2"/>
  <c r="AI636" i="2" s="1"/>
  <c r="AI632" i="2"/>
  <c r="Q632" i="2"/>
  <c r="AI633" i="2" s="1"/>
  <c r="Z629" i="2"/>
  <c r="AI629" i="2" s="1"/>
  <c r="Q629" i="2"/>
  <c r="AI630" i="2" s="1"/>
  <c r="Y575" i="2"/>
  <c r="Y579" i="2" s="1"/>
  <c r="AI579" i="2" s="1"/>
  <c r="O579" i="2"/>
  <c r="AI580" i="2" s="1"/>
  <c r="Y467" i="2"/>
  <c r="T467" i="2"/>
  <c r="O467" i="2"/>
  <c r="J467" i="2"/>
  <c r="AD466" i="2"/>
  <c r="AD465" i="2"/>
  <c r="AD464" i="2"/>
  <c r="AD463" i="2"/>
  <c r="AD462" i="2"/>
  <c r="AD461" i="2"/>
  <c r="AD460" i="2"/>
  <c r="AD459" i="2"/>
  <c r="AD458" i="2"/>
  <c r="AD457" i="2"/>
  <c r="AD456" i="2"/>
  <c r="AD455" i="2"/>
  <c r="AD454" i="2"/>
  <c r="AD453" i="2"/>
  <c r="AD452" i="2"/>
  <c r="AD451" i="2"/>
  <c r="AD450" i="2"/>
  <c r="AD449" i="2"/>
  <c r="Y438" i="2"/>
  <c r="T438" i="2"/>
  <c r="O438" i="2"/>
  <c r="J438" i="2"/>
  <c r="AD437" i="2"/>
  <c r="AD436" i="2"/>
  <c r="AD435" i="2"/>
  <c r="AD434" i="2"/>
  <c r="AD432" i="2"/>
  <c r="AD431" i="2"/>
  <c r="AD430" i="2"/>
  <c r="AD429" i="2"/>
  <c r="AD428" i="2"/>
  <c r="AD427" i="2"/>
  <c r="AD426" i="2"/>
  <c r="AI426" i="2" s="1"/>
  <c r="AD425" i="2"/>
  <c r="AD424" i="2"/>
  <c r="AD423" i="2"/>
  <c r="AD422" i="2"/>
  <c r="AD421" i="2"/>
  <c r="AI420" i="2"/>
  <c r="R406" i="2"/>
  <c r="Y370" i="2"/>
  <c r="AI370" i="2" s="1"/>
  <c r="O370" i="2"/>
  <c r="AI364" i="2"/>
  <c r="O364" i="2"/>
  <c r="AI358" i="2"/>
  <c r="AI352" i="2"/>
  <c r="O339" i="2"/>
  <c r="Y300" i="2"/>
  <c r="O300" i="2"/>
  <c r="AI301" i="2" s="1"/>
  <c r="Y294" i="2"/>
  <c r="O294" i="2"/>
  <c r="K284" i="2"/>
  <c r="AA282" i="2"/>
  <c r="AI283" i="2" s="1"/>
  <c r="AA280" i="2"/>
  <c r="AI281" i="2" s="1"/>
  <c r="AA278" i="2"/>
  <c r="AI279" i="2" s="1"/>
  <c r="AA276" i="2"/>
  <c r="AI277" i="2" s="1"/>
  <c r="AA274" i="2"/>
  <c r="AI275" i="2" s="1"/>
  <c r="AA272" i="2"/>
  <c r="AI273" i="2" s="1"/>
  <c r="AA270" i="2"/>
  <c r="AI271" i="2" s="1"/>
  <c r="AA265" i="2"/>
  <c r="AI266" i="2" s="1"/>
  <c r="AA263" i="2"/>
  <c r="AI264" i="2" s="1"/>
  <c r="AA261" i="2"/>
  <c r="AI262" i="2" s="1"/>
  <c r="AA259" i="2"/>
  <c r="AI260" i="2" s="1"/>
  <c r="AA257" i="2"/>
  <c r="Y242" i="2"/>
  <c r="T242" i="2"/>
  <c r="O242" i="2"/>
  <c r="J242" i="2"/>
  <c r="AD240" i="2"/>
  <c r="AI241" i="2" s="1"/>
  <c r="AD238" i="2"/>
  <c r="AI239" i="2" s="1"/>
  <c r="AD236" i="2"/>
  <c r="AI237" i="2" s="1"/>
  <c r="AD234" i="2"/>
  <c r="AI235" i="2" s="1"/>
  <c r="AD232" i="2"/>
  <c r="AI233" i="2" s="1"/>
  <c r="Y197" i="2"/>
  <c r="T197" i="2"/>
  <c r="O197" i="2"/>
  <c r="J197" i="2"/>
  <c r="AD195" i="2"/>
  <c r="AI196" i="2" s="1"/>
  <c r="AD193" i="2"/>
  <c r="AD191" i="2"/>
  <c r="AI192" i="2" s="1"/>
  <c r="AD189" i="2"/>
  <c r="AI190" i="2" s="1"/>
  <c r="AD187" i="2"/>
  <c r="AI188" i="2" s="1"/>
  <c r="AD185" i="2"/>
  <c r="AI186" i="2" s="1"/>
  <c r="AD183" i="2"/>
  <c r="AI184" i="2" s="1"/>
  <c r="AI258" i="2" l="1"/>
  <c r="AA267" i="2"/>
  <c r="AI268" i="2" s="1"/>
  <c r="AI702" i="2"/>
  <c r="AI703" i="2"/>
  <c r="AF835" i="2"/>
  <c r="AF836" i="2" s="1"/>
  <c r="AF838" i="2" s="1"/>
  <c r="V835" i="2"/>
  <c r="V836" i="2" s="1"/>
  <c r="V838" i="2" s="1"/>
  <c r="AD242" i="2"/>
  <c r="AA284" i="2"/>
  <c r="AD467" i="2"/>
  <c r="AD197" i="2"/>
  <c r="AD438" i="2"/>
  <c r="AC835" i="2"/>
  <c r="AC838" i="2" s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32" i="1"/>
  <c r="A25" i="29"/>
  <c r="E48" i="1"/>
  <c r="D48" i="1"/>
  <c r="B48" i="1"/>
  <c r="A48" i="1"/>
  <c r="I44" i="1"/>
  <c r="J44" i="1"/>
  <c r="G44" i="1"/>
  <c r="H38" i="29"/>
  <c r="I38" i="29"/>
  <c r="J38" i="29"/>
  <c r="G38" i="29"/>
  <c r="E38" i="29"/>
  <c r="D38" i="29"/>
  <c r="B38" i="29"/>
  <c r="A38" i="29"/>
  <c r="I34" i="29"/>
  <c r="J34" i="29"/>
  <c r="G34" i="29"/>
  <c r="E34" i="29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41" i="1"/>
  <c r="B31" i="29"/>
  <c r="C31" i="29"/>
  <c r="D31" i="29"/>
  <c r="E31" i="29"/>
  <c r="F31" i="29"/>
  <c r="G31" i="29"/>
  <c r="H31" i="29"/>
  <c r="I31" i="29"/>
  <c r="J31" i="29"/>
  <c r="K31" i="29"/>
  <c r="L31" i="29"/>
  <c r="M31" i="29"/>
  <c r="N31" i="29"/>
  <c r="O31" i="29"/>
  <c r="P31" i="29"/>
  <c r="Q31" i="29"/>
  <c r="R31" i="29"/>
  <c r="S31" i="29"/>
  <c r="T31" i="29"/>
  <c r="U31" i="29"/>
  <c r="V31" i="29"/>
  <c r="W31" i="29"/>
  <c r="X31" i="29"/>
  <c r="Y31" i="29"/>
  <c r="Z31" i="29"/>
  <c r="AA31" i="29"/>
  <c r="AB31" i="29"/>
  <c r="AC31" i="29"/>
  <c r="AD31" i="29"/>
  <c r="A31" i="29"/>
  <c r="X38" i="1"/>
  <c r="Y38" i="1"/>
  <c r="Z38" i="1"/>
  <c r="AA38" i="1"/>
  <c r="AB38" i="1"/>
  <c r="AC38" i="1"/>
  <c r="AD38" i="1"/>
  <c r="W38" i="1"/>
  <c r="S38" i="1"/>
  <c r="T38" i="1"/>
  <c r="U38" i="1"/>
  <c r="R38" i="1"/>
  <c r="G38" i="1"/>
  <c r="H38" i="1"/>
  <c r="I38" i="1"/>
  <c r="J38" i="1"/>
  <c r="K38" i="1"/>
  <c r="L38" i="1"/>
  <c r="M38" i="1"/>
  <c r="F38" i="1"/>
  <c r="B38" i="1"/>
  <c r="C38" i="1"/>
  <c r="A38" i="1"/>
  <c r="X29" i="29"/>
  <c r="Y29" i="29"/>
  <c r="Z29" i="29"/>
  <c r="AA29" i="29"/>
  <c r="AB29" i="29"/>
  <c r="AC29" i="29"/>
  <c r="AD29" i="29"/>
  <c r="W29" i="29"/>
  <c r="S29" i="29"/>
  <c r="T29" i="29"/>
  <c r="U29" i="29"/>
  <c r="R29" i="29"/>
  <c r="G29" i="29"/>
  <c r="H29" i="29"/>
  <c r="I29" i="29"/>
  <c r="J29" i="29"/>
  <c r="K29" i="29"/>
  <c r="L29" i="29"/>
  <c r="M29" i="29"/>
  <c r="F29" i="29"/>
  <c r="B29" i="29"/>
  <c r="C29" i="29"/>
  <c r="D29" i="29"/>
  <c r="A29" i="29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H35" i="1"/>
  <c r="B35" i="1"/>
  <c r="C35" i="1"/>
  <c r="D35" i="1"/>
  <c r="E35" i="1"/>
  <c r="I27" i="29"/>
  <c r="J27" i="29"/>
  <c r="K27" i="29"/>
  <c r="L27" i="29"/>
  <c r="M27" i="29"/>
  <c r="N27" i="29"/>
  <c r="O27" i="29"/>
  <c r="P27" i="29"/>
  <c r="Q27" i="29"/>
  <c r="R27" i="29"/>
  <c r="S27" i="29"/>
  <c r="T27" i="29"/>
  <c r="U27" i="29"/>
  <c r="V27" i="29"/>
  <c r="W27" i="29"/>
  <c r="X27" i="29"/>
  <c r="Y27" i="29"/>
  <c r="Z27" i="29"/>
  <c r="AA27" i="29"/>
  <c r="AB27" i="29"/>
  <c r="AC27" i="29"/>
  <c r="AD27" i="29"/>
  <c r="AE27" i="29"/>
  <c r="AF27" i="29"/>
  <c r="AG27" i="29"/>
  <c r="AH27" i="29"/>
  <c r="H27" i="29"/>
  <c r="B27" i="29"/>
  <c r="C27" i="29"/>
  <c r="D27" i="29"/>
  <c r="E27" i="29"/>
  <c r="A27" i="29"/>
  <c r="AD32" i="1"/>
  <c r="AE32" i="1"/>
  <c r="AF32" i="1"/>
  <c r="AG32" i="1"/>
  <c r="AH32" i="1"/>
  <c r="AC32" i="1"/>
  <c r="AD25" i="29"/>
  <c r="AE25" i="29"/>
  <c r="AF25" i="29"/>
  <c r="AG25" i="29"/>
  <c r="AH25" i="29"/>
  <c r="AC25" i="29"/>
  <c r="B25" i="29"/>
  <c r="C25" i="29"/>
  <c r="D25" i="29"/>
  <c r="E25" i="29"/>
  <c r="F25" i="29"/>
  <c r="G25" i="29"/>
  <c r="H25" i="29"/>
  <c r="I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V25" i="29"/>
  <c r="W25" i="29"/>
  <c r="X25" i="29"/>
  <c r="Y25" i="29"/>
  <c r="Z25" i="29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28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27" i="1"/>
  <c r="B22" i="29"/>
  <c r="C22" i="29"/>
  <c r="D22" i="29"/>
  <c r="E22" i="29"/>
  <c r="F22" i="29"/>
  <c r="G22" i="29"/>
  <c r="H22" i="29"/>
  <c r="I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AB22" i="29"/>
  <c r="AC22" i="29"/>
  <c r="AD22" i="29"/>
  <c r="AE22" i="29"/>
  <c r="AF22" i="29"/>
  <c r="AG22" i="29"/>
  <c r="AH22" i="29"/>
  <c r="A22" i="29"/>
  <c r="B21" i="29"/>
  <c r="C21" i="29"/>
  <c r="D21" i="29"/>
  <c r="E21" i="29"/>
  <c r="F21" i="29"/>
  <c r="G21" i="29"/>
  <c r="H21" i="29"/>
  <c r="I21" i="29"/>
  <c r="J21" i="29"/>
  <c r="K21" i="29"/>
  <c r="L21" i="29"/>
  <c r="M21" i="29"/>
  <c r="N21" i="29"/>
  <c r="O21" i="29"/>
  <c r="P21" i="29"/>
  <c r="Q21" i="29"/>
  <c r="R21" i="29"/>
  <c r="S21" i="29"/>
  <c r="T21" i="29"/>
  <c r="U21" i="29"/>
  <c r="V21" i="29"/>
  <c r="W21" i="29"/>
  <c r="X21" i="29"/>
  <c r="Y21" i="29"/>
  <c r="Z21" i="29"/>
  <c r="AA21" i="29"/>
  <c r="AB21" i="29"/>
  <c r="AC21" i="29"/>
  <c r="AD21" i="29"/>
  <c r="AE21" i="29"/>
  <c r="AF21" i="29"/>
  <c r="AG21" i="29"/>
  <c r="AH21" i="29"/>
  <c r="A21" i="29"/>
  <c r="AH14" i="29"/>
  <c r="AH15" i="29"/>
  <c r="AG14" i="29"/>
  <c r="AG15" i="29"/>
  <c r="AG16" i="29"/>
  <c r="AG13" i="29"/>
  <c r="AH13" i="29"/>
  <c r="AE14" i="29"/>
  <c r="AE15" i="29"/>
  <c r="AE16" i="29"/>
  <c r="AE13" i="29"/>
  <c r="AC14" i="29"/>
  <c r="AC15" i="29"/>
  <c r="AC16" i="29"/>
  <c r="AB16" i="29"/>
  <c r="AB14" i="29"/>
  <c r="Y20" i="1"/>
  <c r="Y19" i="1"/>
  <c r="R20" i="1"/>
  <c r="R21" i="1"/>
  <c r="R19" i="1"/>
  <c r="S14" i="29"/>
  <c r="S13" i="29"/>
  <c r="L14" i="29"/>
  <c r="L15" i="29"/>
  <c r="L13" i="29"/>
  <c r="AB24" i="1"/>
  <c r="AA24" i="1"/>
  <c r="Y24" i="1"/>
  <c r="X24" i="1"/>
  <c r="G17" i="29"/>
  <c r="E17" i="29"/>
  <c r="D17" i="29"/>
  <c r="B17" i="29"/>
  <c r="A17" i="29"/>
  <c r="C24" i="1"/>
  <c r="D24" i="1"/>
  <c r="E24" i="1"/>
  <c r="F24" i="1"/>
  <c r="G24" i="1"/>
  <c r="I24" i="1"/>
  <c r="B24" i="1"/>
  <c r="B15" i="29"/>
  <c r="C15" i="29"/>
  <c r="D15" i="29"/>
  <c r="E15" i="29"/>
  <c r="F15" i="29"/>
  <c r="H15" i="29"/>
  <c r="A15" i="29"/>
  <c r="N24" i="1"/>
  <c r="P24" i="1"/>
  <c r="Q24" i="1"/>
  <c r="R24" i="1"/>
  <c r="S24" i="1"/>
  <c r="T24" i="1"/>
  <c r="U24" i="1"/>
  <c r="C13" i="29"/>
  <c r="E13" i="29"/>
  <c r="F13" i="29"/>
  <c r="G13" i="29"/>
  <c r="H13" i="29"/>
  <c r="I13" i="29"/>
  <c r="J13" i="29"/>
  <c r="L24" i="1"/>
  <c r="A13" i="29"/>
  <c r="U7" i="29"/>
  <c r="V7" i="29"/>
  <c r="S7" i="29"/>
  <c r="Q7" i="29"/>
  <c r="P7" i="29"/>
  <c r="N7" i="29"/>
  <c r="M7" i="29"/>
  <c r="E61" i="33"/>
  <c r="D61" i="33"/>
  <c r="E58" i="33"/>
  <c r="D58" i="33"/>
  <c r="AI838" i="2"/>
  <c r="E33" i="33"/>
  <c r="D33" i="33"/>
  <c r="E10" i="33"/>
  <c r="D10" i="33"/>
  <c r="E6" i="33"/>
  <c r="D6" i="33"/>
  <c r="E5" i="33"/>
  <c r="D5" i="33"/>
  <c r="E58" i="32"/>
  <c r="D58" i="32"/>
  <c r="E55" i="32"/>
  <c r="D55" i="32"/>
  <c r="E43" i="32"/>
  <c r="D43" i="32"/>
  <c r="E30" i="32"/>
  <c r="D30" i="32"/>
  <c r="E25" i="32"/>
  <c r="D25" i="32"/>
  <c r="E20" i="32"/>
  <c r="D20" i="32"/>
  <c r="E16" i="32"/>
  <c r="D16" i="32"/>
  <c r="E9" i="32"/>
  <c r="D9" i="32"/>
  <c r="E4" i="32"/>
  <c r="D4" i="32"/>
  <c r="AI371" i="2"/>
  <c r="AI365" i="2"/>
  <c r="AI359" i="2"/>
  <c r="AI353" i="2"/>
  <c r="AI336" i="2"/>
  <c r="AI334" i="2"/>
  <c r="AI332" i="2"/>
  <c r="AI339" i="2"/>
  <c r="AI295" i="2"/>
  <c r="AI285" i="2" l="1"/>
  <c r="AI340" i="2"/>
  <c r="D24" i="32"/>
  <c r="E24" i="32"/>
  <c r="AI198" i="2"/>
  <c r="D13" i="33"/>
  <c r="D28" i="33" s="1"/>
  <c r="D50" i="33"/>
  <c r="AI727" i="2"/>
  <c r="D64" i="33"/>
  <c r="AI837" i="2"/>
  <c r="AI243" i="2"/>
  <c r="E50" i="33"/>
  <c r="AI725" i="2"/>
  <c r="E13" i="33"/>
  <c r="E28" i="33" s="1"/>
  <c r="E64" i="33"/>
  <c r="D37" i="19"/>
  <c r="E27" i="19" s="1"/>
  <c r="H37" i="19"/>
  <c r="D52" i="19"/>
  <c r="E46" i="19" s="1"/>
  <c r="H52" i="19"/>
  <c r="E51" i="33" l="1"/>
  <c r="E55" i="33" s="1"/>
  <c r="E67" i="33" s="1"/>
  <c r="E23" i="32" s="1"/>
  <c r="E66" i="32" s="1"/>
  <c r="D51" i="33"/>
  <c r="F46" i="19"/>
  <c r="F27" i="19"/>
  <c r="E50" i="19"/>
  <c r="F50" i="19" s="1"/>
  <c r="E48" i="19"/>
  <c r="F48" i="19" s="1"/>
  <c r="E35" i="19"/>
  <c r="F35" i="19" s="1"/>
  <c r="E33" i="19"/>
  <c r="F33" i="19" s="1"/>
  <c r="E31" i="19"/>
  <c r="F31" i="19" s="1"/>
  <c r="E29" i="19"/>
  <c r="F29" i="19" s="1"/>
  <c r="N148" i="2"/>
  <c r="Q148" i="2"/>
  <c r="T148" i="2"/>
  <c r="W148" i="2"/>
  <c r="Z148" i="2"/>
  <c r="AC148" i="2"/>
  <c r="K148" i="2"/>
  <c r="I148" i="2"/>
  <c r="AF143" i="2"/>
  <c r="AF144" i="2"/>
  <c r="AF142" i="2"/>
  <c r="N146" i="2"/>
  <c r="Q146" i="2"/>
  <c r="T146" i="2"/>
  <c r="W146" i="2"/>
  <c r="Z146" i="2"/>
  <c r="AC146" i="2"/>
  <c r="K146" i="2"/>
  <c r="I146" i="2"/>
  <c r="AF137" i="2"/>
  <c r="AF138" i="2"/>
  <c r="AF136" i="2"/>
  <c r="N140" i="2"/>
  <c r="Q140" i="2"/>
  <c r="T140" i="2"/>
  <c r="W140" i="2"/>
  <c r="Z140" i="2"/>
  <c r="AC140" i="2"/>
  <c r="K140" i="2"/>
  <c r="I140" i="2"/>
  <c r="AF131" i="2"/>
  <c r="AF132" i="2"/>
  <c r="AF133" i="2"/>
  <c r="AF130" i="2"/>
  <c r="N134" i="2"/>
  <c r="Q134" i="2"/>
  <c r="T134" i="2"/>
  <c r="W134" i="2"/>
  <c r="Z134" i="2"/>
  <c r="AC134" i="2"/>
  <c r="K134" i="2"/>
  <c r="I134" i="2"/>
  <c r="N110" i="2"/>
  <c r="Q110" i="2"/>
  <c r="T110" i="2"/>
  <c r="W110" i="2"/>
  <c r="Z110" i="2"/>
  <c r="AC110" i="2"/>
  <c r="K110" i="2"/>
  <c r="I110" i="2"/>
  <c r="AF105" i="2"/>
  <c r="AF106" i="2"/>
  <c r="AF104" i="2"/>
  <c r="I108" i="2"/>
  <c r="AF99" i="2"/>
  <c r="AF100" i="2"/>
  <c r="AF98" i="2"/>
  <c r="N102" i="2"/>
  <c r="Q102" i="2"/>
  <c r="T102" i="2"/>
  <c r="W102" i="2"/>
  <c r="Z102" i="2"/>
  <c r="AC102" i="2"/>
  <c r="K102" i="2"/>
  <c r="I102" i="2"/>
  <c r="AF93" i="2"/>
  <c r="AF94" i="2"/>
  <c r="AF95" i="2"/>
  <c r="AF92" i="2"/>
  <c r="N96" i="2"/>
  <c r="Q96" i="2"/>
  <c r="T96" i="2"/>
  <c r="T111" i="2" s="1"/>
  <c r="W96" i="2"/>
  <c r="Z96" i="2"/>
  <c r="Z111" i="2" s="1"/>
  <c r="AC96" i="2"/>
  <c r="K96" i="2"/>
  <c r="K111" i="2" s="1"/>
  <c r="I96" i="2"/>
  <c r="Q73" i="2"/>
  <c r="T73" i="2"/>
  <c r="W73" i="2"/>
  <c r="Z73" i="2"/>
  <c r="AC73" i="2"/>
  <c r="K73" i="2"/>
  <c r="AF68" i="2"/>
  <c r="AF69" i="2"/>
  <c r="AF67" i="2"/>
  <c r="N71" i="2"/>
  <c r="Q71" i="2"/>
  <c r="T71" i="2"/>
  <c r="W71" i="2"/>
  <c r="Z71" i="2"/>
  <c r="AC71" i="2"/>
  <c r="K71" i="2"/>
  <c r="AF62" i="2"/>
  <c r="AF63" i="2"/>
  <c r="AF61" i="2"/>
  <c r="N65" i="2"/>
  <c r="Q65" i="2"/>
  <c r="T65" i="2"/>
  <c r="W65" i="2"/>
  <c r="Z65" i="2"/>
  <c r="AC65" i="2"/>
  <c r="K65" i="2"/>
  <c r="AF56" i="2"/>
  <c r="AF57" i="2"/>
  <c r="AF58" i="2"/>
  <c r="AF55" i="2"/>
  <c r="N59" i="2"/>
  <c r="Q59" i="2"/>
  <c r="T59" i="2"/>
  <c r="W59" i="2"/>
  <c r="Z59" i="2"/>
  <c r="AC59" i="2"/>
  <c r="K59" i="2"/>
  <c r="N36" i="2"/>
  <c r="Q36" i="2"/>
  <c r="T36" i="2"/>
  <c r="W36" i="2"/>
  <c r="Z36" i="2"/>
  <c r="AC36" i="2"/>
  <c r="AF31" i="2"/>
  <c r="AF32" i="2"/>
  <c r="AF30" i="2"/>
  <c r="N34" i="2"/>
  <c r="Q34" i="2"/>
  <c r="T34" i="2"/>
  <c r="W34" i="2"/>
  <c r="Z34" i="2"/>
  <c r="AC34" i="2"/>
  <c r="AF25" i="2"/>
  <c r="AF26" i="2"/>
  <c r="AF24" i="2"/>
  <c r="N28" i="2"/>
  <c r="Q28" i="2"/>
  <c r="T28" i="2"/>
  <c r="W28" i="2"/>
  <c r="Z28" i="2"/>
  <c r="AC28" i="2"/>
  <c r="K28" i="2"/>
  <c r="AF19" i="2"/>
  <c r="AF20" i="2"/>
  <c r="AF21" i="2"/>
  <c r="AF18" i="2"/>
  <c r="N22" i="2"/>
  <c r="Q22" i="2"/>
  <c r="T22" i="2"/>
  <c r="W22" i="2"/>
  <c r="Z22" i="2"/>
  <c r="AC22" i="2"/>
  <c r="K22" i="2"/>
  <c r="W37" i="2" l="1"/>
  <c r="AC74" i="2"/>
  <c r="W74" i="2"/>
  <c r="Q74" i="2"/>
  <c r="N111" i="2"/>
  <c r="AF73" i="2"/>
  <c r="AF36" i="2"/>
  <c r="AI36" i="2" s="1"/>
  <c r="E3" i="32"/>
  <c r="AI467" i="2" s="1"/>
  <c r="E65" i="33"/>
  <c r="AF28" i="2"/>
  <c r="AC37" i="2"/>
  <c r="AI438" i="2"/>
  <c r="Q37" i="2"/>
  <c r="D65" i="33"/>
  <c r="D55" i="33"/>
  <c r="D67" i="33" s="1"/>
  <c r="AF71" i="2"/>
  <c r="K149" i="2"/>
  <c r="Z149" i="2"/>
  <c r="T149" i="2"/>
  <c r="N149" i="2"/>
  <c r="AF108" i="2"/>
  <c r="AC111" i="2"/>
  <c r="Q111" i="2"/>
  <c r="I149" i="2"/>
  <c r="W149" i="2"/>
  <c r="AF148" i="2"/>
  <c r="K37" i="2"/>
  <c r="T37" i="2"/>
  <c r="Z74" i="2"/>
  <c r="N74" i="2"/>
  <c r="I111" i="2"/>
  <c r="W111" i="2"/>
  <c r="AF110" i="2"/>
  <c r="AI110" i="2" s="1"/>
  <c r="AF102" i="2"/>
  <c r="AC149" i="2"/>
  <c r="Q149" i="2"/>
  <c r="AF34" i="2"/>
  <c r="AF65" i="2"/>
  <c r="AF146" i="2"/>
  <c r="Z37" i="2"/>
  <c r="N37" i="2"/>
  <c r="K74" i="2"/>
  <c r="T74" i="2"/>
  <c r="AF140" i="2"/>
  <c r="E37" i="19"/>
  <c r="F37" i="19"/>
  <c r="E52" i="19"/>
  <c r="F52" i="19"/>
  <c r="AF134" i="2"/>
  <c r="AF59" i="2"/>
  <c r="AF96" i="2"/>
  <c r="AF22" i="2"/>
  <c r="E2" i="32" l="1"/>
  <c r="E65" i="32" s="1"/>
  <c r="AF111" i="2"/>
  <c r="AI111" i="2" s="1"/>
  <c r="D66" i="32"/>
  <c r="D3" i="32"/>
  <c r="AF149" i="2"/>
  <c r="AI149" i="2" s="1"/>
  <c r="AF37" i="2"/>
  <c r="AI37" i="2" s="1"/>
  <c r="AF74" i="2"/>
  <c r="AI74" i="2" s="1"/>
  <c r="D2" i="32" l="1"/>
  <c r="D65" i="32" s="1"/>
  <c r="AI439" i="2"/>
</calcChain>
</file>

<file path=xl/comments1.xml><?xml version="1.0" encoding="utf-8"?>
<comments xmlns="http://schemas.openxmlformats.org/spreadsheetml/2006/main">
  <authors>
    <author>zkandlerova</author>
    <author>Zuzana.Markovicova</author>
  </authors>
  <commentList>
    <comment ref="A20" authorId="0">
      <text>
        <r>
          <rPr>
            <sz val="8"/>
            <color indexed="81"/>
            <rFont val="Tahoma"/>
            <family val="2"/>
            <charset val="238"/>
          </rPr>
          <t xml:space="preserve">hodnota s mínusom
</t>
        </r>
      </text>
    </comment>
    <comment ref="A21" authorId="0">
      <text>
        <r>
          <rPr>
            <sz val="8"/>
            <color indexed="81"/>
            <rFont val="Tahoma"/>
            <family val="2"/>
            <charset val="238"/>
          </rPr>
          <t xml:space="preserve">hodnota môže byť s plusom aj s mínusom
</t>
        </r>
      </text>
    </comment>
    <comment ref="A26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27" authorId="0">
      <text>
        <r>
          <rPr>
            <sz val="8"/>
            <color indexed="81"/>
            <rFont val="Tahoma"/>
            <family val="2"/>
            <charset val="238"/>
          </rPr>
          <t xml:space="preserve">hodnota môže byť s plusom aj s mínusom
</t>
        </r>
      </text>
    </comment>
    <comment ref="A32" authorId="0">
      <text>
        <r>
          <rPr>
            <sz val="8"/>
            <color indexed="81"/>
            <rFont val="Tahoma"/>
            <family val="2"/>
            <charset val="238"/>
          </rPr>
          <t xml:space="preserve">hodnota s mínusom
</t>
        </r>
      </text>
    </comment>
    <comment ref="A33" authorId="0">
      <text>
        <r>
          <rPr>
            <sz val="8"/>
            <color indexed="81"/>
            <rFont val="Tahoma"/>
            <family val="2"/>
            <charset val="238"/>
          </rPr>
          <t xml:space="preserve">hodnota môže byť s plusom aj s mínusom
</t>
        </r>
      </text>
    </comment>
    <comment ref="A57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58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63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64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69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70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94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95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100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101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106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107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132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133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138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139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144" authorId="0">
      <text>
        <r>
          <rPr>
            <sz val="8"/>
            <color indexed="81"/>
            <rFont val="Tahoma"/>
            <family val="2"/>
            <charset val="238"/>
          </rPr>
          <t>hodnota s mínusom</t>
        </r>
      </text>
    </comment>
    <comment ref="A145" authorId="0">
      <text>
        <r>
          <rPr>
            <sz val="8"/>
            <color indexed="81"/>
            <rFont val="Tahoma"/>
            <family val="2"/>
            <charset val="238"/>
          </rPr>
          <t>hodnota môže byť s plusom aj s mínusom</t>
        </r>
      </text>
    </comment>
    <comment ref="A420" authorId="0">
      <text>
        <r>
          <rPr>
            <sz val="8"/>
            <color indexed="81"/>
            <rFont val="Tahoma"/>
            <family val="2"/>
            <charset val="238"/>
          </rPr>
          <t xml:space="preserve">účet 411 </t>
        </r>
      </text>
    </comment>
    <comment ref="AD420" authorId="0">
      <text>
        <r>
          <rPr>
            <sz val="8"/>
            <color indexed="81"/>
            <rFont val="Tahoma"/>
            <family val="2"/>
            <charset val="238"/>
          </rPr>
          <t>riadok č. 069 v súvahe</t>
        </r>
      </text>
    </comment>
    <comment ref="A421" authorId="0">
      <text>
        <r>
          <rPr>
            <sz val="8"/>
            <color indexed="81"/>
            <rFont val="Tahoma"/>
            <family val="2"/>
            <charset val="238"/>
          </rPr>
          <t>účet 252 s mínusom</t>
        </r>
      </text>
    </comment>
    <comment ref="AD421" authorId="0">
      <text>
        <r>
          <rPr>
            <sz val="8"/>
            <color indexed="81"/>
            <rFont val="Tahoma"/>
            <family val="2"/>
            <charset val="238"/>
          </rPr>
          <t>riadok č. 070 v súvahe</t>
        </r>
      </text>
    </comment>
    <comment ref="A422" authorId="0">
      <text>
        <r>
          <rPr>
            <sz val="8"/>
            <color indexed="81"/>
            <rFont val="Tahoma"/>
            <family val="2"/>
            <charset val="238"/>
          </rPr>
          <t>účet 419 môže byť s plusom aj s mínusom</t>
        </r>
      </text>
    </comment>
    <comment ref="AD422" authorId="0">
      <text>
        <r>
          <rPr>
            <sz val="8"/>
            <color indexed="81"/>
            <rFont val="Tahoma"/>
            <family val="2"/>
            <charset val="238"/>
          </rPr>
          <t>riadok č. 071 v súvahe</t>
        </r>
      </text>
    </comment>
    <comment ref="A423" authorId="0">
      <text>
        <r>
          <rPr>
            <sz val="8"/>
            <color indexed="81"/>
            <rFont val="Tahoma"/>
            <family val="2"/>
            <charset val="238"/>
          </rPr>
          <t>účet 353 s mínusom</t>
        </r>
      </text>
    </comment>
    <comment ref="AD423" authorId="0">
      <text>
        <r>
          <rPr>
            <sz val="8"/>
            <color indexed="81"/>
            <rFont val="Tahoma"/>
            <family val="2"/>
            <charset val="238"/>
          </rPr>
          <t>riadok č. 072 v súvahe</t>
        </r>
      </text>
    </comment>
    <comment ref="A424" authorId="0">
      <text>
        <r>
          <rPr>
            <sz val="8"/>
            <color indexed="81"/>
            <rFont val="Tahoma"/>
            <family val="2"/>
            <charset val="238"/>
          </rPr>
          <t>účet 412</t>
        </r>
      </text>
    </comment>
    <comment ref="AD424" authorId="0">
      <text>
        <r>
          <rPr>
            <sz val="8"/>
            <color indexed="81"/>
            <rFont val="Tahoma"/>
            <family val="2"/>
            <charset val="238"/>
          </rPr>
          <t>riadok č. 074 v súvahe</t>
        </r>
      </text>
    </comment>
    <comment ref="A425" authorId="0">
      <text>
        <r>
          <rPr>
            <sz val="8"/>
            <color indexed="81"/>
            <rFont val="Tahoma"/>
            <family val="2"/>
            <charset val="238"/>
          </rPr>
          <t>účet 413</t>
        </r>
      </text>
    </comment>
    <comment ref="AD425" authorId="0">
      <text>
        <r>
          <rPr>
            <sz val="8"/>
            <color indexed="81"/>
            <rFont val="Tahoma"/>
            <family val="2"/>
            <charset val="238"/>
          </rPr>
          <t>riadok č. 075 v súvahe</t>
        </r>
      </text>
    </comment>
    <comment ref="A426" authorId="0">
      <text>
        <r>
          <rPr>
            <sz val="8"/>
            <color indexed="81"/>
            <rFont val="Tahoma"/>
            <family val="2"/>
            <charset val="238"/>
          </rPr>
          <t>účet 417, 418</t>
        </r>
      </text>
    </comment>
    <comment ref="AD426" authorId="0">
      <text>
        <r>
          <rPr>
            <sz val="8"/>
            <color indexed="81"/>
            <rFont val="Tahoma"/>
            <family val="2"/>
            <charset val="238"/>
          </rPr>
          <t>riadok č. 076 v súvahe</t>
        </r>
      </text>
    </comment>
    <comment ref="A427" authorId="0">
      <text>
        <r>
          <rPr>
            <sz val="8"/>
            <color indexed="81"/>
            <rFont val="Tahoma"/>
            <family val="2"/>
            <charset val="238"/>
          </rPr>
          <t>účet 414 môže byť s plusom aj s mínusom</t>
        </r>
      </text>
    </comment>
    <comment ref="AD427" authorId="0">
      <text>
        <r>
          <rPr>
            <sz val="8"/>
            <color indexed="81"/>
            <rFont val="Tahoma"/>
            <family val="2"/>
            <charset val="238"/>
          </rPr>
          <t>riadok č. 077 v súvahe</t>
        </r>
      </text>
    </comment>
    <comment ref="A428" authorId="0">
      <text>
        <r>
          <rPr>
            <sz val="8"/>
            <color indexed="81"/>
            <rFont val="Tahoma"/>
            <family val="2"/>
            <charset val="238"/>
          </rPr>
          <t>účet 415 môže byť s plusom aj s mínusom</t>
        </r>
      </text>
    </comment>
    <comment ref="AD428" authorId="0">
      <text>
        <r>
          <rPr>
            <sz val="8"/>
            <color indexed="81"/>
            <rFont val="Tahoma"/>
            <family val="2"/>
            <charset val="238"/>
          </rPr>
          <t>riadok č. 078 v súvahe</t>
        </r>
      </text>
    </comment>
    <comment ref="A429" authorId="0">
      <text>
        <r>
          <rPr>
            <sz val="8"/>
            <color indexed="81"/>
            <rFont val="Tahoma"/>
            <family val="2"/>
            <charset val="238"/>
          </rPr>
          <t>účet 416 môže byť s plusom aj s mínusom</t>
        </r>
      </text>
    </comment>
    <comment ref="AD429" authorId="0">
      <text>
        <r>
          <rPr>
            <sz val="8"/>
            <color indexed="81"/>
            <rFont val="Tahoma"/>
            <family val="2"/>
            <charset val="238"/>
          </rPr>
          <t>riadok č. 079 v súvahe</t>
        </r>
      </text>
    </comment>
    <comment ref="A430" authorId="0">
      <text>
        <r>
          <rPr>
            <sz val="8"/>
            <color indexed="81"/>
            <rFont val="Tahoma"/>
            <family val="2"/>
            <charset val="238"/>
          </rPr>
          <t>účet 421</t>
        </r>
      </text>
    </comment>
    <comment ref="AD430" authorId="0">
      <text>
        <r>
          <rPr>
            <sz val="8"/>
            <color indexed="81"/>
            <rFont val="Tahoma"/>
            <family val="2"/>
            <charset val="238"/>
          </rPr>
          <t>riadok č. 081 v súvahe</t>
        </r>
      </text>
    </comment>
    <comment ref="A431" authorId="0">
      <text>
        <r>
          <rPr>
            <sz val="8"/>
            <color indexed="81"/>
            <rFont val="Tahoma"/>
            <family val="2"/>
            <charset val="238"/>
          </rPr>
          <t>účet 422</t>
        </r>
      </text>
    </comment>
    <comment ref="AD431" authorId="0">
      <text>
        <r>
          <rPr>
            <sz val="8"/>
            <color indexed="81"/>
            <rFont val="Tahoma"/>
            <family val="2"/>
            <charset val="238"/>
          </rPr>
          <t>riadok č. 082 v súvahe</t>
        </r>
      </text>
    </comment>
    <comment ref="A432" authorId="0">
      <text>
        <r>
          <rPr>
            <sz val="8"/>
            <color indexed="81"/>
            <rFont val="Tahoma"/>
            <family val="2"/>
            <charset val="238"/>
          </rPr>
          <t>účty 423, 427, 42X</t>
        </r>
      </text>
    </comment>
    <comment ref="AD432" authorId="0">
      <text>
        <r>
          <rPr>
            <sz val="8"/>
            <color indexed="81"/>
            <rFont val="Tahoma"/>
            <family val="2"/>
            <charset val="238"/>
          </rPr>
          <t>riadok č. 083 v súvahe</t>
        </r>
      </text>
    </comment>
    <comment ref="A433" authorId="0">
      <text>
        <r>
          <rPr>
            <sz val="8"/>
            <color indexed="81"/>
            <rFont val="Tahoma"/>
            <family val="2"/>
            <charset val="238"/>
          </rPr>
          <t>účet 428</t>
        </r>
      </text>
    </comment>
    <comment ref="AD433" authorId="0">
      <text>
        <r>
          <rPr>
            <sz val="8"/>
            <color indexed="81"/>
            <rFont val="Tahoma"/>
            <family val="2"/>
            <charset val="238"/>
          </rPr>
          <t>riadok č. 085 v súvahe</t>
        </r>
      </text>
    </comment>
    <comment ref="A434" authorId="0">
      <text>
        <r>
          <rPr>
            <sz val="8"/>
            <color indexed="81"/>
            <rFont val="Tahoma"/>
            <family val="2"/>
            <charset val="238"/>
          </rPr>
          <t>účet 429 s mínusom</t>
        </r>
      </text>
    </comment>
    <comment ref="AD434" authorId="0">
      <text>
        <r>
          <rPr>
            <sz val="8"/>
            <color indexed="81"/>
            <rFont val="Tahoma"/>
            <family val="2"/>
            <charset val="238"/>
          </rPr>
          <t xml:space="preserve">riadok č. 086 v súvahe </t>
        </r>
      </text>
    </comment>
    <comment ref="AD435" authorId="0">
      <text>
        <r>
          <rPr>
            <sz val="8"/>
            <color indexed="81"/>
            <rFont val="Tahoma"/>
            <family val="2"/>
            <charset val="238"/>
          </rPr>
          <t xml:space="preserve">riadok č. 087 v súvahe, riadok č. 61 vo výkaze ziskov a strát
</t>
        </r>
      </text>
    </comment>
    <comment ref="AD437" authorId="0">
      <text>
        <r>
          <rPr>
            <sz val="8"/>
            <color indexed="81"/>
            <rFont val="Tahoma"/>
            <family val="2"/>
            <charset val="238"/>
          </rPr>
          <t>riadok č. 069 s plusom alebo mínusom</t>
        </r>
      </text>
    </comment>
    <comment ref="A449" authorId="0">
      <text>
        <r>
          <rPr>
            <sz val="8"/>
            <color indexed="81"/>
            <rFont val="Tahoma"/>
            <family val="2"/>
            <charset val="238"/>
          </rPr>
          <t xml:space="preserve">účet 411 </t>
        </r>
      </text>
    </comment>
    <comment ref="AD449" authorId="0">
      <text>
        <r>
          <rPr>
            <sz val="8"/>
            <color indexed="81"/>
            <rFont val="Tahoma"/>
            <family val="2"/>
            <charset val="238"/>
          </rPr>
          <t>riadok č. 069 v súvahe</t>
        </r>
      </text>
    </comment>
    <comment ref="A450" authorId="0">
      <text>
        <r>
          <rPr>
            <sz val="8"/>
            <color indexed="81"/>
            <rFont val="Tahoma"/>
            <family val="2"/>
            <charset val="238"/>
          </rPr>
          <t>účet 252 s mínusom</t>
        </r>
      </text>
    </comment>
    <comment ref="AD450" authorId="0">
      <text>
        <r>
          <rPr>
            <sz val="8"/>
            <color indexed="81"/>
            <rFont val="Tahoma"/>
            <family val="2"/>
            <charset val="238"/>
          </rPr>
          <t>riadok č. 070 v súvahe</t>
        </r>
      </text>
    </comment>
    <comment ref="A451" authorId="0">
      <text>
        <r>
          <rPr>
            <sz val="8"/>
            <color indexed="81"/>
            <rFont val="Tahoma"/>
            <family val="2"/>
            <charset val="238"/>
          </rPr>
          <t>účet 419 môže byť s plusom aj s mínusom</t>
        </r>
      </text>
    </comment>
    <comment ref="AD451" authorId="0">
      <text>
        <r>
          <rPr>
            <sz val="8"/>
            <color indexed="81"/>
            <rFont val="Tahoma"/>
            <family val="2"/>
            <charset val="238"/>
          </rPr>
          <t>riadok č. 071 v súvahe</t>
        </r>
      </text>
    </comment>
    <comment ref="A452" authorId="0">
      <text>
        <r>
          <rPr>
            <sz val="8"/>
            <color indexed="81"/>
            <rFont val="Tahoma"/>
            <family val="2"/>
            <charset val="238"/>
          </rPr>
          <t>účet 353 s mínusom</t>
        </r>
      </text>
    </comment>
    <comment ref="AD452" authorId="0">
      <text>
        <r>
          <rPr>
            <sz val="8"/>
            <color indexed="81"/>
            <rFont val="Tahoma"/>
            <family val="2"/>
            <charset val="238"/>
          </rPr>
          <t>riadok č. 072 v súvahe</t>
        </r>
      </text>
    </comment>
    <comment ref="A453" authorId="0">
      <text>
        <r>
          <rPr>
            <sz val="8"/>
            <color indexed="81"/>
            <rFont val="Tahoma"/>
            <family val="2"/>
            <charset val="238"/>
          </rPr>
          <t>účet 412</t>
        </r>
      </text>
    </comment>
    <comment ref="AD453" authorId="0">
      <text>
        <r>
          <rPr>
            <sz val="8"/>
            <color indexed="81"/>
            <rFont val="Tahoma"/>
            <family val="2"/>
            <charset val="238"/>
          </rPr>
          <t>riadok č. 074 v súvahe</t>
        </r>
      </text>
    </comment>
    <comment ref="A454" authorId="0">
      <text>
        <r>
          <rPr>
            <sz val="8"/>
            <color indexed="81"/>
            <rFont val="Tahoma"/>
            <family val="2"/>
            <charset val="238"/>
          </rPr>
          <t>účet 413</t>
        </r>
      </text>
    </comment>
    <comment ref="AD454" authorId="0">
      <text>
        <r>
          <rPr>
            <sz val="8"/>
            <color indexed="81"/>
            <rFont val="Tahoma"/>
            <family val="2"/>
            <charset val="238"/>
          </rPr>
          <t>riadok č. 075 v súvahe</t>
        </r>
      </text>
    </comment>
    <comment ref="A455" authorId="0">
      <text>
        <r>
          <rPr>
            <sz val="8"/>
            <color indexed="81"/>
            <rFont val="Tahoma"/>
            <family val="2"/>
            <charset val="238"/>
          </rPr>
          <t>účet 417, 418</t>
        </r>
      </text>
    </comment>
    <comment ref="AD455" authorId="0">
      <text>
        <r>
          <rPr>
            <sz val="8"/>
            <color indexed="81"/>
            <rFont val="Tahoma"/>
            <family val="2"/>
            <charset val="238"/>
          </rPr>
          <t>riadok č. 076 v súvahe</t>
        </r>
      </text>
    </comment>
    <comment ref="A456" authorId="0">
      <text>
        <r>
          <rPr>
            <sz val="8"/>
            <color indexed="81"/>
            <rFont val="Tahoma"/>
            <family val="2"/>
            <charset val="238"/>
          </rPr>
          <t>účet 414 môže byť s plusom aj s mínusom</t>
        </r>
      </text>
    </comment>
    <comment ref="AD456" authorId="0">
      <text>
        <r>
          <rPr>
            <sz val="8"/>
            <color indexed="81"/>
            <rFont val="Tahoma"/>
            <family val="2"/>
            <charset val="238"/>
          </rPr>
          <t>riadok č. 077 v súvahe</t>
        </r>
      </text>
    </comment>
    <comment ref="A457" authorId="0">
      <text>
        <r>
          <rPr>
            <sz val="8"/>
            <color indexed="81"/>
            <rFont val="Tahoma"/>
            <family val="2"/>
            <charset val="238"/>
          </rPr>
          <t>účet 415 môže byť s plusom aj s mínusom</t>
        </r>
      </text>
    </comment>
    <comment ref="AD457" authorId="0">
      <text>
        <r>
          <rPr>
            <sz val="8"/>
            <color indexed="81"/>
            <rFont val="Tahoma"/>
            <family val="2"/>
            <charset val="238"/>
          </rPr>
          <t>riadok č. 078 v súvahe</t>
        </r>
      </text>
    </comment>
    <comment ref="A458" authorId="0">
      <text>
        <r>
          <rPr>
            <sz val="8"/>
            <color indexed="81"/>
            <rFont val="Tahoma"/>
            <family val="2"/>
            <charset val="238"/>
          </rPr>
          <t>účet 416 môže byť s plusom aj s mínusom</t>
        </r>
      </text>
    </comment>
    <comment ref="AD458" authorId="0">
      <text>
        <r>
          <rPr>
            <sz val="8"/>
            <color indexed="81"/>
            <rFont val="Tahoma"/>
            <family val="2"/>
            <charset val="238"/>
          </rPr>
          <t>riadok č. 079 v súvahe</t>
        </r>
      </text>
    </comment>
    <comment ref="A459" authorId="0">
      <text>
        <r>
          <rPr>
            <sz val="8"/>
            <color indexed="81"/>
            <rFont val="Tahoma"/>
            <family val="2"/>
            <charset val="238"/>
          </rPr>
          <t>účet 421</t>
        </r>
      </text>
    </comment>
    <comment ref="AD459" authorId="0">
      <text>
        <r>
          <rPr>
            <sz val="8"/>
            <color indexed="81"/>
            <rFont val="Tahoma"/>
            <family val="2"/>
            <charset val="238"/>
          </rPr>
          <t>riadok č. 081 v súvahe</t>
        </r>
      </text>
    </comment>
    <comment ref="A460" authorId="0">
      <text>
        <r>
          <rPr>
            <sz val="8"/>
            <color indexed="81"/>
            <rFont val="Tahoma"/>
            <family val="2"/>
            <charset val="238"/>
          </rPr>
          <t>účet 422</t>
        </r>
      </text>
    </comment>
    <comment ref="AD460" authorId="0">
      <text>
        <r>
          <rPr>
            <sz val="8"/>
            <color indexed="81"/>
            <rFont val="Tahoma"/>
            <family val="2"/>
            <charset val="238"/>
          </rPr>
          <t>riadok č. 082 v súvahe</t>
        </r>
      </text>
    </comment>
    <comment ref="A461" authorId="0">
      <text>
        <r>
          <rPr>
            <sz val="8"/>
            <color indexed="81"/>
            <rFont val="Tahoma"/>
            <family val="2"/>
            <charset val="238"/>
          </rPr>
          <t>účty 423, 427, 42X</t>
        </r>
      </text>
    </comment>
    <comment ref="AD461" authorId="0">
      <text>
        <r>
          <rPr>
            <sz val="8"/>
            <color indexed="81"/>
            <rFont val="Tahoma"/>
            <family val="2"/>
            <charset val="238"/>
          </rPr>
          <t>riadok č. 083 v súvahe</t>
        </r>
      </text>
    </comment>
    <comment ref="A462" authorId="0">
      <text>
        <r>
          <rPr>
            <sz val="8"/>
            <color indexed="81"/>
            <rFont val="Tahoma"/>
            <family val="2"/>
            <charset val="238"/>
          </rPr>
          <t>účet 428</t>
        </r>
      </text>
    </comment>
    <comment ref="AD462" authorId="0">
      <text>
        <r>
          <rPr>
            <sz val="8"/>
            <color indexed="81"/>
            <rFont val="Tahoma"/>
            <family val="2"/>
            <charset val="238"/>
          </rPr>
          <t>riadok č. 085 v súvahe</t>
        </r>
      </text>
    </comment>
    <comment ref="A463" authorId="0">
      <text>
        <r>
          <rPr>
            <sz val="8"/>
            <color indexed="81"/>
            <rFont val="Tahoma"/>
            <family val="2"/>
            <charset val="238"/>
          </rPr>
          <t>účet 429 s mínusom</t>
        </r>
      </text>
    </comment>
    <comment ref="AD463" authorId="0">
      <text>
        <r>
          <rPr>
            <sz val="8"/>
            <color indexed="81"/>
            <rFont val="Tahoma"/>
            <family val="2"/>
            <charset val="238"/>
          </rPr>
          <t xml:space="preserve">riadok č. 086 v súvahe </t>
        </r>
      </text>
    </comment>
    <comment ref="AD464" authorId="0">
      <text>
        <r>
          <rPr>
            <sz val="8"/>
            <color indexed="81"/>
            <rFont val="Tahoma"/>
            <family val="2"/>
            <charset val="238"/>
          </rPr>
          <t xml:space="preserve">riadok č. 087 v súvahe, riadok č. 61 vo výkaze ziskov a strát
</t>
        </r>
      </text>
    </comment>
    <comment ref="AD466" authorId="0">
      <text>
        <r>
          <rPr>
            <sz val="8"/>
            <color indexed="81"/>
            <rFont val="Tahoma"/>
            <family val="2"/>
            <charset val="238"/>
          </rPr>
          <t>riadok č. 069 s plusom alebo mínusom</t>
        </r>
      </text>
    </comment>
    <comment ref="T485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Y485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T514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Y514" authorId="0">
      <text>
        <r>
          <rPr>
            <sz val="8"/>
            <color indexed="81"/>
            <rFont val="Tahoma"/>
            <family val="2"/>
            <charset val="238"/>
          </rPr>
          <t>s mínusom</t>
        </r>
      </text>
    </comment>
    <comment ref="A748" authorId="1">
      <text>
        <r>
          <rPr>
            <sz val="9"/>
            <color indexed="81"/>
            <rFont val="Tahoma"/>
            <family val="2"/>
            <charset val="238"/>
          </rPr>
          <t xml:space="preserve">
všetky výnosy tried 60*, 64* a 66*</t>
        </r>
      </text>
    </comment>
    <comment ref="A830" authorId="0">
      <text>
        <r>
          <rPr>
            <sz val="8"/>
            <color indexed="81"/>
            <rFont val="Tahoma"/>
            <family val="2"/>
            <charset val="238"/>
          </rPr>
          <t>s minusom
položky znižujúce ZD</t>
        </r>
      </text>
    </comment>
    <comment ref="A832" authorId="0">
      <text>
        <r>
          <rPr>
            <sz val="8"/>
            <color indexed="81"/>
            <rFont val="Tahoma"/>
            <family val="2"/>
            <charset val="238"/>
          </rPr>
          <t xml:space="preserve">s mínusom </t>
        </r>
      </text>
    </comment>
    <comment ref="O880" authorId="0">
      <text>
        <r>
          <rPr>
            <sz val="8"/>
            <color indexed="81"/>
            <rFont val="Tahoma"/>
            <family val="2"/>
            <charset val="238"/>
          </rPr>
          <t>viď. vysvetlivky</t>
        </r>
      </text>
    </comment>
  </commentList>
</comments>
</file>

<file path=xl/sharedStrings.xml><?xml version="1.0" encoding="utf-8"?>
<sst xmlns="http://schemas.openxmlformats.org/spreadsheetml/2006/main" count="2218" uniqueCount="1353">
  <si>
    <t>Poznámky Úč POD 3-4</t>
  </si>
  <si>
    <t>POZNÁMKY</t>
  </si>
  <si>
    <t>individuálnej účtovnej závierky</t>
  </si>
  <si>
    <t xml:space="preserve">v </t>
  </si>
  <si>
    <t xml:space="preserve"> - eurocentoch</t>
  </si>
  <si>
    <t xml:space="preserve"> - celých eurách *)</t>
  </si>
  <si>
    <t>Za obdobie</t>
  </si>
  <si>
    <t>od</t>
  </si>
  <si>
    <t>mesiac</t>
  </si>
  <si>
    <t>rok</t>
  </si>
  <si>
    <t>do</t>
  </si>
  <si>
    <t>Za bezprostredne</t>
  </si>
  <si>
    <t>predchádzajúce obdobie</t>
  </si>
  <si>
    <t>Dátum vzniku účtovnej jednotky</t>
  </si>
  <si>
    <t>Účtovná závierka:*)</t>
  </si>
  <si>
    <t xml:space="preserve"> -riadna</t>
  </si>
  <si>
    <t xml:space="preserve"> -mimoriadna</t>
  </si>
  <si>
    <t xml:space="preserve"> -priebežná</t>
  </si>
  <si>
    <t xml:space="preserve"> -zostavená</t>
  </si>
  <si>
    <t xml:space="preserve"> -schválená</t>
  </si>
  <si>
    <t>IČO</t>
  </si>
  <si>
    <t>DIČ</t>
  </si>
  <si>
    <t>Kód SK NACE</t>
  </si>
  <si>
    <t>.</t>
  </si>
  <si>
    <t>Ulica</t>
  </si>
  <si>
    <t>Číslo</t>
  </si>
  <si>
    <t>PSČ</t>
  </si>
  <si>
    <t>/</t>
  </si>
  <si>
    <t>*)</t>
  </si>
  <si>
    <t>Vyznačuje sa krížikom</t>
  </si>
  <si>
    <t>X</t>
  </si>
  <si>
    <t>F.</t>
  </si>
  <si>
    <t>1.</t>
  </si>
  <si>
    <t>a)</t>
  </si>
  <si>
    <t>Informácie o dlhodobom nehmotnom majetku:</t>
  </si>
  <si>
    <t>Dlhodobý nehmotný majetok</t>
  </si>
  <si>
    <t>Softvér</t>
  </si>
  <si>
    <t>Goodwill</t>
  </si>
  <si>
    <t>Ostatný DNM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</si>
  <si>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</si>
  <si>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</si>
  <si>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</si>
  <si>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</si>
  <si>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</si>
  <si>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</si>
  <si>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</si>
  <si>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</si>
  <si>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</si>
  <si>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</si>
  <si>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</si>
  <si>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</si>
  <si>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</si>
  <si>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</si>
  <si>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</si>
  <si>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</si>
  <si>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</si>
  <si>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</si>
  <si>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</si>
  <si>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Bežné účtovné obdobie</t>
  </si>
  <si>
    <t>Bezprostredne predchádzajúce účtovné obdobie</t>
  </si>
  <si>
    <t>Hodnota za bežné účtovné obdobie</t>
  </si>
  <si>
    <t>Dlhodobý nehmotný majetok, na ktorý je zriadené záložné právo</t>
  </si>
  <si>
    <t>Dlhodobý nehmotný majetok, pri ktorom má účtovná jednotka obmedzené právo s ním nakladať</t>
  </si>
  <si>
    <t>b)</t>
  </si>
  <si>
    <t>Informácie o dlhodobom hmotnom majetku:</t>
  </si>
  <si>
    <t>Dlhodobý hmotný majetok</t>
  </si>
  <si>
    <t>Pozemky</t>
  </si>
  <si>
    <t>Stavby</t>
  </si>
  <si>
    <t>Základné stádo a ťažné zvieratá</t>
  </si>
  <si>
    <t>Ostatný DHM</t>
  </si>
  <si>
    <t xml:space="preserve">Dlhodobý hmotný majetok </t>
  </si>
  <si>
    <t>j</t>
  </si>
  <si>
    <t>Pestovateľ-ské celky trvalých porastov</t>
  </si>
  <si>
    <t>Bezprostredne predchádzajúce obdobie</t>
  </si>
  <si>
    <t>Dlhodobý hmotný majetok, na ktorý je zriadené záložné právo</t>
  </si>
  <si>
    <t>Dlhodobý hmotný majetok, pri ktorom má účtovná jednotka obmedzené právo s ním nakladať</t>
  </si>
  <si>
    <t>c)</t>
  </si>
  <si>
    <t>Informácie o dlhodobom finančnom majetku:</t>
  </si>
  <si>
    <t>Poistený majetok</t>
  </si>
  <si>
    <t>Poistná suma</t>
  </si>
  <si>
    <t>x</t>
  </si>
  <si>
    <t xml:space="preserve">b </t>
  </si>
  <si>
    <t>Aktivova-né náklady na vývoj</t>
  </si>
  <si>
    <t>Oceniteľ-né práva</t>
  </si>
  <si>
    <t>Obstara-ný DNM</t>
  </si>
  <si>
    <t>Poskytnu-té preddav-ky na DNM</t>
  </si>
  <si>
    <t>Obstará-vaný DNM</t>
  </si>
  <si>
    <t xml:space="preserve">Samostat-né hnuteľné veci a súbory hnuteľ-ných vecí </t>
  </si>
  <si>
    <t>Obstará-vaný DHM</t>
  </si>
  <si>
    <t>Poskytnu-té preddav-ky na DHM</t>
  </si>
  <si>
    <t>Názov položky</t>
  </si>
  <si>
    <t xml:space="preserve">Údaje o údajoch na strane pasív súvahy </t>
  </si>
  <si>
    <t>Účtovný zisk</t>
  </si>
  <si>
    <t>Rozdelenie účtovného zisku</t>
  </si>
  <si>
    <t xml:space="preserve">Bežné účtovné obdobie 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</si>
  <si>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</si>
  <si>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</si>
  <si>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</si>
  <si>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</si>
  <si>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</si>
  <si>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</si>
  <si>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</si>
  <si>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</si>
  <si>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Informácie o zmenách vlastného imania</t>
  </si>
  <si>
    <t>Prehľad o pohybe vlastného imania v priebehu účtovného obdobia je uvedený v nasledujúcej tabuľke.</t>
  </si>
  <si>
    <t>Položka vlastného imania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</si>
  <si>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</si>
  <si>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</si>
  <si>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</si>
  <si>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</si>
  <si>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</si>
  <si>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</si>
  <si>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rezervné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</si>
  <si>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</si>
  <si>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</si>
  <si>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</si>
  <si>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</si>
  <si>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</si>
  <si>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</si>
  <si>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</si>
  <si>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</si>
  <si>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</si>
  <si>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Ostatné položky vlastného imania</t>
  </si>
  <si>
    <t>Účet 491 - Vlastné imanie fyzickej osoby - podnikateľa</t>
  </si>
  <si>
    <t xml:space="preserve">Prehľad o pohybe vlastného imania v priebehu bezprostredne predchádzajúceho účtovného obdobia je uvedený v nasledujúcej tabuľke. </t>
  </si>
  <si>
    <t xml:space="preserve">Bezprostredne predchádzajúce účtovné obdobie </t>
  </si>
  <si>
    <t xml:space="preserve">Informácie o rezervách za bežné účtovné obdobie sú uvedené v nasledujúcej tabuľke: </t>
  </si>
  <si>
    <t>Tvorba</t>
  </si>
  <si>
    <t>Použitie</t>
  </si>
  <si>
    <t>Zrušenie</t>
  </si>
  <si>
    <t>Dlhodobé rezervy, z toho:</t>
  </si>
  <si>
    <t>Krátkodobé rezervy, z toho:</t>
  </si>
  <si>
    <t xml:space="preserve">Informácie o rezervách za bezprostredne predchádzajúce účtovné obdobie sú uvedené v nasledujúcej tabuľke: </t>
  </si>
  <si>
    <t>14.</t>
  </si>
  <si>
    <t>BANKOVÉ ÚVERY A FINANČNÉ VÝPOMOCI</t>
  </si>
  <si>
    <t>Splatnosť</t>
  </si>
  <si>
    <t>2.</t>
  </si>
  <si>
    <t>3.</t>
  </si>
  <si>
    <t>15.</t>
  </si>
  <si>
    <t>ODLOŽENÁ DAŇ Z PRÍJMOV</t>
  </si>
  <si>
    <t xml:space="preserve">Informácie o odloženej daňovej pohľadávke alebo odloženom daňovom záväzku. </t>
  </si>
  <si>
    <t xml:space="preserve">Dočasné rozdiely medzi účtovnou hodnotou majetku a daňovou základňou, z toho: </t>
  </si>
  <si>
    <t>odpočítateľné</t>
  </si>
  <si>
    <t>zdaniteľné</t>
  </si>
  <si>
    <t xml:space="preserve">Dočasné rozdiely medzi účtovnou hodnotou záväzkov a daňovou základňou, z toho: </t>
  </si>
  <si>
    <t>Možnosť umorovať daňovú stratu v budúcnosti</t>
  </si>
  <si>
    <t>Možnosť previesť nevyužité daňové odpočty</t>
  </si>
  <si>
    <t>Sadzba dane z príjmov (v %)</t>
  </si>
  <si>
    <t>Odložená daňová pohľadávka</t>
  </si>
  <si>
    <t>Uplatnená daňová pohľadávka</t>
  </si>
  <si>
    <t>Zaúčtovaná do vlastného imania</t>
  </si>
  <si>
    <t xml:space="preserve">Odložený daňový záväzok </t>
  </si>
  <si>
    <t>Zmena odloženého daňového záväzku</t>
  </si>
  <si>
    <t>Zaúčtovaná ako náklad</t>
  </si>
  <si>
    <t>ČASOVÉ ROZLÍŠENIE</t>
  </si>
  <si>
    <t>Informácie o významných položkách časového rozlíšenia na strane pasív</t>
  </si>
  <si>
    <t>Výdavky budúcich období krátkodobé, z toho:</t>
  </si>
  <si>
    <t>Výdavky budúcich období dlhodobé, z toho:</t>
  </si>
  <si>
    <t>Výnosy budúcich období dlhodobé, z toho:</t>
  </si>
  <si>
    <t xml:space="preserve">Výnosy budúcich období krátkodobé, z toho: </t>
  </si>
  <si>
    <t>17.</t>
  </si>
  <si>
    <t>DERIVÁTY</t>
  </si>
  <si>
    <t xml:space="preserve">d </t>
  </si>
  <si>
    <t>LÍZING (SPOLOČNOSŤ JE NÁJOMCOM)</t>
  </si>
  <si>
    <t>Informácie o majetku prenajatom formou finančného prenájmu:</t>
  </si>
  <si>
    <t>Do jedného roka vrátane</t>
  </si>
  <si>
    <t>Od jedného roka do piatich rokov vrátane</t>
  </si>
  <si>
    <t>Viac ako päť rokov</t>
  </si>
  <si>
    <t>Istina</t>
  </si>
  <si>
    <t>Finančný náklad</t>
  </si>
  <si>
    <t>19.</t>
  </si>
  <si>
    <t>VÝNOSY A NÁKLADY</t>
  </si>
  <si>
    <t>Tržby</t>
  </si>
  <si>
    <t>Oblasť odbytu</t>
  </si>
  <si>
    <t>Bezprostredne predchádzajúce účtovné odbobie</t>
  </si>
  <si>
    <t>Nedokončená výroba a polotovary vlastnej výroby</t>
  </si>
  <si>
    <t>Výrobky</t>
  </si>
  <si>
    <t>Zvieratá</t>
  </si>
  <si>
    <t>Významné položky pri aktivácii nákladov, z toho:</t>
  </si>
  <si>
    <t>Ostatné významné položky výnosov z hospodárskej činnosti, z toho:</t>
  </si>
  <si>
    <t>Finančné výnosy, z toho:</t>
  </si>
  <si>
    <t>Kurzové zisky, z toho:</t>
  </si>
  <si>
    <t>Kurzové zisky ku dňu, ku ktorému sa zostavuje účtovná závierka:</t>
  </si>
  <si>
    <t>Ostatné významné položky finančných výnosov, z toho:</t>
  </si>
  <si>
    <t>Mimoriadne výnosy, z toho:</t>
  </si>
  <si>
    <t xml:space="preserve">Informácie o čistom obrate spoločnosti 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</si>
  <si>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</si>
  <si>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</si>
  <si>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</si>
  <si>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</si>
  <si>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</si>
  <si>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</si>
  <si>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</si>
  <si>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 xml:space="preserve">Spoločnosť uvádza k výnosom ďalšie doplňujúce informácie: </t>
  </si>
  <si>
    <t xml:space="preserve">Náklady </t>
  </si>
  <si>
    <t>Náklady za poskytnuté služby, z toho:</t>
  </si>
  <si>
    <t xml:space="preserve">Náklady voči audítorovi, audítorskej spoločnosti, z toho: </t>
  </si>
  <si>
    <t>náklady za overenie individuálnej účtovnej závierky</t>
  </si>
  <si>
    <t>iné uisťovacie audítorské služby</t>
  </si>
  <si>
    <t xml:space="preserve">súvisiace audítorské služby </t>
  </si>
  <si>
    <t>daňové poradenstvo</t>
  </si>
  <si>
    <t>ostatné neaudítorské služby</t>
  </si>
  <si>
    <t xml:space="preserve">Ostatné významné položky nákladov za poskytnuté služby, z toho: </t>
  </si>
  <si>
    <t xml:space="preserve">Ostatné významné položky nákladov z hospodárskej činnosti, z toho: </t>
  </si>
  <si>
    <t>Finančné náklady, z toho:</t>
  </si>
  <si>
    <t xml:space="preserve">Kurzové straty, z toho: </t>
  </si>
  <si>
    <t>kurzové straty ku dňu, ku ktorému sa zostavuje účtovná závierka</t>
  </si>
  <si>
    <t xml:space="preserve">Ostatné významné položky finančných nákladov, z toho: </t>
  </si>
  <si>
    <t xml:space="preserve">Mimoriadne náklady, z toho: </t>
  </si>
  <si>
    <t xml:space="preserve">Spoločnosť uvádza k nákladom ďalšie doplňujúce informácie: </t>
  </si>
  <si>
    <t>Dane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</si>
  <si>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</si>
  <si>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</si>
  <si>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dočsných rozdielov predchádzajúcich účtovných období, ku ktorým sa v predchádzajúcich účtovných obdobiach odložená daňová pohľadávka neúčtovala</t>
  </si>
  <si>
    <t>Suma odloženého daňového záväzku, ktorý vznikol z dôvodu neúčtovania tej časti odloženej daňovej pohľadávky v bežnom účtovnom období, o ktorej sa účtovalo v predchádzajúcich účtovných obdobiach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</si>
  <si>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</si>
  <si>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</si>
  <si>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Transformácia účtovného hospodárskeho výsledku na základ dane</t>
  </si>
  <si>
    <t xml:space="preserve">Prevod od teoretickej dane z príjmov k vykázanej dani z príjmov je uvedený v nasledujúcej tabuľke: </t>
  </si>
  <si>
    <t xml:space="preserve">Názov položky </t>
  </si>
  <si>
    <t>Základ dane</t>
  </si>
  <si>
    <t>daň</t>
  </si>
  <si>
    <t>daň v %</t>
  </si>
  <si>
    <t>Výsledok hospodárenia pred zdanením, z toho: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</si>
  <si>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</si>
  <si>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</si>
  <si>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</si>
  <si>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</si>
  <si>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</si>
  <si>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</si>
  <si>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</si>
  <si>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 xml:space="preserve">Spoločnosť uvádza k daniam z príjmov ďalšie doplňujúce informácie: 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</si>
  <si>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</si>
  <si>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</si>
  <si>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</si>
  <si>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</si>
  <si>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</si>
  <si>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</si>
  <si>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Časť 1 - Bežné účtovné obdobie</t>
  </si>
  <si>
    <t>Časť 2 - Bezprostredne predchádzajúce účtovné obdobie</t>
  </si>
  <si>
    <t>Peňažné príjmy</t>
  </si>
  <si>
    <t>Nepeňažné príjmy</t>
  </si>
  <si>
    <t>Peňažné preddavky</t>
  </si>
  <si>
    <t>Poskytnuté úvery</t>
  </si>
  <si>
    <t>Poskytnuté záruky</t>
  </si>
  <si>
    <t>INFORMÁCIE O EKONOMICKÝCH VZŤAHOCH SPOLOČNOSTI SO SPRIAZNENÝMI OSOBAMI</t>
  </si>
  <si>
    <t>Spriaznená osoba</t>
  </si>
  <si>
    <t>Hodnotové vyjadrenie obchodu</t>
  </si>
  <si>
    <t>VÝZNAMNÉ UDALOSTI, KTORÉ NASTALI PO DNI, KU KTORÉMU SA ZOSTAVUJE ÚČTOVNÁ ZÁVIERKA</t>
  </si>
  <si>
    <t>PREHĽAD O PEŇAŽNÝCH TOKOCH</t>
  </si>
  <si>
    <t>REZERVY</t>
  </si>
  <si>
    <t>VLASTNÉ IMANIE</t>
  </si>
  <si>
    <t>DLHODOBÝ MAJETOK</t>
  </si>
  <si>
    <t xml:space="preserve">Prehľad peňažných tokov /Cash Flow Statement/ </t>
  </si>
  <si>
    <t xml:space="preserve">Nepriama metóda vykazovania </t>
  </si>
  <si>
    <t xml:space="preserve">Názov a sídlo účtovnej jednotky: </t>
  </si>
  <si>
    <t xml:space="preserve">IČO: </t>
  </si>
  <si>
    <t xml:space="preserve">        TVORBA  A  POUŽITIE</t>
  </si>
  <si>
    <t>Bežné úč.obdobie</t>
  </si>
  <si>
    <t>Minulé úč.obdobie</t>
  </si>
  <si>
    <t>A.</t>
  </si>
  <si>
    <t>Peňažné toky z prevádzkovej činnosti</t>
  </si>
  <si>
    <t>+</t>
  </si>
  <si>
    <t>S.</t>
  </si>
  <si>
    <t>-</t>
  </si>
  <si>
    <t>A.1.</t>
  </si>
  <si>
    <t>A.1.1.</t>
  </si>
  <si>
    <t>Odpisy dlhodobého nehmotného a dlhodobého hmotného majetku</t>
  </si>
  <si>
    <t>A.1.2.</t>
  </si>
  <si>
    <t>Zost.hod.DNM a DHM účt.pri vyradení do nákl.na BČ,okrem predaja</t>
  </si>
  <si>
    <t>A.1.3.</t>
  </si>
  <si>
    <t>Odpisy opravnej pol. k odplatne nadobud. majet.</t>
  </si>
  <si>
    <t>A.1.4.</t>
  </si>
  <si>
    <t>Zmena stavu dlhodobých rezerv</t>
  </si>
  <si>
    <t>A.1.5.</t>
  </si>
  <si>
    <t xml:space="preserve">Zmena stavu opravných položiek </t>
  </si>
  <si>
    <t>A.1.6.</t>
  </si>
  <si>
    <t>A.1.7.</t>
  </si>
  <si>
    <t>Dividendy a iné podiely na zisku účtované do výnosov</t>
  </si>
  <si>
    <t>A.1.8.</t>
  </si>
  <si>
    <t>Úroky účtované do nákladov</t>
  </si>
  <si>
    <t>A.1.9.</t>
  </si>
  <si>
    <t>Úroky účtované do výnosov</t>
  </si>
  <si>
    <t>A.1.10.</t>
  </si>
  <si>
    <t>A.1.11.</t>
  </si>
  <si>
    <t>A.1.12.</t>
  </si>
  <si>
    <t>A.1.13.</t>
  </si>
  <si>
    <t>A.2.</t>
  </si>
  <si>
    <t>A.2.1</t>
  </si>
  <si>
    <t>A.2.2</t>
  </si>
  <si>
    <t>A.2.3</t>
  </si>
  <si>
    <t>Zmena stavu zásob</t>
  </si>
  <si>
    <t>A.2.4</t>
  </si>
  <si>
    <t>A*</t>
  </si>
  <si>
    <t>A.3.</t>
  </si>
  <si>
    <t>Prijaté úroky, s výnimkou tých, ktoré sa začleňujú  do investič.činnosti</t>
  </si>
  <si>
    <t>A.4.</t>
  </si>
  <si>
    <t>A.5.</t>
  </si>
  <si>
    <t>A.6.</t>
  </si>
  <si>
    <t>A**</t>
  </si>
  <si>
    <t>A.7.</t>
  </si>
  <si>
    <t>A.8.</t>
  </si>
  <si>
    <t>A 9.</t>
  </si>
  <si>
    <t>A***</t>
  </si>
  <si>
    <t>B.</t>
  </si>
  <si>
    <t>Peňažné toky z investičnej činnosti</t>
  </si>
  <si>
    <t>B.1</t>
  </si>
  <si>
    <t>Výdavky na obstaranie dlhodobého nehmotného majetku (DNM)</t>
  </si>
  <si>
    <t>B.2</t>
  </si>
  <si>
    <t>Výdavky na obstaranie dlhodobého hmotného majetku (DHM)</t>
  </si>
  <si>
    <t>B.3.</t>
  </si>
  <si>
    <t>B.4.</t>
  </si>
  <si>
    <t>Príjmy z predaja dlhodobého nehmotného majetku</t>
  </si>
  <si>
    <t>B.5.</t>
  </si>
  <si>
    <t>Príjmy z predaja dlhodobého hmotného majetku</t>
  </si>
  <si>
    <t>B.6.</t>
  </si>
  <si>
    <t>B.7.</t>
  </si>
  <si>
    <t>B.8.</t>
  </si>
  <si>
    <t>B.9.</t>
  </si>
  <si>
    <t>B.10.</t>
  </si>
  <si>
    <t>B.11.</t>
  </si>
  <si>
    <t>Prijaté úroky,s výnimkou tých,ktoré sa začleňujú do prevádzkových činností</t>
  </si>
  <si>
    <t>B.12.</t>
  </si>
  <si>
    <t>B.13.</t>
  </si>
  <si>
    <t>B.14.</t>
  </si>
  <si>
    <t>B.15.</t>
  </si>
  <si>
    <t>B.16.</t>
  </si>
  <si>
    <t>Príjmy mimoriadneho charakteru vzťahujúce sa na investičnú činnosť</t>
  </si>
  <si>
    <t>B.17.</t>
  </si>
  <si>
    <t>Výdavky mimoriad.charakteru vzťahujúce sa na investičnú činnosť</t>
  </si>
  <si>
    <t>B.18.</t>
  </si>
  <si>
    <t>Ostatné príjmy vzťahujúce sa na investičnú činnosť</t>
  </si>
  <si>
    <t>B.19.</t>
  </si>
  <si>
    <t>Ostatné výdavky vzťahujúce sa na investičnú činnosť</t>
  </si>
  <si>
    <t>B*</t>
  </si>
  <si>
    <t>C.</t>
  </si>
  <si>
    <t>Penažné toky z finančnej činnosti</t>
  </si>
  <si>
    <t>C.1.</t>
  </si>
  <si>
    <t>Peňažné toky vo vlastnom imaní (súčet C.1.1. Až C.1.8.)</t>
  </si>
  <si>
    <t>C.1.1.</t>
  </si>
  <si>
    <t>Príjmy z upísaných akcií a obchodných podielov</t>
  </si>
  <si>
    <t>C.1.2.</t>
  </si>
  <si>
    <t>C.1.3.</t>
  </si>
  <si>
    <t>Prijaté peňažné dary</t>
  </si>
  <si>
    <t>C.1.4.</t>
  </si>
  <si>
    <t>Príjmy z úhrady straty spoločníkmi</t>
  </si>
  <si>
    <t>C.1.5.</t>
  </si>
  <si>
    <t>C.1.6.</t>
  </si>
  <si>
    <t>Výdavky spojené so znížením fondov vytvorených účtovnou jednotkou</t>
  </si>
  <si>
    <t>C.1.7.</t>
  </si>
  <si>
    <t>C.1.8.</t>
  </si>
  <si>
    <t>Výdavky z iných dôvodov,ktoré súvisia so znížením vlastného imania</t>
  </si>
  <si>
    <t>C.2.</t>
  </si>
  <si>
    <t>C.2.1.</t>
  </si>
  <si>
    <t>Príjmy z emisie dlhodobých cenných papierov</t>
  </si>
  <si>
    <t>C.2.2.</t>
  </si>
  <si>
    <t>Výdavky na úhradu záväzkov z dlhových cenných papierov</t>
  </si>
  <si>
    <t>C.2.3.</t>
  </si>
  <si>
    <t>C.2.4.</t>
  </si>
  <si>
    <t>C.2.5.</t>
  </si>
  <si>
    <t>Príjmy z prijatých pôžičiek</t>
  </si>
  <si>
    <t>C.2.6.</t>
  </si>
  <si>
    <t>Výdavky na splácanie pôžičiek</t>
  </si>
  <si>
    <t>C.2.7.</t>
  </si>
  <si>
    <t>C.2.8.</t>
  </si>
  <si>
    <t>C.2.9.</t>
  </si>
  <si>
    <t>C.3.</t>
  </si>
  <si>
    <t>C.4.</t>
  </si>
  <si>
    <t>C.5.</t>
  </si>
  <si>
    <t>C.6.</t>
  </si>
  <si>
    <t>C.7.</t>
  </si>
  <si>
    <t>C.8.</t>
  </si>
  <si>
    <t>Príjmy mimoriadneho charakteru vzťahujúce sa na finančnú činnosť</t>
  </si>
  <si>
    <t>C.9.</t>
  </si>
  <si>
    <t>Výdavky mimoriadneho charakteru vzťahujúce sa na finančnú činnosť</t>
  </si>
  <si>
    <t>C*</t>
  </si>
  <si>
    <t xml:space="preserve">Čisté peňažné toky z finančnej činnosti (súčet C.1. až C.9.) </t>
  </si>
  <si>
    <t>D.</t>
  </si>
  <si>
    <t>E.</t>
  </si>
  <si>
    <t>účtovného obdobia</t>
  </si>
  <si>
    <t>G.</t>
  </si>
  <si>
    <t xml:space="preserve">H. </t>
  </si>
  <si>
    <t xml:space="preserve"> Skutočnosť v EUR</t>
  </si>
  <si>
    <t xml:space="preserve"> +/-</t>
  </si>
  <si>
    <t>Označe-nie</t>
  </si>
  <si>
    <t xml:space="preserve"> -/+</t>
  </si>
  <si>
    <t>Peňažné toky z prevádz.činn.s výnimkov príjmov a výdavkov, ktoré sa uvádzajú osobitne v iných častiach prehľadu peňažných tokov (+/-), (súčet Z/S+ A.1.+A.2.)</t>
  </si>
  <si>
    <t>Zmena stavu položiek časového rozlíšenia nákladov a výnosov /okrem prech. položiek úrokov a mim.nákl./</t>
  </si>
  <si>
    <t>Kurzový zisk vyčíslený k peňažným prostriedkom a peňaž.ekvivalent. ku dňu, ku ktorému sa zostavuje účtovná závierka</t>
  </si>
  <si>
    <t>Kurzová strata vyčíslená k peňažným prostried.a peňaž.ekvivalent. ku dňu, ku ktorému sa zostavuje účtovná závierka</t>
  </si>
  <si>
    <t xml:space="preserve">Výsledok z predaja dlhodobého majetku,s výnimkou majetku, ktorý sa považuje za peňažný ekvivalent </t>
  </si>
  <si>
    <t>Príjmy z dividend a iných podielov na zisku, s výnimkou tých, ktoré sa začleňujú do investičných činností</t>
  </si>
  <si>
    <t>Výdavky na dividendy a iné podiely na zisku, s výnimkou tých, ktoré sa začleňujú do investičných činností</t>
  </si>
  <si>
    <t>Výdavky na obstaranie dlhodobých cenných papierov a podielov v iných účtovných jednotkách,s výnimkou cenných papierov,ktoré sa považujú za peňažné ekvivalenty a cenných papierov určených na predaj alebo obchodovanie (+)</t>
  </si>
  <si>
    <t>Príjmy z predaja dlhodobých cenných papierov a podielov v iných účtovných jednotkách,s výnimkou cenných papierov,ktoré sa považujú za peňažné ekvivalenty a cenných papierov určených na predaj alebo na obchodovanie</t>
  </si>
  <si>
    <t>Výdavky na dlhodobé pôžičky poskytnuté účtovnou jednotkou inej účtovnej jednotke,ktorá je súčasťou konsolidovaného celku</t>
  </si>
  <si>
    <t>Príjmy zo splácania dlhodobých pôžičiek poskytnutých účtovnou jednotkou inej účtovnej jednotke,ktorá je súčasťou konsolidovaného celku</t>
  </si>
  <si>
    <t xml:space="preserve">Výdavky na dlhodobé pôžičky poskytnuté účtovnou jednotkou tretím osobám s výnimkou dlhodobých pôžičiek poskytnutých účtovnej jednotke,ktorá je súčasťou konsolidovaného celku </t>
  </si>
  <si>
    <t xml:space="preserve">Príjmy zo splácania pôžičiek poskytnutých účtovnou jednotkou tretím osobám s výnimkou pôžičiek poskytnutých účtovnej jednotke,ktorá je súčasťou konsolidovaného celku </t>
  </si>
  <si>
    <t>Príjmy z dividend a iných podielov na zisku,s výnimkou tých,ktoré sa začleňujú do prevádzkových činností</t>
  </si>
  <si>
    <t>Výdavky súvisiace s derivátmi s výnimkou,ak sú určené na predaj alebo na obchodovanie,alebo ak sa tieto výdavky považujú za peňažné toky z finančnej činnosti</t>
  </si>
  <si>
    <t>Príjmy súvisiace s derivátmi s výnimkou,ak sú určené na predaj alebo na obchodovanie,alebo ak sa tieto výdavky považujú za peňažné toky z finančnej činnosti</t>
  </si>
  <si>
    <t>Výdavky na daň z príjmov účtovnej jednotky,ak je ju možné začleniť do investičných činností</t>
  </si>
  <si>
    <t>Príjmy z ďalších vkladov do vlastného imania spoločníkmi alebo fyzickou osobou,ktorá je účtovnou jednotkou</t>
  </si>
  <si>
    <t>Výdavky na obstaranie alebo spätné odkúpenie vlastných akcií a vlastných obchodných podielov</t>
  </si>
  <si>
    <t>Čisté peňažné toky z investičnej činnosti  (súčet B.1. až B.19.)</t>
  </si>
  <si>
    <t xml:space="preserve">Výdavky na vyplatenie podielu na vlastnom imaní spoločníkmi účtovnej jednotky a fyzickou osobou,ktorá je účtovnou jednotkou </t>
  </si>
  <si>
    <t>Peňažné toky vznikajúce z dlhodobých záväzkov a krátkodobých záväzkov z finančnej činnosti (súčet C.2.1. Až C.2.10.)</t>
  </si>
  <si>
    <t>Príjmy z úverov,ktoré účtovnej jednotke poskytla banka alebo pobočka zahraničnej banky,s výnimkou úverov,ktoré boli poskytnuté na zabezpečenie hlavného predmetu činnosti</t>
  </si>
  <si>
    <t>Výdavky na splácanie úverov,ktoré účtovnej jednotke poskytla banka alebo pobočka zahraničnej banky,s výnimkou úverov,ktoré boli poskytnuté na zabezpečenie hlavného predmetu činnosti</t>
  </si>
  <si>
    <t>Výdavky na úhradu záväzkov z používania majetku,ktorý je predmetom zmluvy o kúpe prenajatej veci</t>
  </si>
  <si>
    <t xml:space="preserve">Príjmy z ostatných dlhodob.záväzkov a krátkod.záväz.vyplývajúcich vyplývajúcich z finanč.činnosti účtov.jednotky,s výnimkou tých, ktoré sa uvádzajú osobitne v inej časti prehľadu peňažných tokov </t>
  </si>
  <si>
    <t>Výdavky na zaplatené úroky,s výnimkou tých,ktoré sa začleňujú do prevádzkových činností</t>
  </si>
  <si>
    <t>Výdavky na vyplatené dividendy a iné podiely na zisku,s výnimkou tých,ktoré sa začleňujú do prevádzkových činností</t>
  </si>
  <si>
    <t>Výdavky súvisiace s derivátmi,s výnimkou,ak sú určené na predaj alebo na obchodovanie,alebo ak sa považujú za peňažné toky z investičnej činnosti</t>
  </si>
  <si>
    <t>Príjmy súvisiace s derivátmi,s výnimkou,ak sú určené na predaj alebo na obchodovanie,alebo ak sa považujú za peňažné toky z investičnej činnosti</t>
  </si>
  <si>
    <t>Výdavky na daň z príjmov účtovnej jednotky,ak ich možno začleniť do finančných činností</t>
  </si>
  <si>
    <t>Čisté zvýšenie alebo čisté zníženie peňažných prostriedkov        (súčet A + B + C)</t>
  </si>
  <si>
    <t>Stav peňažných prostriedkov a peňažných ekvivalentov na konci účtovného obdobia pred zohľadnením kurzových rozdielov vyčíslených ku dňu,ku ktorému sa zostavuje účtovná závierka</t>
  </si>
  <si>
    <t>Kurzové rozdiely vyčíslené k peňažným prostriedkom a peňažným ekvivalentom ku dňu,ku ktorému sa zostavuje účtovná závierka</t>
  </si>
  <si>
    <t>Zostatok peňažných prostriedkov a peňažných ekvivalentov na konci účtovného obdobia,upravený o kurzové rozdiely vyčíslené ku dňu, ku ktorému sa zostavuje účtovná závierka</t>
  </si>
  <si>
    <t xml:space="preserve">Výdavky mimoriadneho charakteru vzťahujúce sa na prevádzkovú činnosť </t>
  </si>
  <si>
    <t xml:space="preserve">Príjmy mimoriadneho charakteru vzťahujúce sa na prevádzkovú činnosť </t>
  </si>
  <si>
    <t>O odloženom daňovom záväzku účtuje spoločnosť vždy, o pohľadávke účtuje, ak je realizovateľná.</t>
  </si>
  <si>
    <t>Náklad na daň z príjmov sa počíta pomocou platnej daňovej sadzby z účtovného zisku upraveného o trvalé alebo dočasne daňovo neuznateľné náklady a nezdaňované výnosy. Odložené dane (odložená daňová pohľadávka a odložený daňový záväzok)  sa vzťahujú na:</t>
  </si>
  <si>
    <t xml:space="preserve">Majetok obstaraný formou operatívneho lízingu sa účtuje do nákladov počas doby trvania lízingovej zmluvy. Nájomné za majetok obstaraný formou operatívneho lízingu sa účtuje do nákladov rovnomerne počas doby trvania  zmluvy o prenájme. </t>
  </si>
  <si>
    <t xml:space="preserve">Spoločnosť účtuje o finančnom lízingu  tak, že majetok obstaraný formou finančného lízingu je aktivovaný v deň prijatia predmetu lízingu v ocenení rovnajúcom sa istine. Lízingové splátky sú rozdelené medzi finančný náklad a zníženie nesplateného záväzku t.j. istinu. Finančný náklad sa účtuje do nákladov pri zachovaní vecnej a časovej súvislosti.   </t>
  </si>
  <si>
    <t xml:space="preserve">Kúpa a predaj cudzej meny sa prepočítava na euro kurzom, za ktorý boli tieto hodnoty nakúpené alebo predané.  </t>
  </si>
  <si>
    <t xml:space="preserve">Prijaté a poskytnuté preddavky v cudzej mene prostredníctvom účtu vedeného v tejto cudzej mene sa prepočítavajú na menu euro referenčným výmenným kurzom určeným a vyhláseným Európskou centrálnou bankou alebo Národnou bankou Slovenska v deň predchádzajúci dňu uskutočnenia účtovného prípadu. Ku dňu, ku ktorému sa zostavuje účtovná závierka, sa na menu euro už neprepočítavajú. </t>
  </si>
  <si>
    <t xml:space="preserve">Majetok a záväzky vyjadrené v cudzej mene (okrem prijatých a poskytnutých preddavkov) sa ku dňu, ku ktorému sa zostavuje účtovná závierka, prepočítavajú na menu euro referenčným výmenným kurzom určeným a vyhláseným Európskou centrálnou bankou alebo Národnou bankou Slovenska v deň, ku ktorému sa zostavuje účtovná závierka, a účtujú sa s vplyvom na výsledok hospodárenia. </t>
  </si>
  <si>
    <t xml:space="preserve">Majetok a záväzky vyjadrené v cudzej mene sa ku dňu uskutočnenia účtovného prípadu prepočítavajú na menu euro referenčným výmenným kurzom určeným a vyhláseným Európskou centrálnou bankou alebo Národnou bankou Slovenska v deň predchádzajúci dňu uskutočnenia účtovného prípadu. </t>
  </si>
  <si>
    <t>Výdavky budúcich období a výnosy budúcich období sa oceňujú ich menovitou hodnotou, pričom sa vykazujú vo výške, ktorá je potrebná na dodržanie zásady vecnej a časovej súvislosti s účtovným obdobím.</t>
  </si>
  <si>
    <t>Rezervy sú záväzky s neurčitým časovým vymedzením alebo výškou, tvoria sa na krytie  známych rizík alebo strát z podnikania. Oceňujú sa v očakávanej výške záväzku.</t>
  </si>
  <si>
    <t>Dlhodobé, krátkodobé úvery sa vykazujú v menovitej hodnote. Za krátkodobý úver sa považuje aj časť dlhodobých úverov, ktorá je splatná do jedného roka od súvahového dňa.</t>
  </si>
  <si>
    <t>V prípade prechodného zníženia úžitkovej hodnoty dlhodobého hmotného majetku sa tvorí opravná položka vo výške rozdielu jeho zistenej úžitkovej hodnoty a zostatkovej hodnoty.</t>
  </si>
  <si>
    <t>Dopravné prostriedky</t>
  </si>
  <si>
    <t>Stroje, prístroje a zariadenia</t>
  </si>
  <si>
    <t>Metóda odpisovania</t>
  </si>
  <si>
    <t>Ročná odpisová sadzba</t>
  </si>
  <si>
    <t>Predpokladaná doba používania</t>
  </si>
  <si>
    <t>Odpisovanie</t>
  </si>
  <si>
    <t>Náklady na technické zhodnotenie dlhodobého hmotného majetku zvyšujú jeho obstarávaciu cenu. Opravy a údržba sa účtujú do nákladov.</t>
  </si>
  <si>
    <t>V prípade prechodného zníženia úžitkovej hodnoty dlhodobého nehmotného majetku sa tvorí opravná položka vo výške rozdielu jeho zistenej úžitkovej hodnoty a zostatkovej hodnoty.</t>
  </si>
  <si>
    <t xml:space="preserve">Ostatný DNM </t>
  </si>
  <si>
    <t>Oceniteľné práva</t>
  </si>
  <si>
    <t>Aktivované náklady na vývoj</t>
  </si>
  <si>
    <t>Nakupovaný dlhodobý nehmotný majetok sa oceňuje v obstarávacích cenách, ktoré obsahujú cenu obstarania a náklady súvisiace s jeho obstaraním.</t>
  </si>
  <si>
    <t>Ćlen:</t>
  </si>
  <si>
    <t>Člen:</t>
  </si>
  <si>
    <t>v %</t>
  </si>
  <si>
    <t>absolútne</t>
  </si>
  <si>
    <t>Dátum zmeny</t>
  </si>
  <si>
    <t>Iný podiel na ostatných položkách VI ako na ZI v %</t>
  </si>
  <si>
    <t>Podiel na hlasovacích právach v %</t>
  </si>
  <si>
    <t>Výška podielu na základnom imaní</t>
  </si>
  <si>
    <t>Počet vedúcich zamestnancov</t>
  </si>
  <si>
    <t>Stav zamestnancov ku dňu, ku ktorému sa zostavuje účtovná závierka, z toho:</t>
  </si>
  <si>
    <t>Priemerný prepočítaný počet zamestnancov</t>
  </si>
  <si>
    <t>Hlavným predmetom činnosti je:</t>
  </si>
  <si>
    <t>Zásoby, pri ktorých má účtovná jednotka obmedzené právo s nimi nakladať</t>
  </si>
  <si>
    <t>Zásoby, na ktoré je zriadené záložné právo</t>
  </si>
  <si>
    <t>Zásoby</t>
  </si>
  <si>
    <t>Informácie o zásobách, na ktoré je zriadené záložné právo a o zásobách, pri ktorých má účtovná jednotka obmedzené právo s nimi nakladať</t>
  </si>
  <si>
    <t>Náklady na obstaranie nehnuteľnosti na predaj od začiatku obstarávania</t>
  </si>
  <si>
    <t>Náklady na obstarávanie nehnuteľnosti na predaj za účtovné obdobie</t>
  </si>
  <si>
    <t xml:space="preserve">Hodnota </t>
  </si>
  <si>
    <t>Nehnuteľnosť na predaj</t>
  </si>
  <si>
    <t>Informácie o nehnuteľnostiach na predaj</t>
  </si>
  <si>
    <t>Zásoby spolu</t>
  </si>
  <si>
    <t>Poskytnuté preddavky na zásoby</t>
  </si>
  <si>
    <t>Tovar</t>
  </si>
  <si>
    <t>Materiál</t>
  </si>
  <si>
    <t>Stav OP na konci účtovného obdobia</t>
  </si>
  <si>
    <t>Zúčtovanie OP z dôvodu vyradenia majetku z účtovníctva</t>
  </si>
  <si>
    <t>Zúčtovanie OP z dôvodu zániku opodstatnenosti</t>
  </si>
  <si>
    <t>Tvorba OP</t>
  </si>
  <si>
    <t>Stav OP na začiatku účtovného obdobia</t>
  </si>
  <si>
    <t>Informácie o opravných položkách k zásobám</t>
  </si>
  <si>
    <t>Hodnota pohľadávok, pri ktorých je obmedzené právo s nimi nakladať</t>
  </si>
  <si>
    <t>Hodnota pohľadávok, na ktoré sa zriadilo záložné právo</t>
  </si>
  <si>
    <t>Pohľadávky kryté záložným právom alebo inou formou zabezpečenia</t>
  </si>
  <si>
    <t>Hodnota pohľadávky</t>
  </si>
  <si>
    <t>Opis predmetu záložného práva</t>
  </si>
  <si>
    <t>Informácie o pohľadávkach zabezpečených záložným právom alebo inou formou zabezpečenia</t>
  </si>
  <si>
    <t>Dlhodobé pohľadávky spolu</t>
  </si>
  <si>
    <t>Pohľadávky so zostatkovou dobou splatnosti dlhšou ako päť rokov</t>
  </si>
  <si>
    <t>Pohľadávky so zostatkovou dobou splatnosti jeden rok až päť rokov</t>
  </si>
  <si>
    <t>Krátkodobé pohľadávky spolu</t>
  </si>
  <si>
    <t>Pohľadávky so zostatkovou dobou splatnosti do jedného roka</t>
  </si>
  <si>
    <t>Pohľadávky po lehote splatnosti</t>
  </si>
  <si>
    <t>Pohľadávky podľa zostatkovej doby splatnosti</t>
  </si>
  <si>
    <t>Iné pohľadávky</t>
  </si>
  <si>
    <t>Daňové pohľadávky a dotácie</t>
  </si>
  <si>
    <t>Sociálne poistenie</t>
  </si>
  <si>
    <t>Pohľadávky voči spoločníkom, členom a združeniu</t>
  </si>
  <si>
    <t>Ostatné pohľadávky v rámci konsolidovaného celku</t>
  </si>
  <si>
    <t>Pohľadávky z obchodného styku</t>
  </si>
  <si>
    <t>Krátkodobé pohľadávky</t>
  </si>
  <si>
    <t>Pohľadávky spolu</t>
  </si>
  <si>
    <t>Po lehote splatnosti</t>
  </si>
  <si>
    <t>V lehote splatnosti</t>
  </si>
  <si>
    <t>Pohľadávky</t>
  </si>
  <si>
    <t>Informácie o vývoji opravnej položky k pohľadávkam</t>
  </si>
  <si>
    <t>Príjmy budúcich období krátkodobé, z toho:</t>
  </si>
  <si>
    <t>Príjmy budúcich období dlhodobé, z toho:</t>
  </si>
  <si>
    <t>Náklady budúcich období krátkodobé, z toho:</t>
  </si>
  <si>
    <t>Náklady budúcich období dlhodobé, z toho:</t>
  </si>
  <si>
    <t>Opis položky časového rozlíšenia</t>
  </si>
  <si>
    <t>Informácie o významných položkách časového rozlíšenia</t>
  </si>
  <si>
    <t>Peniaze na ceste</t>
  </si>
  <si>
    <t>Pokladnica, ceniny</t>
  </si>
  <si>
    <t>Informácie o krátkodobom finančnom majetku</t>
  </si>
  <si>
    <t>Konečný zostatok sociálneho fondu</t>
  </si>
  <si>
    <t>Čerpanie sociálneho fondu</t>
  </si>
  <si>
    <t>Tvorba sociálneho fondu spolu</t>
  </si>
  <si>
    <t>Ostatná tvorba sociálneho fondu</t>
  </si>
  <si>
    <t>Tvorba sociálneho fondu zo zisku</t>
  </si>
  <si>
    <t>Tvorba sociálneho fondu na ťarchu nákladov</t>
  </si>
  <si>
    <t>Začiatočný stav sociálneho fondu</t>
  </si>
  <si>
    <t>Informácie o záväzkoch zo sociálneho fondu</t>
  </si>
  <si>
    <t>Popis zaistenia</t>
  </si>
  <si>
    <t>Záväzok</t>
  </si>
  <si>
    <t>Záväzky zabezpečené záložným právom / zárukou v prospech veriteľa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</si>
  <si>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</si>
  <si>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</si>
  <si>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</si>
  <si>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</si>
  <si>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</si>
  <si>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</si>
  <si>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 záväzkoch</t>
  </si>
  <si>
    <t xml:space="preserve">10.     </t>
  </si>
  <si>
    <t>MAJETOK PRENAJATÝ FORMOU FINANČNÉHO PRENÁJMU (SPOLOČNOSŤ JE PRENAJÍMATEĽOM)</t>
  </si>
  <si>
    <t>Vysvetlivky:</t>
  </si>
  <si>
    <t xml:space="preserve">(1) Identifikačné číslo organizácie (IČO) sa vyplňuje podľa Registra organizácií vedeného Štatistickým úradom Slovenskej republiky. </t>
  </si>
  <si>
    <t xml:space="preserve">(2) Daňové identifikačné číslo (DIČ) sa vyplňuje, ak ho má účtovná jednotka pridelené. </t>
  </si>
  <si>
    <t xml:space="preserve">(3) Kód SK NACE sa vypĺňa podľa vyhlášky Štatistického úradu Slovenskej republiky č. 306/2007 Z. z., ktorou sa vydáva Štatistická klasifikácia ekonomických činností. </t>
  </si>
  <si>
    <t xml:space="preserve">(4) V bodoch č. 3, 5 a 7 sa prvotným ocenením majetku rozumie jeho ocenenie podľa § 25 zákona. </t>
  </si>
  <si>
    <t xml:space="preserve">(5) V bodoch č. 2, 9, 22, 25, 29, 30, 31, 32, 35, 37, 39, 46, 48 a 49 sa obsahová náplň tabuliek a počet riadkov v nich uvádzajú podľa potrieb účtovnej jednotky. </t>
  </si>
  <si>
    <t xml:space="preserve">(6) V bode č. 46 sa kód druhu obchodu vyplňuje takto: </t>
  </si>
  <si>
    <t xml:space="preserve">Kód druhu obchodu </t>
  </si>
  <si>
    <t xml:space="preserve">Druh obchodu: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</si>
  <si>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</si>
  <si>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</si>
  <si>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</si>
  <si>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</si>
  <si>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</si>
  <si>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</si>
  <si>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</si>
  <si>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</si>
  <si>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</si>
  <si>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kúpa</t>
  </si>
  <si>
    <t>predaj</t>
  </si>
  <si>
    <t>poskytnutie služby</t>
  </si>
  <si>
    <t>obchodné zastúpenie</t>
  </si>
  <si>
    <t>licencia</t>
  </si>
  <si>
    <t>transfer</t>
  </si>
  <si>
    <t>know -how</t>
  </si>
  <si>
    <t>úver, pôžička</t>
  </si>
  <si>
    <t>výpomoc</t>
  </si>
  <si>
    <t>záruka</t>
  </si>
  <si>
    <t xml:space="preserve">iný obchod. </t>
  </si>
  <si>
    <t>Použité skratky:</t>
  </si>
  <si>
    <t>kons. - konsolidovaný</t>
  </si>
  <si>
    <t>CP - cenný papier</t>
  </si>
  <si>
    <t xml:space="preserve">DFM - dlhodobý finančný majetok </t>
  </si>
  <si>
    <t>DHM - dlhodobý hmotný majetok</t>
  </si>
  <si>
    <t>DIČ - daňové identifikačné číslo</t>
  </si>
  <si>
    <t>DNM - dlhodobý nehmotný majetok</t>
  </si>
  <si>
    <t>DÚJ - dcérska účtovná jednotka</t>
  </si>
  <si>
    <t>IČO - identifikačné číslo organizácie</t>
  </si>
  <si>
    <t>OP - opravná položka</t>
  </si>
  <si>
    <t>PSČ - poštové smerovacie číslo</t>
  </si>
  <si>
    <t>ÚJ - účtovná jednotka</t>
  </si>
  <si>
    <t>VI - vlastné imanie</t>
  </si>
  <si>
    <t xml:space="preserve">ZI - základné imanie </t>
  </si>
  <si>
    <t>Súvaha Úč POD 1 -01</t>
  </si>
  <si>
    <t>SÚVAHA</t>
  </si>
  <si>
    <t>(v celých eurách)</t>
  </si>
  <si>
    <t>k</t>
  </si>
  <si>
    <t xml:space="preserve">Daňové identifikačné číslo </t>
  </si>
  <si>
    <t xml:space="preserve">Účtovná závierka </t>
  </si>
  <si>
    <t>riadna</t>
  </si>
  <si>
    <t>mimoriadna</t>
  </si>
  <si>
    <t>priebežná</t>
  </si>
  <si>
    <t>Účtovná závierka</t>
  </si>
  <si>
    <t xml:space="preserve">zostavená </t>
  </si>
  <si>
    <t>schválená</t>
  </si>
  <si>
    <t>(vyznačí sa x)</t>
  </si>
  <si>
    <t>Za</t>
  </si>
  <si>
    <t>obdobie</t>
  </si>
  <si>
    <t>Rok</t>
  </si>
  <si>
    <t>Mesiac</t>
  </si>
  <si>
    <t>SK NACE</t>
  </si>
  <si>
    <t>bezprostr.</t>
  </si>
  <si>
    <t>predchá-dzajúce</t>
  </si>
  <si>
    <t>Obchodné meno (názov účtovnej jednotky)</t>
  </si>
  <si>
    <t xml:space="preserve">Sídlo účtovnej jednotky </t>
  </si>
  <si>
    <t>Obec</t>
  </si>
  <si>
    <t>Telefón</t>
  </si>
  <si>
    <t>Fax</t>
  </si>
  <si>
    <t>E-mail</t>
  </si>
  <si>
    <t>Zostavený dňa</t>
  </si>
  <si>
    <t>Schválený dňa</t>
  </si>
  <si>
    <t xml:space="preserve">Podpisový záznam osoby zodpovednej za vedenie účtovníctva: </t>
  </si>
  <si>
    <t>Podpisový záznam osoby zodpovednej za zostavenie účtovnej závierky:</t>
  </si>
  <si>
    <t>Podpisový záznam člena štatutárneho orgánu účtovnej jednotky alebo fyzickej osoby, ktorá je účtovnou jednotkou:</t>
  </si>
  <si>
    <t>Výkaz ziskov a strát</t>
  </si>
  <si>
    <t>Ozna-
čenie   a</t>
  </si>
  <si>
    <t>STRANA AKTÍV</t>
  </si>
  <si>
    <t xml:space="preserve">Číslo  </t>
  </si>
  <si>
    <t>čenie</t>
  </si>
  <si>
    <t>riadku</t>
  </si>
  <si>
    <r>
      <t xml:space="preserve">Brutto - </t>
    </r>
    <r>
      <rPr>
        <sz val="8"/>
        <rFont val="Verdana"/>
        <family val="2"/>
        <charset val="238"/>
      </rPr>
      <t>časť 1</t>
    </r>
  </si>
  <si>
    <t>Netto 2</t>
  </si>
  <si>
    <r>
      <t>Korekcia</t>
    </r>
    <r>
      <rPr>
        <sz val="8"/>
        <rFont val="Verdana"/>
        <family val="2"/>
        <charset val="238"/>
      </rPr>
      <t xml:space="preserve"> - časť 2</t>
    </r>
  </si>
  <si>
    <t>Netto    3</t>
  </si>
  <si>
    <t>SPOLU MAJETOK                                                                                                      r. 002 + r. 030 + r. 061</t>
  </si>
  <si>
    <t>001</t>
  </si>
  <si>
    <t xml:space="preserve"> </t>
  </si>
  <si>
    <t>Neobežný majetok                                                                                                             r.003 + r. 011 + r. 021</t>
  </si>
  <si>
    <t>002</t>
  </si>
  <si>
    <t xml:space="preserve">A.I. </t>
  </si>
  <si>
    <t>Dlhodobý nehmotný majetok súčet                                                                                    (r. 004 až 010)</t>
  </si>
  <si>
    <t>003</t>
  </si>
  <si>
    <t xml:space="preserve">       A.I.1.</t>
  </si>
  <si>
    <t>Aktivované náklady na vývoj                                                                                                (012) - /072, 091A/</t>
  </si>
  <si>
    <t>004</t>
  </si>
  <si>
    <t xml:space="preserve">       2.</t>
  </si>
  <si>
    <t>Softvér   (013) - /073, 091A/</t>
  </si>
  <si>
    <t>005</t>
  </si>
  <si>
    <t xml:space="preserve">       3.</t>
  </si>
  <si>
    <t>Oceniteľné práva (014) - /074, 091A/</t>
  </si>
  <si>
    <t>006</t>
  </si>
  <si>
    <t xml:space="preserve">       4.</t>
  </si>
  <si>
    <t>Goodwill (015) - /075, 091A/</t>
  </si>
  <si>
    <t>007</t>
  </si>
  <si>
    <t xml:space="preserve">       5.</t>
  </si>
  <si>
    <t>Ostatný dlhodobý nehmotný majetok
 (019, 01X) - /079, 07X, 091A/</t>
  </si>
  <si>
    <t>008</t>
  </si>
  <si>
    <t xml:space="preserve">       6.</t>
  </si>
  <si>
    <t>Obstarávaný dlhodobý nehmotný majetok
(041) - 093</t>
  </si>
  <si>
    <t>009</t>
  </si>
  <si>
    <t xml:space="preserve">       7.</t>
  </si>
  <si>
    <t>Poskytnuté preddavky na dlhodobý nehmotný majetok (051) - 095A</t>
  </si>
  <si>
    <t>010</t>
  </si>
  <si>
    <t xml:space="preserve">  A.II.</t>
  </si>
  <si>
    <t>Dlhodobý hmotný majetok                                                                                              (r. 012 až 020)</t>
  </si>
  <si>
    <t>011</t>
  </si>
  <si>
    <t xml:space="preserve">  A.II.1.</t>
  </si>
  <si>
    <t>Pozemky  (031) - 092A</t>
  </si>
  <si>
    <t>012</t>
  </si>
  <si>
    <t xml:space="preserve">         2.</t>
  </si>
  <si>
    <t>Stavby (021) - /081, 092A/</t>
  </si>
  <si>
    <t>013</t>
  </si>
  <si>
    <t xml:space="preserve">         3.</t>
  </si>
  <si>
    <t>Samostatné hnuteľné veci a súbory hnuteľných vecí 
(022) - /082, 092A/</t>
  </si>
  <si>
    <t>014</t>
  </si>
  <si>
    <t xml:space="preserve">         4.</t>
  </si>
  <si>
    <t>Pestovateľské celky trvalých porastov
 (025) - /085, 092A/</t>
  </si>
  <si>
    <t>15</t>
  </si>
  <si>
    <t xml:space="preserve">         5.</t>
  </si>
  <si>
    <t>Základné stádo a ťažné zvieratá
(026) - /086,092A/</t>
  </si>
  <si>
    <t>16</t>
  </si>
  <si>
    <t xml:space="preserve">         6.</t>
  </si>
  <si>
    <t>Ostatný dlhodobý hmotný majetok
(029, 02X, 032) - /089, 08X, 092A/</t>
  </si>
  <si>
    <t>17</t>
  </si>
  <si>
    <t xml:space="preserve">         7.</t>
  </si>
  <si>
    <t>Obstarávaný dlhodobý hmotný majetok
(042) - 094</t>
  </si>
  <si>
    <t>18</t>
  </si>
  <si>
    <t xml:space="preserve">         8.</t>
  </si>
  <si>
    <t>Poskytnuté preddavky na dlhodobý hmotný majetok
(052) - 095A</t>
  </si>
  <si>
    <t>19</t>
  </si>
  <si>
    <t xml:space="preserve">        9.</t>
  </si>
  <si>
    <t>Opravná položka k nadobudnutému majetku  
 (+/- 097) +/- 098</t>
  </si>
  <si>
    <t>20</t>
  </si>
  <si>
    <t>A.III.</t>
  </si>
  <si>
    <t>Dlhodobý finančný majetok                                                                                                (r. 022 až 029)</t>
  </si>
  <si>
    <t>21</t>
  </si>
  <si>
    <t>A.III. 1.</t>
  </si>
  <si>
    <t>Podielové cenné papiere a podiely v dcérskej účtovnej jednotke
(061) - 096A</t>
  </si>
  <si>
    <t>22</t>
  </si>
  <si>
    <t>Podielové a cenné papiere a podiely v spoločnosti s podstatným vplyvom                                            (062) - 096A</t>
  </si>
  <si>
    <t>23</t>
  </si>
  <si>
    <t>Ostatné dlhodobé cenné papiere a podiely  
(063, 065) - 096A</t>
  </si>
  <si>
    <t>24</t>
  </si>
  <si>
    <t>Pôžičky účtovnej jednotke v konsolidovanom celku  (066A) - 096A</t>
  </si>
  <si>
    <t>25</t>
  </si>
  <si>
    <t>Ostatný dlhodobý finančný majetok                                                                                 (067A, 069, 06XA) - 096A</t>
  </si>
  <si>
    <t>26</t>
  </si>
  <si>
    <t>6.</t>
  </si>
  <si>
    <t>Pôžičky s dobou splatnosti najviac jeden rok  (066A, 067A, 06XA) - 096A</t>
  </si>
  <si>
    <t>27</t>
  </si>
  <si>
    <t>7.</t>
  </si>
  <si>
    <t>Obstarávaný dlhodobý finančný majetok   
(043) - 096A</t>
  </si>
  <si>
    <t>028</t>
  </si>
  <si>
    <t xml:space="preserve">        8.</t>
  </si>
  <si>
    <t>Poskytnuté preddavky na dlhodobý finančný majetok  
(053) - 095A</t>
  </si>
  <si>
    <t>029</t>
  </si>
  <si>
    <t xml:space="preserve">Obežný majetok                                                                                                            r. 031 + r. 038 + r. 046 + r. 055   </t>
  </si>
  <si>
    <t>030</t>
  </si>
  <si>
    <t>B.I.</t>
  </si>
  <si>
    <t>Zásoby súčet (r. 032 až 037)</t>
  </si>
  <si>
    <t>031</t>
  </si>
  <si>
    <t>B.I.1.</t>
  </si>
  <si>
    <t>Materiál  (112, 119, 11X) - /191, 19X/</t>
  </si>
  <si>
    <t>032</t>
  </si>
  <si>
    <t>Nedokončená výroba a polotovary vlastnej výroby
(121, 122, 12X) - /192, 193, 19X/</t>
  </si>
  <si>
    <t>033</t>
  </si>
  <si>
    <t>Výrobky  (123) - 194</t>
  </si>
  <si>
    <t>034</t>
  </si>
  <si>
    <t>4.</t>
  </si>
  <si>
    <t>Zvieratá  (124) - 195</t>
  </si>
  <si>
    <t>035</t>
  </si>
  <si>
    <t>5.</t>
  </si>
  <si>
    <t>Tovar (132, 133, 13X, 139) - /196, 19X/</t>
  </si>
  <si>
    <t>036</t>
  </si>
  <si>
    <t>Poskytnuté preddavky na zásoby                                                                                            (314A) - 391A</t>
  </si>
  <si>
    <t>037</t>
  </si>
  <si>
    <t>B.II.</t>
  </si>
  <si>
    <t>Dlhodobé pohľadávky súčet                                                                                                   (r. 039 až 045)</t>
  </si>
  <si>
    <t>038</t>
  </si>
  <si>
    <t>B.II.1.</t>
  </si>
  <si>
    <t>Pohľadávky z obchodného styku                                                                                           (311A, 312A, 313A, 314A, 315A, 31XA) - 391A</t>
  </si>
  <si>
    <t>039</t>
  </si>
  <si>
    <t>        2.</t>
  </si>
  <si>
    <t>Čistá hodnota zákazky (316A)</t>
  </si>
  <si>
    <t>040</t>
  </si>
  <si>
    <t>        3.</t>
  </si>
  <si>
    <t>Pohľadávky voči dcérskej účtovnej jednotke a materskej účtovnej jednotke (351A) - 391A</t>
  </si>
  <si>
    <t>041</t>
  </si>
  <si>
    <t>        4.</t>
  </si>
  <si>
    <t>Ostatné pohľadávky v rámci konsolidovaného celku
(351A) - 391A</t>
  </si>
  <si>
    <t>042</t>
  </si>
  <si>
    <t>        5.</t>
  </si>
  <si>
    <t>Pohľadávky voči spoločníkom, členom a združeniu                                                                        (354A, 355A, 358A, 35XA) - 391A</t>
  </si>
  <si>
    <t>043</t>
  </si>
  <si>
    <t>        6.</t>
  </si>
  <si>
    <t>Iné pohľadávky (335A, 33XA, 371A, 373A, 374A, 375A, 376A, 378A) - 391A</t>
  </si>
  <si>
    <t>044</t>
  </si>
  <si>
    <t xml:space="preserve">        7.</t>
  </si>
  <si>
    <t>Odložená daňová pohľadávka ( 481A)</t>
  </si>
  <si>
    <t>045</t>
  </si>
  <si>
    <t>B.III.</t>
  </si>
  <si>
    <t>Krátkodobé pohľadávky súčet                                                                                           (r. 047 až 054)</t>
  </si>
  <si>
    <t>046</t>
  </si>
  <si>
    <t>B.III.1.</t>
  </si>
  <si>
    <t>Pohľadávky z obchodného styku                                                                                       (311A, 312A, 313A, 314A 315A, 31XA) - 391A</t>
  </si>
  <si>
    <t>047</t>
  </si>
  <si>
    <t>048</t>
  </si>
  <si>
    <t>049</t>
  </si>
  <si>
    <t>050</t>
  </si>
  <si>
    <t>Pohľadávky voči spoločníkom, členom a združeniu  
(354A, 355A, 358A, 35XA, 398A) - 391A</t>
  </si>
  <si>
    <t>051</t>
  </si>
  <si>
    <r>
      <t>Sociálne poistenie</t>
    </r>
    <r>
      <rPr>
        <b/>
        <sz val="8"/>
        <rFont val="Verdana"/>
        <family val="2"/>
        <charset val="238"/>
      </rPr>
      <t xml:space="preserve"> </t>
    </r>
    <r>
      <rPr>
        <sz val="8"/>
        <rFont val="Verdana"/>
        <family val="2"/>
        <charset val="238"/>
      </rPr>
      <t>(336) - 391A</t>
    </r>
  </si>
  <si>
    <t>052</t>
  </si>
  <si>
    <t>        7.</t>
  </si>
  <si>
    <t>Daňové pohľadávky a dotácie                                                                                                              (341, 342, 343, 345, 346, 347) - 391A</t>
  </si>
  <si>
    <t>053</t>
  </si>
  <si>
    <t>        8.</t>
  </si>
  <si>
    <t>054</t>
  </si>
  <si>
    <t>B.IV.</t>
  </si>
  <si>
    <t>Finančné účty súčet (r . 056 až r. 060)</t>
  </si>
  <si>
    <t>055</t>
  </si>
  <si>
    <t>B.IV.1.</t>
  </si>
  <si>
    <t xml:space="preserve">Peniaze  (211, 213, 21X) </t>
  </si>
  <si>
    <t>056</t>
  </si>
  <si>
    <t>Účty v bankách  (221A, 22X +/-261)</t>
  </si>
  <si>
    <t>057</t>
  </si>
  <si>
    <t>Účty v bankách s dobou viazanosti dlhšou ako jeden rok 22XA</t>
  </si>
  <si>
    <t>058</t>
  </si>
  <si>
    <t>Krátkodobý finančný majetok 
(251, 253, 256, 257, 25X) - /291, 29X)</t>
  </si>
  <si>
    <t>059</t>
  </si>
  <si>
    <t>         5.</t>
  </si>
  <si>
    <t>Obstarávaný krátkodobý finančný majetok 
(259, 314A) - 291</t>
  </si>
  <si>
    <t>060</t>
  </si>
  <si>
    <t>Časové rozlíšenie ( r. 062 až r. 065)</t>
  </si>
  <si>
    <t>061</t>
  </si>
  <si>
    <t>Náklady budúcich období dlhodobé (381A, 382A)</t>
  </si>
  <si>
    <t>062</t>
  </si>
  <si>
    <t>Náklady budúcich období krátkodobé (381A, 382A)</t>
  </si>
  <si>
    <t>063</t>
  </si>
  <si>
    <t>Príjmy budúcich období dlhodobé (385A)</t>
  </si>
  <si>
    <t>064</t>
  </si>
  <si>
    <t>Príjmy budúcich období krátkodobé (385A)</t>
  </si>
  <si>
    <t>065</t>
  </si>
  <si>
    <t>STRANA PASÍV
b</t>
  </si>
  <si>
    <t>Číslo riadku
 c</t>
  </si>
  <si>
    <t>Bežné účtovné obdobie
4</t>
  </si>
  <si>
    <t>Bezprostredne predchádzajúce účtovné obdobie
5</t>
  </si>
  <si>
    <t>SPOLU VLASTNÉ IMANIE A ZÁVÄZKY                                                                           r. 067 + r. 088 + r. 121</t>
  </si>
  <si>
    <t>066</t>
  </si>
  <si>
    <t xml:space="preserve">Vlastné imanie r. 068 + r. 073 + r. 080 + r. 084 + r. 087 </t>
  </si>
  <si>
    <t>067</t>
  </si>
  <si>
    <t>A.I.</t>
  </si>
  <si>
    <t>Základné imanie súčet (r. 069 až 072)</t>
  </si>
  <si>
    <t>068</t>
  </si>
  <si>
    <t>A.I.1.</t>
  </si>
  <si>
    <t>Základné imanie (411 alebo +/- 491)</t>
  </si>
  <si>
    <t>069</t>
  </si>
  <si>
    <t xml:space="preserve">      2.</t>
  </si>
  <si>
    <t>Vlastné akcie a vlastné obchodné podiely  (/-/252)</t>
  </si>
  <si>
    <t>070</t>
  </si>
  <si>
    <t xml:space="preserve">      3.</t>
  </si>
  <si>
    <t>Zmena základného imania   +/- 419</t>
  </si>
  <si>
    <t>071</t>
  </si>
  <si>
    <t xml:space="preserve">      4.</t>
  </si>
  <si>
    <t>Pohľadávky za upísané vlatsné imanie (/-/353)</t>
  </si>
  <si>
    <t>072</t>
  </si>
  <si>
    <t>A.II.</t>
  </si>
  <si>
    <t>Kapitálové fondy súčet (r. 074 až 079)</t>
  </si>
  <si>
    <t>073</t>
  </si>
  <si>
    <t>A.II.1.</t>
  </si>
  <si>
    <t>Emisné ážio     (412)</t>
  </si>
  <si>
    <t>074</t>
  </si>
  <si>
    <t>Ostatné kapitálové fondy (413)</t>
  </si>
  <si>
    <t>075</t>
  </si>
  <si>
    <t>Zákonný rezervný fond (Nedeliteľný fond) z kapitálových vkladov (417, 418)</t>
  </si>
  <si>
    <t>076</t>
  </si>
  <si>
    <t>Oceňovacie rozdiely z precenenia majetku a záväzkov
(+/- 414)</t>
  </si>
  <si>
    <t>077</t>
  </si>
  <si>
    <t>Oceňovacie rozdiely z kapitálových účastín (+/- 415)</t>
  </si>
  <si>
    <t>078</t>
  </si>
  <si>
    <t>Oceňovacie rozdiely z precenenia pri zlúčení, splynutí a rozdelení (+/- 416)</t>
  </si>
  <si>
    <t>079</t>
  </si>
  <si>
    <t>Fondy zo zisku súčet (r. 081 až r. 083)</t>
  </si>
  <si>
    <t>080</t>
  </si>
  <si>
    <t>A.III.1.</t>
  </si>
  <si>
    <t>Zákonný rezervný fond (421)</t>
  </si>
  <si>
    <t>081</t>
  </si>
  <si>
    <t>Nedeliteľný fond  (422)</t>
  </si>
  <si>
    <t>082</t>
  </si>
  <si>
    <t>Štatutárne fondy a ostatné fondy (423, 427, 42X)</t>
  </si>
  <si>
    <t>083</t>
  </si>
  <si>
    <t>A.IV.</t>
  </si>
  <si>
    <t>Výsledok hospodárenia minulých rokov r. 085 a r. 086</t>
  </si>
  <si>
    <t>084</t>
  </si>
  <si>
    <t>A.IV.1.</t>
  </si>
  <si>
    <t>Nerozdelený zisk minulých rokov (428)</t>
  </si>
  <si>
    <t>085</t>
  </si>
  <si>
    <t xml:space="preserve">        2.</t>
  </si>
  <si>
    <t>Neuhradená strata minulých rokov (/-/429)</t>
  </si>
  <si>
    <t>086</t>
  </si>
  <si>
    <t>A.V.</t>
  </si>
  <si>
    <t>Výsledok hospodárenia za účtovné obdobie/+-/
r. 001 - (r. 068 + r. 073 + r. 080 + r. 084 + r. 088 + r. 121)</t>
  </si>
  <si>
    <t>087</t>
  </si>
  <si>
    <t>Záväzky r. 89 + r. 94 + r. 106+ r. 117 + r. 118</t>
  </si>
  <si>
    <t>088</t>
  </si>
  <si>
    <t>Rezervy súčet(r. 090 až r. 093)</t>
  </si>
  <si>
    <t>089</t>
  </si>
  <si>
    <t>Rezervy zákonné dlhodobé (451A)</t>
  </si>
  <si>
    <t>090</t>
  </si>
  <si>
    <t>Rezervy zákonné krátkodobé (323A, 451A)</t>
  </si>
  <si>
    <t>091</t>
  </si>
  <si>
    <t>Ostatné dlhodobé rezervy (459A, 45XA)</t>
  </si>
  <si>
    <t>092</t>
  </si>
  <si>
    <t>Ostatné krátkodobé rezervy (323A, 32X, 459A, 45XA)</t>
  </si>
  <si>
    <t>093</t>
  </si>
  <si>
    <t>Dlhodobé záväzky súčet (r. 095 až r. 105)</t>
  </si>
  <si>
    <t>094</t>
  </si>
  <si>
    <t>Dlhodobé záväzky z obchodného styku  (321A, 479A)</t>
  </si>
  <si>
    <t>095</t>
  </si>
  <si>
    <t>       2.</t>
  </si>
  <si>
    <t>Čistá hodnota zakázky (316A)</t>
  </si>
  <si>
    <t>096</t>
  </si>
  <si>
    <t>       3.</t>
  </si>
  <si>
    <t>Dlhodobé nevyfakturované dodávky  (476A)</t>
  </si>
  <si>
    <t>097</t>
  </si>
  <si>
    <t>       4.</t>
  </si>
  <si>
    <t>Dlhodobé záväzky voči dcérskej účtovnej jednotke a materskej účtovnej jednotke (471A)</t>
  </si>
  <si>
    <t>098</t>
  </si>
  <si>
    <t>Ostatné dlhodobé záväzky v rámci konsolidovaného celku (471A)</t>
  </si>
  <si>
    <t>099</t>
  </si>
  <si>
    <t>       6.</t>
  </si>
  <si>
    <t>Dlhodobé prijaté preddavky (475A)</t>
  </si>
  <si>
    <t>100</t>
  </si>
  <si>
    <t>       7.</t>
  </si>
  <si>
    <t>Dlhodobé zmenky na úhradu (478A)</t>
  </si>
  <si>
    <t>101</t>
  </si>
  <si>
    <t>       8.</t>
  </si>
  <si>
    <t>Vydané dhopisy (473A/-/255A)</t>
  </si>
  <si>
    <t>102</t>
  </si>
  <si>
    <t>       9.</t>
  </si>
  <si>
    <t>Záväzky zo sociálneho fondu (472)</t>
  </si>
  <si>
    <t>103</t>
  </si>
  <si>
    <t>     10.</t>
  </si>
  <si>
    <t>Ostatné dlhodobé záväzky                                                                                             (474A, 479A, 47XA, 372A, 373A, 377A)</t>
  </si>
  <si>
    <t>104</t>
  </si>
  <si>
    <t xml:space="preserve">     11.</t>
  </si>
  <si>
    <t>Odložený daňový záväzok  (481A)</t>
  </si>
  <si>
    <t>105</t>
  </si>
  <si>
    <t>Krátkodobé záväzky súčet (r. 107 až r. 116)</t>
  </si>
  <si>
    <t>106</t>
  </si>
  <si>
    <t>Záväzky z obchodného styku                                                                                          (321, 322, 324, 325, 32X, 475A, 478A, 479A, 47XA)</t>
  </si>
  <si>
    <t>107</t>
  </si>
  <si>
    <t>108</t>
  </si>
  <si>
    <t>Nevyfaktúrované dodávky (326, 476A)</t>
  </si>
  <si>
    <t>109</t>
  </si>
  <si>
    <t>       4. </t>
  </si>
  <si>
    <t>Záväzky voči dcérskej účtovnej jednotke a materskej účtovnej jednotke  (361A, 471A)</t>
  </si>
  <si>
    <t>110</t>
  </si>
  <si>
    <t>       5.</t>
  </si>
  <si>
    <t>Ostatné záväzky v rámci konsolidovaného celku                                                                 (361A, 36XA, 471A, 47XA)</t>
  </si>
  <si>
    <t>111</t>
  </si>
  <si>
    <t>Záväzky voči spoločníkom a združeniu                                                                            (364, 365, 366, 367, 368, 398A, 478A, 479A)</t>
  </si>
  <si>
    <t>112</t>
  </si>
  <si>
    <t>Záväzky voči zamestnancom (331,333,33X,479A)</t>
  </si>
  <si>
    <t>113</t>
  </si>
  <si>
    <t>Záväzky zo sociálneho poistenia  (336, 479A)</t>
  </si>
  <si>
    <t>114</t>
  </si>
  <si>
    <t xml:space="preserve">       9.</t>
  </si>
  <si>
    <t>Daňové záväzky a dotácie                                                                                                (341, 342, 343, 345, 346, 347, 34X)</t>
  </si>
  <si>
    <t>115</t>
  </si>
  <si>
    <t xml:space="preserve">      10.</t>
  </si>
  <si>
    <t>Ostatné záväzky                                                                                                                   (372A, 373A, 377A, 379A, 474A, 479A, 47X)</t>
  </si>
  <si>
    <t>116</t>
  </si>
  <si>
    <t>Krátkodobé finančné výpomoci                                                                                           (241, 249, 24X, 473A,/-/255A)</t>
  </si>
  <si>
    <t>117</t>
  </si>
  <si>
    <t>B.V.</t>
  </si>
  <si>
    <t>Bankové úvery r. 119 + r. 120</t>
  </si>
  <si>
    <t>118</t>
  </si>
  <si>
    <t>B.V.1.</t>
  </si>
  <si>
    <t>Bankové úvery dlhodobé  (461A, 46XA)</t>
  </si>
  <si>
    <t>119</t>
  </si>
  <si>
    <t>Bežné bankové úvery  (221A, 231, 232, 23X, 461A, 46XA)</t>
  </si>
  <si>
    <t>120</t>
  </si>
  <si>
    <t>Časové rozlíšenie súčet (r. 122 až r. 125)</t>
  </si>
  <si>
    <t>121</t>
  </si>
  <si>
    <t>C.   1.</t>
  </si>
  <si>
    <t>Výdavky budúcich období dlhodobé (383A)</t>
  </si>
  <si>
    <t>122</t>
  </si>
  <si>
    <t>Výdavky budúcich období krátkodobé (383A)</t>
  </si>
  <si>
    <t>123</t>
  </si>
  <si>
    <t>Výnosy budúcich období dlhodobé (384A)</t>
  </si>
  <si>
    <t>124</t>
  </si>
  <si>
    <t>Výnosy budúcich období krátkodobé (384A)</t>
  </si>
  <si>
    <t>125</t>
  </si>
  <si>
    <t>Ozna-čenie
a</t>
  </si>
  <si>
    <t>Text
b</t>
  </si>
  <si>
    <t>Číslo riadku
c</t>
  </si>
  <si>
    <t>Skutočnosť</t>
  </si>
  <si>
    <t>Bežné účtovné obdobie
1</t>
  </si>
  <si>
    <t>Bezprostredne predchádzajúce účtovné obdobie
2</t>
  </si>
  <si>
    <t xml:space="preserve">  I.</t>
  </si>
  <si>
    <t>Tržby z predaja tovaru  (604, 607)</t>
  </si>
  <si>
    <t>Náklady vynaložené na obstaranie predaného tovaru                                                                           (504, 505A, 507)</t>
  </si>
  <si>
    <t>Obchodná marža r. 01 - r. 02</t>
  </si>
  <si>
    <t xml:space="preserve">   II.</t>
  </si>
  <si>
    <t>Výroba r. 05 + r. 06 + r. 07</t>
  </si>
  <si>
    <t xml:space="preserve">   II.1.</t>
  </si>
  <si>
    <t>Tržby z predaja vlastných výrobkov a služieb (601, 602, 606)</t>
  </si>
  <si>
    <t>Zmeny stavu vnútroorganizačných zásob                                                                                            (+/- účtová skupina 61)</t>
  </si>
  <si>
    <t>Aktivácia ( účtová skupina 62)</t>
  </si>
  <si>
    <t>Výrobná spotreba r. 09 + r. 10</t>
  </si>
  <si>
    <t>B. 1.</t>
  </si>
  <si>
    <t>Spotreba materiálu, energie a ostatných neskladovateľných dodávok (501, 502, 503, 505A)</t>
  </si>
  <si>
    <t>    2.</t>
  </si>
  <si>
    <t>Služby (účtová skupina 51)</t>
  </si>
  <si>
    <t>Pridaná hodnota r. 03 + r. 04 - r. 08</t>
  </si>
  <si>
    <t>Osobné náklady súčet (r. 13 až 16)</t>
  </si>
  <si>
    <t>Mzdové náklady (521, 522)</t>
  </si>
  <si>
    <t xml:space="preserve">   2.</t>
  </si>
  <si>
    <t>Odmeny členom orgánov spoločnosti a družstva (523)</t>
  </si>
  <si>
    <t xml:space="preserve">   3.</t>
  </si>
  <si>
    <t>Náklady na sociálne poistenie (524, 525, 526)</t>
  </si>
  <si>
    <t xml:space="preserve">   4.</t>
  </si>
  <si>
    <t>Sociálne náklady (527, 528)</t>
  </si>
  <si>
    <t>Dane a poplatky (účtová skupina 53)</t>
  </si>
  <si>
    <t>Odpisy a opravné položky k dlhodobému nehmotnému majetku a dlhodobému hmotnému majetku (551, 553)</t>
  </si>
  <si>
    <t xml:space="preserve">  III.</t>
  </si>
  <si>
    <t>Tržby z predaja dlhodobého majetku a materiálu (641, 642)</t>
  </si>
  <si>
    <t>Zostatková cena predaného dlhodobého majetku a predaného materiálu (541, 542)</t>
  </si>
  <si>
    <t>Tvorba a zúčtovanie opravných položiek k pohľadávkam (+/-547)</t>
  </si>
  <si>
    <t>IV.</t>
  </si>
  <si>
    <t>Ostatné výnosy z hospodárskej činnosti                                                                                          (644, 645, 646, 648, 655, 657)</t>
  </si>
  <si>
    <t>H.</t>
  </si>
  <si>
    <t>Ostatné náklady na hospodársku činnosť                                                                                        (543, 544, 545, 546, 548, 549, 555, 557)</t>
  </si>
  <si>
    <t>V.</t>
  </si>
  <si>
    <t>Prevod výnosov z hospodárskej činnosti (-)(697)</t>
  </si>
  <si>
    <t>I.</t>
  </si>
  <si>
    <t>Prevod nákladov na hospodársku činnosť (-)(597)</t>
  </si>
  <si>
    <t>*</t>
  </si>
  <si>
    <t>Výsledok hospodárenia z hospodárskej činnosti r. 11 - r. 12 - r. 17 - r. 18 + r. 19 - r. 20 - r. 21 + r. 22 - r. 23 + (- r. 24) - (-r.25)</t>
  </si>
  <si>
    <t>VI.</t>
  </si>
  <si>
    <t>Tržby z predaja cenných papierov a podielov (661)</t>
  </si>
  <si>
    <t>J.</t>
  </si>
  <si>
    <t>Predané cenné papiere a podiely (561)</t>
  </si>
  <si>
    <t>28</t>
  </si>
  <si>
    <t xml:space="preserve"> VII.</t>
  </si>
  <si>
    <t>Výnosy z dlhodobého finančného majetku r. 30 + r. 31 + r. 32</t>
  </si>
  <si>
    <t>29</t>
  </si>
  <si>
    <t>VII. 1.</t>
  </si>
  <si>
    <t>Výnosy z cenných papierov a podielov v dcérskej účtovnej jednotke a v spoločnosti s podstatným vplyvom (665A)</t>
  </si>
  <si>
    <t>30</t>
  </si>
  <si>
    <t>Výnosy z ostatných dlhodobých cenných papierov a podielov (665A)</t>
  </si>
  <si>
    <t>31</t>
  </si>
  <si>
    <t>Výnosy z ostatného dlhodobého finančného majetku (665A)</t>
  </si>
  <si>
    <t>32</t>
  </si>
  <si>
    <t>VIII.</t>
  </si>
  <si>
    <t>Výnosy z krátkodobého finančného majetku (666)</t>
  </si>
  <si>
    <t>33</t>
  </si>
  <si>
    <t xml:space="preserve">K. </t>
  </si>
  <si>
    <t>Náklady na krátkodobý finančný majetok (566)</t>
  </si>
  <si>
    <t>34</t>
  </si>
  <si>
    <t>IX.</t>
  </si>
  <si>
    <t>Výnosy z precenenia cenných papierov a výnosy z derivátových operácií (664, 667)</t>
  </si>
  <si>
    <t>35</t>
  </si>
  <si>
    <t>L.</t>
  </si>
  <si>
    <t>Náklady na precenenie cenných papierov a náklady na derivátové operácie (564, 567)</t>
  </si>
  <si>
    <t>36</t>
  </si>
  <si>
    <t>M.</t>
  </si>
  <si>
    <t>Tvorba a zúčtovanie opravných položiek k finančnému majetku +/- 565</t>
  </si>
  <si>
    <t>37</t>
  </si>
  <si>
    <t>X.</t>
  </si>
  <si>
    <t>Výnosové úroky (662)</t>
  </si>
  <si>
    <t>38</t>
  </si>
  <si>
    <t>N.</t>
  </si>
  <si>
    <t>Nákladové úroky (562)</t>
  </si>
  <si>
    <t>39</t>
  </si>
  <si>
    <t>XI.</t>
  </si>
  <si>
    <t>Kurzové zisky (663)</t>
  </si>
  <si>
    <t>40</t>
  </si>
  <si>
    <t>O.</t>
  </si>
  <si>
    <t>Kurzové straty (563)</t>
  </si>
  <si>
    <t>41</t>
  </si>
  <si>
    <t>XII.</t>
  </si>
  <si>
    <t>Ostatné výnosy z finančnej činnosti (668)</t>
  </si>
  <si>
    <t>42</t>
  </si>
  <si>
    <t>P.</t>
  </si>
  <si>
    <t>Ostatné náklady na finančnú činnosť (568, 569)</t>
  </si>
  <si>
    <t>43</t>
  </si>
  <si>
    <t xml:space="preserve">  XIII.</t>
  </si>
  <si>
    <t>Prevod finančných výnosov (-) (698)</t>
  </si>
  <si>
    <t>44</t>
  </si>
  <si>
    <t>R.</t>
  </si>
  <si>
    <t>Prevod finančných nákladov (-) (598)</t>
  </si>
  <si>
    <t>45</t>
  </si>
  <si>
    <t>Výsledok hospodárenia z finančnej činnosti r. 27 - r. 28 + r. 29 + r. 33 - r. 34 + r. 35 - r. 36 - r. 37 + r. 38 - r. 39 + r. 40 - r. 41 + r. 42 - r. 43 + (- r. 44) - (- r. 45)</t>
  </si>
  <si>
    <t>46</t>
  </si>
  <si>
    <t>**</t>
  </si>
  <si>
    <t>Výsledok hospodárenia z bežnej činnosti pred zdanením r. 26 + r. 46</t>
  </si>
  <si>
    <t>47</t>
  </si>
  <si>
    <t>Daň z príjmov z bežnej činnosti r. 49 + r. 50</t>
  </si>
  <si>
    <t>48</t>
  </si>
  <si>
    <t>S.   1.</t>
  </si>
  <si>
    <t>- splatná (591, 595)</t>
  </si>
  <si>
    <t>49</t>
  </si>
  <si>
    <t>- odložená (+/- 592)</t>
  </si>
  <si>
    <t>50</t>
  </si>
  <si>
    <t>Výsledok hospodárenia z bežnej činnosti po zdanení                                                                                        r. 47 - r. 48</t>
  </si>
  <si>
    <t>51</t>
  </si>
  <si>
    <t xml:space="preserve">  XIV.</t>
  </si>
  <si>
    <t>Mimoriadne výnosy (účtová skupina 68)</t>
  </si>
  <si>
    <t>52</t>
  </si>
  <si>
    <t>T.</t>
  </si>
  <si>
    <t>Mimoriadne náklady (účtová skupina 58)</t>
  </si>
  <si>
    <t>53</t>
  </si>
  <si>
    <t>Výsledok hospodárenia z mimoriadnej činnosti pred zdanením r. 52 - r. 53</t>
  </si>
  <si>
    <t>54</t>
  </si>
  <si>
    <t>U.</t>
  </si>
  <si>
    <t>Daň z príjmov z mimoriadnej činnosti r. 56 + r. 57</t>
  </si>
  <si>
    <t>55</t>
  </si>
  <si>
    <t>U.1.</t>
  </si>
  <si>
    <t>- splatná (593)</t>
  </si>
  <si>
    <t>56</t>
  </si>
  <si>
    <t>- odložená (+/- 594)</t>
  </si>
  <si>
    <t>57</t>
  </si>
  <si>
    <t>Výsledok hospodárenia z mimoriadnej činnosti po zdanením r. 54 - r. 55</t>
  </si>
  <si>
    <t>58</t>
  </si>
  <si>
    <t>***</t>
  </si>
  <si>
    <t>Výsledok hospodárenia za účtovné obdobie pred zdanením (+/-) [r. 47 + r. 54]</t>
  </si>
  <si>
    <t>59</t>
  </si>
  <si>
    <t>Prevod podielov na výsledku hospodárenia spoločníkom                                                                  (+/- 596)</t>
  </si>
  <si>
    <t>60</t>
  </si>
  <si>
    <t>Výsledok hospodárenia za účtovné obdobie po zdanení (+/-) [r. 51 + r. 58 - r. 60]</t>
  </si>
  <si>
    <t>61</t>
  </si>
  <si>
    <t xml:space="preserve">zostavenej k </t>
  </si>
  <si>
    <t>Výkaz ziskov a strát  Úč POD 2 -04</t>
  </si>
  <si>
    <t>kontrola súčtu</t>
  </si>
  <si>
    <t xml:space="preserve">Zostatok v bežnom roku
(EUR)
</t>
  </si>
  <si>
    <t>Druh obchodu</t>
  </si>
  <si>
    <t>Kód druhu obchodu</t>
  </si>
  <si>
    <t>poskytnutie služieb</t>
  </si>
  <si>
    <t>obchoné zasútpenie</t>
  </si>
  <si>
    <t>know-how</t>
  </si>
  <si>
    <t>iný obchod</t>
  </si>
  <si>
    <t>Informácie o údajoch na strane aktív súvahy</t>
  </si>
  <si>
    <t xml:space="preserve"> - uviesť alebo vytlačiť hárok "vystvelivky"</t>
  </si>
  <si>
    <t>ZÁVÄZKY</t>
  </si>
  <si>
    <t>FINANČNÉ ÚČTY</t>
  </si>
  <si>
    <t>8.</t>
  </si>
  <si>
    <t>POHĽADÁVKY</t>
  </si>
  <si>
    <t>ZÁKAZKOVÁ VÝROBA</t>
  </si>
  <si>
    <t>ZÁSOBY</t>
  </si>
  <si>
    <t>INFORMÁCIE O ÚČTOVNEJ JEDNOTKE</t>
  </si>
  <si>
    <t>ZÁKLADNÉ VÝCHODISKÁ PRE ZOSTAVENIE ÚČTOVNEJ ZÁVIERKY</t>
  </si>
  <si>
    <t>POUŽITÉ ÚČTOVNÉ ZÁSADY A METÓDY</t>
  </si>
  <si>
    <t>Poistné riziká</t>
  </si>
  <si>
    <t>kontrola AKÍVA = PASÍVA</t>
  </si>
  <si>
    <t>kontrola VÝSLEDOK v pasívach = VÝSLEDOK vo VZaS</t>
  </si>
  <si>
    <t>Informácie o počte zamestnancov:</t>
  </si>
  <si>
    <t>H</t>
  </si>
  <si>
    <t xml:space="preserve">A </t>
  </si>
  <si>
    <t>N</t>
  </si>
  <si>
    <t>S</t>
  </si>
  <si>
    <t>A</t>
  </si>
  <si>
    <t xml:space="preserve">F </t>
  </si>
  <si>
    <t>L</t>
  </si>
  <si>
    <t>E</t>
  </si>
  <si>
    <t>Y</t>
  </si>
  <si>
    <t>D</t>
  </si>
  <si>
    <t>R</t>
  </si>
  <si>
    <t>U</t>
  </si>
  <si>
    <t>I</t>
  </si>
  <si>
    <t>K</t>
  </si>
  <si>
    <t>,</t>
  </si>
  <si>
    <t>O</t>
  </si>
  <si>
    <t>Š</t>
  </si>
  <si>
    <t>Ť</t>
  </si>
  <si>
    <t>T</t>
  </si>
  <si>
    <t>C</t>
  </si>
  <si>
    <t>M</t>
  </si>
  <si>
    <t>J</t>
  </si>
  <si>
    <t>V</t>
  </si>
  <si>
    <t>@</t>
  </si>
  <si>
    <t>F</t>
  </si>
  <si>
    <t xml:space="preserve">HANSA-FLEX HYDRAULIK, s.r.o. (ďalej len „spoločnosť”) je spoločnosť s ručením obmedzeným, ktorá bola založená dňa 18.12.1995. Dňa 08.01.1996 bola zapísaná do Obchodného registra vedenom na Okresnom súde Žilina, oddiel Sro, vložka 3065/L. Spoločnosť sídli  v Košťanoch nad Turcom 325  Slovenská republika, identifikačné číslo 31642608 </t>
  </si>
  <si>
    <t xml:space="preserve">V roku 2013 neboli uskutočnené žiadne  zmeny v zápise do Obchodného registra. </t>
  </si>
  <si>
    <t xml:space="preserve">Informácie o štruktúre spoločníkov ku dňu, ku ktorému sa zostavuje účtovná závierka </t>
  </si>
  <si>
    <t>Spoločník</t>
  </si>
  <si>
    <t>HANSA-FLEX Hydraulik GmbH Wien</t>
  </si>
  <si>
    <t>Spoločník do dňa zmeny v štruktúre spoločníkov</t>
  </si>
  <si>
    <t>Spoločnosť nie  je neobmedzene ručiacim spoločníkom v spoločnostiach a nie je v žiadnom podniku neobmedzene ručiacim spoločníkom.</t>
  </si>
  <si>
    <t>Konateľ:</t>
  </si>
  <si>
    <t>Mgr.Andrea Albrecht</t>
  </si>
  <si>
    <t>Prokurista:</t>
  </si>
  <si>
    <t>Želmíra Sporková</t>
  </si>
  <si>
    <t>Spoločnosť nemá organizačnú zložku v zahraničí. Spoločnosť nevstúpila do konkurzu, zlúčenia, splynutia, rozdelenia alebo premeny.</t>
  </si>
  <si>
    <t>Spoločnosť neobstarala dlhodobý nehmotný majetok iným spôsobom ako kúpou.</t>
  </si>
  <si>
    <t>2 roky</t>
  </si>
  <si>
    <t>1/2</t>
  </si>
  <si>
    <t>rovnomerne</t>
  </si>
  <si>
    <t>Nakupovaný dlhodobý hmotný majetok sa oceňuje v obstarávacích cenách, ktoré zahŕňajú cenu obstarania, náklady na dopravu, prípadne ďalšie náklady súvisiace s obstaraním.</t>
  </si>
  <si>
    <t>Dlhodobý hmotný majetok vytvorený vlastnou činnosťou sa oceňuje vlastnými nákladmi, ktoré zahrňujú priame materiálové a mzdové náklady a výrobné režijné náklady.</t>
  </si>
  <si>
    <t xml:space="preserve">Dlhodobý hmotný majetok získaný bezodplatne sa oceňuje reprodukčnou obstarávacou cenou a účtuje sa v prospech účtu ostatných kapitálových fondov. </t>
  </si>
  <si>
    <t>20 rokov</t>
  </si>
  <si>
    <t>1/20</t>
  </si>
  <si>
    <t>rovnomerná</t>
  </si>
  <si>
    <t>4-12 rokov</t>
  </si>
  <si>
    <t>1/4</t>
  </si>
  <si>
    <t>1/(4-12)</t>
  </si>
  <si>
    <t xml:space="preserve">Dlhodobé i krátkodobé záväzky sa vykazujú v menovitých hodnotách. </t>
  </si>
  <si>
    <t>Zákonný rezervný fond má spoločnosť vytvorený v zákonnej výške.</t>
  </si>
  <si>
    <t>Členovia štatutárnych orgánov k 31.12.2013:</t>
  </si>
  <si>
    <t xml:space="preserve">Účtovná závierka bola zostavená podľa Zákona č. 431/2002 Z.z. o účtovníctve v znení neskorších predpisov za predpokladu nepretržitého trvania jej činnosti a je zostavená ako riadna účtovná závierka. </t>
  </si>
  <si>
    <t>Účtovná závierka spoločnosti za predchádzajúce účtovné obdobie, t.j. k 31.12.2012 bola schválená valným zhromaždením spoločnosti dňa 15.4.2013.</t>
  </si>
  <si>
    <t xml:space="preserve">Účtovné zásady a metódy, ktoré spoločnosť používala pri zostavení účtovnej závierky za rok 2013 a 2012 sú nasledovné: </t>
  </si>
  <si>
    <t>Dlhodobý nehmotný majetok sa odpisuje do nákladov počas predpokladanej doby jeho používania a predpokladaného priebehu jeho opotrebenia. Odpisovať sa začína prvým dňom mesiaca nasledujúceho po uvedení dlhodobého majetku do používania. Drobný dlhodobý nehmotný majetok, ktorého obstarávacia cena (resp. vlastné náklady) je 2 400 EUR a nižšia, sa účtuje priamo do nákladov pri uvedení do používania. Predpokladaná  doba používania, metóda odpisovania a odpisová sadzba sú  stanovené pre jednotlivé skupiny dlhodobého nehmotného majetku  nasledovne:</t>
  </si>
  <si>
    <t>Dlhodobý hmotný majetok sa odpisuje do nákladov počas predpokladanej doby jeho používania a predpokladaného priebehu jeho opotrebenia. Odpisovať sa začína prvým dňom mesiaca nasledujúceho po uvedení dlhodobého majetku do používania. Drobný dlhodobý hmotný majetok, ktorého obstarávacia cena (resp. vlastné náklady) je 1 700 EUR a nižšia, sa účtuje priamo do nákladov. Predpokladaná doba používania, metóda odpisovania a odpisová sadzba sú stanovené pre jednotlivé skupiny dlhodobého hmotného majetku  nasledovne:</t>
  </si>
  <si>
    <t>Poistenie majetku</t>
  </si>
  <si>
    <t>dlhodobý majetok</t>
  </si>
  <si>
    <t>živelné škody</t>
  </si>
  <si>
    <t xml:space="preserve">dlhodobý majetok </t>
  </si>
  <si>
    <t>Dlhodobý majetok je poistený v poisťovni Kooperatíva. Majetkové poistenie zahŕňa predovšetkým poistenie strojov a za</t>
  </si>
  <si>
    <t>riadení, poistenie prepravy zásielok, havarijné poistenie a poistenie zodpovednosti za dodávku vadných výrobkov.</t>
  </si>
  <si>
    <t>odcudzenie</t>
  </si>
  <si>
    <t>spoločnosť neeviduje finančný majetok</t>
  </si>
  <si>
    <t>Ocenenie nadbytočných, zastaraných a nízkoobrátkových zásob sa znižuje na nižšiu úžitkovú hodnotu prostredníctvom opravných položiek. Opravnú položku stanovilo vedenie spoločnosti pre rok 2013 vo výške 20.000,- EUR.</t>
  </si>
  <si>
    <t>spoločnosť o nej neúčtovala</t>
  </si>
  <si>
    <t>poistenie rôzne</t>
  </si>
  <si>
    <t>servis programu Solid Works</t>
  </si>
  <si>
    <t>spoločnosť neeviduje</t>
  </si>
  <si>
    <t>odchodné</t>
  </si>
  <si>
    <t>audit 2013</t>
  </si>
  <si>
    <t>zverejnenie závierky</t>
  </si>
  <si>
    <t>nevyč.dovolenka</t>
  </si>
  <si>
    <t>zdrav.poistenie</t>
  </si>
  <si>
    <t>odchodné-krát.časť</t>
  </si>
  <si>
    <t>dodávka vody</t>
  </si>
  <si>
    <t>audit 2012</t>
  </si>
  <si>
    <t>odchodné - krátkodobá časť</t>
  </si>
  <si>
    <t>prerušenie prevádzky</t>
  </si>
  <si>
    <t>Sociálny fond sa podľa zákona o sociálnom fonde tvorí povinne na ťarchu nákladov vo výške 0,6% hrubých miezd zúčtovaných zamestnancom na výplaty a používa sa na príspevok na stravovanie pre zamestnancov.</t>
  </si>
  <si>
    <t>- spoločnosť neeviduje</t>
  </si>
  <si>
    <t>poistenie výbavy auta za rok 2012</t>
  </si>
  <si>
    <t>servis SolidWorks</t>
  </si>
  <si>
    <t>Spoločnosť má v nájme prevádzkové priestory umiestnené v Košiciach, Bratislave, Zvolene, Nitre, Žiline a Senici. Nájomné zmluvy sa uzatvárajú na dobu neurčitú. Ročné náklady na nájom dosahujú cca 80.000,- EUR.</t>
  </si>
  <si>
    <t>Spoločnosť nemá podmienený majetok, ktorý sa nesleduje v účtovníctve a neuvádza v súvahe.</t>
  </si>
  <si>
    <t>Spoločnosť vedie súdne spory prípadne exekúcie voči nasledovným spoločnostiam:</t>
  </si>
  <si>
    <t>Ekoglobal - 2336 EUR, SMT - 2532 EUR, Vihorlat - 208 EUR, Superguma - 2032 EUR, Erbra - 1544 EUR, Loaders - 6835 EUR, Hospital - 714 EUR, Krimex - 493 EUR, KM Logistic - 544 EUR, SCT Caravan - 801 EUR, SVT Slovmat - 1222 EUR, Hydrovrt - 1852 EUR, Stampf - 600 EUR, MBM Betkam - 541 EUR, Inžiniering - 1268 EUR, Stavma - 410 EUR, Walner - 232 EUR, a Formengineering - 4161 EUR.</t>
  </si>
  <si>
    <t>Slovenská republika</t>
  </si>
  <si>
    <t>Zahraničie</t>
  </si>
  <si>
    <t>predaj služieb</t>
  </si>
  <si>
    <t>predaj tovaru</t>
  </si>
  <si>
    <t>nákup služieb</t>
  </si>
  <si>
    <t>nákup tovaru</t>
  </si>
  <si>
    <t>úroky z omeškania</t>
  </si>
  <si>
    <t>poistenie</t>
  </si>
  <si>
    <t>odpis pohľ.</t>
  </si>
  <si>
    <t>ost.náklady</t>
  </si>
  <si>
    <t>nákl.úroky</t>
  </si>
  <si>
    <t>odst.fin.náklady</t>
  </si>
  <si>
    <t>mýto</t>
  </si>
  <si>
    <t>nájom</t>
  </si>
  <si>
    <t>IT náklady</t>
  </si>
  <si>
    <t>preprané nákl.</t>
  </si>
  <si>
    <t>reklama</t>
  </si>
  <si>
    <t>telefón</t>
  </si>
  <si>
    <t>právne porad.</t>
  </si>
  <si>
    <t>ost.náklydy</t>
  </si>
  <si>
    <t>provízie</t>
  </si>
  <si>
    <t>tržby z predaja majetku</t>
  </si>
  <si>
    <t>výnos z odpís.pohľ.</t>
  </si>
  <si>
    <t>výnos zo šrotu</t>
  </si>
  <si>
    <t>výnos z odpísaných pohľ.</t>
  </si>
  <si>
    <t>ostatné</t>
  </si>
  <si>
    <t xml:space="preserve"> -  predaj hydraulických prvkov a zariadení v rozsahu voľných živností.</t>
  </si>
  <si>
    <t>Spoločnosť je súčasťou skupiny HANSA-FLEX AG Brémy. Materskou spoločnosťou spoločnosti je HANSA-FLEX Hydraulik GmbH Wien. Konsolidovanú účtovnú závierku za najväčšiu skupinu podnikov zostavuje materská spoločnosť celej skupiny. Táto účtovná závierka je k nahliadnutiu v sídle uvedenej spoločnosti.</t>
  </si>
  <si>
    <t>Finančné účty tvoria ceniny, peniaze v hotovosti a na bankových účtoch.</t>
  </si>
  <si>
    <t>Nakupované zásoby sú ocenené obstarávacími cenami. Vedľajšie obstarávacie náklady (preprava, balné ... ) sa účtujú na samostatnom účte. Prijaté zľavy, diskonty, rabaty znižujú obstarávaciu cenu zásob, pokiaľ tovar nebol ešte predaný. Vyskladnenie zásob sa realizuje s použitím metódy váženého aritmetického priemeru. Vedľajšie obstarávacie náklady sú zúčtované do nákladov v pomere k vyskladneným zásobám raz mesačne.</t>
  </si>
  <si>
    <t>Pohľadávky sa oceňujú menovitou hodnotou. Postúpené pohľadávky sa oceňujú obstarávacou cenou. Ocenenie pochybných pohľadávok sa upravuje na ich realizovateľnú  hodnotu  opravnými  položkami .</t>
  </si>
  <si>
    <t>Náklady budúcich období sa oceňujú ich menovitou hodnotou, pričom sa vykazujú vo výške, ktorá je potrebná na dodržanie zásady vecnej a časovej súvislosti s účtovným obdobím.</t>
  </si>
  <si>
    <t>Spoločnosť tvorí opravná položku k zásobám, ktoré nevykázali pohyb za posledných 24 mesiacov vo výške 10 % hodnoty zásob.</t>
  </si>
  <si>
    <t>S účinnosťou od 01.01.2014 bola sadzba dane z príjmov právnických osôb snížená z pôvodných 23% na 22%. Z tohto dôvodu bola odložená daň, o ktorej Spoločnosť účtovala v účtovnom období 2013 prepočítaná sadzbou dane z príjmov platnou od 01.01.2014</t>
  </si>
  <si>
    <t>Dlhodobý nehmotný a hmotný majetok</t>
  </si>
  <si>
    <t>Pohľadávky voči DÚJ a  MÚJ</t>
  </si>
  <si>
    <t>K pochybným pohľadávkam boli v roku 2013 a 2012 vytvorené opravné položky v súlade so zákonom o dani z príjmov a účtovníctve nasledovne: 91 - 180  dní po splatnosti vo výške 25%, čo predstavuje 591,10 EUR, 181 - 270 dní po splatnosti vo výške 50%, čo predstavuje 3 366,65 EUR, 271 - 360 dní po splatnosti vo výške 75%, čo predstavuje 2 832 EUR a viac ako 360 dní po splatnosti vo výške 100%, čo predstavuje 45 476,84 EUR.</t>
  </si>
  <si>
    <t>Pohľadávky voči spriazneným osobám : HF Brémy / 41 838,30 EUR, ostatné zo skupiny HF / 377,80 EUR.</t>
  </si>
  <si>
    <t>Hodnota predmetu záložného práva</t>
  </si>
  <si>
    <t>Bežné účty v banke alebo v pobočke zahraničnej banky</t>
  </si>
  <si>
    <t>Vkladové účty v banke alebo v pobočke zahraničnej banky termínované</t>
  </si>
  <si>
    <t>Spoločnosť má otvorený kontokorentný účet, ktorý jej umožňuje čerpať úver do výšky 165 970 EUR. K 31.12.2013 spoločnosť nevykazuje debetný zostatok. Poskytnutie úveru je viazané na krytie prevádzkových potrieb.</t>
  </si>
  <si>
    <t>Web hosting</t>
  </si>
  <si>
    <t xml:space="preserve">9. </t>
  </si>
  <si>
    <t xml:space="preserve">Informácie o rozdelení účtovného zisku </t>
  </si>
  <si>
    <t xml:space="preserve">Vedenie spoločnosti navrhuje rozdeliť zisk  za rok 2013 nasledovne: </t>
  </si>
  <si>
    <t>Povinný prídel do zákonného rezervného fondu nie je potrebný, pretože zákonný rezervný fond už dosiahol svoju maximálnu hranicu stanovenú v právnych predpisoch a v spoločenskej zmluve. Zisk pripadne spoločníkovi.</t>
  </si>
  <si>
    <t>Valné zhromaždenie zo dňa 15.04.2013 rozhodlo, že zisk vo výške 252 759,86 Eur bude zaúčtovaný ako nerozdelený zisk minulých rokov na účte 428.</t>
  </si>
  <si>
    <t>Rezerva na ochodné sa od roku 2013 tvorí pre všetkých zamestnancov, nielen pre zamestnancov, ktorí sú vo veku 10 rokov do dosiahnutia dôchodkového veku.</t>
  </si>
  <si>
    <t xml:space="preserve">  - doúčtovanie rezervy na odchodné do dôchodku pre všetkých zamestnancov k 1.1.2013 (zmena metódy odhadu rezervy uvedená v bode 3.)</t>
  </si>
  <si>
    <t xml:space="preserve"> - tvorba rezervy na odmeny pri životných jubileách k 1.1.2013 (oprava významnej chyby)</t>
  </si>
  <si>
    <t xml:space="preserve">  - zaúčtovanie súvisiacej odloženej dane</t>
  </si>
  <si>
    <t>Úbytok nerozdeleného zisku vo výške 11 312 EUR zaúčtovaného v bežnom účtovnom období predstavuje:</t>
  </si>
  <si>
    <t>10.</t>
  </si>
  <si>
    <t>Od roku 2013 sa tvorí rezerva na odmeny pri výročiach zamestnancov, ktorá sa v minulosti netvorila.</t>
  </si>
  <si>
    <t>nevyfakturované dodávky</t>
  </si>
  <si>
    <t>odmeny pri výročiach-krát.časť</t>
  </si>
  <si>
    <t>odmeny pri výročiach</t>
  </si>
  <si>
    <t>11.</t>
  </si>
  <si>
    <t>Mena</t>
  </si>
  <si>
    <t>Úrok p.a. v %</t>
  </si>
  <si>
    <t>Dátum splatnosti</t>
  </si>
  <si>
    <t>Suma istiny v príslušnej mene za bežné účtovné obdobie</t>
  </si>
  <si>
    <t>Suma istiny v eurách za bežné účtovné obdobie</t>
  </si>
  <si>
    <t xml:space="preserve">Suma istiny v príslušnej mene za bezprostredne predchádzajúce účtovné obdobie </t>
  </si>
  <si>
    <t>Dlhodobé pôžičky</t>
  </si>
  <si>
    <t>Krátkodobé pôžičky</t>
  </si>
  <si>
    <t>Krátkodobé finančné výpomoci</t>
  </si>
  <si>
    <t xml:space="preserve">2% + 3 mes. EURIBOR </t>
  </si>
  <si>
    <t>EUR</t>
  </si>
  <si>
    <t>Pôžička od spol. v konsolidovanom celku</t>
  </si>
  <si>
    <t>2014 - 2016</t>
  </si>
  <si>
    <t>12.</t>
  </si>
  <si>
    <t>Spoločnosť zaúčtovala odložený daňový záväzk a pohľadávku v plnej výške.</t>
  </si>
  <si>
    <t xml:space="preserve">13. </t>
  </si>
  <si>
    <t xml:space="preserve"> - uvádzať by sa mali iba pohľadávky, ktoré už neevidujete v účtovníctve</t>
  </si>
  <si>
    <t>V zmysle Zákona o správe daní a poplatkov a ostatných zákonov z oblasti daňového práva môžu byť v spoločnosti vykonané kontroly daňových priznaní spätne za obdobie 5 rokov. V dôsledku toho sú  k 31.decembru 2013 daňové prizanania spoločnosti za roky 2007 až 2013 otvorené a môžu sa stať predmetom kontroly. K závierkovému dňu spoločnosť nevie stanoviť dopad prípadných kontrol na finančné povinnosti spoločnosti.</t>
  </si>
  <si>
    <t>16.</t>
  </si>
  <si>
    <t>Technické kreslenie</t>
  </si>
  <si>
    <t>Ostatné služby</t>
  </si>
  <si>
    <t>Predaj tovaru</t>
  </si>
  <si>
    <t xml:space="preserve">Aktivácia nákladov, výnosy z hospodárskej a finančnej činnosti </t>
  </si>
  <si>
    <t>Inventúrne prebytky</t>
  </si>
  <si>
    <t>Kreditné úroky</t>
  </si>
  <si>
    <t xml:space="preserve">Informácie o nákladoch na poskytnuté služby, ostatných nákladoch na hospodársku činnosť a finančných nákladoch sú uvedený v nasledujúcej tabuľke: </t>
  </si>
  <si>
    <t>Informácie o nákladoch voči audítorovi, audítorskej spoločnosti sú uvedené nižšie:</t>
  </si>
  <si>
    <t>Náklady voči audítorovi, audítorskej spoločnosti</t>
  </si>
  <si>
    <t>S účinnosťou od 01.01.2013 bola sadzba dane z príjmov právnických osôb zvýšená z pôvodných 19% na 23%. Z tohto dôvodu bola odložená daň, o ktorej Spoločnosť účtovala v účtovnom období 2012 prepočítaná sadzbou dane z príjmov platnou od 01.01.2013.</t>
  </si>
  <si>
    <t>S účinnosťou od 01.01.2014 bola sadzba dane z príjmov právnických osôb znížená z pôvodných 23% na 22%. Z tohto dôvodu bola odložená daň, o ktorej Spoločnosť účtovala v účtovnom období 2013 prepočítaná sadzbou dane z príjmov platnou od 01.01.2014.</t>
  </si>
  <si>
    <t>Vplyv nevykázanej odloženej daňovej pohľadávky</t>
  </si>
  <si>
    <t>Zmena sadzby dane</t>
  </si>
  <si>
    <t>Informácie o príjmoch a výhodách členov štatutárnych orgánov účtovnej jednotky</t>
  </si>
  <si>
    <t>Prehľad o príjmoch a výhodách členov štatutárnych orgánov je uvedený v nasledovnej tabuľke:</t>
  </si>
  <si>
    <t>Spoločnosť neuskutočnila transakcie so spriaznenými osobami, ktoré sa neuzavreli na základe obvyklých obchodných podmienok.</t>
  </si>
  <si>
    <t>Spoločnosť neuskutočnili obchodnú ani inú činnosť voči materskej spoločnosti.</t>
  </si>
  <si>
    <t>Spoločnosť uskutočnila v priebehu účtovného obdobia nasledujúce transakcie so spriaznenými osobami uzavretých na základe obvyklých obchodných podmienok:</t>
  </si>
  <si>
    <t xml:space="preserve">18. </t>
  </si>
  <si>
    <t>Po 31.12.2013 nenastali také udalosti, ktoré majú významný vplyv na verné zobrazenie skutočností uvádzaných v tejto účtovnej závierke.</t>
  </si>
  <si>
    <t xml:space="preserve">Prehľad o peňažných tokoch bol spracovaný nepriamou metódou a je súčasťou prílohy č. 1. </t>
  </si>
  <si>
    <t>Úver je zabezpečený pohľadávkymi spoločnosti.</t>
  </si>
  <si>
    <t>Kontokorentný úver je zabezpečený pohľadávkami spoločnosti.</t>
  </si>
  <si>
    <t>Spoločnosť ručí za záväzky spriaznenej osoby do výšky 412.500 EUR.</t>
  </si>
  <si>
    <t>Z/S</t>
  </si>
  <si>
    <t>Výsledok hospodárenia z bežnej činnosti pred zdanením daňou z príjmov</t>
  </si>
  <si>
    <t>Nepeňažné operácie ovplyvňujúce výsledok hospodárenia z bežnej činnosti pred zdanením daňou z príjmov /A1.1.až A1.13./</t>
  </si>
  <si>
    <t>Ostatné položky nepeňažného charakteru, ktoré ovplyvňujú výsledok hospodárenia z bežnej činnosti, s výnimkou tých, ktoré sa uvádzajú osobitne v iných častiach prehľadu prehľadu peňažných tokov</t>
  </si>
  <si>
    <t>Vplyv zmien stavu pracovného kapitálu /A2.1. Až A.2.4/</t>
  </si>
  <si>
    <t>Zmena stavu pohľadávok z prevádzkovej činností</t>
  </si>
  <si>
    <t>Zmena stavu záväzkov  z prevádzkovej činností</t>
  </si>
  <si>
    <t xml:space="preserve">Zmena stavu krátkodobého finančného majetku, s výnimkou majetku, ktorý je súčasťou peňažných prostriedkov a peňažných ekvivalentov </t>
  </si>
  <si>
    <t>Výdavky na zaplatené úroky, s výnimkou tých, ktoré sa začleňujú do fin.činn.</t>
  </si>
  <si>
    <t xml:space="preserve">Peňažné toky z prevádzkovej činnosti (súčet A*+A.3. až A.6.) </t>
  </si>
  <si>
    <t>Výdavky na daň z príjmov účtovnej jednotky, s výnimkou tých, ktoré sa začleňujú do invenstičných činností alebo finančných činností</t>
  </si>
  <si>
    <t xml:space="preserve">Čisté peňaž.toky z prevádz.činnosti (súčet A**+A.7. Až A.9.) </t>
  </si>
  <si>
    <t>Výdavky na splácanie ostatných dlhodob.záväzkov a krátkod.záväz. vyplývajúcich z finanč.činnosti účtov.jednotky,s výnimkou tých,ktoré sa uvádzajú osobitne v inej časti prehľadu peňažných tokov</t>
  </si>
  <si>
    <t>Stav peňažných prostriedkov a peňažných ekvivalentov na začiatku účtovného obdobia</t>
  </si>
  <si>
    <t xml:space="preserve">Zostavené dňa: </t>
  </si>
  <si>
    <t>Podpisový záznam osoby zodpovednej za vedenie účtovníctva:</t>
  </si>
  <si>
    <t>Schválené dňa:</t>
  </si>
  <si>
    <t xml:space="preserve">. </t>
  </si>
  <si>
    <t>k 31.12.2013</t>
  </si>
  <si>
    <t xml:space="preserve">HANSA - FLEX Hydraulik, s.r.o. </t>
  </si>
  <si>
    <t>Záväzky voči spriazneným osobám za bežné obdobie 319 942 EUR a za bezprostredne predchádzajúce 149 163 EUR.</t>
  </si>
  <si>
    <t>Nájom hydraulických strojov je dohodnutý na dobu neurčitú vo výške ročného nájomného 3.480,- EUR.</t>
  </si>
  <si>
    <t xml:space="preserve">Zmena metódy odhadu rezer na odchodné a doúčtovanie rezervy na odmeny zamestnancov pri výročiach v roku 2013 malo vplyv na úbytok nerozdeleného zisku vo výške 11 312 EUR. Informácie sú uvedené v bode 9. Vlastné imanie. </t>
  </si>
  <si>
    <t>3-4 roky</t>
  </si>
  <si>
    <r>
      <t>a)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Dlhodobý nehmotný majetok</t>
    </r>
  </si>
  <si>
    <r>
      <t>b)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Dlhodobý hmotný majetok</t>
    </r>
  </si>
  <si>
    <r>
      <t>c)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Finančné účty</t>
    </r>
  </si>
  <si>
    <r>
      <t>d)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Zásoby</t>
    </r>
  </si>
  <si>
    <r>
      <t>e)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Zákazková výroba - spoločnosť o nej neúčtovala</t>
    </r>
  </si>
  <si>
    <r>
      <t>f)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Zákazková výstavba nehnuteľností určených na predaj  - spoločnosť o nej neúčtovala</t>
    </r>
  </si>
  <si>
    <r>
      <t>e)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Pohľadávky</t>
    </r>
  </si>
  <si>
    <r>
      <t>f)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 xml:space="preserve">Náklady budúcich období </t>
    </r>
  </si>
  <si>
    <r>
      <t>g)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 xml:space="preserve">Záväzky </t>
    </r>
  </si>
  <si>
    <r>
      <t>h)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 xml:space="preserve">Rezervy </t>
    </r>
  </si>
  <si>
    <r>
      <t>i)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Výdavky budúcich období a výnosy budúcich období</t>
    </r>
  </si>
  <si>
    <r>
      <t>j)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Vlastné imanie</t>
    </r>
  </si>
  <si>
    <t>Vlastné imanie sa skladá zo základného imania, kapitálových fondov, fondov zo zisku, výsledku hospodárenia min. rokov a v schvaľovacom konaní.</t>
  </si>
  <si>
    <t xml:space="preserve">Základné imanie spoločnosti sa vykazuje vo výške zapísanej v obchodnom registri okresného súdu. Ostatné kapitálové fondy predstavujú preplatky z vkladov do základného imania poukázané v cudzej mene pred zavedením meny euro. Ostatné fondy sú tvorené z prídelov z rozdelenia zisku za účtovné obdobia 1996 a 1997. </t>
  </si>
  <si>
    <r>
      <t>k)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Transakcie v cudzích menách</t>
    </r>
  </si>
  <si>
    <r>
      <t>l)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Výnosy</t>
    </r>
  </si>
  <si>
    <t xml:space="preserve">Tržby za tovar a služby neobsahujú daň z pridanej hodnoty. Sú tiež znížené o zľavy a zrážky (rabaty, bonusy, skontá, dobropisy a pod.). Tržby sú účtované ku dňu splnenia dodávky alebo služby. </t>
  </si>
  <si>
    <r>
      <t>o)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Deriváty - spoločnosť o nich neúčtovala</t>
    </r>
  </si>
  <si>
    <r>
      <t>m)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Finančný/operatívny lízing</t>
    </r>
  </si>
  <si>
    <r>
      <t>n)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Daň z príjmu</t>
    </r>
  </si>
  <si>
    <r>
      <t xml:space="preserve"> -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Arial"/>
        <family val="2"/>
        <charset val="238"/>
      </rPr>
      <t>dočasné rozdiely medzi účtovnou hodnotou majetku a účtovnou hodnotou záväzkov vykázanou v súvahe a ich daňovou základňou,</t>
    </r>
  </si>
  <si>
    <r>
      <t xml:space="preserve"> -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Arial"/>
        <family val="2"/>
        <charset val="238"/>
      </rPr>
      <t>možnosti umorovať daňovú stratu v budúcnosti, pod ktorou sa rozumie možnosť odpočítať daňovú stratu od základu dane v budúcnosti,</t>
    </r>
  </si>
  <si>
    <r>
      <t xml:space="preserve"> -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Arial"/>
        <family val="2"/>
        <charset val="238"/>
      </rPr>
      <t>možnosť previesť nevyužité daňové odpočty a iné daňové nároky do budúcich období.</t>
    </r>
  </si>
  <si>
    <r>
      <t>r)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Dotácie - spoločnosť o nich neúčtovala</t>
    </r>
  </si>
  <si>
    <r>
      <t>o)</t>
    </r>
    <r>
      <rPr>
        <b/>
        <sz val="7"/>
        <rFont val="Times New Roman"/>
        <family val="1"/>
        <charset val="238"/>
      </rPr>
      <t xml:space="preserve">         </t>
    </r>
    <r>
      <rPr>
        <b/>
        <sz val="10"/>
        <rFont val="Arial"/>
        <family val="2"/>
        <charset val="238"/>
      </rPr>
      <t>Opravy významných chýb minulých účtovných období účtované v bežnom účtovnom období</t>
    </r>
  </si>
  <si>
    <t xml:space="preserve">Prehľad o pohybe dlhodobého nehmotného majetku od 1.1.2013 do 31.12.2013 a za porovnateľné obdobie od 1.1.2012 do 31.12.2012 je uvedený v nasledovných tabuľkách. </t>
  </si>
  <si>
    <t xml:space="preserve">Prehľad o pohybe dlhodobého hmotného majetku od 1.1.2013 do 31.12.2013 a za porovnateľné obdobie od 1.1.2012 do 31.12.2012 je uvedený v nasledovných tabuľkách. </t>
  </si>
  <si>
    <t>Na budovu v Košťanoch je zriadené záložné právo banky. Obmedzené právo nakladať s majetkom sa týka majetku obstaraného finančným lízingom.</t>
  </si>
  <si>
    <t>V roku 2012 a 2011 spoločnosť z dôvodu nedobytnosti, zamietnutím konkurzu a vyrovnaním, či neuspokojením pohľadávokv konkurznom riadení, atď. odpísala do nákladov pohľadávky vo výške _____ EUR a _____ EUR (pokiaľ sú významné).</t>
  </si>
  <si>
    <t>Informácie o vekovej štruktúre pohľadávok (okrem odloženej daň.pohľadávky):</t>
  </si>
  <si>
    <t>Základné imanie spoločnosti je zložené z podielov plne upísaných a splatených v hodnote 146.386,- EUR.</t>
  </si>
  <si>
    <t xml:space="preserve">Rezervy sú vytvorené z dôvodu zabezpečenia verného a pravdivého obrazu finančnej situácie spoločnosti za rok 2013. Rezerva na odchodné je vypočítaná pomerom priemernej mzdy zamestnanca a predpokladaného veku odchodu do dôchodku. Od roku 2013 spoločnosť tvorí rezervu aj na odmeny pri výročiach zamestnancov. </t>
  </si>
  <si>
    <t xml:space="preserve">Dlhodobá rezerva na odchodné bude použitá postupne v nasledujúcich rokoch podľa odchodu pracovníkov do dôchodku a pri výročiach zamestnancov. </t>
  </si>
  <si>
    <t xml:space="preserve">Podľa zákona o daniach z príjmov môže spoločnosť previesť daňovú stratu vzniknutú v roku 199X/200X do nasledujúcich rokov. Výška daňovej straty z rokov .............. - ............, ktorá nebola v roku 2011 uplatnená a bude prevedená do ďalších rokov, bola vo výške ....................EUR k 31.12.2011. </t>
  </si>
  <si>
    <r>
      <t>PODMIENENÉ ZÁV</t>
    </r>
    <r>
      <rPr>
        <b/>
        <u/>
        <sz val="10"/>
        <rFont val="Calibri"/>
        <family val="2"/>
        <charset val="238"/>
      </rPr>
      <t>Ä</t>
    </r>
    <r>
      <rPr>
        <b/>
        <u/>
        <sz val="10"/>
        <rFont val="Arial"/>
        <family val="2"/>
        <charset val="238"/>
      </rPr>
      <t>ZKY A AKTÍVA, PODSÚVAHOVÉ POLOŽKY</t>
    </r>
  </si>
  <si>
    <t>Informácie o tržbách za tovar a služby podľa jednotlivých segmentov, t.j. podľa typov produktov a služieb, a podľa hlavných teritórii sú uvedené v tabuľke:</t>
  </si>
  <si>
    <t>Prehľad o výnosoch pri aktivácii nákladov, výnosov z hospodárskej a finančnej činnost je uvedený v tabuľke:</t>
  </si>
  <si>
    <t>Informácie o zmene sadzby dane z príjmov (doplniť, ak je aktuálne)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</si>
</sst>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Sk&quot;_-;\-* #,##0.00\ &quot;Sk&quot;_-;_-* &quot;-&quot;??\ &quot;Sk&quot;_-;_-@_-"/>
  </numFmts>
  <fonts count="50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1"/>
      <name val="Tahoma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7"/>
      <name val="Arial CE"/>
      <family val="2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sz val="9"/>
      <name val="Verdana"/>
      <family val="2"/>
      <charset val="238"/>
    </font>
    <font>
      <b/>
      <sz val="8"/>
      <name val="Verdana"/>
      <family val="2"/>
    </font>
    <font>
      <sz val="8"/>
      <name val="Verdana"/>
      <family val="2"/>
    </font>
    <font>
      <sz val="9"/>
      <name val="Verdana"/>
      <family val="2"/>
      <charset val="238"/>
    </font>
    <font>
      <b/>
      <sz val="9"/>
      <name val="Verdana"/>
      <family val="2"/>
    </font>
    <font>
      <b/>
      <sz val="7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1"/>
      <name val="Calibri"/>
      <family val="2"/>
      <charset val="238"/>
    </font>
    <font>
      <b/>
      <sz val="7"/>
      <name val="Times New Roman"/>
      <family val="1"/>
      <charset val="238"/>
    </font>
    <font>
      <b/>
      <i/>
      <sz val="10"/>
      <name val="Arial"/>
      <family val="2"/>
      <charset val="238"/>
    </font>
    <font>
      <sz val="7"/>
      <name val="Times New Roman"/>
      <family val="1"/>
      <charset val="238"/>
    </font>
    <font>
      <b/>
      <u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u/>
      <sz val="10"/>
      <name val="Calibri"/>
      <family val="2"/>
      <charset val="238"/>
    </font>
    <font>
      <i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8" fillId="0" borderId="0" applyFont="0" applyFill="0" applyBorder="0" applyAlignment="0" applyProtection="0"/>
    <xf numFmtId="0" fontId="21" fillId="0" borderId="0"/>
    <xf numFmtId="0" fontId="27" fillId="0" borderId="0"/>
    <xf numFmtId="164" fontId="27" fillId="0" borderId="0" applyFont="0" applyFill="0" applyBorder="0" applyAlignment="0" applyProtection="0"/>
  </cellStyleXfs>
  <cellXfs count="951">
    <xf numFmtId="0" fontId="0" fillId="0" borderId="0" xfId="0"/>
    <xf numFmtId="0" fontId="0" fillId="0" borderId="0" xfId="0" applyFill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3" fillId="0" borderId="0" xfId="0" applyFont="1" applyBorder="1"/>
    <xf numFmtId="0" fontId="6" fillId="0" borderId="0" xfId="0" applyFont="1"/>
    <xf numFmtId="0" fontId="21" fillId="0" borderId="0" xfId="2"/>
    <xf numFmtId="49" fontId="3" fillId="0" borderId="0" xfId="0" applyNumberFormat="1" applyFont="1" applyAlignment="1">
      <alignment horizontal="right"/>
    </xf>
    <xf numFmtId="0" fontId="3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9" xfId="0" applyFont="1" applyBorder="1"/>
    <xf numFmtId="0" fontId="3" fillId="0" borderId="8" xfId="0" applyFont="1" applyBorder="1"/>
    <xf numFmtId="0" fontId="2" fillId="0" borderId="10" xfId="0" applyFont="1" applyBorder="1"/>
    <xf numFmtId="0" fontId="3" fillId="0" borderId="46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1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28" fillId="2" borderId="7" xfId="3" applyFont="1" applyFill="1" applyBorder="1" applyAlignment="1">
      <alignment horizontal="center"/>
    </xf>
    <xf numFmtId="0" fontId="22" fillId="0" borderId="0" xfId="3" applyFont="1"/>
    <xf numFmtId="0" fontId="28" fillId="2" borderId="9" xfId="3" applyFont="1" applyFill="1" applyBorder="1" applyAlignment="1">
      <alignment horizontal="center"/>
    </xf>
    <xf numFmtId="0" fontId="28" fillId="2" borderId="46" xfId="3" applyFont="1" applyFill="1" applyBorder="1" applyAlignment="1">
      <alignment horizontal="center"/>
    </xf>
    <xf numFmtId="0" fontId="28" fillId="2" borderId="11" xfId="3" applyFont="1" applyFill="1" applyBorder="1" applyAlignment="1">
      <alignment horizontal="center"/>
    </xf>
    <xf numFmtId="0" fontId="28" fillId="2" borderId="0" xfId="3" applyFont="1" applyFill="1" applyBorder="1" applyAlignment="1">
      <alignment horizontal="center"/>
    </xf>
    <xf numFmtId="0" fontId="29" fillId="2" borderId="46" xfId="3" applyFont="1" applyFill="1" applyBorder="1"/>
    <xf numFmtId="3" fontId="30" fillId="0" borderId="1" xfId="3" applyNumberFormat="1" applyFont="1" applyFill="1" applyBorder="1" applyAlignment="1">
      <alignment horizontal="right"/>
    </xf>
    <xf numFmtId="0" fontId="9" fillId="0" borderId="0" xfId="3" applyFont="1"/>
    <xf numFmtId="3" fontId="33" fillId="0" borderId="1" xfId="3" applyNumberFormat="1" applyFont="1" applyFill="1" applyBorder="1" applyAlignment="1">
      <alignment horizontal="right"/>
    </xf>
    <xf numFmtId="0" fontId="28" fillId="2" borderId="47" xfId="3" applyFont="1" applyFill="1" applyBorder="1" applyAlignment="1"/>
    <xf numFmtId="0" fontId="28" fillId="2" borderId="1" xfId="3" applyFont="1" applyFill="1" applyBorder="1" applyAlignment="1">
      <alignment horizontal="center"/>
    </xf>
    <xf numFmtId="0" fontId="28" fillId="2" borderId="48" xfId="3" applyFont="1" applyFill="1" applyBorder="1" applyAlignment="1"/>
    <xf numFmtId="0" fontId="23" fillId="0" borderId="0" xfId="3" applyFont="1"/>
    <xf numFmtId="0" fontId="28" fillId="2" borderId="1" xfId="3" applyFont="1" applyFill="1" applyBorder="1" applyAlignment="1"/>
    <xf numFmtId="0" fontId="28" fillId="2" borderId="48" xfId="3" applyFont="1" applyFill="1" applyBorder="1" applyAlignment="1">
      <alignment horizontal="center"/>
    </xf>
    <xf numFmtId="0" fontId="29" fillId="0" borderId="0" xfId="3" applyFont="1"/>
    <xf numFmtId="0" fontId="29" fillId="0" borderId="0" xfId="3" applyFont="1" applyAlignment="1">
      <alignment wrapText="1"/>
    </xf>
    <xf numFmtId="49" fontId="29" fillId="0" borderId="0" xfId="3" applyNumberFormat="1" applyFont="1"/>
    <xf numFmtId="3" fontId="29" fillId="0" borderId="0" xfId="3" applyNumberFormat="1" applyFont="1"/>
    <xf numFmtId="0" fontId="28" fillId="2" borderId="1" xfId="3" applyFont="1" applyFill="1" applyBorder="1" applyAlignment="1">
      <alignment horizontal="center" wrapText="1"/>
    </xf>
    <xf numFmtId="49" fontId="28" fillId="2" borderId="1" xfId="3" applyNumberFormat="1" applyFont="1" applyFill="1" applyBorder="1" applyAlignment="1">
      <alignment horizontal="center" wrapText="1"/>
    </xf>
    <xf numFmtId="0" fontId="24" fillId="0" borderId="0" xfId="3" applyFont="1" applyFill="1" applyBorder="1" applyAlignment="1">
      <alignment horizontal="center" wrapText="1"/>
    </xf>
    <xf numFmtId="0" fontId="28" fillId="0" borderId="1" xfId="3" applyFont="1" applyBorder="1" applyAlignment="1">
      <alignment vertical="center"/>
    </xf>
    <xf numFmtId="0" fontId="28" fillId="0" borderId="1" xfId="3" applyFont="1" applyBorder="1" applyAlignment="1">
      <alignment vertical="center" wrapText="1" shrinkToFit="1"/>
    </xf>
    <xf numFmtId="49" fontId="28" fillId="0" borderId="1" xfId="3" applyNumberFormat="1" applyFont="1" applyBorder="1" applyAlignment="1">
      <alignment horizontal="center" vertical="center"/>
    </xf>
    <xf numFmtId="3" fontId="30" fillId="0" borderId="1" xfId="3" applyNumberFormat="1" applyFont="1" applyBorder="1"/>
    <xf numFmtId="0" fontId="22" fillId="0" borderId="0" xfId="3" applyFont="1" applyFill="1" applyBorder="1"/>
    <xf numFmtId="0" fontId="28" fillId="0" borderId="1" xfId="3" applyFont="1" applyBorder="1" applyAlignment="1">
      <alignment horizontal="left" vertical="center"/>
    </xf>
    <xf numFmtId="0" fontId="9" fillId="0" borderId="0" xfId="3" applyFont="1" applyFill="1" applyBorder="1"/>
    <xf numFmtId="0" fontId="29" fillId="0" borderId="1" xfId="3" applyFont="1" applyBorder="1" applyAlignment="1">
      <alignment horizontal="left" vertical="center"/>
    </xf>
    <xf numFmtId="0" fontId="29" fillId="0" borderId="1" xfId="3" applyFont="1" applyBorder="1" applyAlignment="1">
      <alignment vertical="center" wrapText="1" shrinkToFit="1"/>
    </xf>
    <xf numFmtId="49" fontId="29" fillId="0" borderId="1" xfId="3" applyNumberFormat="1" applyFont="1" applyBorder="1" applyAlignment="1">
      <alignment horizontal="center" vertical="center"/>
    </xf>
    <xf numFmtId="3" fontId="33" fillId="0" borderId="1" xfId="3" applyNumberFormat="1" applyFont="1" applyBorder="1"/>
    <xf numFmtId="0" fontId="29" fillId="0" borderId="1" xfId="3" applyFont="1" applyBorder="1" applyAlignment="1">
      <alignment horizontal="right" vertical="center"/>
    </xf>
    <xf numFmtId="0" fontId="29" fillId="0" borderId="1" xfId="3" applyFont="1" applyFill="1" applyBorder="1" applyAlignment="1">
      <alignment vertical="center" wrapText="1" shrinkToFit="1"/>
    </xf>
    <xf numFmtId="49" fontId="29" fillId="0" borderId="1" xfId="3" applyNumberFormat="1" applyFont="1" applyFill="1" applyBorder="1" applyAlignment="1">
      <alignment horizontal="center" vertical="center"/>
    </xf>
    <xf numFmtId="3" fontId="33" fillId="0" borderId="1" xfId="3" applyNumberFormat="1" applyFont="1" applyFill="1" applyBorder="1"/>
    <xf numFmtId="0" fontId="28" fillId="0" borderId="1" xfId="3" applyFont="1" applyFill="1" applyBorder="1" applyAlignment="1">
      <alignment vertical="center" wrapText="1" shrinkToFit="1"/>
    </xf>
    <xf numFmtId="49" fontId="28" fillId="0" borderId="1" xfId="3" applyNumberFormat="1" applyFont="1" applyFill="1" applyBorder="1" applyAlignment="1">
      <alignment horizontal="center" vertical="center"/>
    </xf>
    <xf numFmtId="3" fontId="30" fillId="0" borderId="1" xfId="3" applyNumberFormat="1" applyFont="1" applyFill="1" applyBorder="1"/>
    <xf numFmtId="0" fontId="23" fillId="0" borderId="0" xfId="3" applyFont="1" applyBorder="1" applyAlignment="1">
      <alignment horizontal="left" vertical="center"/>
    </xf>
    <xf numFmtId="0" fontId="23" fillId="0" borderId="0" xfId="3" applyFont="1" applyBorder="1" applyAlignment="1">
      <alignment vertical="center" wrapText="1" shrinkToFit="1"/>
    </xf>
    <xf numFmtId="49" fontId="23" fillId="0" borderId="0" xfId="3" applyNumberFormat="1" applyFont="1" applyBorder="1" applyAlignment="1">
      <alignment horizontal="center" vertical="center"/>
    </xf>
    <xf numFmtId="49" fontId="31" fillId="0" borderId="1" xfId="3" applyNumberFormat="1" applyFont="1" applyFill="1" applyBorder="1" applyAlignment="1">
      <alignment horizontal="center" vertical="center"/>
    </xf>
    <xf numFmtId="0" fontId="29" fillId="0" borderId="1" xfId="3" applyFont="1" applyFill="1" applyBorder="1" applyAlignment="1">
      <alignment horizontal="left" vertical="center"/>
    </xf>
    <xf numFmtId="0" fontId="29" fillId="0" borderId="1" xfId="3" applyFont="1" applyFill="1" applyBorder="1" applyAlignment="1">
      <alignment vertical="center"/>
    </xf>
    <xf numFmtId="3" fontId="34" fillId="0" borderId="1" xfId="3" applyNumberFormat="1" applyFont="1" applyFill="1" applyBorder="1"/>
    <xf numFmtId="0" fontId="29" fillId="0" borderId="1" xfId="3" applyFont="1" applyBorder="1" applyAlignment="1">
      <alignment vertical="center"/>
    </xf>
    <xf numFmtId="0" fontId="9" fillId="0" borderId="0" xfId="3" applyFont="1" applyBorder="1"/>
    <xf numFmtId="0" fontId="29" fillId="0" borderId="1" xfId="3" applyFont="1" applyBorder="1" applyAlignment="1">
      <alignment horizontal="left" vertical="center" indent="1"/>
    </xf>
    <xf numFmtId="0" fontId="28" fillId="0" borderId="1" xfId="3" applyFont="1" applyBorder="1" applyAlignment="1">
      <alignment horizontal="left" vertical="center" indent="1"/>
    </xf>
    <xf numFmtId="0" fontId="29" fillId="0" borderId="1" xfId="3" applyFont="1" applyBorder="1" applyAlignment="1">
      <alignment horizontal="center"/>
    </xf>
    <xf numFmtId="0" fontId="29" fillId="0" borderId="1" xfId="3" applyFont="1" applyBorder="1" applyAlignment="1">
      <alignment wrapText="1"/>
    </xf>
    <xf numFmtId="0" fontId="23" fillId="0" borderId="0" xfId="3" applyFont="1" applyBorder="1"/>
    <xf numFmtId="0" fontId="29" fillId="0" borderId="1" xfId="3" applyFont="1" applyBorder="1" applyAlignment="1">
      <alignment horizontal="center" vertical="center"/>
    </xf>
    <xf numFmtId="0" fontId="35" fillId="0" borderId="0" xfId="3" applyFont="1" applyBorder="1" applyAlignment="1">
      <alignment vertical="center" wrapText="1" shrinkToFit="1"/>
    </xf>
    <xf numFmtId="0" fontId="29" fillId="0" borderId="48" xfId="3" applyFont="1" applyBorder="1" applyAlignment="1">
      <alignment vertical="center" wrapText="1" shrinkToFit="1"/>
    </xf>
    <xf numFmtId="0" fontId="29" fillId="0" borderId="47" xfId="3" applyFont="1" applyBorder="1" applyAlignment="1">
      <alignment vertical="center" wrapText="1" shrinkToFit="1"/>
    </xf>
    <xf numFmtId="49" fontId="29" fillId="0" borderId="1" xfId="3" applyNumberFormat="1" applyFont="1" applyBorder="1" applyAlignment="1">
      <alignment vertical="center" wrapText="1" shrinkToFit="1"/>
    </xf>
    <xf numFmtId="0" fontId="29" fillId="0" borderId="0" xfId="3" applyFont="1" applyBorder="1"/>
    <xf numFmtId="0" fontId="29" fillId="0" borderId="0" xfId="3" applyFont="1" applyBorder="1" applyAlignment="1">
      <alignment wrapText="1"/>
    </xf>
    <xf numFmtId="49" fontId="29" fillId="0" borderId="0" xfId="3" applyNumberFormat="1" applyFont="1" applyBorder="1" applyAlignment="1">
      <alignment horizontal="center" vertical="center"/>
    </xf>
    <xf numFmtId="0" fontId="28" fillId="0" borderId="0" xfId="3" applyFont="1" applyBorder="1"/>
    <xf numFmtId="49" fontId="28" fillId="0" borderId="0" xfId="3" applyNumberFormat="1" applyFont="1" applyBorder="1" applyAlignment="1">
      <alignment horizontal="center" vertical="center"/>
    </xf>
    <xf numFmtId="0" fontId="28" fillId="0" borderId="0" xfId="3" applyFont="1" applyBorder="1" applyAlignment="1">
      <alignment horizontal="left" vertical="center" indent="1"/>
    </xf>
    <xf numFmtId="0" fontId="28" fillId="0" borderId="0" xfId="3" applyFont="1" applyBorder="1" applyAlignment="1">
      <alignment vertical="center" wrapText="1" shrinkToFit="1"/>
    </xf>
    <xf numFmtId="0" fontId="29" fillId="0" borderId="0" xfId="3" applyFont="1" applyBorder="1" applyAlignment="1"/>
    <xf numFmtId="0" fontId="29" fillId="0" borderId="0" xfId="3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1" xfId="0" applyFont="1" applyFill="1" applyBorder="1"/>
    <xf numFmtId="0" fontId="4" fillId="0" borderId="11" xfId="0" applyFont="1" applyBorder="1" applyAlignment="1">
      <alignment horizontal="left"/>
    </xf>
    <xf numFmtId="0" fontId="2" fillId="0" borderId="5" xfId="0" applyFont="1" applyFill="1" applyBorder="1"/>
    <xf numFmtId="0" fontId="2" fillId="0" borderId="4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vertical="center" wrapText="1"/>
    </xf>
    <xf numFmtId="0" fontId="9" fillId="0" borderId="0" xfId="2" applyFont="1" applyAlignment="1">
      <alignment wrapText="1"/>
    </xf>
    <xf numFmtId="3" fontId="33" fillId="3" borderId="1" xfId="3" applyNumberFormat="1" applyFont="1" applyFill="1" applyBorder="1"/>
    <xf numFmtId="3" fontId="30" fillId="3" borderId="1" xfId="3" applyNumberFormat="1" applyFont="1" applyFill="1" applyBorder="1"/>
    <xf numFmtId="0" fontId="36" fillId="0" borderId="0" xfId="0" applyFont="1"/>
    <xf numFmtId="0" fontId="0" fillId="0" borderId="0" xfId="0" applyAlignment="1"/>
    <xf numFmtId="0" fontId="21" fillId="0" borderId="0" xfId="2" applyFill="1"/>
    <xf numFmtId="0" fontId="9" fillId="0" borderId="0" xfId="2" applyFont="1" applyFill="1" applyAlignment="1">
      <alignment wrapText="1"/>
    </xf>
    <xf numFmtId="0" fontId="25" fillId="0" borderId="0" xfId="2" applyFont="1" applyFill="1" applyAlignment="1">
      <alignment wrapText="1"/>
    </xf>
    <xf numFmtId="0" fontId="25" fillId="0" borderId="0" xfId="2" applyFont="1" applyFill="1" applyAlignment="1"/>
    <xf numFmtId="0" fontId="0" fillId="0" borderId="0" xfId="0" applyFill="1" applyAlignment="1"/>
    <xf numFmtId="0" fontId="9" fillId="0" borderId="0" xfId="2" applyFont="1"/>
    <xf numFmtId="0" fontId="7" fillId="0" borderId="0" xfId="2" applyFont="1"/>
    <xf numFmtId="0" fontId="9" fillId="0" borderId="0" xfId="0" applyFont="1" applyFill="1" applyAlignment="1">
      <alignment vertical="center"/>
    </xf>
    <xf numFmtId="0" fontId="9" fillId="0" borderId="0" xfId="2" applyFont="1" applyFill="1" applyAlignment="1"/>
    <xf numFmtId="0" fontId="29" fillId="0" borderId="0" xfId="0" applyFont="1" applyAlignment="1">
      <alignment wrapText="1"/>
    </xf>
    <xf numFmtId="49" fontId="29" fillId="0" borderId="0" xfId="0" applyNumberFormat="1" applyFont="1"/>
    <xf numFmtId="3" fontId="29" fillId="0" borderId="0" xfId="0" applyNumberFormat="1" applyFont="1" applyAlignment="1">
      <alignment horizont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9" fillId="0" borderId="0" xfId="2" applyFont="1" applyFill="1"/>
    <xf numFmtId="0" fontId="36" fillId="0" borderId="0" xfId="0" applyFont="1" applyFill="1"/>
    <xf numFmtId="0" fontId="0" fillId="0" borderId="1" xfId="0" applyFont="1" applyBorder="1" applyAlignment="1">
      <alignment horizontal="center"/>
    </xf>
    <xf numFmtId="0" fontId="2" fillId="0" borderId="11" xfId="0" applyFont="1" applyBorder="1"/>
    <xf numFmtId="3" fontId="0" fillId="0" borderId="0" xfId="0" applyNumberFormat="1"/>
    <xf numFmtId="0" fontId="0" fillId="0" borderId="0" xfId="0" applyFill="1" applyBorder="1"/>
    <xf numFmtId="0" fontId="0" fillId="4" borderId="0" xfId="0" applyFill="1"/>
    <xf numFmtId="0" fontId="36" fillId="4" borderId="0" xfId="0" applyFont="1" applyFill="1"/>
    <xf numFmtId="0" fontId="38" fillId="0" borderId="0" xfId="0" applyFont="1" applyFill="1"/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2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3" fontId="0" fillId="0" borderId="0" xfId="0" applyNumberForma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0" fontId="3" fillId="0" borderId="12" xfId="0" applyFont="1" applyFill="1" applyBorder="1"/>
    <xf numFmtId="0" fontId="2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/>
    <xf numFmtId="0" fontId="9" fillId="0" borderId="0" xfId="2" applyFont="1" applyFill="1" applyAlignment="1">
      <alignment horizontal="center" wrapText="1"/>
    </xf>
    <xf numFmtId="0" fontId="9" fillId="0" borderId="0" xfId="2" applyFont="1" applyAlignment="1">
      <alignment horizontal="justify" wrapText="1"/>
    </xf>
    <xf numFmtId="0" fontId="9" fillId="0" borderId="0" xfId="2" applyFont="1" applyAlignment="1">
      <alignment wrapText="1"/>
    </xf>
    <xf numFmtId="0" fontId="24" fillId="0" borderId="1" xfId="2" applyFont="1" applyBorder="1" applyAlignment="1">
      <alignment horizontal="center" vertical="center"/>
    </xf>
    <xf numFmtId="0" fontId="23" fillId="0" borderId="0" xfId="2" applyFont="1"/>
    <xf numFmtId="0" fontId="23" fillId="0" borderId="0" xfId="2" applyFont="1" applyAlignment="1"/>
    <xf numFmtId="0" fontId="22" fillId="0" borderId="0" xfId="2" applyFont="1" applyAlignment="1">
      <alignment horizontal="justify" wrapText="1"/>
    </xf>
    <xf numFmtId="0" fontId="9" fillId="0" borderId="0" xfId="2" applyFont="1" applyAlignment="1">
      <alignment horizontal="left"/>
    </xf>
    <xf numFmtId="0" fontId="42" fillId="3" borderId="0" xfId="0" applyFont="1" applyFill="1"/>
    <xf numFmtId="0" fontId="9" fillId="3" borderId="0" xfId="0" applyFont="1" applyFill="1"/>
    <xf numFmtId="0" fontId="43" fillId="3" borderId="0" xfId="0" applyFont="1" applyFill="1"/>
    <xf numFmtId="0" fontId="25" fillId="3" borderId="0" xfId="0" applyFont="1" applyFill="1"/>
    <xf numFmtId="0" fontId="23" fillId="3" borderId="2" xfId="0" applyFont="1" applyFill="1" applyBorder="1" applyAlignment="1">
      <alignment horizontal="left" vertical="center"/>
    </xf>
    <xf numFmtId="0" fontId="23" fillId="3" borderId="3" xfId="0" applyFont="1" applyFill="1" applyBorder="1" applyAlignment="1">
      <alignment horizontal="left" vertical="center"/>
    </xf>
    <xf numFmtId="0" fontId="23" fillId="3" borderId="4" xfId="0" applyFont="1" applyFill="1" applyBorder="1" applyAlignment="1">
      <alignment horizontal="left" vertical="center"/>
    </xf>
    <xf numFmtId="0" fontId="23" fillId="3" borderId="0" xfId="0" applyFont="1" applyFill="1"/>
    <xf numFmtId="0" fontId="45" fillId="3" borderId="0" xfId="0" applyFont="1" applyFill="1"/>
    <xf numFmtId="0" fontId="46" fillId="3" borderId="0" xfId="0" applyFont="1" applyFill="1"/>
    <xf numFmtId="0" fontId="23" fillId="3" borderId="0" xfId="0" applyFont="1" applyFill="1" applyBorder="1" applyAlignment="1">
      <alignment horizontal="left" vertical="center" wrapText="1"/>
    </xf>
    <xf numFmtId="3" fontId="23" fillId="3" borderId="0" xfId="0" applyNumberFormat="1" applyFont="1" applyFill="1" applyBorder="1" applyAlignment="1">
      <alignment horizontal="right" vertical="center"/>
    </xf>
    <xf numFmtId="0" fontId="43" fillId="3" borderId="0" xfId="0" applyFont="1" applyFill="1" applyBorder="1"/>
    <xf numFmtId="0" fontId="9" fillId="3" borderId="0" xfId="0" applyFont="1" applyFill="1" applyAlignment="1">
      <alignment horizontal="left"/>
    </xf>
    <xf numFmtId="0" fontId="22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25" fillId="3" borderId="0" xfId="2" applyFont="1" applyFill="1" applyAlignment="1">
      <alignment wrapText="1"/>
    </xf>
    <xf numFmtId="0" fontId="43" fillId="3" borderId="0" xfId="0" applyFont="1" applyFill="1" applyAlignment="1"/>
    <xf numFmtId="0" fontId="25" fillId="3" borderId="0" xfId="2" applyFont="1" applyFill="1" applyAlignment="1">
      <alignment horizontal="left"/>
    </xf>
    <xf numFmtId="0" fontId="9" fillId="3" borderId="0" xfId="2" applyFont="1" applyFill="1"/>
    <xf numFmtId="0" fontId="23" fillId="3" borderId="0" xfId="2" applyFont="1" applyFill="1" applyBorder="1" applyAlignment="1">
      <alignment horizontal="left" vertical="center" wrapText="1"/>
    </xf>
    <xf numFmtId="3" fontId="23" fillId="3" borderId="0" xfId="2" applyNumberFormat="1" applyFont="1" applyFill="1" applyBorder="1" applyAlignment="1">
      <alignment horizontal="center" vertical="center" wrapText="1"/>
    </xf>
    <xf numFmtId="0" fontId="25" fillId="3" borderId="0" xfId="2" applyFont="1" applyFill="1" applyBorder="1" applyAlignment="1">
      <alignment horizontal="left"/>
    </xf>
    <xf numFmtId="0" fontId="25" fillId="3" borderId="0" xfId="2" applyFont="1" applyFill="1" applyAlignment="1"/>
    <xf numFmtId="0" fontId="9" fillId="3" borderId="0" xfId="2" applyFont="1" applyFill="1" applyAlignment="1">
      <alignment wrapText="1"/>
    </xf>
    <xf numFmtId="0" fontId="24" fillId="3" borderId="0" xfId="2" applyFont="1" applyFill="1" applyBorder="1" applyAlignment="1">
      <alignment horizontal="left" vertical="center" wrapText="1"/>
    </xf>
    <xf numFmtId="0" fontId="24" fillId="3" borderId="0" xfId="2" applyFont="1" applyFill="1" applyBorder="1" applyAlignment="1">
      <alignment horizontal="center" vertical="center" wrapText="1"/>
    </xf>
    <xf numFmtId="0" fontId="9" fillId="3" borderId="0" xfId="2" applyFont="1" applyFill="1" applyAlignment="1">
      <alignment horizontal="justify" wrapText="1"/>
    </xf>
    <xf numFmtId="0" fontId="25" fillId="3" borderId="0" xfId="0" applyFont="1" applyFill="1" applyBorder="1"/>
    <xf numFmtId="0" fontId="23" fillId="3" borderId="0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 wrapText="1"/>
    </xf>
    <xf numFmtId="0" fontId="23" fillId="3" borderId="0" xfId="0" applyFont="1" applyFill="1" applyBorder="1" applyAlignment="1">
      <alignment horizontal="center" vertical="center"/>
    </xf>
    <xf numFmtId="3" fontId="24" fillId="3" borderId="5" xfId="2" applyNumberFormat="1" applyFont="1" applyFill="1" applyBorder="1" applyAlignment="1">
      <alignment horizontal="right" vertical="center" wrapText="1"/>
    </xf>
    <xf numFmtId="3" fontId="24" fillId="3" borderId="0" xfId="2" applyNumberFormat="1" applyFont="1" applyFill="1" applyBorder="1" applyAlignment="1">
      <alignment horizontal="right" vertical="center" wrapText="1"/>
    </xf>
    <xf numFmtId="0" fontId="9" fillId="3" borderId="0" xfId="2" applyFont="1" applyFill="1" applyAlignment="1"/>
    <xf numFmtId="0" fontId="22" fillId="3" borderId="0" xfId="0" applyFont="1" applyFill="1"/>
    <xf numFmtId="3" fontId="23" fillId="3" borderId="2" xfId="0" applyNumberFormat="1" applyFont="1" applyFill="1" applyBorder="1" applyAlignment="1">
      <alignment vertical="center"/>
    </xf>
    <xf numFmtId="3" fontId="23" fillId="3" borderId="3" xfId="0" applyNumberFormat="1" applyFont="1" applyFill="1" applyBorder="1" applyAlignment="1">
      <alignment vertical="center"/>
    </xf>
    <xf numFmtId="3" fontId="23" fillId="3" borderId="4" xfId="0" applyNumberFormat="1" applyFont="1" applyFill="1" applyBorder="1" applyAlignment="1">
      <alignment vertical="center"/>
    </xf>
    <xf numFmtId="0" fontId="49" fillId="3" borderId="0" xfId="0" applyFont="1" applyFill="1" applyBorder="1" applyAlignment="1">
      <alignment horizontal="left" vertical="center" wrapText="1"/>
    </xf>
    <xf numFmtId="3" fontId="23" fillId="3" borderId="0" xfId="0" applyNumberFormat="1" applyFont="1" applyFill="1" applyBorder="1" applyAlignment="1">
      <alignment horizontal="right" wrapText="1"/>
    </xf>
    <xf numFmtId="0" fontId="9" fillId="3" borderId="0" xfId="0" applyFont="1" applyFill="1" applyAlignment="1">
      <alignment horizontal="justify" wrapText="1"/>
    </xf>
    <xf numFmtId="0" fontId="9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3" fontId="23" fillId="3" borderId="2" xfId="0" applyNumberFormat="1" applyFont="1" applyFill="1" applyBorder="1" applyAlignment="1">
      <alignment horizontal="right" vertical="center"/>
    </xf>
    <xf numFmtId="3" fontId="23" fillId="3" borderId="3" xfId="0" applyNumberFormat="1" applyFont="1" applyFill="1" applyBorder="1" applyAlignment="1">
      <alignment horizontal="right" vertical="center"/>
    </xf>
    <xf numFmtId="3" fontId="23" fillId="3" borderId="4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164" fontId="28" fillId="0" borderId="1" xfId="4" applyFont="1" applyFill="1" applyBorder="1" applyAlignment="1">
      <alignment horizontal="left" vertical="center"/>
    </xf>
    <xf numFmtId="0" fontId="28" fillId="0" borderId="1" xfId="3" applyFont="1" applyFill="1" applyBorder="1" applyAlignment="1">
      <alignment horizontal="left" vertical="center" wrapText="1" shrinkToFit="1"/>
    </xf>
    <xf numFmtId="49" fontId="28" fillId="0" borderId="47" xfId="3" applyNumberFormat="1" applyFont="1" applyFill="1" applyBorder="1" applyAlignment="1">
      <alignment horizontal="center" vertical="center"/>
    </xf>
    <xf numFmtId="49" fontId="28" fillId="0" borderId="48" xfId="3" applyNumberFormat="1" applyFont="1" applyFill="1" applyBorder="1" applyAlignment="1">
      <alignment horizontal="center" vertical="center"/>
    </xf>
    <xf numFmtId="3" fontId="30" fillId="0" borderId="1" xfId="3" applyNumberFormat="1" applyFont="1" applyFill="1" applyBorder="1" applyAlignment="1">
      <alignment horizontal="right"/>
    </xf>
    <xf numFmtId="0" fontId="28" fillId="2" borderId="47" xfId="3" applyFont="1" applyFill="1" applyBorder="1" applyAlignment="1">
      <alignment horizontal="center" vertical="center" wrapText="1"/>
    </xf>
    <xf numFmtId="0" fontId="28" fillId="2" borderId="46" xfId="3" applyFont="1" applyFill="1" applyBorder="1" applyAlignment="1">
      <alignment horizontal="center" vertical="center" wrapText="1"/>
    </xf>
    <xf numFmtId="0" fontId="28" fillId="2" borderId="48" xfId="3" applyFont="1" applyFill="1" applyBorder="1" applyAlignment="1">
      <alignment horizontal="center" vertical="center" wrapText="1"/>
    </xf>
    <xf numFmtId="0" fontId="28" fillId="2" borderId="47" xfId="3" applyFont="1" applyFill="1" applyBorder="1" applyAlignment="1">
      <alignment horizontal="center"/>
    </xf>
    <xf numFmtId="0" fontId="28" fillId="2" borderId="46" xfId="3" applyFont="1" applyFill="1" applyBorder="1" applyAlignment="1">
      <alignment horizontal="center"/>
    </xf>
    <xf numFmtId="0" fontId="28" fillId="2" borderId="1" xfId="3" applyFont="1" applyFill="1" applyBorder="1" applyAlignment="1">
      <alignment horizontal="center"/>
    </xf>
    <xf numFmtId="0" fontId="28" fillId="2" borderId="1" xfId="3" applyFont="1" applyFill="1" applyBorder="1" applyAlignment="1">
      <alignment horizontal="center" vertical="center" wrapText="1"/>
    </xf>
    <xf numFmtId="0" fontId="28" fillId="2" borderId="10" xfId="3" applyFont="1" applyFill="1" applyBorder="1" applyAlignment="1">
      <alignment horizontal="center"/>
    </xf>
    <xf numFmtId="0" fontId="28" fillId="2" borderId="12" xfId="3" applyFont="1" applyFill="1" applyBorder="1" applyAlignment="1">
      <alignment horizontal="center"/>
    </xf>
    <xf numFmtId="0" fontId="28" fillId="2" borderId="6" xfId="3" applyFont="1" applyFill="1" applyBorder="1" applyAlignment="1">
      <alignment horizontal="center"/>
    </xf>
    <xf numFmtId="0" fontId="28" fillId="2" borderId="7" xfId="3" applyFont="1" applyFill="1" applyBorder="1" applyAlignment="1">
      <alignment horizontal="center"/>
    </xf>
    <xf numFmtId="0" fontId="28" fillId="0" borderId="1" xfId="3" applyFont="1" applyFill="1" applyBorder="1" applyAlignment="1">
      <alignment horizontal="left" vertical="center"/>
    </xf>
    <xf numFmtId="49" fontId="31" fillId="0" borderId="47" xfId="3" applyNumberFormat="1" applyFont="1" applyFill="1" applyBorder="1" applyAlignment="1">
      <alignment horizontal="center" vertical="center"/>
    </xf>
    <xf numFmtId="49" fontId="31" fillId="0" borderId="48" xfId="3" applyNumberFormat="1" applyFont="1" applyFill="1" applyBorder="1" applyAlignment="1">
      <alignment horizontal="center" vertical="center"/>
    </xf>
    <xf numFmtId="164" fontId="28" fillId="0" borderId="1" xfId="4" applyFont="1" applyFill="1" applyBorder="1" applyAlignment="1">
      <alignment vertical="center"/>
    </xf>
    <xf numFmtId="164" fontId="28" fillId="0" borderId="1" xfId="4" applyFont="1" applyFill="1" applyBorder="1" applyAlignment="1">
      <alignment horizontal="left" vertical="center" wrapText="1" shrinkToFit="1"/>
    </xf>
    <xf numFmtId="0" fontId="29" fillId="0" borderId="1" xfId="3" applyFont="1" applyFill="1" applyBorder="1" applyAlignment="1">
      <alignment horizontal="center" vertical="center"/>
    </xf>
    <xf numFmtId="0" fontId="29" fillId="0" borderId="1" xfId="3" applyFont="1" applyFill="1" applyBorder="1" applyAlignment="1">
      <alignment horizontal="left" vertical="center" wrapText="1" shrinkToFit="1"/>
    </xf>
    <xf numFmtId="49" fontId="32" fillId="0" borderId="47" xfId="3" applyNumberFormat="1" applyFont="1" applyFill="1" applyBorder="1" applyAlignment="1">
      <alignment horizontal="center" vertical="center"/>
    </xf>
    <xf numFmtId="49" fontId="32" fillId="0" borderId="48" xfId="3" applyNumberFormat="1" applyFont="1" applyFill="1" applyBorder="1" applyAlignment="1">
      <alignment horizontal="center" vertical="center"/>
    </xf>
    <xf numFmtId="3" fontId="33" fillId="0" borderId="1" xfId="3" applyNumberFormat="1" applyFont="1" applyFill="1" applyBorder="1" applyAlignment="1">
      <alignment horizontal="right"/>
    </xf>
    <xf numFmtId="3" fontId="33" fillId="0" borderId="2" xfId="3" applyNumberFormat="1" applyFont="1" applyFill="1" applyBorder="1" applyAlignment="1">
      <alignment horizontal="right"/>
    </xf>
    <xf numFmtId="3" fontId="33" fillId="0" borderId="3" xfId="3" applyNumberFormat="1" applyFont="1" applyFill="1" applyBorder="1" applyAlignment="1">
      <alignment horizontal="right"/>
    </xf>
    <xf numFmtId="3" fontId="33" fillId="0" borderId="4" xfId="3" applyNumberFormat="1" applyFont="1" applyFill="1" applyBorder="1" applyAlignment="1">
      <alignment horizontal="right"/>
    </xf>
    <xf numFmtId="0" fontId="29" fillId="0" borderId="47" xfId="3" applyFont="1" applyFill="1" applyBorder="1" applyAlignment="1">
      <alignment horizontal="right" vertical="center"/>
    </xf>
    <xf numFmtId="0" fontId="29" fillId="0" borderId="48" xfId="3" applyFont="1" applyFill="1" applyBorder="1" applyAlignment="1">
      <alignment horizontal="right" vertical="center"/>
    </xf>
    <xf numFmtId="3" fontId="33" fillId="0" borderId="1" xfId="4" applyNumberFormat="1" applyFont="1" applyFill="1" applyBorder="1" applyAlignment="1">
      <alignment horizontal="right"/>
    </xf>
    <xf numFmtId="164" fontId="29" fillId="0" borderId="1" xfId="4" applyFont="1" applyFill="1" applyBorder="1" applyAlignment="1">
      <alignment horizontal="left" vertical="center" wrapText="1" shrinkToFit="1"/>
    </xf>
    <xf numFmtId="0" fontId="28" fillId="0" borderId="1" xfId="3" applyFont="1" applyFill="1" applyBorder="1" applyAlignment="1">
      <alignment horizontal="center" vertical="center"/>
    </xf>
    <xf numFmtId="3" fontId="30" fillId="0" borderId="2" xfId="3" applyNumberFormat="1" applyFont="1" applyFill="1" applyBorder="1" applyAlignment="1">
      <alignment horizontal="right"/>
    </xf>
    <xf numFmtId="3" fontId="30" fillId="0" borderId="3" xfId="3" applyNumberFormat="1" applyFont="1" applyFill="1" applyBorder="1" applyAlignment="1">
      <alignment horizontal="right"/>
    </xf>
    <xf numFmtId="3" fontId="30" fillId="0" borderId="4" xfId="3" applyNumberFormat="1" applyFont="1" applyFill="1" applyBorder="1" applyAlignment="1">
      <alignment horizontal="right"/>
    </xf>
    <xf numFmtId="164" fontId="29" fillId="0" borderId="47" xfId="4" applyFont="1" applyFill="1" applyBorder="1" applyAlignment="1">
      <alignment horizontal="right" vertical="center"/>
    </xf>
    <xf numFmtId="164" fontId="29" fillId="0" borderId="48" xfId="4" applyFont="1" applyFill="1" applyBorder="1" applyAlignment="1">
      <alignment horizontal="right" vertical="center"/>
    </xf>
    <xf numFmtId="0" fontId="28" fillId="2" borderId="5" xfId="3" applyFont="1" applyFill="1" applyBorder="1" applyAlignment="1">
      <alignment horizontal="center"/>
    </xf>
    <xf numFmtId="164" fontId="29" fillId="0" borderId="1" xfId="4" applyFont="1" applyFill="1" applyBorder="1" applyAlignment="1">
      <alignment horizontal="right" vertical="center"/>
    </xf>
    <xf numFmtId="49" fontId="29" fillId="0" borderId="1" xfId="3" applyNumberFormat="1" applyFont="1" applyFill="1" applyBorder="1" applyAlignment="1">
      <alignment horizontal="center" vertical="center"/>
    </xf>
    <xf numFmtId="164" fontId="28" fillId="0" borderId="1" xfId="4" applyFont="1" applyFill="1" applyBorder="1" applyAlignment="1">
      <alignment horizontal="center" vertical="center"/>
    </xf>
    <xf numFmtId="49" fontId="31" fillId="0" borderId="1" xfId="3" applyNumberFormat="1" applyFont="1" applyFill="1" applyBorder="1" applyAlignment="1">
      <alignment horizontal="center" vertical="center"/>
    </xf>
    <xf numFmtId="49" fontId="32" fillId="0" borderId="1" xfId="3" applyNumberFormat="1" applyFont="1" applyFill="1" applyBorder="1" applyAlignment="1">
      <alignment horizontal="center" vertical="center"/>
    </xf>
    <xf numFmtId="0" fontId="28" fillId="0" borderId="47" xfId="3" applyFont="1" applyFill="1" applyBorder="1" applyAlignment="1">
      <alignment horizontal="center" vertical="center"/>
    </xf>
    <xf numFmtId="0" fontId="28" fillId="0" borderId="48" xfId="3" applyFont="1" applyFill="1" applyBorder="1" applyAlignment="1">
      <alignment horizontal="center" vertical="center"/>
    </xf>
    <xf numFmtId="0" fontId="28" fillId="0" borderId="47" xfId="3" applyFont="1" applyFill="1" applyBorder="1" applyAlignment="1">
      <alignment horizontal="left" vertical="center" wrapText="1" shrinkToFit="1"/>
    </xf>
    <xf numFmtId="0" fontId="28" fillId="0" borderId="48" xfId="3" applyFont="1" applyFill="1" applyBorder="1" applyAlignment="1">
      <alignment horizontal="left" vertical="center" wrapText="1" shrinkToFit="1"/>
    </xf>
    <xf numFmtId="49" fontId="28" fillId="0" borderId="1" xfId="3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 wrapText="1"/>
    </xf>
    <xf numFmtId="0" fontId="29" fillId="0" borderId="1" xfId="3" applyFont="1" applyBorder="1" applyAlignment="1">
      <alignment horizontal="center" vertical="center" wrapText="1"/>
    </xf>
    <xf numFmtId="0" fontId="28" fillId="2" borderId="1" xfId="3" applyFont="1" applyFill="1" applyBorder="1" applyAlignment="1">
      <alignment horizontal="center" wrapText="1"/>
    </xf>
    <xf numFmtId="0" fontId="29" fillId="0" borderId="1" xfId="3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8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0" fontId="22" fillId="0" borderId="0" xfId="2" applyFont="1" applyAlignment="1">
      <alignment horizontal="justify" wrapText="1"/>
    </xf>
    <xf numFmtId="0" fontId="9" fillId="0" borderId="0" xfId="2" applyFont="1" applyAlignment="1">
      <alignment wrapText="1"/>
    </xf>
    <xf numFmtId="0" fontId="9" fillId="0" borderId="0" xfId="2" applyFont="1" applyAlignment="1">
      <alignment horizontal="left" wrapText="1"/>
    </xf>
    <xf numFmtId="0" fontId="23" fillId="0" borderId="1" xfId="2" applyFont="1" applyBorder="1" applyAlignment="1">
      <alignment horizontal="left" vertical="center" wrapText="1"/>
    </xf>
    <xf numFmtId="3" fontId="23" fillId="0" borderId="1" xfId="2" applyNumberFormat="1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  <xf numFmtId="0" fontId="24" fillId="0" borderId="1" xfId="2" applyFont="1" applyBorder="1" applyAlignment="1">
      <alignment horizontal="center" vertical="center" wrapText="1"/>
    </xf>
    <xf numFmtId="0" fontId="23" fillId="0" borderId="6" xfId="2" applyFont="1" applyBorder="1" applyAlignment="1">
      <alignment horizontal="left" vertical="center" wrapText="1"/>
    </xf>
    <xf numFmtId="0" fontId="23" fillId="0" borderId="7" xfId="2" applyFont="1" applyBorder="1" applyAlignment="1">
      <alignment horizontal="left" vertical="center" wrapText="1"/>
    </xf>
    <xf numFmtId="0" fontId="23" fillId="0" borderId="10" xfId="2" applyFont="1" applyBorder="1" applyAlignment="1">
      <alignment horizontal="left" vertical="center" wrapText="1"/>
    </xf>
    <xf numFmtId="0" fontId="23" fillId="0" borderId="12" xfId="2" applyFont="1" applyBorder="1" applyAlignment="1">
      <alignment horizontal="left" vertical="center" wrapText="1"/>
    </xf>
    <xf numFmtId="14" fontId="23" fillId="0" borderId="1" xfId="2" applyNumberFormat="1" applyFont="1" applyBorder="1" applyAlignment="1">
      <alignment horizontal="center" vertical="center" wrapText="1"/>
    </xf>
    <xf numFmtId="0" fontId="9" fillId="0" borderId="0" xfId="2" applyFont="1" applyAlignment="1">
      <alignment horizontal="justify" wrapText="1"/>
    </xf>
    <xf numFmtId="0" fontId="24" fillId="0" borderId="6" xfId="2" applyFont="1" applyBorder="1" applyAlignment="1">
      <alignment horizontal="center" vertical="center" wrapText="1"/>
    </xf>
    <xf numFmtId="0" fontId="24" fillId="0" borderId="7" xfId="2" applyFont="1" applyBorder="1" applyAlignment="1">
      <alignment horizontal="center" vertical="center" wrapText="1"/>
    </xf>
    <xf numFmtId="0" fontId="24" fillId="0" borderId="10" xfId="2" applyFont="1" applyBorder="1" applyAlignment="1">
      <alignment horizontal="center" vertical="center" wrapText="1"/>
    </xf>
    <xf numFmtId="0" fontId="24" fillId="0" borderId="12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left" vertical="center" wrapText="1"/>
    </xf>
    <xf numFmtId="0" fontId="23" fillId="0" borderId="6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23" fillId="0" borderId="5" xfId="2" applyFont="1" applyBorder="1" applyAlignment="1">
      <alignment horizontal="left" vertical="center" wrapText="1"/>
    </xf>
    <xf numFmtId="0" fontId="23" fillId="0" borderId="8" xfId="2" applyFont="1" applyBorder="1" applyAlignment="1">
      <alignment horizontal="left" vertical="center" wrapText="1"/>
    </xf>
    <xf numFmtId="0" fontId="23" fillId="0" borderId="0" xfId="2" applyFont="1" applyAlignment="1">
      <alignment horizontal="left" vertical="center" wrapText="1"/>
    </xf>
    <xf numFmtId="0" fontId="23" fillId="0" borderId="9" xfId="2" applyFont="1" applyBorder="1" applyAlignment="1">
      <alignment horizontal="left" vertical="center" wrapText="1"/>
    </xf>
    <xf numFmtId="3" fontId="24" fillId="0" borderId="1" xfId="2" applyNumberFormat="1" applyFont="1" applyBorder="1" applyAlignment="1">
      <alignment horizontal="center" vertical="center" wrapText="1"/>
    </xf>
    <xf numFmtId="0" fontId="24" fillId="0" borderId="1" xfId="2" applyFont="1" applyBorder="1" applyAlignment="1">
      <alignment horizontal="left" vertical="center" wrapText="1"/>
    </xf>
    <xf numFmtId="0" fontId="23" fillId="0" borderId="1" xfId="2" applyFont="1" applyBorder="1" applyAlignment="1">
      <alignment wrapText="1"/>
    </xf>
    <xf numFmtId="0" fontId="24" fillId="0" borderId="6" xfId="2" applyFont="1" applyBorder="1" applyAlignment="1">
      <alignment horizontal="left" vertical="center" wrapText="1"/>
    </xf>
    <xf numFmtId="0" fontId="24" fillId="0" borderId="7" xfId="2" applyFont="1" applyBorder="1" applyAlignment="1">
      <alignment horizontal="left" vertical="center" wrapText="1"/>
    </xf>
    <xf numFmtId="0" fontId="24" fillId="0" borderId="10" xfId="2" applyFont="1" applyBorder="1" applyAlignment="1">
      <alignment horizontal="left" vertical="center" wrapText="1"/>
    </xf>
    <xf numFmtId="0" fontId="24" fillId="0" borderId="12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40" fillId="0" borderId="0" xfId="2" applyFont="1" applyAlignment="1">
      <alignment horizontal="justify" wrapText="1"/>
    </xf>
    <xf numFmtId="0" fontId="23" fillId="0" borderId="2" xfId="2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49" fontId="23" fillId="0" borderId="2" xfId="2" applyNumberFormat="1" applyFont="1" applyBorder="1" applyAlignment="1">
      <alignment horizontal="center" vertical="center" wrapText="1"/>
    </xf>
    <xf numFmtId="49" fontId="23" fillId="0" borderId="4" xfId="2" applyNumberFormat="1" applyFont="1" applyBorder="1" applyAlignment="1">
      <alignment horizontal="center" vertical="center" wrapText="1"/>
    </xf>
    <xf numFmtId="0" fontId="23" fillId="3" borderId="2" xfId="2" applyFont="1" applyFill="1" applyBorder="1" applyAlignment="1">
      <alignment horizontal="center" vertical="center" wrapText="1"/>
    </xf>
    <xf numFmtId="0" fontId="23" fillId="3" borderId="4" xfId="2" applyFont="1" applyFill="1" applyBorder="1" applyAlignment="1">
      <alignment horizontal="center" vertical="center" wrapText="1"/>
    </xf>
    <xf numFmtId="0" fontId="22" fillId="0" borderId="0" xfId="2" applyFont="1" applyFill="1" applyAlignment="1">
      <alignment horizontal="justify" wrapText="1"/>
    </xf>
    <xf numFmtId="0" fontId="9" fillId="0" borderId="0" xfId="2" applyFont="1" applyFill="1" applyAlignment="1">
      <alignment wrapText="1"/>
    </xf>
    <xf numFmtId="0" fontId="9" fillId="0" borderId="0" xfId="2" applyFont="1" applyFill="1" applyAlignment="1">
      <alignment horizontal="justify" wrapText="1"/>
    </xf>
    <xf numFmtId="0" fontId="23" fillId="3" borderId="2" xfId="0" applyFont="1" applyFill="1" applyBorder="1" applyAlignment="1">
      <alignment horizontal="left" vertical="center"/>
    </xf>
    <xf numFmtId="0" fontId="23" fillId="3" borderId="3" xfId="0" applyFont="1" applyFill="1" applyBorder="1" applyAlignment="1">
      <alignment horizontal="left" vertical="center"/>
    </xf>
    <xf numFmtId="0" fontId="23" fillId="3" borderId="4" xfId="0" applyFont="1" applyFill="1" applyBorder="1" applyAlignment="1">
      <alignment horizontal="left" vertical="center"/>
    </xf>
    <xf numFmtId="3" fontId="23" fillId="3" borderId="2" xfId="0" applyNumberFormat="1" applyFont="1" applyFill="1" applyBorder="1" applyAlignment="1">
      <alignment horizontal="right" vertical="center" wrapText="1"/>
    </xf>
    <xf numFmtId="3" fontId="23" fillId="3" borderId="3" xfId="0" applyNumberFormat="1" applyFont="1" applyFill="1" applyBorder="1" applyAlignment="1">
      <alignment horizontal="right" vertical="center" wrapText="1"/>
    </xf>
    <xf numFmtId="3" fontId="23" fillId="3" borderId="4" xfId="0" applyNumberFormat="1" applyFont="1" applyFill="1" applyBorder="1" applyAlignment="1">
      <alignment horizontal="right" vertical="center" wrapText="1"/>
    </xf>
    <xf numFmtId="9" fontId="23" fillId="3" borderId="2" xfId="1" applyFont="1" applyFill="1" applyBorder="1" applyAlignment="1">
      <alignment horizontal="right" vertical="center" wrapText="1"/>
    </xf>
    <xf numFmtId="9" fontId="23" fillId="3" borderId="3" xfId="1" applyFont="1" applyFill="1" applyBorder="1" applyAlignment="1">
      <alignment horizontal="right" vertical="center" wrapText="1"/>
    </xf>
    <xf numFmtId="9" fontId="23" fillId="3" borderId="4" xfId="1" applyFont="1" applyFill="1" applyBorder="1" applyAlignment="1">
      <alignment horizontal="right" vertical="center" wrapText="1"/>
    </xf>
    <xf numFmtId="0" fontId="9" fillId="3" borderId="0" xfId="0" applyFont="1" applyFill="1" applyAlignment="1">
      <alignment horizontal="left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9" fontId="23" fillId="3" borderId="1" xfId="1" applyFont="1" applyFill="1" applyBorder="1" applyAlignment="1">
      <alignment horizontal="center" vertical="center" wrapText="1"/>
    </xf>
    <xf numFmtId="14" fontId="23" fillId="3" borderId="1" xfId="0" applyNumberFormat="1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wrapText="1"/>
    </xf>
    <xf numFmtId="3" fontId="23" fillId="3" borderId="1" xfId="0" applyNumberFormat="1" applyFont="1" applyFill="1" applyBorder="1" applyAlignment="1">
      <alignment horizontal="right" wrapText="1"/>
    </xf>
    <xf numFmtId="0" fontId="43" fillId="3" borderId="1" xfId="0" applyFont="1" applyFill="1" applyBorder="1" applyAlignment="1">
      <alignment horizontal="right" wrapText="1"/>
    </xf>
    <xf numFmtId="3" fontId="23" fillId="3" borderId="1" xfId="0" applyNumberFormat="1" applyFont="1" applyFill="1" applyBorder="1" applyAlignment="1">
      <alignment horizontal="right" vertical="center" wrapText="1"/>
    </xf>
    <xf numFmtId="0" fontId="43" fillId="3" borderId="1" xfId="0" applyFont="1" applyFill="1" applyBorder="1" applyAlignment="1">
      <alignment horizontal="right" vertical="center" wrapText="1"/>
    </xf>
    <xf numFmtId="0" fontId="24" fillId="3" borderId="2" xfId="0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horizontal="left" vertical="center" wrapText="1"/>
    </xf>
    <xf numFmtId="0" fontId="24" fillId="3" borderId="4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 indent="1"/>
    </xf>
    <xf numFmtId="0" fontId="23" fillId="3" borderId="3" xfId="0" applyFont="1" applyFill="1" applyBorder="1" applyAlignment="1">
      <alignment horizontal="left" vertical="center" indent="1"/>
    </xf>
    <xf numFmtId="0" fontId="23" fillId="3" borderId="4" xfId="0" applyFont="1" applyFill="1" applyBorder="1" applyAlignment="1">
      <alignment horizontal="left" vertical="center" indent="1"/>
    </xf>
    <xf numFmtId="3" fontId="23" fillId="3" borderId="2" xfId="0" applyNumberFormat="1" applyFont="1" applyFill="1" applyBorder="1" applyAlignment="1">
      <alignment vertical="center"/>
    </xf>
    <xf numFmtId="3" fontId="23" fillId="3" borderId="3" xfId="0" applyNumberFormat="1" applyFont="1" applyFill="1" applyBorder="1" applyAlignment="1">
      <alignment vertical="center"/>
    </xf>
    <xf numFmtId="3" fontId="23" fillId="3" borderId="4" xfId="0" applyNumberFormat="1" applyFont="1" applyFill="1" applyBorder="1" applyAlignment="1">
      <alignment vertical="center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3" fontId="23" fillId="3" borderId="2" xfId="0" applyNumberFormat="1" applyFont="1" applyFill="1" applyBorder="1" applyAlignment="1">
      <alignment horizontal="right" wrapText="1"/>
    </xf>
    <xf numFmtId="3" fontId="23" fillId="3" borderId="3" xfId="0" applyNumberFormat="1" applyFont="1" applyFill="1" applyBorder="1" applyAlignment="1">
      <alignment horizontal="right" wrapText="1"/>
    </xf>
    <xf numFmtId="3" fontId="23" fillId="3" borderId="4" xfId="0" applyNumberFormat="1" applyFont="1" applyFill="1" applyBorder="1" applyAlignment="1">
      <alignment horizontal="right" wrapText="1"/>
    </xf>
    <xf numFmtId="0" fontId="49" fillId="3" borderId="2" xfId="0" applyFont="1" applyFill="1" applyBorder="1" applyAlignment="1">
      <alignment horizontal="left" vertical="center" wrapText="1"/>
    </xf>
    <xf numFmtId="0" fontId="49" fillId="3" borderId="3" xfId="0" applyFont="1" applyFill="1" applyBorder="1" applyAlignment="1">
      <alignment horizontal="left" vertical="center" wrapText="1"/>
    </xf>
    <xf numFmtId="0" fontId="49" fillId="3" borderId="4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3" fontId="23" fillId="3" borderId="2" xfId="0" applyNumberFormat="1" applyFont="1" applyFill="1" applyBorder="1" applyAlignment="1">
      <alignment horizontal="right" vertical="center"/>
    </xf>
    <xf numFmtId="3" fontId="23" fillId="3" borderId="3" xfId="0" applyNumberFormat="1" applyFont="1" applyFill="1" applyBorder="1" applyAlignment="1">
      <alignment horizontal="right" vertical="center"/>
    </xf>
    <xf numFmtId="3" fontId="23" fillId="3" borderId="4" xfId="0" applyNumberFormat="1" applyFont="1" applyFill="1" applyBorder="1" applyAlignment="1">
      <alignment horizontal="right" vertical="center"/>
    </xf>
    <xf numFmtId="0" fontId="24" fillId="3" borderId="6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left" wrapText="1"/>
    </xf>
    <xf numFmtId="0" fontId="24" fillId="3" borderId="3" xfId="0" applyFont="1" applyFill="1" applyBorder="1" applyAlignment="1">
      <alignment horizontal="left" wrapText="1"/>
    </xf>
    <xf numFmtId="0" fontId="24" fillId="3" borderId="4" xfId="0" applyFont="1" applyFill="1" applyBorder="1" applyAlignment="1">
      <alignment horizontal="left" wrapText="1"/>
    </xf>
    <xf numFmtId="0" fontId="23" fillId="3" borderId="2" xfId="0" applyFont="1" applyFill="1" applyBorder="1" applyAlignment="1">
      <alignment horizontal="left" vertical="center" wrapText="1"/>
    </xf>
    <xf numFmtId="0" fontId="23" fillId="3" borderId="3" xfId="0" applyFont="1" applyFill="1" applyBorder="1" applyAlignment="1">
      <alignment horizontal="left" vertical="center" wrapText="1"/>
    </xf>
    <xf numFmtId="0" fontId="23" fillId="3" borderId="4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/>
    </xf>
    <xf numFmtId="0" fontId="24" fillId="3" borderId="3" xfId="0" applyFont="1" applyFill="1" applyBorder="1" applyAlignment="1">
      <alignment horizontal="left" vertical="center"/>
    </xf>
    <xf numFmtId="0" fontId="24" fillId="3" borderId="4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 vertical="center" wrapText="1" indent="1"/>
    </xf>
    <xf numFmtId="0" fontId="23" fillId="3" borderId="3" xfId="0" applyFont="1" applyFill="1" applyBorder="1" applyAlignment="1">
      <alignment horizontal="left" vertical="center" wrapText="1" indent="1"/>
    </xf>
    <xf numFmtId="0" fontId="23" fillId="3" borderId="4" xfId="0" applyFont="1" applyFill="1" applyBorder="1" applyAlignment="1">
      <alignment horizontal="left" vertical="center" wrapText="1" indent="1"/>
    </xf>
    <xf numFmtId="3" fontId="23" fillId="3" borderId="2" xfId="0" applyNumberFormat="1" applyFont="1" applyFill="1" applyBorder="1" applyAlignment="1">
      <alignment wrapText="1"/>
    </xf>
    <xf numFmtId="3" fontId="23" fillId="3" borderId="3" xfId="0" applyNumberFormat="1" applyFont="1" applyFill="1" applyBorder="1" applyAlignment="1">
      <alignment wrapText="1"/>
    </xf>
    <xf numFmtId="3" fontId="23" fillId="3" borderId="4" xfId="0" applyNumberFormat="1" applyFont="1" applyFill="1" applyBorder="1" applyAlignment="1">
      <alignment wrapText="1"/>
    </xf>
    <xf numFmtId="3" fontId="23" fillId="3" borderId="2" xfId="0" applyNumberFormat="1" applyFont="1" applyFill="1" applyBorder="1" applyAlignment="1">
      <alignment horizontal="center" vertical="center"/>
    </xf>
    <xf numFmtId="3" fontId="23" fillId="3" borderId="3" xfId="0" applyNumberFormat="1" applyFont="1" applyFill="1" applyBorder="1" applyAlignment="1">
      <alignment horizontal="center" vertical="center"/>
    </xf>
    <xf numFmtId="3" fontId="23" fillId="3" borderId="4" xfId="0" applyNumberFormat="1" applyFont="1" applyFill="1" applyBorder="1" applyAlignment="1">
      <alignment horizontal="center" vertical="center"/>
    </xf>
    <xf numFmtId="49" fontId="9" fillId="3" borderId="0" xfId="0" applyNumberFormat="1" applyFont="1" applyFill="1" applyAlignment="1">
      <alignment horizontal="center"/>
    </xf>
    <xf numFmtId="0" fontId="24" fillId="3" borderId="2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left" vertical="center" wrapText="1"/>
    </xf>
    <xf numFmtId="0" fontId="23" fillId="3" borderId="5" xfId="0" applyFont="1" applyFill="1" applyBorder="1" applyAlignment="1">
      <alignment horizontal="left" vertical="center" wrapText="1"/>
    </xf>
    <xf numFmtId="0" fontId="23" fillId="3" borderId="7" xfId="0" applyFont="1" applyFill="1" applyBorder="1" applyAlignment="1">
      <alignment horizontal="left" vertical="center" wrapText="1"/>
    </xf>
    <xf numFmtId="0" fontId="24" fillId="3" borderId="6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left" vertical="center" wrapText="1"/>
    </xf>
    <xf numFmtId="0" fontId="24" fillId="3" borderId="5" xfId="0" applyFont="1" applyFill="1" applyBorder="1" applyAlignment="1">
      <alignment horizontal="left" vertical="center" wrapText="1"/>
    </xf>
    <xf numFmtId="0" fontId="24" fillId="3" borderId="7" xfId="0" applyFont="1" applyFill="1" applyBorder="1" applyAlignment="1">
      <alignment horizontal="left" vertical="center" wrapText="1"/>
    </xf>
    <xf numFmtId="0" fontId="24" fillId="3" borderId="10" xfId="0" applyFont="1" applyFill="1" applyBorder="1" applyAlignment="1">
      <alignment horizontal="left" vertical="center" wrapText="1"/>
    </xf>
    <xf numFmtId="0" fontId="24" fillId="3" borderId="11" xfId="0" applyFont="1" applyFill="1" applyBorder="1" applyAlignment="1">
      <alignment horizontal="left" vertical="center" wrapText="1"/>
    </xf>
    <xf numFmtId="0" fontId="24" fillId="3" borderId="12" xfId="0" applyFont="1" applyFill="1" applyBorder="1" applyAlignment="1">
      <alignment horizontal="left" vertical="center" wrapText="1"/>
    </xf>
    <xf numFmtId="3" fontId="23" fillId="3" borderId="6" xfId="0" applyNumberFormat="1" applyFont="1" applyFill="1" applyBorder="1" applyAlignment="1">
      <alignment horizontal="right" vertical="center"/>
    </xf>
    <xf numFmtId="3" fontId="23" fillId="3" borderId="5" xfId="0" applyNumberFormat="1" applyFont="1" applyFill="1" applyBorder="1" applyAlignment="1">
      <alignment horizontal="right" vertical="center"/>
    </xf>
    <xf numFmtId="3" fontId="23" fillId="3" borderId="7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3" fontId="23" fillId="3" borderId="12" xfId="0" applyNumberFormat="1" applyFont="1" applyFill="1" applyBorder="1" applyAlignment="1">
      <alignment horizontal="right" vertical="center"/>
    </xf>
    <xf numFmtId="0" fontId="23" fillId="3" borderId="6" xfId="2" applyFont="1" applyFill="1" applyBorder="1" applyAlignment="1">
      <alignment horizontal="left" vertical="center" wrapText="1"/>
    </xf>
    <xf numFmtId="0" fontId="23" fillId="3" borderId="5" xfId="2" applyFont="1" applyFill="1" applyBorder="1" applyAlignment="1">
      <alignment horizontal="left" vertical="center" wrapText="1"/>
    </xf>
    <xf numFmtId="0" fontId="23" fillId="3" borderId="7" xfId="2" applyFont="1" applyFill="1" applyBorder="1" applyAlignment="1">
      <alignment horizontal="left" vertical="center" wrapText="1"/>
    </xf>
    <xf numFmtId="0" fontId="23" fillId="3" borderId="10" xfId="2" applyFont="1" applyFill="1" applyBorder="1" applyAlignment="1">
      <alignment horizontal="left" vertical="center" wrapText="1"/>
    </xf>
    <xf numFmtId="0" fontId="23" fillId="3" borderId="11" xfId="2" applyFont="1" applyFill="1" applyBorder="1" applyAlignment="1">
      <alignment horizontal="left" vertical="center" wrapText="1"/>
    </xf>
    <xf numFmtId="0" fontId="23" fillId="3" borderId="12" xfId="2" applyFont="1" applyFill="1" applyBorder="1" applyAlignment="1">
      <alignment horizontal="left" vertical="center" wrapText="1"/>
    </xf>
    <xf numFmtId="3" fontId="23" fillId="3" borderId="1" xfId="2" applyNumberFormat="1" applyFont="1" applyFill="1" applyBorder="1" applyAlignment="1">
      <alignment horizontal="right" vertical="center" wrapText="1"/>
    </xf>
    <xf numFmtId="0" fontId="24" fillId="3" borderId="6" xfId="2" applyFont="1" applyFill="1" applyBorder="1" applyAlignment="1">
      <alignment horizontal="left" vertical="center" wrapText="1"/>
    </xf>
    <xf numFmtId="0" fontId="24" fillId="3" borderId="5" xfId="2" applyFont="1" applyFill="1" applyBorder="1" applyAlignment="1">
      <alignment horizontal="left" vertical="center" wrapText="1"/>
    </xf>
    <xf numFmtId="0" fontId="24" fillId="3" borderId="7" xfId="2" applyFont="1" applyFill="1" applyBorder="1" applyAlignment="1">
      <alignment horizontal="left" vertical="center" wrapText="1"/>
    </xf>
    <xf numFmtId="0" fontId="24" fillId="3" borderId="10" xfId="2" applyFont="1" applyFill="1" applyBorder="1" applyAlignment="1">
      <alignment horizontal="left" vertical="center" wrapText="1"/>
    </xf>
    <xf numFmtId="0" fontId="24" fillId="3" borderId="11" xfId="2" applyFont="1" applyFill="1" applyBorder="1" applyAlignment="1">
      <alignment horizontal="left" vertical="center" wrapText="1"/>
    </xf>
    <xf numFmtId="0" fontId="24" fillId="3" borderId="12" xfId="2" applyFont="1" applyFill="1" applyBorder="1" applyAlignment="1">
      <alignment horizontal="left" vertical="center" wrapText="1"/>
    </xf>
    <xf numFmtId="3" fontId="24" fillId="3" borderId="1" xfId="2" applyNumberFormat="1" applyFont="1" applyFill="1" applyBorder="1" applyAlignment="1">
      <alignment horizontal="right" vertical="center" wrapText="1"/>
    </xf>
    <xf numFmtId="0" fontId="23" fillId="3" borderId="1" xfId="2" applyFont="1" applyFill="1" applyBorder="1" applyAlignment="1">
      <alignment horizontal="center" vertical="center" wrapText="1"/>
    </xf>
    <xf numFmtId="3" fontId="23" fillId="3" borderId="1" xfId="2" applyNumberFormat="1" applyFont="1" applyFill="1" applyBorder="1" applyAlignment="1">
      <alignment horizontal="center" vertical="center" wrapText="1"/>
    </xf>
    <xf numFmtId="3" fontId="9" fillId="3" borderId="0" xfId="2" applyNumberFormat="1" applyFont="1" applyFill="1" applyAlignment="1">
      <alignment horizontal="justify" wrapText="1"/>
    </xf>
    <xf numFmtId="3" fontId="9" fillId="3" borderId="0" xfId="2" applyNumberFormat="1" applyFont="1" applyFill="1" applyAlignment="1">
      <alignment wrapText="1"/>
    </xf>
    <xf numFmtId="0" fontId="9" fillId="3" borderId="0" xfId="2" applyFont="1" applyFill="1" applyAlignment="1">
      <alignment horizontal="justify" wrapText="1"/>
    </xf>
    <xf numFmtId="0" fontId="9" fillId="3" borderId="0" xfId="2" applyFont="1" applyFill="1" applyAlignment="1">
      <alignment wrapText="1"/>
    </xf>
    <xf numFmtId="0" fontId="24" fillId="3" borderId="1" xfId="2" applyFont="1" applyFill="1" applyBorder="1" applyAlignment="1">
      <alignment horizontal="center" vertical="center" wrapText="1"/>
    </xf>
    <xf numFmtId="3" fontId="24" fillId="3" borderId="1" xfId="2" applyNumberFormat="1" applyFont="1" applyFill="1" applyBorder="1" applyAlignment="1">
      <alignment vertical="center" wrapText="1"/>
    </xf>
    <xf numFmtId="3" fontId="23" fillId="3" borderId="1" xfId="2" applyNumberFormat="1" applyFont="1" applyFill="1" applyBorder="1" applyAlignment="1">
      <alignment vertical="center" wrapText="1"/>
    </xf>
    <xf numFmtId="0" fontId="23" fillId="3" borderId="6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23" fillId="3" borderId="8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3" fontId="23" fillId="3" borderId="2" xfId="0" applyNumberFormat="1" applyFont="1" applyFill="1" applyBorder="1" applyAlignment="1">
      <alignment horizontal="right"/>
    </xf>
    <xf numFmtId="3" fontId="23" fillId="3" borderId="3" xfId="0" applyNumberFormat="1" applyFont="1" applyFill="1" applyBorder="1" applyAlignment="1">
      <alignment horizontal="right"/>
    </xf>
    <xf numFmtId="3" fontId="23" fillId="3" borderId="4" xfId="0" applyNumberFormat="1" applyFont="1" applyFill="1" applyBorder="1" applyAlignment="1">
      <alignment horizontal="right"/>
    </xf>
    <xf numFmtId="3" fontId="23" fillId="3" borderId="1" xfId="2" applyNumberFormat="1" applyFont="1" applyFill="1" applyBorder="1" applyAlignment="1">
      <alignment wrapText="1"/>
    </xf>
    <xf numFmtId="0" fontId="9" fillId="3" borderId="1" xfId="2" applyFont="1" applyFill="1" applyBorder="1" applyAlignment="1">
      <alignment wrapText="1"/>
    </xf>
    <xf numFmtId="0" fontId="24" fillId="3" borderId="1" xfId="2" applyFont="1" applyFill="1" applyBorder="1" applyAlignment="1">
      <alignment horizontal="left" vertical="center" wrapText="1"/>
    </xf>
    <xf numFmtId="3" fontId="9" fillId="3" borderId="1" xfId="2" applyNumberFormat="1" applyFont="1" applyFill="1" applyBorder="1" applyAlignment="1">
      <alignment horizontal="right" vertical="center" wrapText="1"/>
    </xf>
    <xf numFmtId="0" fontId="25" fillId="3" borderId="0" xfId="2" applyFont="1" applyFill="1" applyAlignment="1">
      <alignment horizontal="left" vertical="center" wrapText="1"/>
    </xf>
    <xf numFmtId="3" fontId="24" fillId="3" borderId="1" xfId="2" applyNumberFormat="1" applyFont="1" applyFill="1" applyBorder="1" applyAlignment="1">
      <alignment horizontal="left" vertical="center" wrapText="1"/>
    </xf>
    <xf numFmtId="0" fontId="25" fillId="3" borderId="0" xfId="2" applyFont="1" applyFill="1" applyAlignment="1">
      <alignment horizontal="left" wrapText="1"/>
    </xf>
    <xf numFmtId="0" fontId="22" fillId="3" borderId="0" xfId="2" applyFont="1" applyFill="1" applyAlignment="1">
      <alignment horizontal="left" wrapText="1"/>
    </xf>
    <xf numFmtId="0" fontId="23" fillId="3" borderId="1" xfId="2" applyFont="1" applyFill="1" applyBorder="1" applyAlignment="1">
      <alignment horizontal="left" vertical="center" wrapText="1"/>
    </xf>
    <xf numFmtId="0" fontId="23" fillId="3" borderId="6" xfId="2" applyFont="1" applyFill="1" applyBorder="1" applyAlignment="1">
      <alignment horizontal="right" vertical="center" wrapText="1"/>
    </xf>
    <xf numFmtId="0" fontId="23" fillId="3" borderId="5" xfId="2" applyFont="1" applyFill="1" applyBorder="1" applyAlignment="1">
      <alignment horizontal="right" vertical="center" wrapText="1"/>
    </xf>
    <xf numFmtId="0" fontId="23" fillId="3" borderId="7" xfId="2" applyFont="1" applyFill="1" applyBorder="1" applyAlignment="1">
      <alignment horizontal="right" vertical="center" wrapText="1"/>
    </xf>
    <xf numFmtId="0" fontId="23" fillId="3" borderId="10" xfId="2" applyFont="1" applyFill="1" applyBorder="1" applyAlignment="1">
      <alignment horizontal="right" vertical="center" wrapText="1"/>
    </xf>
    <xf numFmtId="0" fontId="23" fillId="3" borderId="11" xfId="2" applyFont="1" applyFill="1" applyBorder="1" applyAlignment="1">
      <alignment horizontal="right" vertical="center" wrapText="1"/>
    </xf>
    <xf numFmtId="0" fontId="23" fillId="3" borderId="12" xfId="2" applyFont="1" applyFill="1" applyBorder="1" applyAlignment="1">
      <alignment horizontal="right" vertical="center" wrapText="1"/>
    </xf>
    <xf numFmtId="0" fontId="24" fillId="3" borderId="2" xfId="2" applyFont="1" applyFill="1" applyBorder="1" applyAlignment="1">
      <alignment horizontal="left" vertical="center" wrapText="1"/>
    </xf>
    <xf numFmtId="0" fontId="24" fillId="3" borderId="3" xfId="2" applyFont="1" applyFill="1" applyBorder="1" applyAlignment="1">
      <alignment horizontal="left" vertical="center" wrapText="1"/>
    </xf>
    <xf numFmtId="0" fontId="24" fillId="3" borderId="4" xfId="2" applyFont="1" applyFill="1" applyBorder="1" applyAlignment="1">
      <alignment horizontal="left" vertical="center" wrapText="1"/>
    </xf>
    <xf numFmtId="3" fontId="23" fillId="3" borderId="6" xfId="2" applyNumberFormat="1" applyFont="1" applyFill="1" applyBorder="1" applyAlignment="1">
      <alignment horizontal="right" vertical="center" wrapText="1"/>
    </xf>
    <xf numFmtId="3" fontId="23" fillId="3" borderId="5" xfId="2" applyNumberFormat="1" applyFont="1" applyFill="1" applyBorder="1" applyAlignment="1">
      <alignment horizontal="right" vertical="center" wrapText="1"/>
    </xf>
    <xf numFmtId="3" fontId="23" fillId="3" borderId="7" xfId="2" applyNumberFormat="1" applyFont="1" applyFill="1" applyBorder="1" applyAlignment="1">
      <alignment horizontal="right" vertical="center" wrapText="1"/>
    </xf>
    <xf numFmtId="3" fontId="23" fillId="3" borderId="10" xfId="2" applyNumberFormat="1" applyFont="1" applyFill="1" applyBorder="1" applyAlignment="1">
      <alignment horizontal="right" vertical="center" wrapText="1"/>
    </xf>
    <xf numFmtId="3" fontId="23" fillId="3" borderId="11" xfId="2" applyNumberFormat="1" applyFont="1" applyFill="1" applyBorder="1" applyAlignment="1">
      <alignment horizontal="right" vertical="center" wrapText="1"/>
    </xf>
    <xf numFmtId="3" fontId="23" fillId="3" borderId="12" xfId="2" applyNumberFormat="1" applyFont="1" applyFill="1" applyBorder="1" applyAlignment="1">
      <alignment horizontal="right" vertical="center" wrapText="1"/>
    </xf>
    <xf numFmtId="0" fontId="23" fillId="3" borderId="0" xfId="2" applyFont="1" applyFill="1" applyBorder="1" applyAlignment="1">
      <alignment horizontal="left" vertical="center" wrapText="1"/>
    </xf>
    <xf numFmtId="0" fontId="23" fillId="3" borderId="0" xfId="2" applyFont="1" applyFill="1" applyBorder="1" applyAlignment="1">
      <alignment horizontal="center" vertical="center" wrapText="1"/>
    </xf>
    <xf numFmtId="0" fontId="9" fillId="3" borderId="0" xfId="2" applyFont="1" applyFill="1" applyAlignment="1">
      <alignment horizontal="left" wrapText="1"/>
    </xf>
    <xf numFmtId="0" fontId="24" fillId="3" borderId="1" xfId="2" applyFont="1" applyFill="1" applyBorder="1" applyAlignment="1">
      <alignment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23" fillId="3" borderId="4" xfId="0" applyFont="1" applyFill="1" applyBorder="1" applyAlignment="1">
      <alignment horizontal="center"/>
    </xf>
    <xf numFmtId="3" fontId="45" fillId="3" borderId="2" xfId="0" applyNumberFormat="1" applyFont="1" applyFill="1" applyBorder="1" applyAlignment="1">
      <alignment horizontal="right" vertical="center"/>
    </xf>
    <xf numFmtId="3" fontId="45" fillId="3" borderId="3" xfId="0" applyNumberFormat="1" applyFont="1" applyFill="1" applyBorder="1" applyAlignment="1">
      <alignment horizontal="right" vertical="center"/>
    </xf>
    <xf numFmtId="3" fontId="45" fillId="3" borderId="4" xfId="0" applyNumberFormat="1" applyFont="1" applyFill="1" applyBorder="1" applyAlignment="1">
      <alignment horizontal="right" vertical="center"/>
    </xf>
    <xf numFmtId="0" fontId="22" fillId="3" borderId="6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22" fillId="3" borderId="12" xfId="0" applyFont="1" applyFill="1" applyBorder="1" applyAlignment="1">
      <alignment horizontal="center" vertical="center"/>
    </xf>
    <xf numFmtId="3" fontId="24" fillId="3" borderId="2" xfId="0" applyNumberFormat="1" applyFont="1" applyFill="1" applyBorder="1" applyAlignment="1">
      <alignment horizontal="right" vertical="center"/>
    </xf>
    <xf numFmtId="3" fontId="24" fillId="3" borderId="3" xfId="0" applyNumberFormat="1" applyFont="1" applyFill="1" applyBorder="1" applyAlignment="1">
      <alignment horizontal="right" vertical="center"/>
    </xf>
    <xf numFmtId="3" fontId="24" fillId="3" borderId="4" xfId="0" applyNumberFormat="1" applyFont="1" applyFill="1" applyBorder="1" applyAlignment="1">
      <alignment horizontal="right" vertical="center"/>
    </xf>
    <xf numFmtId="0" fontId="23" fillId="3" borderId="2" xfId="0" applyFont="1" applyFill="1" applyBorder="1" applyAlignment="1">
      <alignment horizontal="left"/>
    </xf>
    <xf numFmtId="0" fontId="23" fillId="3" borderId="3" xfId="0" applyFont="1" applyFill="1" applyBorder="1" applyAlignment="1">
      <alignment horizontal="left"/>
    </xf>
    <xf numFmtId="0" fontId="23" fillId="3" borderId="4" xfId="0" applyFont="1" applyFill="1" applyBorder="1" applyAlignment="1">
      <alignment horizontal="left"/>
    </xf>
    <xf numFmtId="0" fontId="49" fillId="3" borderId="2" xfId="0" applyFont="1" applyFill="1" applyBorder="1" applyAlignment="1">
      <alignment horizontal="left" vertical="center" wrapText="1" indent="1"/>
    </xf>
    <xf numFmtId="0" fontId="49" fillId="3" borderId="3" xfId="0" applyFont="1" applyFill="1" applyBorder="1" applyAlignment="1">
      <alignment horizontal="left" vertical="center" wrapText="1" indent="1"/>
    </xf>
    <xf numFmtId="0" fontId="49" fillId="3" borderId="4" xfId="0" applyFont="1" applyFill="1" applyBorder="1" applyAlignment="1">
      <alignment horizontal="left" vertical="center" wrapText="1" indent="1"/>
    </xf>
    <xf numFmtId="0" fontId="23" fillId="3" borderId="2" xfId="0" applyNumberFormat="1" applyFont="1" applyFill="1" applyBorder="1" applyAlignment="1">
      <alignment horizontal="center" vertical="center"/>
    </xf>
    <xf numFmtId="0" fontId="23" fillId="3" borderId="3" xfId="0" applyNumberFormat="1" applyFont="1" applyFill="1" applyBorder="1" applyAlignment="1">
      <alignment horizontal="center" vertical="center"/>
    </xf>
    <xf numFmtId="0" fontId="23" fillId="3" borderId="4" xfId="0" applyNumberFormat="1" applyFont="1" applyFill="1" applyBorder="1" applyAlignment="1">
      <alignment horizontal="center" vertical="center"/>
    </xf>
    <xf numFmtId="0" fontId="23" fillId="3" borderId="2" xfId="0" applyNumberFormat="1" applyFont="1" applyFill="1" applyBorder="1" applyAlignment="1">
      <alignment horizontal="center" vertical="center" wrapText="1"/>
    </xf>
    <xf numFmtId="0" fontId="23" fillId="3" borderId="3" xfId="0" applyNumberFormat="1" applyFont="1" applyFill="1" applyBorder="1" applyAlignment="1">
      <alignment horizontal="center" vertical="center" wrapText="1"/>
    </xf>
    <xf numFmtId="0" fontId="23" fillId="3" borderId="4" xfId="0" applyNumberFormat="1" applyFont="1" applyFill="1" applyBorder="1" applyAlignment="1">
      <alignment horizontal="center" vertical="center" wrapText="1"/>
    </xf>
    <xf numFmtId="0" fontId="49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left" vertical="center" wrapText="1"/>
    </xf>
    <xf numFmtId="0" fontId="35" fillId="3" borderId="2" xfId="0" applyFont="1" applyFill="1" applyBorder="1" applyAlignment="1">
      <alignment horizontal="center" vertical="center" wrapText="1"/>
    </xf>
    <xf numFmtId="0" fontId="35" fillId="3" borderId="3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right" vertical="center"/>
    </xf>
    <xf numFmtId="3" fontId="9" fillId="3" borderId="14" xfId="0" applyNumberFormat="1" applyFont="1" applyFill="1" applyBorder="1" applyAlignment="1">
      <alignment horizontal="right" vertical="center"/>
    </xf>
    <xf numFmtId="3" fontId="9" fillId="3" borderId="15" xfId="0" applyNumberFormat="1" applyFont="1" applyFill="1" applyBorder="1" applyAlignment="1">
      <alignment horizontal="right" vertical="center"/>
    </xf>
    <xf numFmtId="0" fontId="23" fillId="3" borderId="17" xfId="0" applyFont="1" applyFill="1" applyBorder="1" applyAlignment="1">
      <alignment horizontal="center"/>
    </xf>
    <xf numFmtId="0" fontId="23" fillId="3" borderId="18" xfId="0" applyFont="1" applyFill="1" applyBorder="1" applyAlignment="1">
      <alignment horizontal="center"/>
    </xf>
    <xf numFmtId="3" fontId="9" fillId="3" borderId="16" xfId="0" applyNumberFormat="1" applyFont="1" applyFill="1" applyBorder="1" applyAlignment="1">
      <alignment horizontal="right" vertical="center" wrapText="1"/>
    </xf>
    <xf numFmtId="3" fontId="9" fillId="3" borderId="17" xfId="0" applyNumberFormat="1" applyFont="1" applyFill="1" applyBorder="1" applyAlignment="1">
      <alignment horizontal="right" vertical="center" wrapText="1"/>
    </xf>
    <xf numFmtId="3" fontId="9" fillId="3" borderId="18" xfId="0" applyNumberFormat="1" applyFont="1" applyFill="1" applyBorder="1" applyAlignment="1">
      <alignment horizontal="right" vertical="center" wrapText="1"/>
    </xf>
    <xf numFmtId="0" fontId="23" fillId="3" borderId="10" xfId="0" applyFont="1" applyFill="1" applyBorder="1" applyAlignment="1">
      <alignment horizontal="left" vertical="center" wrapText="1"/>
    </xf>
    <xf numFmtId="0" fontId="23" fillId="3" borderId="11" xfId="0" applyFont="1" applyFill="1" applyBorder="1" applyAlignment="1">
      <alignment horizontal="left" vertical="center" wrapText="1"/>
    </xf>
    <xf numFmtId="0" fontId="23" fillId="3" borderId="14" xfId="0" applyFont="1" applyFill="1" applyBorder="1" applyAlignment="1">
      <alignment horizontal="center"/>
    </xf>
    <xf numFmtId="0" fontId="23" fillId="3" borderId="15" xfId="0" applyFont="1" applyFill="1" applyBorder="1" applyAlignment="1">
      <alignment horizontal="center"/>
    </xf>
    <xf numFmtId="0" fontId="25" fillId="3" borderId="0" xfId="0" applyFont="1" applyFill="1" applyAlignment="1">
      <alignment horizontal="left" wrapText="1"/>
    </xf>
    <xf numFmtId="0" fontId="25" fillId="3" borderId="0" xfId="0" applyFont="1" applyFill="1" applyAlignment="1">
      <alignment horizontal="left" vertical="center" wrapText="1"/>
    </xf>
    <xf numFmtId="0" fontId="23" fillId="3" borderId="0" xfId="0" applyFont="1" applyFill="1" applyBorder="1" applyAlignment="1">
      <alignment horizontal="left" vertical="center" wrapText="1"/>
    </xf>
    <xf numFmtId="0" fontId="44" fillId="3" borderId="6" xfId="0" applyFont="1" applyFill="1" applyBorder="1" applyAlignment="1">
      <alignment horizontal="center" vertical="center" wrapText="1"/>
    </xf>
    <xf numFmtId="0" fontId="44" fillId="3" borderId="5" xfId="0" applyFont="1" applyFill="1" applyBorder="1" applyAlignment="1">
      <alignment horizontal="center" vertical="center" wrapText="1"/>
    </xf>
    <xf numFmtId="0" fontId="44" fillId="3" borderId="7" xfId="0" applyFont="1" applyFill="1" applyBorder="1" applyAlignment="1">
      <alignment horizontal="center" vertical="center" wrapText="1"/>
    </xf>
    <xf numFmtId="0" fontId="44" fillId="3" borderId="8" xfId="0" applyFont="1" applyFill="1" applyBorder="1" applyAlignment="1">
      <alignment horizontal="center" vertical="center" wrapText="1"/>
    </xf>
    <xf numFmtId="0" fontId="44" fillId="3" borderId="0" xfId="0" applyFont="1" applyFill="1" applyBorder="1" applyAlignment="1">
      <alignment horizontal="center" vertical="center" wrapText="1"/>
    </xf>
    <xf numFmtId="0" fontId="44" fillId="3" borderId="9" xfId="0" applyFont="1" applyFill="1" applyBorder="1" applyAlignment="1">
      <alignment horizontal="center" vertical="center" wrapText="1"/>
    </xf>
    <xf numFmtId="0" fontId="44" fillId="3" borderId="10" xfId="0" applyFont="1" applyFill="1" applyBorder="1" applyAlignment="1">
      <alignment horizontal="center" vertical="center" wrapText="1"/>
    </xf>
    <xf numFmtId="0" fontId="44" fillId="3" borderId="11" xfId="0" applyFont="1" applyFill="1" applyBorder="1" applyAlignment="1">
      <alignment horizontal="center" vertical="center" wrapText="1"/>
    </xf>
    <xf numFmtId="0" fontId="44" fillId="3" borderId="1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vertical="top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left" vertical="center"/>
    </xf>
    <xf numFmtId="0" fontId="23" fillId="3" borderId="5" xfId="0" applyFont="1" applyFill="1" applyBorder="1" applyAlignment="1">
      <alignment horizontal="left" vertical="center"/>
    </xf>
    <xf numFmtId="0" fontId="23" fillId="3" borderId="7" xfId="0" applyFont="1" applyFill="1" applyBorder="1" applyAlignment="1">
      <alignment horizontal="left" vertical="center"/>
    </xf>
    <xf numFmtId="0" fontId="43" fillId="3" borderId="3" xfId="0" applyFont="1" applyFill="1" applyBorder="1"/>
    <xf numFmtId="0" fontId="43" fillId="3" borderId="4" xfId="0" applyFont="1" applyFill="1" applyBorder="1"/>
    <xf numFmtId="0" fontId="43" fillId="3" borderId="3" xfId="0" applyFont="1" applyFill="1" applyBorder="1" applyAlignment="1">
      <alignment horizontal="center"/>
    </xf>
    <xf numFmtId="0" fontId="43" fillId="3" borderId="4" xfId="0" applyFont="1" applyFill="1" applyBorder="1" applyAlignment="1">
      <alignment horizontal="center"/>
    </xf>
    <xf numFmtId="0" fontId="47" fillId="3" borderId="0" xfId="0" applyFont="1" applyFill="1" applyAlignment="1">
      <alignment horizontal="left" wrapText="1"/>
    </xf>
    <xf numFmtId="0" fontId="23" fillId="3" borderId="46" xfId="0" applyFont="1" applyFill="1" applyBorder="1" applyAlignment="1">
      <alignment horizontal="center" vertical="center" wrapText="1"/>
    </xf>
    <xf numFmtId="0" fontId="23" fillId="3" borderId="48" xfId="0" applyFont="1" applyFill="1" applyBorder="1" applyAlignment="1">
      <alignment horizontal="center" vertical="center" wrapText="1"/>
    </xf>
    <xf numFmtId="0" fontId="23" fillId="3" borderId="46" xfId="0" applyFont="1" applyFill="1" applyBorder="1" applyAlignment="1">
      <alignment horizontal="left" vertical="center" wrapText="1"/>
    </xf>
    <xf numFmtId="0" fontId="23" fillId="3" borderId="48" xfId="0" applyFont="1" applyFill="1" applyBorder="1" applyAlignment="1">
      <alignment horizontal="left" vertical="center" wrapText="1"/>
    </xf>
    <xf numFmtId="3" fontId="9" fillId="0" borderId="26" xfId="0" applyNumberFormat="1" applyFont="1" applyBorder="1" applyAlignment="1">
      <alignment horizontal="left"/>
    </xf>
    <xf numFmtId="0" fontId="12" fillId="0" borderId="33" xfId="0" applyFont="1" applyFill="1" applyBorder="1" applyAlignment="1">
      <alignment horizontal="left" vertical="center"/>
    </xf>
    <xf numFmtId="0" fontId="12" fillId="0" borderId="24" xfId="0" applyFont="1" applyFill="1" applyBorder="1" applyAlignment="1">
      <alignment horizontal="left" vertical="center"/>
    </xf>
    <xf numFmtId="0" fontId="12" fillId="0" borderId="25" xfId="0" applyFont="1" applyFill="1" applyBorder="1" applyAlignment="1">
      <alignment horizontal="left" vertical="center"/>
    </xf>
    <xf numFmtId="0" fontId="12" fillId="0" borderId="23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left" vertical="center"/>
    </xf>
    <xf numFmtId="0" fontId="12" fillId="0" borderId="28" xfId="0" applyFont="1" applyFill="1" applyBorder="1" applyAlignment="1">
      <alignment horizontal="left" vertical="center"/>
    </xf>
    <xf numFmtId="0" fontId="12" fillId="0" borderId="26" xfId="0" applyFont="1" applyFill="1" applyBorder="1" applyAlignment="1">
      <alignment horizontal="left" vertical="center"/>
    </xf>
    <xf numFmtId="0" fontId="12" fillId="0" borderId="22" xfId="0" applyFont="1" applyFill="1" applyBorder="1" applyAlignment="1">
      <alignment horizontal="left" vertical="center"/>
    </xf>
    <xf numFmtId="0" fontId="15" fillId="0" borderId="24" xfId="0" applyFont="1" applyFill="1" applyBorder="1" applyAlignment="1">
      <alignment horizontal="left" vertical="center" wrapText="1"/>
    </xf>
    <xf numFmtId="0" fontId="15" fillId="0" borderId="25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26" xfId="0" applyFont="1" applyFill="1" applyBorder="1" applyAlignment="1">
      <alignment horizontal="left" vertical="center" wrapText="1"/>
    </xf>
    <xf numFmtId="0" fontId="15" fillId="0" borderId="22" xfId="0" applyFont="1" applyFill="1" applyBorder="1" applyAlignment="1">
      <alignment horizontal="left" vertical="center" wrapText="1"/>
    </xf>
    <xf numFmtId="0" fontId="16" fillId="0" borderId="41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42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3" fontId="16" fillId="0" borderId="41" xfId="0" applyNumberFormat="1" applyFont="1" applyFill="1" applyBorder="1" applyAlignment="1">
      <alignment horizontal="right" vertical="center" wrapText="1"/>
    </xf>
    <xf numFmtId="3" fontId="16" fillId="0" borderId="24" xfId="0" applyNumberFormat="1" applyFont="1" applyFill="1" applyBorder="1" applyAlignment="1">
      <alignment horizontal="right" vertical="center" wrapText="1"/>
    </xf>
    <xf numFmtId="3" fontId="16" fillId="0" borderId="25" xfId="0" applyNumberFormat="1" applyFont="1" applyFill="1" applyBorder="1" applyAlignment="1">
      <alignment horizontal="right" vertical="center" wrapText="1"/>
    </xf>
    <xf numFmtId="3" fontId="16" fillId="0" borderId="8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 wrapText="1"/>
    </xf>
    <xf numFmtId="3" fontId="16" fillId="0" borderId="9" xfId="0" applyNumberFormat="1" applyFont="1" applyFill="1" applyBorder="1" applyAlignment="1">
      <alignment horizontal="right" vertical="center" wrapText="1"/>
    </xf>
    <xf numFmtId="3" fontId="16" fillId="0" borderId="42" xfId="0" applyNumberFormat="1" applyFont="1" applyFill="1" applyBorder="1" applyAlignment="1">
      <alignment horizontal="right" vertical="center" wrapText="1"/>
    </xf>
    <xf numFmtId="3" fontId="16" fillId="0" borderId="26" xfId="0" applyNumberFormat="1" applyFont="1" applyFill="1" applyBorder="1" applyAlignment="1">
      <alignment horizontal="right" vertical="center" wrapText="1"/>
    </xf>
    <xf numFmtId="3" fontId="16" fillId="0" borderId="22" xfId="0" applyNumberFormat="1" applyFont="1" applyFill="1" applyBorder="1" applyAlignment="1">
      <alignment horizontal="right" vertical="center" wrapText="1"/>
    </xf>
    <xf numFmtId="0" fontId="0" fillId="0" borderId="6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13" fillId="0" borderId="33" xfId="0" applyFont="1" applyFill="1" applyBorder="1" applyAlignment="1">
      <alignment horizontal="left" vertical="center"/>
    </xf>
    <xf numFmtId="0" fontId="13" fillId="0" borderId="24" xfId="0" applyFont="1" applyFill="1" applyBorder="1" applyAlignment="1">
      <alignment horizontal="left" vertical="center"/>
    </xf>
    <xf numFmtId="0" fontId="13" fillId="0" borderId="25" xfId="0" applyFont="1" applyFill="1" applyBorder="1" applyAlignment="1">
      <alignment horizontal="left" vertical="center"/>
    </xf>
    <xf numFmtId="0" fontId="13" fillId="0" borderId="23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9" xfId="0" applyFont="1" applyFill="1" applyBorder="1" applyAlignment="1">
      <alignment horizontal="left" vertical="center"/>
    </xf>
    <xf numFmtId="0" fontId="13" fillId="0" borderId="28" xfId="0" applyFont="1" applyFill="1" applyBorder="1" applyAlignment="1">
      <alignment horizontal="left" vertical="center"/>
    </xf>
    <xf numFmtId="0" fontId="13" fillId="0" borderId="26" xfId="0" applyFont="1" applyFill="1" applyBorder="1" applyAlignment="1">
      <alignment horizontal="left" vertical="center"/>
    </xf>
    <xf numFmtId="0" fontId="13" fillId="0" borderId="22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26" xfId="0" applyFont="1" applyFill="1" applyBorder="1" applyAlignment="1">
      <alignment horizontal="left" vertical="center" wrapText="1"/>
    </xf>
    <xf numFmtId="0" fontId="20" fillId="0" borderId="22" xfId="0" applyFont="1" applyFill="1" applyBorder="1" applyAlignment="1">
      <alignment horizontal="left" vertical="center" wrapText="1"/>
    </xf>
    <xf numFmtId="3" fontId="16" fillId="0" borderId="41" xfId="0" applyNumberFormat="1" applyFont="1" applyFill="1" applyBorder="1" applyAlignment="1">
      <alignment horizontal="right"/>
    </xf>
    <xf numFmtId="3" fontId="16" fillId="0" borderId="24" xfId="0" applyNumberFormat="1" applyFont="1" applyFill="1" applyBorder="1" applyAlignment="1">
      <alignment horizontal="right"/>
    </xf>
    <xf numFmtId="3" fontId="16" fillId="0" borderId="25" xfId="0" applyNumberFormat="1" applyFont="1" applyFill="1" applyBorder="1" applyAlignment="1">
      <alignment horizontal="right"/>
    </xf>
    <xf numFmtId="3" fontId="16" fillId="0" borderId="42" xfId="0" applyNumberFormat="1" applyFont="1" applyFill="1" applyBorder="1" applyAlignment="1">
      <alignment horizontal="right"/>
    </xf>
    <xf numFmtId="3" fontId="16" fillId="0" borderId="26" xfId="0" applyNumberFormat="1" applyFont="1" applyFill="1" applyBorder="1" applyAlignment="1">
      <alignment horizontal="right"/>
    </xf>
    <xf numFmtId="3" fontId="16" fillId="0" borderId="22" xfId="0" applyNumberFormat="1" applyFont="1" applyFill="1" applyBorder="1" applyAlignment="1">
      <alignment horizontal="right"/>
    </xf>
    <xf numFmtId="0" fontId="11" fillId="0" borderId="33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1" fillId="0" borderId="25" xfId="0" applyFont="1" applyFill="1" applyBorder="1" applyAlignment="1">
      <alignment horizontal="left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20" fillId="0" borderId="41" xfId="0" applyFont="1" applyFill="1" applyBorder="1" applyAlignment="1">
      <alignment horizontal="left" vertical="center" wrapText="1"/>
    </xf>
    <xf numFmtId="0" fontId="20" fillId="0" borderId="42" xfId="0" applyFont="1" applyFill="1" applyBorder="1" applyAlignment="1">
      <alignment horizontal="left" vertical="center" wrapText="1"/>
    </xf>
    <xf numFmtId="0" fontId="14" fillId="0" borderId="41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4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0" fontId="13" fillId="0" borderId="27" xfId="0" applyFont="1" applyFill="1" applyBorder="1" applyAlignment="1">
      <alignment horizontal="left" vertical="center"/>
    </xf>
    <xf numFmtId="0" fontId="13" fillId="0" borderId="11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horizontal="left" vertical="center" wrapText="1"/>
    </xf>
    <xf numFmtId="3" fontId="16" fillId="0" borderId="6" xfId="0" applyNumberFormat="1" applyFont="1" applyFill="1" applyBorder="1" applyAlignment="1">
      <alignment horizontal="right"/>
    </xf>
    <xf numFmtId="3" fontId="16" fillId="0" borderId="5" xfId="0" applyNumberFormat="1" applyFont="1" applyFill="1" applyBorder="1" applyAlignment="1">
      <alignment horizontal="right"/>
    </xf>
    <xf numFmtId="3" fontId="16" fillId="0" borderId="7" xfId="0" applyNumberFormat="1" applyFont="1" applyFill="1" applyBorder="1" applyAlignment="1">
      <alignment horizontal="right"/>
    </xf>
    <xf numFmtId="3" fontId="16" fillId="0" borderId="8" xfId="0" applyNumberFormat="1" applyFont="1" applyFill="1" applyBorder="1" applyAlignment="1">
      <alignment horizontal="right"/>
    </xf>
    <xf numFmtId="3" fontId="16" fillId="0" borderId="0" xfId="0" applyNumberFormat="1" applyFont="1" applyFill="1" applyBorder="1" applyAlignment="1">
      <alignment horizontal="right"/>
    </xf>
    <xf numFmtId="3" fontId="16" fillId="0" borderId="9" xfId="0" applyNumberFormat="1" applyFont="1" applyFill="1" applyBorder="1" applyAlignment="1">
      <alignment horizontal="right"/>
    </xf>
    <xf numFmtId="3" fontId="16" fillId="0" borderId="10" xfId="0" applyNumberFormat="1" applyFont="1" applyFill="1" applyBorder="1" applyAlignment="1">
      <alignment horizontal="right"/>
    </xf>
    <xf numFmtId="3" fontId="16" fillId="0" borderId="11" xfId="0" applyNumberFormat="1" applyFont="1" applyFill="1" applyBorder="1" applyAlignment="1">
      <alignment horizontal="right"/>
    </xf>
    <xf numFmtId="3" fontId="16" fillId="0" borderId="12" xfId="0" applyNumberFormat="1" applyFont="1" applyFill="1" applyBorder="1" applyAlignment="1">
      <alignment horizontal="right"/>
    </xf>
    <xf numFmtId="0" fontId="13" fillId="0" borderId="31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right"/>
    </xf>
    <xf numFmtId="3" fontId="16" fillId="0" borderId="3" xfId="0" applyNumberFormat="1" applyFont="1" applyFill="1" applyBorder="1" applyAlignment="1">
      <alignment horizontal="right"/>
    </xf>
    <xf numFmtId="3" fontId="16" fillId="0" borderId="4" xfId="0" applyNumberFormat="1" applyFont="1" applyFill="1" applyBorder="1" applyAlignment="1">
      <alignment horizontal="right"/>
    </xf>
    <xf numFmtId="3" fontId="19" fillId="0" borderId="39" xfId="0" applyNumberFormat="1" applyFont="1" applyFill="1" applyBorder="1" applyAlignment="1">
      <alignment horizontal="right"/>
    </xf>
    <xf numFmtId="3" fontId="19" fillId="0" borderId="37" xfId="0" applyNumberFormat="1" applyFont="1" applyFill="1" applyBorder="1" applyAlignment="1">
      <alignment horizontal="right"/>
    </xf>
    <xf numFmtId="3" fontId="19" fillId="0" borderId="45" xfId="0" applyNumberFormat="1" applyFont="1" applyFill="1" applyBorder="1" applyAlignment="1">
      <alignment horizontal="right"/>
    </xf>
    <xf numFmtId="0" fontId="13" fillId="0" borderId="2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3" fontId="19" fillId="0" borderId="21" xfId="0" applyNumberFormat="1" applyFont="1" applyFill="1" applyBorder="1" applyAlignment="1">
      <alignment horizontal="right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 wrapText="1"/>
    </xf>
    <xf numFmtId="0" fontId="14" fillId="0" borderId="32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9" xfId="0" applyFont="1" applyFill="1" applyBorder="1" applyAlignment="1">
      <alignment horizontal="left" vertical="center"/>
    </xf>
    <xf numFmtId="0" fontId="14" fillId="0" borderId="27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horizontal="left" vertical="center"/>
    </xf>
    <xf numFmtId="0" fontId="14" fillId="0" borderId="12" xfId="0" applyFont="1" applyFill="1" applyBorder="1" applyAlignment="1">
      <alignment horizontal="left" vertical="center"/>
    </xf>
    <xf numFmtId="3" fontId="16" fillId="0" borderId="6" xfId="0" applyNumberFormat="1" applyFont="1" applyFill="1" applyBorder="1" applyAlignment="1">
      <alignment horizontal="right" vertical="center"/>
    </xf>
    <xf numFmtId="3" fontId="16" fillId="0" borderId="5" xfId="0" applyNumberFormat="1" applyFont="1" applyFill="1" applyBorder="1" applyAlignment="1">
      <alignment horizontal="right" vertical="center"/>
    </xf>
    <xf numFmtId="3" fontId="16" fillId="0" borderId="7" xfId="0" applyNumberFormat="1" applyFont="1" applyFill="1" applyBorder="1" applyAlignment="1">
      <alignment horizontal="right" vertical="center"/>
    </xf>
    <xf numFmtId="3" fontId="16" fillId="0" borderId="8" xfId="0" applyNumberFormat="1" applyFont="1" applyFill="1" applyBorder="1" applyAlignment="1">
      <alignment horizontal="right" vertical="center"/>
    </xf>
    <xf numFmtId="3" fontId="16" fillId="0" borderId="0" xfId="0" applyNumberFormat="1" applyFont="1" applyFill="1" applyBorder="1" applyAlignment="1">
      <alignment horizontal="right" vertical="center"/>
    </xf>
    <xf numFmtId="3" fontId="16" fillId="0" borderId="9" xfId="0" applyNumberFormat="1" applyFont="1" applyFill="1" applyBorder="1" applyAlignment="1">
      <alignment horizontal="right" vertical="center"/>
    </xf>
    <xf numFmtId="3" fontId="16" fillId="0" borderId="10" xfId="0" applyNumberFormat="1" applyFont="1" applyFill="1" applyBorder="1" applyAlignment="1">
      <alignment horizontal="right" vertical="center"/>
    </xf>
    <xf numFmtId="3" fontId="16" fillId="0" borderId="11" xfId="0" applyNumberFormat="1" applyFont="1" applyFill="1" applyBorder="1" applyAlignment="1">
      <alignment horizontal="right" vertical="center"/>
    </xf>
    <xf numFmtId="3" fontId="16" fillId="0" borderId="12" xfId="0" applyNumberFormat="1" applyFont="1" applyFill="1" applyBorder="1" applyAlignment="1">
      <alignment horizontal="right" vertical="center"/>
    </xf>
    <xf numFmtId="3" fontId="16" fillId="0" borderId="42" xfId="0" applyNumberFormat="1" applyFont="1" applyFill="1" applyBorder="1" applyAlignment="1">
      <alignment horizontal="right" vertical="center"/>
    </xf>
    <xf numFmtId="3" fontId="16" fillId="0" borderId="26" xfId="0" applyNumberFormat="1" applyFont="1" applyFill="1" applyBorder="1" applyAlignment="1">
      <alignment horizontal="right" vertical="center"/>
    </xf>
    <xf numFmtId="3" fontId="16" fillId="0" borderId="22" xfId="0" applyNumberFormat="1" applyFont="1" applyFill="1" applyBorder="1" applyAlignment="1">
      <alignment horizontal="right" vertical="center"/>
    </xf>
    <xf numFmtId="3" fontId="16" fillId="0" borderId="2" xfId="0" applyNumberFormat="1" applyFont="1" applyFill="1" applyBorder="1" applyAlignment="1">
      <alignment horizontal="right" vertical="center"/>
    </xf>
    <xf numFmtId="3" fontId="16" fillId="0" borderId="3" xfId="0" applyNumberFormat="1" applyFont="1" applyFill="1" applyBorder="1" applyAlignment="1">
      <alignment horizontal="right" vertical="center"/>
    </xf>
    <xf numFmtId="3" fontId="16" fillId="0" borderId="4" xfId="0" applyNumberFormat="1" applyFont="1" applyFill="1" applyBorder="1" applyAlignment="1">
      <alignment horizontal="right" vertical="center"/>
    </xf>
    <xf numFmtId="0" fontId="15" fillId="0" borderId="41" xfId="0" applyFont="1" applyFill="1" applyBorder="1" applyAlignment="1">
      <alignment horizontal="left" vertical="center" wrapText="1"/>
    </xf>
    <xf numFmtId="0" fontId="15" fillId="0" borderId="42" xfId="0" applyFont="1" applyFill="1" applyBorder="1" applyAlignment="1">
      <alignment horizontal="left" vertical="center" wrapText="1"/>
    </xf>
    <xf numFmtId="3" fontId="16" fillId="0" borderId="30" xfId="0" applyNumberFormat="1" applyFont="1" applyFill="1" applyBorder="1" applyAlignment="1">
      <alignment horizontal="right" vertical="center" wrapText="1"/>
    </xf>
    <xf numFmtId="3" fontId="16" fillId="0" borderId="29" xfId="0" applyNumberFormat="1" applyFont="1" applyFill="1" applyBorder="1" applyAlignment="1">
      <alignment horizontal="right" vertical="center" wrapText="1"/>
    </xf>
    <xf numFmtId="0" fontId="14" fillId="0" borderId="43" xfId="0" applyFont="1" applyFill="1" applyBorder="1" applyAlignment="1">
      <alignment horizontal="left" vertical="center"/>
    </xf>
    <xf numFmtId="0" fontId="14" fillId="0" borderId="19" xfId="0" applyFont="1" applyFill="1" applyBorder="1" applyAlignment="1">
      <alignment horizontal="left" vertical="center"/>
    </xf>
    <xf numFmtId="0" fontId="14" fillId="0" borderId="34" xfId="0" applyFont="1" applyFill="1" applyBorder="1" applyAlignment="1">
      <alignment horizontal="left" vertical="center"/>
    </xf>
    <xf numFmtId="0" fontId="15" fillId="0" borderId="40" xfId="0" applyFont="1" applyFill="1" applyBorder="1" applyAlignment="1">
      <alignment horizontal="left" vertical="center"/>
    </xf>
    <xf numFmtId="0" fontId="15" fillId="0" borderId="19" xfId="0" applyFont="1" applyFill="1" applyBorder="1" applyAlignment="1">
      <alignment horizontal="left" vertical="center"/>
    </xf>
    <xf numFmtId="0" fontId="15" fillId="0" borderId="34" xfId="0" applyFont="1" applyFill="1" applyBorder="1" applyAlignment="1">
      <alignment horizontal="left" vertical="center"/>
    </xf>
    <xf numFmtId="3" fontId="16" fillId="0" borderId="41" xfId="0" applyNumberFormat="1" applyFont="1" applyFill="1" applyBorder="1" applyAlignment="1">
      <alignment horizontal="right" vertical="center"/>
    </xf>
    <xf numFmtId="3" fontId="16" fillId="0" borderId="24" xfId="0" applyNumberFormat="1" applyFont="1" applyFill="1" applyBorder="1" applyAlignment="1">
      <alignment horizontal="right" vertical="center"/>
    </xf>
    <xf numFmtId="3" fontId="16" fillId="0" borderId="25" xfId="0" applyNumberFormat="1" applyFont="1" applyFill="1" applyBorder="1" applyAlignment="1">
      <alignment horizontal="right" vertical="center"/>
    </xf>
    <xf numFmtId="0" fontId="14" fillId="0" borderId="44" xfId="0" applyFont="1" applyFill="1" applyBorder="1" applyAlignment="1">
      <alignment horizontal="left" vertical="center"/>
    </xf>
    <xf numFmtId="0" fontId="14" fillId="0" borderId="36" xfId="0" applyFont="1" applyFill="1" applyBorder="1" applyAlignment="1">
      <alignment horizontal="left" vertical="center"/>
    </xf>
    <xf numFmtId="0" fontId="14" fillId="0" borderId="20" xfId="0" applyFont="1" applyFill="1" applyBorder="1" applyAlignment="1">
      <alignment horizontal="left" vertical="center"/>
    </xf>
    <xf numFmtId="0" fontId="15" fillId="0" borderId="38" xfId="0" applyFont="1" applyFill="1" applyBorder="1" applyAlignment="1">
      <alignment horizontal="left" vertical="center"/>
    </xf>
    <xf numFmtId="0" fontId="15" fillId="0" borderId="36" xfId="0" applyFont="1" applyFill="1" applyBorder="1" applyAlignment="1">
      <alignment horizontal="left" vertical="center"/>
    </xf>
    <xf numFmtId="0" fontId="15" fillId="0" borderId="20" xfId="0" applyFont="1" applyFill="1" applyBorder="1" applyAlignment="1">
      <alignment horizontal="left" vertical="center"/>
    </xf>
    <xf numFmtId="0" fontId="14" fillId="0" borderId="31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1" fillId="0" borderId="35" xfId="0" applyFont="1" applyFill="1" applyBorder="1" applyAlignment="1">
      <alignment horizontal="left" vertical="center" wrapText="1"/>
    </xf>
    <xf numFmtId="0" fontId="11" fillId="0" borderId="37" xfId="0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2" fillId="0" borderId="39" xfId="0" applyFont="1" applyFill="1" applyBorder="1" applyAlignment="1">
      <alignment horizontal="left" vertical="center"/>
    </xf>
    <xf numFmtId="0" fontId="12" fillId="0" borderId="37" xfId="0" applyFont="1" applyFill="1" applyBorder="1" applyAlignment="1">
      <alignment horizontal="left" vertical="center"/>
    </xf>
    <xf numFmtId="0" fontId="12" fillId="0" borderId="21" xfId="0" applyFont="1" applyFill="1" applyBorder="1" applyAlignment="1">
      <alignment horizontal="left" vertical="center"/>
    </xf>
    <xf numFmtId="0" fontId="14" fillId="0" borderId="39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3" fontId="16" fillId="0" borderId="39" xfId="0" applyNumberFormat="1" applyFont="1" applyFill="1" applyBorder="1" applyAlignment="1">
      <alignment horizontal="right" vertical="center" wrapText="1"/>
    </xf>
    <xf numFmtId="3" fontId="16" fillId="0" borderId="37" xfId="0" applyNumberFormat="1" applyFont="1" applyFill="1" applyBorder="1" applyAlignment="1">
      <alignment horizontal="right" vertical="center" wrapText="1"/>
    </xf>
    <xf numFmtId="3" fontId="16" fillId="0" borderId="21" xfId="0" applyNumberFormat="1" applyFont="1" applyFill="1" applyBorder="1" applyAlignment="1">
      <alignment horizontal="right" vertical="center" wrapText="1"/>
    </xf>
    <xf numFmtId="0" fontId="13" fillId="0" borderId="35" xfId="0" applyFont="1" applyFill="1" applyBorder="1" applyAlignment="1">
      <alignment horizontal="left" vertical="center"/>
    </xf>
    <xf numFmtId="0" fontId="13" fillId="0" borderId="37" xfId="0" applyFont="1" applyFill="1" applyBorder="1" applyAlignment="1">
      <alignment horizontal="left" vertical="center"/>
    </xf>
    <xf numFmtId="0" fontId="13" fillId="0" borderId="21" xfId="0" applyFont="1" applyFill="1" applyBorder="1" applyAlignment="1">
      <alignment horizontal="left" vertical="center"/>
    </xf>
    <xf numFmtId="0" fontId="16" fillId="0" borderId="39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0" borderId="40" xfId="0" applyFont="1" applyFill="1" applyBorder="1" applyAlignment="1">
      <alignment horizontal="center" vertical="center"/>
    </xf>
    <xf numFmtId="0" fontId="16" fillId="0" borderId="34" xfId="0" applyFont="1" applyFill="1" applyBorder="1" applyAlignment="1">
      <alignment horizontal="center" vertical="center"/>
    </xf>
    <xf numFmtId="0" fontId="15" fillId="0" borderId="39" xfId="0" applyFont="1" applyFill="1" applyBorder="1" applyAlignment="1">
      <alignment horizontal="left" vertical="center"/>
    </xf>
    <xf numFmtId="0" fontId="15" fillId="0" borderId="37" xfId="0" applyFont="1" applyFill="1" applyBorder="1" applyAlignment="1">
      <alignment horizontal="left" vertical="center"/>
    </xf>
    <xf numFmtId="0" fontId="15" fillId="0" borderId="21" xfId="0" applyFont="1" applyFill="1" applyBorder="1" applyAlignment="1">
      <alignment horizontal="left" vertical="center"/>
    </xf>
    <xf numFmtId="0" fontId="13" fillId="0" borderId="44" xfId="0" applyFont="1" applyFill="1" applyBorder="1" applyAlignment="1">
      <alignment horizontal="left" vertical="center"/>
    </xf>
    <xf numFmtId="0" fontId="13" fillId="0" borderId="36" xfId="0" applyFont="1" applyFill="1" applyBorder="1" applyAlignment="1">
      <alignment horizontal="left" vertical="center"/>
    </xf>
    <xf numFmtId="0" fontId="13" fillId="0" borderId="20" xfId="0" applyFont="1" applyFill="1" applyBorder="1" applyAlignment="1">
      <alignment horizontal="left" vertical="center"/>
    </xf>
    <xf numFmtId="0" fontId="13" fillId="0" borderId="23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left" vertical="center" wrapText="1"/>
    </xf>
    <xf numFmtId="0" fontId="16" fillId="0" borderId="37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left" vertical="center"/>
    </xf>
    <xf numFmtId="0" fontId="13" fillId="0" borderId="19" xfId="0" applyFont="1" applyFill="1" applyBorder="1" applyAlignment="1">
      <alignment horizontal="left" vertical="center"/>
    </xf>
    <xf numFmtId="0" fontId="13" fillId="0" borderId="34" xfId="0" applyFont="1" applyFill="1" applyBorder="1" applyAlignment="1">
      <alignment horizontal="left" vertical="center"/>
    </xf>
    <xf numFmtId="3" fontId="16" fillId="0" borderId="40" xfId="0" applyNumberFormat="1" applyFont="1" applyFill="1" applyBorder="1" applyAlignment="1">
      <alignment horizontal="right" vertical="center"/>
    </xf>
    <xf numFmtId="3" fontId="16" fillId="0" borderId="19" xfId="0" applyNumberFormat="1" applyFont="1" applyFill="1" applyBorder="1" applyAlignment="1">
      <alignment horizontal="right" vertical="center"/>
    </xf>
    <xf numFmtId="3" fontId="16" fillId="0" borderId="34" xfId="0" applyNumberFormat="1" applyFont="1" applyFill="1" applyBorder="1" applyAlignment="1">
      <alignment horizontal="right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3" fontId="16" fillId="0" borderId="6" xfId="0" applyNumberFormat="1" applyFont="1" applyFill="1" applyBorder="1" applyAlignment="1">
      <alignment horizontal="right" vertical="center" wrapText="1"/>
    </xf>
    <xf numFmtId="3" fontId="16" fillId="0" borderId="5" xfId="0" applyNumberFormat="1" applyFont="1" applyFill="1" applyBorder="1" applyAlignment="1">
      <alignment horizontal="right" vertical="center" wrapText="1"/>
    </xf>
    <xf numFmtId="3" fontId="16" fillId="0" borderId="7" xfId="0" applyNumberFormat="1" applyFont="1" applyFill="1" applyBorder="1" applyAlignment="1">
      <alignment horizontal="right" vertical="center" wrapText="1"/>
    </xf>
    <xf numFmtId="0" fontId="12" fillId="0" borderId="41" xfId="0" applyFont="1" applyFill="1" applyBorder="1" applyAlignment="1">
      <alignment horizontal="left" vertical="center" wrapText="1"/>
    </xf>
    <xf numFmtId="0" fontId="12" fillId="0" borderId="24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left" vertical="center" wrapText="1"/>
    </xf>
    <xf numFmtId="0" fontId="12" fillId="0" borderId="4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 wrapText="1"/>
    </xf>
    <xf numFmtId="0" fontId="14" fillId="0" borderId="41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1" fillId="0" borderId="25" xfId="0" applyNumberFormat="1" applyFont="1" applyFill="1" applyBorder="1" applyAlignment="1">
      <alignment horizontal="right" vertical="center" wrapText="1"/>
    </xf>
    <xf numFmtId="3" fontId="11" fillId="0" borderId="42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22" xfId="0" applyNumberFormat="1" applyFont="1" applyFill="1" applyBorder="1" applyAlignment="1">
      <alignment horizontal="right" vertical="center" wrapText="1"/>
    </xf>
    <xf numFmtId="0" fontId="14" fillId="0" borderId="1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3" fontId="16" fillId="0" borderId="10" xfId="0" applyNumberFormat="1" applyFont="1" applyFill="1" applyBorder="1" applyAlignment="1">
      <alignment horizontal="right" vertical="center" wrapText="1"/>
    </xf>
    <xf numFmtId="3" fontId="16" fillId="0" borderId="11" xfId="0" applyNumberFormat="1" applyFont="1" applyFill="1" applyBorder="1" applyAlignment="1">
      <alignment horizontal="right" vertical="center" wrapText="1"/>
    </xf>
    <xf numFmtId="3" fontId="16" fillId="0" borderId="12" xfId="0" applyNumberFormat="1" applyFont="1" applyFill="1" applyBorder="1" applyAlignment="1">
      <alignment horizontal="right" vertical="center" wrapText="1"/>
    </xf>
    <xf numFmtId="0" fontId="14" fillId="0" borderId="24" xfId="0" applyFont="1" applyFill="1" applyBorder="1" applyAlignment="1">
      <alignment horizontal="center" vertical="center"/>
    </xf>
    <xf numFmtId="3" fontId="16" fillId="0" borderId="24" xfId="0" applyNumberFormat="1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left" vertical="center"/>
    </xf>
    <xf numFmtId="0" fontId="17" fillId="0" borderId="24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8" fillId="0" borderId="28" xfId="0" applyFont="1" applyFill="1" applyBorder="1" applyAlignment="1">
      <alignment horizontal="left" vertical="center" wrapText="1"/>
    </xf>
    <xf numFmtId="0" fontId="18" fillId="0" borderId="26" xfId="0" applyFont="1" applyFill="1" applyBorder="1" applyAlignment="1">
      <alignment horizontal="left" vertical="center" wrapText="1"/>
    </xf>
    <xf numFmtId="0" fontId="18" fillId="0" borderId="22" xfId="0" applyFont="1" applyFill="1" applyBorder="1" applyAlignment="1">
      <alignment horizontal="left" vertical="center" wrapText="1"/>
    </xf>
    <xf numFmtId="0" fontId="14" fillId="0" borderId="32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4" fillId="0" borderId="22" xfId="0" applyFont="1" applyFill="1" applyBorder="1" applyAlignment="1">
      <alignment horizontal="left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5" fillId="0" borderId="40" xfId="0" applyFont="1" applyFill="1" applyBorder="1" applyAlignment="1">
      <alignment horizontal="left" vertical="center" wrapText="1"/>
    </xf>
    <xf numFmtId="0" fontId="15" fillId="0" borderId="19" xfId="0" applyFont="1" applyFill="1" applyBorder="1" applyAlignment="1">
      <alignment horizontal="left" vertical="center" wrapText="1"/>
    </xf>
    <xf numFmtId="0" fontId="15" fillId="0" borderId="34" xfId="0" applyFont="1" applyFill="1" applyBorder="1" applyAlignment="1">
      <alignment horizontal="left" vertical="center" wrapText="1"/>
    </xf>
    <xf numFmtId="0" fontId="14" fillId="0" borderId="38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39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5" fillId="0" borderId="39" xfId="0" applyFont="1" applyFill="1" applyBorder="1" applyAlignment="1">
      <alignment horizontal="left" vertical="center" wrapText="1"/>
    </xf>
    <xf numFmtId="0" fontId="15" fillId="0" borderId="37" xfId="0" applyFont="1" applyFill="1" applyBorder="1" applyAlignment="1">
      <alignment horizontal="left" vertical="center" wrapText="1"/>
    </xf>
    <xf numFmtId="0" fontId="15" fillId="0" borderId="21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horizontal="left" vertical="center"/>
    </xf>
    <xf numFmtId="0" fontId="15" fillId="0" borderId="38" xfId="0" applyFont="1" applyFill="1" applyBorder="1" applyAlignment="1">
      <alignment horizontal="left" vertical="center" wrapText="1"/>
    </xf>
    <xf numFmtId="0" fontId="15" fillId="0" borderId="36" xfId="0" applyFont="1" applyFill="1" applyBorder="1" applyAlignment="1">
      <alignment horizontal="left" vertical="center" wrapText="1"/>
    </xf>
    <xf numFmtId="0" fontId="15" fillId="0" borderId="20" xfId="0" applyFont="1" applyFill="1" applyBorder="1" applyAlignment="1">
      <alignment horizontal="left" vertical="center" wrapText="1"/>
    </xf>
    <xf numFmtId="3" fontId="16" fillId="0" borderId="40" xfId="0" applyNumberFormat="1" applyFont="1" applyFill="1" applyBorder="1" applyAlignment="1">
      <alignment vertical="center" wrapText="1"/>
    </xf>
    <xf numFmtId="3" fontId="16" fillId="0" borderId="19" xfId="0" applyNumberFormat="1" applyFont="1" applyFill="1" applyBorder="1" applyAlignment="1">
      <alignment vertical="center" wrapText="1"/>
    </xf>
    <xf numFmtId="3" fontId="16" fillId="0" borderId="34" xfId="0" applyNumberFormat="1" applyFont="1" applyFill="1" applyBorder="1" applyAlignment="1">
      <alignment vertical="center" wrapText="1"/>
    </xf>
    <xf numFmtId="3" fontId="16" fillId="0" borderId="2" xfId="0" applyNumberFormat="1" applyFont="1" applyFill="1" applyBorder="1" applyAlignment="1">
      <alignment horizontal="right" vertical="center" wrapText="1"/>
    </xf>
    <xf numFmtId="3" fontId="16" fillId="0" borderId="3" xfId="0" applyNumberFormat="1" applyFont="1" applyFill="1" applyBorder="1" applyAlignment="1">
      <alignment horizontal="right" vertical="center" wrapText="1"/>
    </xf>
    <xf numFmtId="3" fontId="16" fillId="0" borderId="4" xfId="0" applyNumberFormat="1" applyFont="1" applyFill="1" applyBorder="1" applyAlignment="1">
      <alignment horizontal="right" vertical="center" wrapText="1"/>
    </xf>
    <xf numFmtId="3" fontId="11" fillId="0" borderId="39" xfId="0" applyNumberFormat="1" applyFont="1" applyFill="1" applyBorder="1" applyAlignment="1">
      <alignment horizontal="right" vertical="center"/>
    </xf>
    <xf numFmtId="3" fontId="11" fillId="0" borderId="37" xfId="0" applyNumberFormat="1" applyFont="1" applyFill="1" applyBorder="1" applyAlignment="1">
      <alignment horizontal="right" vertical="center"/>
    </xf>
    <xf numFmtId="3" fontId="11" fillId="0" borderId="21" xfId="0" applyNumberFormat="1" applyFont="1" applyFill="1" applyBorder="1" applyAlignment="1">
      <alignment horizontal="right" vertical="center"/>
    </xf>
    <xf numFmtId="3" fontId="16" fillId="0" borderId="40" xfId="0" applyNumberFormat="1" applyFont="1" applyFill="1" applyBorder="1" applyAlignment="1">
      <alignment horizontal="right" vertical="center" wrapText="1"/>
    </xf>
    <xf numFmtId="3" fontId="16" fillId="0" borderId="19" xfId="0" applyNumberFormat="1" applyFont="1" applyFill="1" applyBorder="1" applyAlignment="1">
      <alignment horizontal="right" vertical="center" wrapText="1"/>
    </xf>
    <xf numFmtId="3" fontId="16" fillId="0" borderId="34" xfId="0" applyNumberFormat="1" applyFont="1" applyFill="1" applyBorder="1" applyAlignment="1">
      <alignment horizontal="right" vertical="center" wrapText="1"/>
    </xf>
    <xf numFmtId="3" fontId="16" fillId="0" borderId="2" xfId="0" applyNumberFormat="1" applyFont="1" applyFill="1" applyBorder="1" applyAlignment="1">
      <alignment horizontal="right" wrapText="1"/>
    </xf>
    <xf numFmtId="3" fontId="16" fillId="0" borderId="3" xfId="0" applyNumberFormat="1" applyFont="1" applyFill="1" applyBorder="1" applyAlignment="1">
      <alignment horizontal="right" wrapText="1"/>
    </xf>
    <xf numFmtId="3" fontId="16" fillId="0" borderId="4" xfId="0" applyNumberFormat="1" applyFont="1" applyFill="1" applyBorder="1" applyAlignment="1">
      <alignment horizontal="right" wrapText="1"/>
    </xf>
    <xf numFmtId="3" fontId="16" fillId="0" borderId="6" xfId="0" applyNumberFormat="1" applyFont="1" applyFill="1" applyBorder="1" applyAlignment="1">
      <alignment vertical="center" wrapText="1"/>
    </xf>
    <xf numFmtId="3" fontId="16" fillId="0" borderId="5" xfId="0" applyNumberFormat="1" applyFont="1" applyFill="1" applyBorder="1" applyAlignment="1">
      <alignment vertical="center" wrapText="1"/>
    </xf>
    <xf numFmtId="3" fontId="16" fillId="0" borderId="7" xfId="0" applyNumberFormat="1" applyFont="1" applyFill="1" applyBorder="1" applyAlignment="1">
      <alignment vertical="center" wrapText="1"/>
    </xf>
    <xf numFmtId="3" fontId="16" fillId="0" borderId="10" xfId="0" applyNumberFormat="1" applyFont="1" applyFill="1" applyBorder="1" applyAlignment="1">
      <alignment vertical="center" wrapText="1"/>
    </xf>
    <xf numFmtId="3" fontId="16" fillId="0" borderId="11" xfId="0" applyNumberFormat="1" applyFont="1" applyFill="1" applyBorder="1" applyAlignment="1">
      <alignment vertical="center" wrapText="1"/>
    </xf>
    <xf numFmtId="3" fontId="16" fillId="0" borderId="12" xfId="0" applyNumberFormat="1" applyFont="1" applyFill="1" applyBorder="1" applyAlignment="1">
      <alignment vertical="center" wrapText="1"/>
    </xf>
    <xf numFmtId="3" fontId="16" fillId="0" borderId="38" xfId="0" applyNumberFormat="1" applyFont="1" applyFill="1" applyBorder="1" applyAlignment="1">
      <alignment horizontal="right" vertical="center" wrapText="1"/>
    </xf>
    <xf numFmtId="3" fontId="16" fillId="0" borderId="36" xfId="0" applyNumberFormat="1" applyFont="1" applyFill="1" applyBorder="1" applyAlignment="1">
      <alignment horizontal="right" vertical="center" wrapText="1"/>
    </xf>
    <xf numFmtId="3" fontId="16" fillId="0" borderId="20" xfId="0" applyNumberFormat="1" applyFont="1" applyFill="1" applyBorder="1" applyAlignment="1">
      <alignment horizontal="right" vertical="center" wrapText="1"/>
    </xf>
    <xf numFmtId="3" fontId="16" fillId="0" borderId="38" xfId="0" applyNumberFormat="1" applyFont="1" applyFill="1" applyBorder="1" applyAlignment="1">
      <alignment vertical="center" wrapText="1"/>
    </xf>
    <xf numFmtId="3" fontId="16" fillId="0" borderId="36" xfId="0" applyNumberFormat="1" applyFont="1" applyFill="1" applyBorder="1" applyAlignment="1">
      <alignment vertical="center" wrapText="1"/>
    </xf>
    <xf numFmtId="3" fontId="16" fillId="0" borderId="20" xfId="0" applyNumberFormat="1" applyFont="1" applyFill="1" applyBorder="1" applyAlignment="1">
      <alignment vertical="center" wrapText="1"/>
    </xf>
    <xf numFmtId="3" fontId="16" fillId="0" borderId="2" xfId="0" applyNumberFormat="1" applyFont="1" applyFill="1" applyBorder="1" applyAlignment="1">
      <alignment vertical="center" wrapText="1"/>
    </xf>
    <xf numFmtId="3" fontId="16" fillId="0" borderId="3" xfId="0" applyNumberFormat="1" applyFont="1" applyFill="1" applyBorder="1" applyAlignment="1">
      <alignment vertical="center" wrapText="1"/>
    </xf>
    <xf numFmtId="3" fontId="16" fillId="0" borderId="4" xfId="0" applyNumberFormat="1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14" fontId="11" fillId="0" borderId="6" xfId="0" applyNumberFormat="1" applyFont="1" applyFill="1" applyBorder="1" applyAlignment="1">
      <alignment horizontal="center" vertical="center" wrapText="1"/>
    </xf>
    <xf numFmtId="14" fontId="11" fillId="0" borderId="5" xfId="0" applyNumberFormat="1" applyFont="1" applyFill="1" applyBorder="1" applyAlignment="1">
      <alignment horizontal="center" vertical="center" wrapText="1"/>
    </xf>
    <xf numFmtId="14" fontId="11" fillId="0" borderId="7" xfId="0" applyNumberFormat="1" applyFont="1" applyFill="1" applyBorder="1" applyAlignment="1">
      <alignment horizontal="center" vertical="center" wrapText="1"/>
    </xf>
    <xf numFmtId="3" fontId="11" fillId="0" borderId="39" xfId="0" applyNumberFormat="1" applyFont="1" applyFill="1" applyBorder="1" applyAlignment="1">
      <alignment horizontal="right" wrapText="1"/>
    </xf>
    <xf numFmtId="3" fontId="11" fillId="0" borderId="37" xfId="0" applyNumberFormat="1" applyFont="1" applyFill="1" applyBorder="1" applyAlignment="1">
      <alignment horizontal="right" wrapText="1"/>
    </xf>
    <xf numFmtId="3" fontId="11" fillId="0" borderId="21" xfId="0" applyNumberFormat="1" applyFont="1" applyFill="1" applyBorder="1" applyAlignment="1">
      <alignment horizontal="right" wrapText="1"/>
    </xf>
    <xf numFmtId="3" fontId="11" fillId="0" borderId="39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21" xfId="0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  <xf numFmtId="0" fontId="12" fillId="0" borderId="40" xfId="0" applyFont="1" applyFill="1" applyBorder="1" applyAlignment="1">
      <alignment horizontal="center" vertical="top"/>
    </xf>
    <xf numFmtId="0" fontId="12" fillId="0" borderId="19" xfId="0" applyFont="1" applyFill="1" applyBorder="1" applyAlignment="1">
      <alignment horizontal="center" vertical="top"/>
    </xf>
    <xf numFmtId="0" fontId="12" fillId="0" borderId="34" xfId="0" applyFont="1" applyFill="1" applyBorder="1" applyAlignment="1">
      <alignment horizontal="center" vertical="top"/>
    </xf>
    <xf numFmtId="0" fontId="12" fillId="0" borderId="33" xfId="0" applyFont="1" applyFill="1" applyBorder="1" applyAlignment="1">
      <alignment horizontal="left" vertical="center" wrapText="1"/>
    </xf>
    <xf numFmtId="0" fontId="12" fillId="0" borderId="2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28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3" fontId="16" fillId="0" borderId="39" xfId="0" applyNumberFormat="1" applyFont="1" applyFill="1" applyBorder="1" applyAlignment="1">
      <alignment horizontal="right" vertical="center"/>
    </xf>
    <xf numFmtId="3" fontId="16" fillId="0" borderId="37" xfId="0" applyNumberFormat="1" applyFont="1" applyFill="1" applyBorder="1" applyAlignment="1">
      <alignment horizontal="right" vertical="center"/>
    </xf>
    <xf numFmtId="3" fontId="16" fillId="0" borderId="21" xfId="0" applyNumberFormat="1" applyFont="1" applyFill="1" applyBorder="1" applyAlignment="1">
      <alignment horizontal="right" vertical="center"/>
    </xf>
    <xf numFmtId="3" fontId="16" fillId="0" borderId="45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43" fillId="0" borderId="0" xfId="0" applyFont="1"/>
  </cellXfs>
  <cellStyles count="5">
    <cellStyle name="meny 2" xfId="4"/>
    <cellStyle name="Normálna" xfId="0" builtinId="0"/>
    <cellStyle name="normálne 2" xfId="2"/>
    <cellStyle name="normálne 3" xfId="3"/>
    <cellStyle name="Percentá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38"/>
  <sheetViews>
    <sheetView topLeftCell="A10" workbookViewId="0">
      <selection activeCell="AK21" sqref="AK21"/>
    </sheetView>
  </sheetViews>
  <sheetFormatPr defaultColWidth="9.140625" defaultRowHeight="12.75" x14ac:dyDescent="0.2"/>
  <cols>
    <col min="1" max="25" width="2.42578125" style="3" customWidth="1"/>
    <col min="26" max="26" width="2.85546875" style="3" customWidth="1"/>
    <col min="27" max="34" width="2.42578125" style="3" customWidth="1"/>
    <col min="35" max="16384" width="9.140625" style="3"/>
  </cols>
  <sheetData>
    <row r="3" spans="1:34" x14ac:dyDescent="0.2">
      <c r="A3" s="30" t="s">
        <v>575</v>
      </c>
      <c r="B3" s="31"/>
      <c r="C3" s="31"/>
      <c r="D3" s="31"/>
      <c r="E3" s="31"/>
      <c r="F3" s="31"/>
      <c r="G3" s="31"/>
      <c r="H3" s="32"/>
    </row>
    <row r="6" spans="1:34" ht="21.75" customHeight="1" x14ac:dyDescent="0.2">
      <c r="A6" s="223" t="s">
        <v>576</v>
      </c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</row>
    <row r="7" spans="1:34" x14ac:dyDescent="0.2">
      <c r="K7" s="29" t="s">
        <v>578</v>
      </c>
      <c r="M7" s="9">
        <v>3</v>
      </c>
      <c r="N7" s="9">
        <v>1</v>
      </c>
      <c r="O7" s="3" t="s">
        <v>23</v>
      </c>
      <c r="P7" s="9">
        <v>1</v>
      </c>
      <c r="Q7" s="9">
        <v>2</v>
      </c>
      <c r="R7" s="3" t="s">
        <v>23</v>
      </c>
      <c r="S7" s="9">
        <v>2</v>
      </c>
      <c r="T7" s="9">
        <v>0</v>
      </c>
      <c r="U7" s="9">
        <v>1</v>
      </c>
      <c r="V7" s="9">
        <v>3</v>
      </c>
      <c r="W7" s="2" t="s">
        <v>577</v>
      </c>
      <c r="X7" s="2"/>
      <c r="Y7" s="2"/>
      <c r="Z7" s="2"/>
      <c r="AA7" s="2"/>
      <c r="AB7" s="2"/>
    </row>
    <row r="12" spans="1:34" ht="16.5" customHeight="1" x14ac:dyDescent="0.2">
      <c r="A12" s="12" t="s">
        <v>579</v>
      </c>
      <c r="B12" s="13"/>
      <c r="C12" s="13"/>
      <c r="D12" s="13"/>
      <c r="E12" s="13"/>
      <c r="F12" s="13"/>
      <c r="G12" s="13"/>
      <c r="H12" s="13"/>
      <c r="I12" s="13"/>
      <c r="J12" s="13"/>
      <c r="K12" s="14"/>
      <c r="L12" s="12" t="s">
        <v>580</v>
      </c>
      <c r="M12" s="13"/>
      <c r="N12" s="13"/>
      <c r="O12" s="13"/>
      <c r="P12" s="13"/>
      <c r="Q12" s="13"/>
      <c r="R12" s="13" t="s">
        <v>584</v>
      </c>
      <c r="S12" s="13"/>
      <c r="T12" s="13"/>
      <c r="U12" s="13"/>
      <c r="V12" s="13"/>
      <c r="W12" s="14"/>
      <c r="X12" s="12"/>
      <c r="Y12" s="13"/>
      <c r="Z12" s="13"/>
      <c r="AA12" s="13"/>
      <c r="AB12" s="13" t="s">
        <v>591</v>
      </c>
      <c r="AC12" s="13"/>
      <c r="AD12" s="13"/>
      <c r="AE12" s="13" t="s">
        <v>590</v>
      </c>
      <c r="AF12" s="13"/>
      <c r="AG12" s="13"/>
      <c r="AH12" s="14"/>
    </row>
    <row r="13" spans="1:34" ht="16.5" customHeight="1" x14ac:dyDescent="0.2">
      <c r="A13" s="103">
        <v>2</v>
      </c>
      <c r="B13" s="103">
        <v>0</v>
      </c>
      <c r="C13" s="103">
        <v>2</v>
      </c>
      <c r="D13" s="103">
        <v>0</v>
      </c>
      <c r="E13" s="103">
        <v>4</v>
      </c>
      <c r="F13" s="103">
        <v>3</v>
      </c>
      <c r="G13" s="103">
        <v>4</v>
      </c>
      <c r="H13" s="103">
        <v>6</v>
      </c>
      <c r="I13" s="103">
        <v>1</v>
      </c>
      <c r="J13" s="103">
        <v>4</v>
      </c>
      <c r="K13" s="17"/>
      <c r="L13" s="9" t="s">
        <v>80</v>
      </c>
      <c r="M13" s="10" t="s">
        <v>581</v>
      </c>
      <c r="N13" s="10"/>
      <c r="O13" s="5"/>
      <c r="P13" s="5"/>
      <c r="Q13" s="5"/>
      <c r="R13" s="5"/>
      <c r="S13" s="9" t="s">
        <v>80</v>
      </c>
      <c r="T13" s="10" t="s">
        <v>585</v>
      </c>
      <c r="U13" s="5"/>
      <c r="V13" s="5"/>
      <c r="W13" s="17"/>
      <c r="X13" s="15" t="s">
        <v>588</v>
      </c>
      <c r="Y13" s="10"/>
      <c r="Z13" s="10"/>
      <c r="AA13" s="10" t="s">
        <v>7</v>
      </c>
      <c r="AB13" s="103">
        <v>0</v>
      </c>
      <c r="AC13" s="103">
        <v>1</v>
      </c>
      <c r="AD13" s="16"/>
      <c r="AE13" s="103">
        <v>2</v>
      </c>
      <c r="AF13" s="103">
        <v>0</v>
      </c>
      <c r="AG13" s="103">
        <v>1</v>
      </c>
      <c r="AH13" s="103">
        <v>3</v>
      </c>
    </row>
    <row r="14" spans="1:34" ht="16.5" customHeight="1" x14ac:dyDescent="0.2">
      <c r="A14" s="15" t="s">
        <v>20</v>
      </c>
      <c r="B14" s="10"/>
      <c r="C14" s="10"/>
      <c r="D14" s="10"/>
      <c r="E14" s="10"/>
      <c r="F14" s="10"/>
      <c r="G14" s="10"/>
      <c r="H14" s="10"/>
      <c r="I14" s="5"/>
      <c r="J14" s="5"/>
      <c r="K14" s="17"/>
      <c r="L14" s="9"/>
      <c r="M14" s="10" t="s">
        <v>582</v>
      </c>
      <c r="N14" s="10"/>
      <c r="O14" s="5"/>
      <c r="P14" s="5"/>
      <c r="Q14" s="5"/>
      <c r="R14" s="5"/>
      <c r="S14" s="9"/>
      <c r="T14" s="10" t="s">
        <v>586</v>
      </c>
      <c r="U14" s="5"/>
      <c r="V14" s="5"/>
      <c r="W14" s="17"/>
      <c r="X14" s="15" t="s">
        <v>589</v>
      </c>
      <c r="Y14" s="10"/>
      <c r="Z14" s="10"/>
      <c r="AA14" s="10" t="s">
        <v>10</v>
      </c>
      <c r="AB14" s="103">
        <v>1</v>
      </c>
      <c r="AC14" s="103">
        <v>2</v>
      </c>
      <c r="AD14" s="16"/>
      <c r="AE14" s="103">
        <v>2</v>
      </c>
      <c r="AF14" s="103">
        <v>0</v>
      </c>
      <c r="AG14" s="103">
        <v>1</v>
      </c>
      <c r="AH14" s="103">
        <v>3</v>
      </c>
    </row>
    <row r="15" spans="1:34" ht="16.5" customHeight="1" x14ac:dyDescent="0.2">
      <c r="A15" s="103">
        <v>3</v>
      </c>
      <c r="B15" s="103">
        <v>1</v>
      </c>
      <c r="C15" s="103">
        <v>6</v>
      </c>
      <c r="D15" s="103">
        <v>4</v>
      </c>
      <c r="E15" s="103">
        <v>2</v>
      </c>
      <c r="F15" s="103">
        <v>6</v>
      </c>
      <c r="G15" s="103">
        <v>0</v>
      </c>
      <c r="H15" s="103">
        <v>8</v>
      </c>
      <c r="I15" s="16"/>
      <c r="J15" s="5"/>
      <c r="K15" s="17"/>
      <c r="L15" s="9"/>
      <c r="M15" s="10" t="s">
        <v>583</v>
      </c>
      <c r="N15" s="10"/>
      <c r="O15" s="5"/>
      <c r="P15" s="5"/>
      <c r="Q15" s="5"/>
      <c r="R15" s="5"/>
      <c r="S15" s="10" t="s">
        <v>587</v>
      </c>
      <c r="T15" s="10"/>
      <c r="U15" s="10"/>
      <c r="V15" s="10"/>
      <c r="W15" s="21"/>
      <c r="X15" s="15" t="s">
        <v>593</v>
      </c>
      <c r="Y15" s="10"/>
      <c r="Z15" s="10"/>
      <c r="AA15" s="10" t="s">
        <v>7</v>
      </c>
      <c r="AB15" s="103">
        <v>0</v>
      </c>
      <c r="AC15" s="103">
        <v>1</v>
      </c>
      <c r="AD15" s="16"/>
      <c r="AE15" s="103">
        <v>2</v>
      </c>
      <c r="AF15" s="103">
        <v>0</v>
      </c>
      <c r="AG15" s="103">
        <v>1</v>
      </c>
      <c r="AH15" s="103">
        <v>2</v>
      </c>
    </row>
    <row r="16" spans="1:34" ht="16.5" customHeight="1" x14ac:dyDescent="0.2">
      <c r="A16" s="15" t="s">
        <v>592</v>
      </c>
      <c r="B16" s="10"/>
      <c r="C16" s="10"/>
      <c r="D16" s="10"/>
      <c r="E16" s="10"/>
      <c r="F16" s="10"/>
      <c r="G16" s="10"/>
      <c r="H16" s="10"/>
      <c r="I16" s="5"/>
      <c r="J16" s="5"/>
      <c r="K16" s="17"/>
      <c r="L16" s="22"/>
      <c r="M16" s="5"/>
      <c r="N16" s="5"/>
      <c r="O16" s="5"/>
      <c r="P16" s="5"/>
      <c r="Q16" s="5"/>
      <c r="R16" s="5"/>
      <c r="S16" s="5"/>
      <c r="T16" s="5"/>
      <c r="U16" s="5"/>
      <c r="V16" s="5"/>
      <c r="W16" s="17"/>
      <c r="X16" s="224" t="s">
        <v>594</v>
      </c>
      <c r="Y16" s="225"/>
      <c r="Z16" s="225"/>
      <c r="AA16" s="10" t="s">
        <v>10</v>
      </c>
      <c r="AB16" s="103">
        <v>1</v>
      </c>
      <c r="AC16" s="103">
        <v>2</v>
      </c>
      <c r="AD16" s="16"/>
      <c r="AE16" s="103">
        <v>2</v>
      </c>
      <c r="AF16" s="103">
        <v>0</v>
      </c>
      <c r="AG16" s="103">
        <v>1</v>
      </c>
      <c r="AH16" s="103">
        <v>3</v>
      </c>
    </row>
    <row r="17" spans="1:34" ht="16.5" customHeight="1" x14ac:dyDescent="0.2">
      <c r="A17" s="103">
        <v>4</v>
      </c>
      <c r="B17" s="103">
        <v>6</v>
      </c>
      <c r="C17" s="16" t="s">
        <v>23</v>
      </c>
      <c r="D17" s="103">
        <v>7</v>
      </c>
      <c r="E17" s="103">
        <v>6</v>
      </c>
      <c r="F17" s="16" t="s">
        <v>23</v>
      </c>
      <c r="G17" s="103">
        <v>0</v>
      </c>
      <c r="H17" s="16"/>
      <c r="I17" s="5"/>
      <c r="J17" s="5"/>
      <c r="K17" s="17"/>
      <c r="L17" s="22"/>
      <c r="M17" s="5"/>
      <c r="N17" s="5"/>
      <c r="O17" s="5"/>
      <c r="P17" s="5"/>
      <c r="Q17" s="5"/>
      <c r="R17" s="5"/>
      <c r="S17" s="5"/>
      <c r="T17" s="5"/>
      <c r="U17" s="5"/>
      <c r="V17" s="5"/>
      <c r="W17" s="17"/>
      <c r="X17" s="224"/>
      <c r="Y17" s="225"/>
      <c r="Z17" s="225"/>
      <c r="AA17" s="5"/>
      <c r="AB17" s="5"/>
      <c r="AC17" s="5"/>
      <c r="AD17" s="5"/>
      <c r="AE17" s="5"/>
      <c r="AF17" s="5"/>
      <c r="AG17" s="5"/>
      <c r="AH17" s="17"/>
    </row>
    <row r="18" spans="1:34" ht="16.5" customHeight="1" x14ac:dyDescent="0.25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8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20"/>
      <c r="X18" s="23" t="s">
        <v>589</v>
      </c>
      <c r="Y18" s="19"/>
      <c r="Z18" s="19"/>
      <c r="AA18" s="19"/>
      <c r="AB18" s="19"/>
      <c r="AC18" s="19"/>
      <c r="AD18" s="19"/>
      <c r="AE18" s="19"/>
      <c r="AF18" s="19"/>
      <c r="AG18" s="19"/>
      <c r="AH18" s="20"/>
    </row>
    <row r="19" spans="1:34" ht="16.5" customHeight="1" x14ac:dyDescent="0.25">
      <c r="A19" s="22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17"/>
    </row>
    <row r="20" spans="1:34" s="2" customFormat="1" ht="16.5" customHeight="1" x14ac:dyDescent="0.2">
      <c r="A20" s="15" t="s">
        <v>595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21"/>
    </row>
    <row r="21" spans="1:34" ht="16.5" customHeight="1" x14ac:dyDescent="0.3">
      <c r="A21" s="103" t="s">
        <v>1100</v>
      </c>
      <c r="B21" s="103" t="s">
        <v>1101</v>
      </c>
      <c r="C21" s="103" t="s">
        <v>1102</v>
      </c>
      <c r="D21" s="103" t="s">
        <v>1103</v>
      </c>
      <c r="E21" s="103" t="s">
        <v>1104</v>
      </c>
      <c r="F21" s="142" t="s">
        <v>264</v>
      </c>
      <c r="G21" s="103" t="s">
        <v>1105</v>
      </c>
      <c r="H21" s="103" t="s">
        <v>1106</v>
      </c>
      <c r="I21" s="103" t="s">
        <v>1107</v>
      </c>
      <c r="J21" s="103" t="s">
        <v>30</v>
      </c>
      <c r="K21" s="103"/>
      <c r="L21" s="103" t="s">
        <v>1100</v>
      </c>
      <c r="M21" s="103" t="s">
        <v>1108</v>
      </c>
      <c r="N21" s="103" t="s">
        <v>1109</v>
      </c>
      <c r="O21" s="103" t="s">
        <v>1110</v>
      </c>
      <c r="P21" s="103" t="s">
        <v>1104</v>
      </c>
      <c r="Q21" s="103" t="s">
        <v>1111</v>
      </c>
      <c r="R21" s="103" t="s">
        <v>1106</v>
      </c>
      <c r="S21" s="103" t="s">
        <v>1112</v>
      </c>
      <c r="T21" s="103" t="s">
        <v>1113</v>
      </c>
      <c r="U21" s="103" t="s">
        <v>1114</v>
      </c>
      <c r="V21" s="103" t="s">
        <v>1103</v>
      </c>
      <c r="W21" s="103" t="s">
        <v>23</v>
      </c>
      <c r="X21" s="103" t="s">
        <v>1110</v>
      </c>
      <c r="Y21" s="103" t="s">
        <v>23</v>
      </c>
      <c r="Z21" s="103" t="s">
        <v>1115</v>
      </c>
      <c r="AA21" s="103" t="s">
        <v>23</v>
      </c>
      <c r="AB21" s="103"/>
      <c r="AC21" s="103"/>
      <c r="AD21" s="103"/>
      <c r="AE21" s="103"/>
      <c r="AF21" s="103"/>
      <c r="AG21" s="103"/>
      <c r="AH21" s="103"/>
    </row>
    <row r="22" spans="1:34" ht="16.5" customHeight="1" x14ac:dyDescent="0.25">
      <c r="A22" s="103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</row>
    <row r="23" spans="1:34" ht="16.5" customHeight="1" x14ac:dyDescent="0.2">
      <c r="A23" s="25" t="s">
        <v>596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7"/>
    </row>
    <row r="24" spans="1:34" ht="16.5" customHeight="1" x14ac:dyDescent="0.2">
      <c r="A24" s="15" t="s">
        <v>24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 t="s">
        <v>25</v>
      </c>
      <c r="AD24" s="10"/>
      <c r="AE24" s="10"/>
      <c r="AF24" s="10"/>
      <c r="AG24" s="10"/>
      <c r="AH24" s="21"/>
    </row>
    <row r="25" spans="1:34" ht="16.5" customHeight="1" x14ac:dyDescent="0.2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6"/>
      <c r="AB25" s="16"/>
      <c r="AC25" s="103"/>
      <c r="AD25" s="103"/>
      <c r="AE25" s="103"/>
      <c r="AF25" s="103">
        <v>3</v>
      </c>
      <c r="AG25" s="103">
        <v>2</v>
      </c>
      <c r="AH25" s="103">
        <v>5</v>
      </c>
    </row>
    <row r="26" spans="1:34" ht="16.5" customHeight="1" x14ac:dyDescent="0.2">
      <c r="A26" s="15" t="s">
        <v>26</v>
      </c>
      <c r="B26" s="10"/>
      <c r="C26" s="10"/>
      <c r="D26" s="10"/>
      <c r="E26" s="10"/>
      <c r="F26" s="10"/>
      <c r="G26" s="10"/>
      <c r="H26" s="10" t="s">
        <v>597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21"/>
    </row>
    <row r="27" spans="1:34" ht="16.5" customHeight="1" x14ac:dyDescent="0.2">
      <c r="A27" s="103">
        <v>0</v>
      </c>
      <c r="B27" s="103">
        <v>3</v>
      </c>
      <c r="C27" s="103">
        <v>8</v>
      </c>
      <c r="D27" s="103">
        <v>4</v>
      </c>
      <c r="E27" s="103">
        <v>1</v>
      </c>
      <c r="F27" s="16"/>
      <c r="G27" s="16"/>
      <c r="H27" s="103" t="s">
        <v>1113</v>
      </c>
      <c r="I27" s="103" t="s">
        <v>1115</v>
      </c>
      <c r="J27" s="103" t="s">
        <v>1116</v>
      </c>
      <c r="K27" s="103" t="s">
        <v>1117</v>
      </c>
      <c r="L27" s="103" t="s">
        <v>1104</v>
      </c>
      <c r="M27" s="103" t="s">
        <v>1102</v>
      </c>
      <c r="N27" s="103" t="s">
        <v>1108</v>
      </c>
      <c r="O27" s="103"/>
      <c r="P27" s="103" t="s">
        <v>1102</v>
      </c>
      <c r="Q27" s="103" t="s">
        <v>1104</v>
      </c>
      <c r="R27" s="103" t="s">
        <v>1109</v>
      </c>
      <c r="S27" s="103"/>
      <c r="T27" s="103" t="s">
        <v>1118</v>
      </c>
      <c r="U27" s="103" t="s">
        <v>1111</v>
      </c>
      <c r="V27" s="103" t="s">
        <v>1110</v>
      </c>
      <c r="W27" s="103" t="s">
        <v>1119</v>
      </c>
      <c r="X27" s="103" t="s">
        <v>1115</v>
      </c>
      <c r="Y27" s="103" t="s">
        <v>1120</v>
      </c>
      <c r="Z27" s="103"/>
      <c r="AA27" s="103"/>
      <c r="AB27" s="103"/>
      <c r="AC27" s="103"/>
      <c r="AD27" s="103"/>
      <c r="AE27" s="103"/>
      <c r="AF27" s="103"/>
      <c r="AG27" s="103"/>
      <c r="AH27" s="103"/>
    </row>
    <row r="28" spans="1:34" s="2" customFormat="1" ht="16.5" customHeight="1" x14ac:dyDescent="0.2">
      <c r="A28" s="15" t="s">
        <v>598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 t="s">
        <v>599</v>
      </c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21"/>
    </row>
    <row r="29" spans="1:34" ht="16.5" customHeight="1" x14ac:dyDescent="0.2">
      <c r="A29" s="9">
        <v>0</v>
      </c>
      <c r="B29" s="9">
        <v>4</v>
      </c>
      <c r="C29" s="9">
        <v>3</v>
      </c>
      <c r="D29" s="9"/>
      <c r="E29" s="16" t="s">
        <v>27</v>
      </c>
      <c r="F29" s="9">
        <v>4</v>
      </c>
      <c r="G29" s="9">
        <v>3</v>
      </c>
      <c r="H29" s="9">
        <v>8</v>
      </c>
      <c r="I29" s="9">
        <v>8</v>
      </c>
      <c r="J29" s="9">
        <v>5</v>
      </c>
      <c r="K29" s="9">
        <v>7</v>
      </c>
      <c r="L29" s="9">
        <v>5</v>
      </c>
      <c r="M29" s="9"/>
      <c r="N29" s="5"/>
      <c r="O29" s="5"/>
      <c r="P29" s="5"/>
      <c r="Q29" s="5"/>
      <c r="R29" s="9">
        <v>0</v>
      </c>
      <c r="S29" s="9">
        <v>4</v>
      </c>
      <c r="T29" s="9">
        <v>3</v>
      </c>
      <c r="U29" s="9"/>
      <c r="V29" s="16" t="s">
        <v>27</v>
      </c>
      <c r="W29" s="9">
        <v>4</v>
      </c>
      <c r="X29" s="9">
        <v>3</v>
      </c>
      <c r="Y29" s="9">
        <v>8</v>
      </c>
      <c r="Z29" s="9">
        <v>8</v>
      </c>
      <c r="AA29" s="9">
        <v>5</v>
      </c>
      <c r="AB29" s="9">
        <v>7</v>
      </c>
      <c r="AC29" s="9">
        <v>4</v>
      </c>
      <c r="AD29" s="9"/>
      <c r="AE29" s="5"/>
      <c r="AF29" s="5"/>
      <c r="AG29" s="5"/>
      <c r="AH29" s="17"/>
    </row>
    <row r="30" spans="1:34" s="2" customFormat="1" ht="16.5" customHeight="1" x14ac:dyDescent="0.2">
      <c r="A30" s="15" t="s">
        <v>600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21"/>
    </row>
    <row r="31" spans="1:34" s="106" customFormat="1" ht="16.5" customHeight="1" x14ac:dyDescent="0.2">
      <c r="A31" s="103" t="s">
        <v>1103</v>
      </c>
      <c r="B31" s="103" t="s">
        <v>1111</v>
      </c>
      <c r="C31" s="103" t="s">
        <v>1100</v>
      </c>
      <c r="D31" s="103" t="s">
        <v>1104</v>
      </c>
      <c r="E31" s="103" t="s">
        <v>1121</v>
      </c>
      <c r="F31" s="103" t="s">
        <v>1115</v>
      </c>
      <c r="G31" s="103" t="s">
        <v>1122</v>
      </c>
      <c r="H31" s="103" t="s">
        <v>1104</v>
      </c>
      <c r="I31" s="103" t="s">
        <v>1123</v>
      </c>
      <c r="J31" s="103" t="s">
        <v>1100</v>
      </c>
      <c r="K31" s="103" t="s">
        <v>1104</v>
      </c>
      <c r="L31" s="103" t="s">
        <v>1102</v>
      </c>
      <c r="M31" s="103" t="s">
        <v>1103</v>
      </c>
      <c r="N31" s="103" t="s">
        <v>1104</v>
      </c>
      <c r="O31" s="103" t="s">
        <v>1124</v>
      </c>
      <c r="P31" s="103" t="s">
        <v>1106</v>
      </c>
      <c r="Q31" s="103" t="s">
        <v>1107</v>
      </c>
      <c r="R31" s="103" t="s">
        <v>30</v>
      </c>
      <c r="S31" s="103" t="s">
        <v>23</v>
      </c>
      <c r="T31" s="103" t="s">
        <v>1103</v>
      </c>
      <c r="U31" s="103" t="s">
        <v>1113</v>
      </c>
      <c r="V31" s="103"/>
      <c r="W31" s="103"/>
      <c r="X31" s="103"/>
      <c r="Y31" s="103"/>
      <c r="Z31" s="103"/>
      <c r="AA31" s="103"/>
      <c r="AB31" s="103"/>
      <c r="AC31" s="103"/>
      <c r="AD31" s="103"/>
      <c r="AE31" s="16"/>
      <c r="AF31" s="16"/>
      <c r="AG31" s="16"/>
      <c r="AH31" s="117"/>
    </row>
    <row r="32" spans="1:34" ht="16.5" customHeight="1" x14ac:dyDescent="0.2">
      <c r="A32" s="22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17"/>
    </row>
    <row r="33" spans="1:34" s="2" customFormat="1" ht="16.5" customHeight="1" x14ac:dyDescent="0.2">
      <c r="A33" s="25" t="s">
        <v>601</v>
      </c>
      <c r="B33" s="26"/>
      <c r="C33" s="13"/>
      <c r="D33" s="26"/>
      <c r="E33" s="26"/>
      <c r="F33" s="13"/>
      <c r="G33" s="26"/>
      <c r="H33" s="26"/>
      <c r="I33" s="26"/>
      <c r="J33" s="27"/>
      <c r="K33" s="226" t="s">
        <v>603</v>
      </c>
      <c r="L33" s="227"/>
      <c r="M33" s="227"/>
      <c r="N33" s="227"/>
      <c r="O33" s="227"/>
      <c r="P33" s="227"/>
      <c r="Q33" s="227"/>
      <c r="R33" s="228"/>
      <c r="S33" s="226" t="s">
        <v>604</v>
      </c>
      <c r="T33" s="227"/>
      <c r="U33" s="227"/>
      <c r="V33" s="227"/>
      <c r="W33" s="227"/>
      <c r="X33" s="227"/>
      <c r="Y33" s="227"/>
      <c r="Z33" s="228"/>
      <c r="AA33" s="226" t="s">
        <v>605</v>
      </c>
      <c r="AB33" s="227"/>
      <c r="AC33" s="227"/>
      <c r="AD33" s="227"/>
      <c r="AE33" s="227"/>
      <c r="AF33" s="227"/>
      <c r="AG33" s="227"/>
      <c r="AH33" s="228"/>
    </row>
    <row r="34" spans="1:34" ht="16.5" customHeight="1" x14ac:dyDescent="0.2">
      <c r="A34" s="9">
        <v>1</v>
      </c>
      <c r="B34" s="9">
        <v>0</v>
      </c>
      <c r="C34" s="24"/>
      <c r="D34" s="9">
        <v>0</v>
      </c>
      <c r="E34" s="9">
        <v>3</v>
      </c>
      <c r="F34" s="24" t="s">
        <v>23</v>
      </c>
      <c r="G34" s="9">
        <v>2</v>
      </c>
      <c r="H34" s="9">
        <v>0</v>
      </c>
      <c r="I34" s="9">
        <v>1</v>
      </c>
      <c r="J34" s="9">
        <v>4</v>
      </c>
      <c r="K34" s="229"/>
      <c r="L34" s="230"/>
      <c r="M34" s="230"/>
      <c r="N34" s="230"/>
      <c r="O34" s="230"/>
      <c r="P34" s="230"/>
      <c r="Q34" s="230"/>
      <c r="R34" s="231"/>
      <c r="S34" s="229"/>
      <c r="T34" s="230"/>
      <c r="U34" s="230"/>
      <c r="V34" s="230"/>
      <c r="W34" s="230"/>
      <c r="X34" s="230"/>
      <c r="Y34" s="230"/>
      <c r="Z34" s="231"/>
      <c r="AA34" s="229"/>
      <c r="AB34" s="230"/>
      <c r="AC34" s="230"/>
      <c r="AD34" s="230"/>
      <c r="AE34" s="230"/>
      <c r="AF34" s="230"/>
      <c r="AG34" s="230"/>
      <c r="AH34" s="231"/>
    </row>
    <row r="35" spans="1:34" ht="16.5" customHeight="1" x14ac:dyDescent="0.2">
      <c r="A35" s="22"/>
      <c r="B35" s="5"/>
      <c r="C35" s="16"/>
      <c r="D35" s="5"/>
      <c r="E35" s="5"/>
      <c r="F35" s="16"/>
      <c r="G35" s="5"/>
      <c r="H35" s="5"/>
      <c r="I35" s="5"/>
      <c r="J35" s="17"/>
      <c r="K35" s="229"/>
      <c r="L35" s="230"/>
      <c r="M35" s="230"/>
      <c r="N35" s="230"/>
      <c r="O35" s="230"/>
      <c r="P35" s="230"/>
      <c r="Q35" s="230"/>
      <c r="R35" s="231"/>
      <c r="S35" s="229"/>
      <c r="T35" s="230"/>
      <c r="U35" s="230"/>
      <c r="V35" s="230"/>
      <c r="W35" s="230"/>
      <c r="X35" s="230"/>
      <c r="Y35" s="230"/>
      <c r="Z35" s="231"/>
      <c r="AA35" s="229"/>
      <c r="AB35" s="230"/>
      <c r="AC35" s="230"/>
      <c r="AD35" s="230"/>
      <c r="AE35" s="230"/>
      <c r="AF35" s="230"/>
      <c r="AG35" s="230"/>
      <c r="AH35" s="231"/>
    </row>
    <row r="36" spans="1:34" ht="16.5" customHeight="1" x14ac:dyDescent="0.2">
      <c r="A36" s="22"/>
      <c r="B36" s="5"/>
      <c r="C36" s="5"/>
      <c r="D36" s="5"/>
      <c r="E36" s="5"/>
      <c r="F36" s="5"/>
      <c r="G36" s="5"/>
      <c r="H36" s="5"/>
      <c r="I36" s="5"/>
      <c r="J36" s="17"/>
      <c r="K36" s="229"/>
      <c r="L36" s="230"/>
      <c r="M36" s="230"/>
      <c r="N36" s="230"/>
      <c r="O36" s="230"/>
      <c r="P36" s="230"/>
      <c r="Q36" s="230"/>
      <c r="R36" s="231"/>
      <c r="S36" s="229"/>
      <c r="T36" s="230"/>
      <c r="U36" s="230"/>
      <c r="V36" s="230"/>
      <c r="W36" s="230"/>
      <c r="X36" s="230"/>
      <c r="Y36" s="230"/>
      <c r="Z36" s="231"/>
      <c r="AA36" s="229"/>
      <c r="AB36" s="230"/>
      <c r="AC36" s="230"/>
      <c r="AD36" s="230"/>
      <c r="AE36" s="230"/>
      <c r="AF36" s="230"/>
      <c r="AG36" s="230"/>
      <c r="AH36" s="231"/>
    </row>
    <row r="37" spans="1:34" ht="16.5" customHeight="1" x14ac:dyDescent="0.2">
      <c r="A37" s="15" t="s">
        <v>602</v>
      </c>
      <c r="B37" s="5"/>
      <c r="C37" s="5"/>
      <c r="D37" s="5"/>
      <c r="E37" s="5"/>
      <c r="F37" s="5"/>
      <c r="G37" s="5"/>
      <c r="H37" s="5"/>
      <c r="I37" s="5"/>
      <c r="J37" s="17"/>
      <c r="K37" s="229"/>
      <c r="L37" s="230"/>
      <c r="M37" s="230"/>
      <c r="N37" s="230"/>
      <c r="O37" s="230"/>
      <c r="P37" s="230"/>
      <c r="Q37" s="230"/>
      <c r="R37" s="231"/>
      <c r="S37" s="229"/>
      <c r="T37" s="230"/>
      <c r="U37" s="230"/>
      <c r="V37" s="230"/>
      <c r="W37" s="230"/>
      <c r="X37" s="230"/>
      <c r="Y37" s="230"/>
      <c r="Z37" s="231"/>
      <c r="AA37" s="229"/>
      <c r="AB37" s="230"/>
      <c r="AC37" s="230"/>
      <c r="AD37" s="230"/>
      <c r="AE37" s="230"/>
      <c r="AF37" s="230"/>
      <c r="AG37" s="230"/>
      <c r="AH37" s="231"/>
    </row>
    <row r="38" spans="1:34" ht="16.5" customHeight="1" x14ac:dyDescent="0.2">
      <c r="A38" s="9"/>
      <c r="B38" s="9"/>
      <c r="C38" s="28" t="s">
        <v>23</v>
      </c>
      <c r="D38" s="9"/>
      <c r="E38" s="9"/>
      <c r="F38" s="28" t="s">
        <v>23</v>
      </c>
      <c r="G38" s="9"/>
      <c r="H38" s="9"/>
      <c r="I38" s="9"/>
      <c r="J38" s="9"/>
      <c r="K38" s="232"/>
      <c r="L38" s="233"/>
      <c r="M38" s="233"/>
      <c r="N38" s="233"/>
      <c r="O38" s="233"/>
      <c r="P38" s="233"/>
      <c r="Q38" s="233"/>
      <c r="R38" s="234"/>
      <c r="S38" s="232"/>
      <c r="T38" s="233"/>
      <c r="U38" s="233"/>
      <c r="V38" s="233"/>
      <c r="W38" s="233"/>
      <c r="X38" s="233"/>
      <c r="Y38" s="233"/>
      <c r="Z38" s="234"/>
      <c r="AA38" s="232"/>
      <c r="AB38" s="233"/>
      <c r="AC38" s="233"/>
      <c r="AD38" s="233"/>
      <c r="AE38" s="233"/>
      <c r="AF38" s="233"/>
      <c r="AG38" s="233"/>
      <c r="AH38" s="234"/>
    </row>
  </sheetData>
  <mergeCells count="5">
    <mergeCell ref="A6:AH6"/>
    <mergeCell ref="X16:Z17"/>
    <mergeCell ref="K33:R38"/>
    <mergeCell ref="S33:Z38"/>
    <mergeCell ref="AA33:AH3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"/>
  <sheetViews>
    <sheetView topLeftCell="A10" workbookViewId="0">
      <selection activeCell="Q25" sqref="Q25"/>
    </sheetView>
  </sheetViews>
  <sheetFormatPr defaultColWidth="9.140625" defaultRowHeight="12.75" x14ac:dyDescent="0.2"/>
  <cols>
    <col min="1" max="1" width="3" style="3" customWidth="1"/>
    <col min="2" max="34" width="2.42578125" style="3" customWidth="1"/>
    <col min="35" max="16384" width="9.140625" style="3"/>
  </cols>
  <sheetData>
    <row r="1" spans="1:34" ht="13.15" x14ac:dyDescent="0.25">
      <c r="A1" s="6" t="s">
        <v>532</v>
      </c>
    </row>
    <row r="3" spans="1:34" x14ac:dyDescent="0.2">
      <c r="A3" s="949" t="s">
        <v>533</v>
      </c>
      <c r="B3" s="949"/>
      <c r="C3" s="949"/>
      <c r="D3" s="949"/>
      <c r="E3" s="949"/>
      <c r="F3" s="949"/>
      <c r="G3" s="949"/>
      <c r="H3" s="949"/>
      <c r="I3" s="949"/>
      <c r="J3" s="949"/>
      <c r="K3" s="949"/>
      <c r="L3" s="949"/>
      <c r="M3" s="949"/>
      <c r="N3" s="949"/>
      <c r="O3" s="949"/>
      <c r="P3" s="949"/>
      <c r="Q3" s="949"/>
      <c r="R3" s="949"/>
      <c r="S3" s="949"/>
      <c r="T3" s="949"/>
      <c r="U3" s="949"/>
      <c r="V3" s="949"/>
      <c r="W3" s="949"/>
      <c r="X3" s="949"/>
      <c r="Y3" s="949"/>
      <c r="Z3" s="949"/>
      <c r="AA3" s="949"/>
      <c r="AB3" s="949"/>
      <c r="AC3" s="949"/>
      <c r="AD3" s="949"/>
      <c r="AE3" s="949"/>
      <c r="AF3" s="949"/>
      <c r="AG3" s="949"/>
      <c r="AH3" s="949"/>
    </row>
    <row r="4" spans="1:34" x14ac:dyDescent="0.2">
      <c r="A4" s="949"/>
      <c r="B4" s="949"/>
      <c r="C4" s="949"/>
      <c r="D4" s="949"/>
      <c r="E4" s="949"/>
      <c r="F4" s="949"/>
      <c r="G4" s="949"/>
      <c r="H4" s="949"/>
      <c r="I4" s="949"/>
      <c r="J4" s="949"/>
      <c r="K4" s="949"/>
      <c r="L4" s="949"/>
      <c r="M4" s="949"/>
      <c r="N4" s="949"/>
      <c r="O4" s="949"/>
      <c r="P4" s="949"/>
      <c r="Q4" s="949"/>
      <c r="R4" s="949"/>
      <c r="S4" s="949"/>
      <c r="T4" s="949"/>
      <c r="U4" s="949"/>
      <c r="V4" s="949"/>
      <c r="W4" s="949"/>
      <c r="X4" s="949"/>
      <c r="Y4" s="949"/>
      <c r="Z4" s="949"/>
      <c r="AA4" s="949"/>
      <c r="AB4" s="949"/>
      <c r="AC4" s="949"/>
      <c r="AD4" s="949"/>
      <c r="AE4" s="949"/>
      <c r="AF4" s="949"/>
      <c r="AG4" s="949"/>
      <c r="AH4" s="949"/>
    </row>
    <row r="6" spans="1:34" x14ac:dyDescent="0.2">
      <c r="A6" s="3" t="s">
        <v>534</v>
      </c>
    </row>
    <row r="8" spans="1:34" x14ac:dyDescent="0.2">
      <c r="A8" s="949" t="s">
        <v>535</v>
      </c>
      <c r="B8" s="949"/>
      <c r="C8" s="949"/>
      <c r="D8" s="949"/>
      <c r="E8" s="949"/>
      <c r="F8" s="949"/>
      <c r="G8" s="949"/>
      <c r="H8" s="949"/>
      <c r="I8" s="949"/>
      <c r="J8" s="949"/>
      <c r="K8" s="949"/>
      <c r="L8" s="949"/>
      <c r="M8" s="949"/>
      <c r="N8" s="949"/>
      <c r="O8" s="949"/>
      <c r="P8" s="949"/>
      <c r="Q8" s="949"/>
      <c r="R8" s="949"/>
      <c r="S8" s="949"/>
      <c r="T8" s="949"/>
      <c r="U8" s="949"/>
      <c r="V8" s="949"/>
      <c r="W8" s="949"/>
      <c r="X8" s="949"/>
      <c r="Y8" s="949"/>
      <c r="Z8" s="949"/>
      <c r="AA8" s="949"/>
      <c r="AB8" s="949"/>
      <c r="AC8" s="949"/>
      <c r="AD8" s="949"/>
      <c r="AE8" s="949"/>
      <c r="AF8" s="949"/>
      <c r="AG8" s="949"/>
      <c r="AH8" s="949"/>
    </row>
    <row r="9" spans="1:34" x14ac:dyDescent="0.2">
      <c r="A9" s="949"/>
      <c r="B9" s="949"/>
      <c r="C9" s="949"/>
      <c r="D9" s="949"/>
      <c r="E9" s="949"/>
      <c r="F9" s="949"/>
      <c r="G9" s="949"/>
      <c r="H9" s="949"/>
      <c r="I9" s="949"/>
      <c r="J9" s="949"/>
      <c r="K9" s="949"/>
      <c r="L9" s="949"/>
      <c r="M9" s="949"/>
      <c r="N9" s="949"/>
      <c r="O9" s="949"/>
      <c r="P9" s="949"/>
      <c r="Q9" s="949"/>
      <c r="R9" s="949"/>
      <c r="S9" s="949"/>
      <c r="T9" s="949"/>
      <c r="U9" s="949"/>
      <c r="V9" s="949"/>
      <c r="W9" s="949"/>
      <c r="X9" s="949"/>
      <c r="Y9" s="949"/>
      <c r="Z9" s="949"/>
      <c r="AA9" s="949"/>
      <c r="AB9" s="949"/>
      <c r="AC9" s="949"/>
      <c r="AD9" s="949"/>
      <c r="AE9" s="949"/>
      <c r="AF9" s="949"/>
      <c r="AG9" s="949"/>
      <c r="AH9" s="949"/>
    </row>
    <row r="11" spans="1:34" x14ac:dyDescent="0.2">
      <c r="A11" s="3" t="s">
        <v>536</v>
      </c>
    </row>
    <row r="13" spans="1:34" x14ac:dyDescent="0.2">
      <c r="A13" s="949" t="s">
        <v>537</v>
      </c>
      <c r="B13" s="949"/>
      <c r="C13" s="949"/>
      <c r="D13" s="949"/>
      <c r="E13" s="949"/>
      <c r="F13" s="949"/>
      <c r="G13" s="949"/>
      <c r="H13" s="949"/>
      <c r="I13" s="949"/>
      <c r="J13" s="949"/>
      <c r="K13" s="949"/>
      <c r="L13" s="949"/>
      <c r="M13" s="949"/>
      <c r="N13" s="949"/>
      <c r="O13" s="949"/>
      <c r="P13" s="949"/>
      <c r="Q13" s="949"/>
      <c r="R13" s="949"/>
      <c r="S13" s="949"/>
      <c r="T13" s="949"/>
      <c r="U13" s="949"/>
      <c r="V13" s="949"/>
      <c r="W13" s="949"/>
      <c r="X13" s="949"/>
      <c r="Y13" s="949"/>
      <c r="Z13" s="949"/>
      <c r="AA13" s="949"/>
      <c r="AB13" s="949"/>
      <c r="AC13" s="949"/>
      <c r="AD13" s="949"/>
      <c r="AE13" s="949"/>
      <c r="AF13" s="949"/>
      <c r="AG13" s="949"/>
      <c r="AH13" s="949"/>
    </row>
    <row r="14" spans="1:34" x14ac:dyDescent="0.2">
      <c r="A14" s="949"/>
      <c r="B14" s="949"/>
      <c r="C14" s="949"/>
      <c r="D14" s="949"/>
      <c r="E14" s="949"/>
      <c r="F14" s="949"/>
      <c r="G14" s="949"/>
      <c r="H14" s="949"/>
      <c r="I14" s="949"/>
      <c r="J14" s="949"/>
      <c r="K14" s="949"/>
      <c r="L14" s="949"/>
      <c r="M14" s="949"/>
      <c r="N14" s="949"/>
      <c r="O14" s="949"/>
      <c r="P14" s="949"/>
      <c r="Q14" s="949"/>
      <c r="R14" s="949"/>
      <c r="S14" s="949"/>
      <c r="T14" s="949"/>
      <c r="U14" s="949"/>
      <c r="V14" s="949"/>
      <c r="W14" s="949"/>
      <c r="X14" s="949"/>
      <c r="Y14" s="949"/>
      <c r="Z14" s="949"/>
      <c r="AA14" s="949"/>
      <c r="AB14" s="949"/>
      <c r="AC14" s="949"/>
      <c r="AD14" s="949"/>
      <c r="AE14" s="949"/>
      <c r="AF14" s="949"/>
      <c r="AG14" s="949"/>
      <c r="AH14" s="949"/>
    </row>
    <row r="16" spans="1:34" x14ac:dyDescent="0.2">
      <c r="A16" s="3" t="s">
        <v>538</v>
      </c>
    </row>
    <row r="18" spans="1:9" x14ac:dyDescent="0.2">
      <c r="A18" s="3" t="s">
        <v>539</v>
      </c>
      <c r="I18" s="3" t="s">
        <v>540</v>
      </c>
    </row>
    <row r="19" spans="1:9" x14ac:dyDescent="0.2">
      <c r="A19" s="8" t="s">
        <v>541</v>
      </c>
      <c r="I19" s="3" t="s">
        <v>550</v>
      </c>
    </row>
    <row r="20" spans="1:9" ht="13.15" x14ac:dyDescent="0.25">
      <c r="A20" s="8" t="s">
        <v>542</v>
      </c>
      <c r="I20" s="3" t="s">
        <v>551</v>
      </c>
    </row>
    <row r="21" spans="1:9" x14ac:dyDescent="0.2">
      <c r="A21" s="8" t="s">
        <v>543</v>
      </c>
      <c r="I21" s="3" t="s">
        <v>552</v>
      </c>
    </row>
    <row r="22" spans="1:9" x14ac:dyDescent="0.2">
      <c r="A22" s="8" t="s">
        <v>544</v>
      </c>
      <c r="I22" s="3" t="s">
        <v>553</v>
      </c>
    </row>
    <row r="23" spans="1:9" ht="13.15" x14ac:dyDescent="0.25">
      <c r="A23" s="8" t="s">
        <v>545</v>
      </c>
      <c r="I23" s="3" t="s">
        <v>554</v>
      </c>
    </row>
    <row r="24" spans="1:9" ht="13.15" x14ac:dyDescent="0.25">
      <c r="A24" s="8" t="s">
        <v>546</v>
      </c>
      <c r="I24" s="3" t="s">
        <v>555</v>
      </c>
    </row>
    <row r="25" spans="1:9" ht="13.15" x14ac:dyDescent="0.25">
      <c r="A25" s="8" t="s">
        <v>547</v>
      </c>
      <c r="I25" s="3" t="s">
        <v>556</v>
      </c>
    </row>
    <row r="26" spans="1:9" x14ac:dyDescent="0.2">
      <c r="A26" s="8" t="s">
        <v>548</v>
      </c>
      <c r="I26" s="3" t="s">
        <v>557</v>
      </c>
    </row>
    <row r="27" spans="1:9" x14ac:dyDescent="0.2">
      <c r="A27" s="8" t="s">
        <v>549</v>
      </c>
      <c r="I27" s="3" t="s">
        <v>558</v>
      </c>
    </row>
    <row r="28" spans="1:9" x14ac:dyDescent="0.2">
      <c r="A28" s="8">
        <v>10</v>
      </c>
      <c r="I28" s="3" t="s">
        <v>559</v>
      </c>
    </row>
    <row r="29" spans="1:9" x14ac:dyDescent="0.2">
      <c r="A29" s="8">
        <v>11</v>
      </c>
      <c r="I29" s="3" t="s">
        <v>560</v>
      </c>
    </row>
    <row r="31" spans="1:9" x14ac:dyDescent="0.2">
      <c r="A31" s="6" t="s">
        <v>561</v>
      </c>
    </row>
    <row r="33" spans="1:1" x14ac:dyDescent="0.2">
      <c r="A33" s="3" t="s">
        <v>562</v>
      </c>
    </row>
    <row r="34" spans="1:1" x14ac:dyDescent="0.2">
      <c r="A34" s="3" t="s">
        <v>563</v>
      </c>
    </row>
    <row r="35" spans="1:1" x14ac:dyDescent="0.2">
      <c r="A35" s="3" t="s">
        <v>564</v>
      </c>
    </row>
    <row r="36" spans="1:1" x14ac:dyDescent="0.2">
      <c r="A36" s="3" t="s">
        <v>565</v>
      </c>
    </row>
    <row r="37" spans="1:1" x14ac:dyDescent="0.2">
      <c r="A37" s="3" t="s">
        <v>566</v>
      </c>
    </row>
    <row r="38" spans="1:1" x14ac:dyDescent="0.2">
      <c r="A38" s="3" t="s">
        <v>567</v>
      </c>
    </row>
    <row r="39" spans="1:1" x14ac:dyDescent="0.2">
      <c r="A39" s="3" t="s">
        <v>568</v>
      </c>
    </row>
    <row r="40" spans="1:1" x14ac:dyDescent="0.2">
      <c r="A40" s="3" t="s">
        <v>569</v>
      </c>
    </row>
    <row r="41" spans="1:1" x14ac:dyDescent="0.2">
      <c r="A41" s="3" t="s">
        <v>570</v>
      </c>
    </row>
    <row r="42" spans="1:1" x14ac:dyDescent="0.2">
      <c r="A42" s="3" t="s">
        <v>571</v>
      </c>
    </row>
    <row r="43" spans="1:1" x14ac:dyDescent="0.2">
      <c r="A43" s="3" t="s">
        <v>572</v>
      </c>
    </row>
    <row r="44" spans="1:1" x14ac:dyDescent="0.2">
      <c r="A44" s="3" t="s">
        <v>573</v>
      </c>
    </row>
    <row r="45" spans="1:1" x14ac:dyDescent="0.2">
      <c r="A45" s="3" t="s">
        <v>574</v>
      </c>
    </row>
  </sheetData>
  <mergeCells count="3">
    <mergeCell ref="A3:AH4"/>
    <mergeCell ref="A8:AH9"/>
    <mergeCell ref="A13:AH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2"/>
  <sheetViews>
    <sheetView topLeftCell="A111" zoomScaleNormal="100" zoomScaleSheetLayoutView="100" workbookViewId="0">
      <selection activeCell="D121" sqref="D121:E121"/>
    </sheetView>
  </sheetViews>
  <sheetFormatPr defaultRowHeight="12.75" x14ac:dyDescent="0.2"/>
  <cols>
    <col min="1" max="1" width="5.5703125" style="49" customWidth="1"/>
    <col min="2" max="2" width="29.5703125" style="50" customWidth="1"/>
    <col min="3" max="3" width="5.5703125" style="51" customWidth="1"/>
    <col min="4" max="4" width="2.5703125" style="49" customWidth="1"/>
    <col min="5" max="5" width="25.5703125" style="49" customWidth="1"/>
    <col min="6" max="7" width="9" style="49" customWidth="1"/>
    <col min="8" max="8" width="19.85546875" style="49" customWidth="1"/>
    <col min="9" max="9" width="9" style="49" customWidth="1"/>
    <col min="10" max="256" width="9.140625" style="41"/>
    <col min="257" max="257" width="5.5703125" style="41" customWidth="1"/>
    <col min="258" max="258" width="29.5703125" style="41" customWidth="1"/>
    <col min="259" max="259" width="5.5703125" style="41" customWidth="1"/>
    <col min="260" max="260" width="2.5703125" style="41" customWidth="1"/>
    <col min="261" max="261" width="25.5703125" style="41" customWidth="1"/>
    <col min="262" max="263" width="9" style="41" customWidth="1"/>
    <col min="264" max="264" width="19.85546875" style="41" customWidth="1"/>
    <col min="265" max="265" width="9" style="41" customWidth="1"/>
    <col min="266" max="512" width="9.140625" style="41"/>
    <col min="513" max="513" width="5.5703125" style="41" customWidth="1"/>
    <col min="514" max="514" width="29.5703125" style="41" customWidth="1"/>
    <col min="515" max="515" width="5.5703125" style="41" customWidth="1"/>
    <col min="516" max="516" width="2.5703125" style="41" customWidth="1"/>
    <col min="517" max="517" width="25.5703125" style="41" customWidth="1"/>
    <col min="518" max="519" width="9" style="41" customWidth="1"/>
    <col min="520" max="520" width="19.85546875" style="41" customWidth="1"/>
    <col min="521" max="521" width="9" style="41" customWidth="1"/>
    <col min="522" max="768" width="9.140625" style="41"/>
    <col min="769" max="769" width="5.5703125" style="41" customWidth="1"/>
    <col min="770" max="770" width="29.5703125" style="41" customWidth="1"/>
    <col min="771" max="771" width="5.5703125" style="41" customWidth="1"/>
    <col min="772" max="772" width="2.5703125" style="41" customWidth="1"/>
    <col min="773" max="773" width="25.5703125" style="41" customWidth="1"/>
    <col min="774" max="775" width="9" style="41" customWidth="1"/>
    <col min="776" max="776" width="19.85546875" style="41" customWidth="1"/>
    <col min="777" max="777" width="9" style="41" customWidth="1"/>
    <col min="778" max="1024" width="9.140625" style="41"/>
    <col min="1025" max="1025" width="5.5703125" style="41" customWidth="1"/>
    <col min="1026" max="1026" width="29.5703125" style="41" customWidth="1"/>
    <col min="1027" max="1027" width="5.5703125" style="41" customWidth="1"/>
    <col min="1028" max="1028" width="2.5703125" style="41" customWidth="1"/>
    <col min="1029" max="1029" width="25.5703125" style="41" customWidth="1"/>
    <col min="1030" max="1031" width="9" style="41" customWidth="1"/>
    <col min="1032" max="1032" width="19.85546875" style="41" customWidth="1"/>
    <col min="1033" max="1033" width="9" style="41" customWidth="1"/>
    <col min="1034" max="1280" width="9.140625" style="41"/>
    <col min="1281" max="1281" width="5.5703125" style="41" customWidth="1"/>
    <col min="1282" max="1282" width="29.5703125" style="41" customWidth="1"/>
    <col min="1283" max="1283" width="5.5703125" style="41" customWidth="1"/>
    <col min="1284" max="1284" width="2.5703125" style="41" customWidth="1"/>
    <col min="1285" max="1285" width="25.5703125" style="41" customWidth="1"/>
    <col min="1286" max="1287" width="9" style="41" customWidth="1"/>
    <col min="1288" max="1288" width="19.85546875" style="41" customWidth="1"/>
    <col min="1289" max="1289" width="9" style="41" customWidth="1"/>
    <col min="1290" max="1536" width="9.140625" style="41"/>
    <col min="1537" max="1537" width="5.5703125" style="41" customWidth="1"/>
    <col min="1538" max="1538" width="29.5703125" style="41" customWidth="1"/>
    <col min="1539" max="1539" width="5.5703125" style="41" customWidth="1"/>
    <col min="1540" max="1540" width="2.5703125" style="41" customWidth="1"/>
    <col min="1541" max="1541" width="25.5703125" style="41" customWidth="1"/>
    <col min="1542" max="1543" width="9" style="41" customWidth="1"/>
    <col min="1544" max="1544" width="19.85546875" style="41" customWidth="1"/>
    <col min="1545" max="1545" width="9" style="41" customWidth="1"/>
    <col min="1546" max="1792" width="9.140625" style="41"/>
    <col min="1793" max="1793" width="5.5703125" style="41" customWidth="1"/>
    <col min="1794" max="1794" width="29.5703125" style="41" customWidth="1"/>
    <col min="1795" max="1795" width="5.5703125" style="41" customWidth="1"/>
    <col min="1796" max="1796" width="2.5703125" style="41" customWidth="1"/>
    <col min="1797" max="1797" width="25.5703125" style="41" customWidth="1"/>
    <col min="1798" max="1799" width="9" style="41" customWidth="1"/>
    <col min="1800" max="1800" width="19.85546875" style="41" customWidth="1"/>
    <col min="1801" max="1801" width="9" style="41" customWidth="1"/>
    <col min="1802" max="2048" width="9.140625" style="41"/>
    <col min="2049" max="2049" width="5.5703125" style="41" customWidth="1"/>
    <col min="2050" max="2050" width="29.5703125" style="41" customWidth="1"/>
    <col min="2051" max="2051" width="5.5703125" style="41" customWidth="1"/>
    <col min="2052" max="2052" width="2.5703125" style="41" customWidth="1"/>
    <col min="2053" max="2053" width="25.5703125" style="41" customWidth="1"/>
    <col min="2054" max="2055" width="9" style="41" customWidth="1"/>
    <col min="2056" max="2056" width="19.85546875" style="41" customWidth="1"/>
    <col min="2057" max="2057" width="9" style="41" customWidth="1"/>
    <col min="2058" max="2304" width="9.140625" style="41"/>
    <col min="2305" max="2305" width="5.5703125" style="41" customWidth="1"/>
    <col min="2306" max="2306" width="29.5703125" style="41" customWidth="1"/>
    <col min="2307" max="2307" width="5.5703125" style="41" customWidth="1"/>
    <col min="2308" max="2308" width="2.5703125" style="41" customWidth="1"/>
    <col min="2309" max="2309" width="25.5703125" style="41" customWidth="1"/>
    <col min="2310" max="2311" width="9" style="41" customWidth="1"/>
    <col min="2312" max="2312" width="19.85546875" style="41" customWidth="1"/>
    <col min="2313" max="2313" width="9" style="41" customWidth="1"/>
    <col min="2314" max="2560" width="9.140625" style="41"/>
    <col min="2561" max="2561" width="5.5703125" style="41" customWidth="1"/>
    <col min="2562" max="2562" width="29.5703125" style="41" customWidth="1"/>
    <col min="2563" max="2563" width="5.5703125" style="41" customWidth="1"/>
    <col min="2564" max="2564" width="2.5703125" style="41" customWidth="1"/>
    <col min="2565" max="2565" width="25.5703125" style="41" customWidth="1"/>
    <col min="2566" max="2567" width="9" style="41" customWidth="1"/>
    <col min="2568" max="2568" width="19.85546875" style="41" customWidth="1"/>
    <col min="2569" max="2569" width="9" style="41" customWidth="1"/>
    <col min="2570" max="2816" width="9.140625" style="41"/>
    <col min="2817" max="2817" width="5.5703125" style="41" customWidth="1"/>
    <col min="2818" max="2818" width="29.5703125" style="41" customWidth="1"/>
    <col min="2819" max="2819" width="5.5703125" style="41" customWidth="1"/>
    <col min="2820" max="2820" width="2.5703125" style="41" customWidth="1"/>
    <col min="2821" max="2821" width="25.5703125" style="41" customWidth="1"/>
    <col min="2822" max="2823" width="9" style="41" customWidth="1"/>
    <col min="2824" max="2824" width="19.85546875" style="41" customWidth="1"/>
    <col min="2825" max="2825" width="9" style="41" customWidth="1"/>
    <col min="2826" max="3072" width="9.140625" style="41"/>
    <col min="3073" max="3073" width="5.5703125" style="41" customWidth="1"/>
    <col min="3074" max="3074" width="29.5703125" style="41" customWidth="1"/>
    <col min="3075" max="3075" width="5.5703125" style="41" customWidth="1"/>
    <col min="3076" max="3076" width="2.5703125" style="41" customWidth="1"/>
    <col min="3077" max="3077" width="25.5703125" style="41" customWidth="1"/>
    <col min="3078" max="3079" width="9" style="41" customWidth="1"/>
    <col min="3080" max="3080" width="19.85546875" style="41" customWidth="1"/>
    <col min="3081" max="3081" width="9" style="41" customWidth="1"/>
    <col min="3082" max="3328" width="9.140625" style="41"/>
    <col min="3329" max="3329" width="5.5703125" style="41" customWidth="1"/>
    <col min="3330" max="3330" width="29.5703125" style="41" customWidth="1"/>
    <col min="3331" max="3331" width="5.5703125" style="41" customWidth="1"/>
    <col min="3332" max="3332" width="2.5703125" style="41" customWidth="1"/>
    <col min="3333" max="3333" width="25.5703125" style="41" customWidth="1"/>
    <col min="3334" max="3335" width="9" style="41" customWidth="1"/>
    <col min="3336" max="3336" width="19.85546875" style="41" customWidth="1"/>
    <col min="3337" max="3337" width="9" style="41" customWidth="1"/>
    <col min="3338" max="3584" width="9.140625" style="41"/>
    <col min="3585" max="3585" width="5.5703125" style="41" customWidth="1"/>
    <col min="3586" max="3586" width="29.5703125" style="41" customWidth="1"/>
    <col min="3587" max="3587" width="5.5703125" style="41" customWidth="1"/>
    <col min="3588" max="3588" width="2.5703125" style="41" customWidth="1"/>
    <col min="3589" max="3589" width="25.5703125" style="41" customWidth="1"/>
    <col min="3590" max="3591" width="9" style="41" customWidth="1"/>
    <col min="3592" max="3592" width="19.85546875" style="41" customWidth="1"/>
    <col min="3593" max="3593" width="9" style="41" customWidth="1"/>
    <col min="3594" max="3840" width="9.140625" style="41"/>
    <col min="3841" max="3841" width="5.5703125" style="41" customWidth="1"/>
    <col min="3842" max="3842" width="29.5703125" style="41" customWidth="1"/>
    <col min="3843" max="3843" width="5.5703125" style="41" customWidth="1"/>
    <col min="3844" max="3844" width="2.5703125" style="41" customWidth="1"/>
    <col min="3845" max="3845" width="25.5703125" style="41" customWidth="1"/>
    <col min="3846" max="3847" width="9" style="41" customWidth="1"/>
    <col min="3848" max="3848" width="19.85546875" style="41" customWidth="1"/>
    <col min="3849" max="3849" width="9" style="41" customWidth="1"/>
    <col min="3850" max="4096" width="9.140625" style="41"/>
    <col min="4097" max="4097" width="5.5703125" style="41" customWidth="1"/>
    <col min="4098" max="4098" width="29.5703125" style="41" customWidth="1"/>
    <col min="4099" max="4099" width="5.5703125" style="41" customWidth="1"/>
    <col min="4100" max="4100" width="2.5703125" style="41" customWidth="1"/>
    <col min="4101" max="4101" width="25.5703125" style="41" customWidth="1"/>
    <col min="4102" max="4103" width="9" style="41" customWidth="1"/>
    <col min="4104" max="4104" width="19.85546875" style="41" customWidth="1"/>
    <col min="4105" max="4105" width="9" style="41" customWidth="1"/>
    <col min="4106" max="4352" width="9.140625" style="41"/>
    <col min="4353" max="4353" width="5.5703125" style="41" customWidth="1"/>
    <col min="4354" max="4354" width="29.5703125" style="41" customWidth="1"/>
    <col min="4355" max="4355" width="5.5703125" style="41" customWidth="1"/>
    <col min="4356" max="4356" width="2.5703125" style="41" customWidth="1"/>
    <col min="4357" max="4357" width="25.5703125" style="41" customWidth="1"/>
    <col min="4358" max="4359" width="9" style="41" customWidth="1"/>
    <col min="4360" max="4360" width="19.85546875" style="41" customWidth="1"/>
    <col min="4361" max="4361" width="9" style="41" customWidth="1"/>
    <col min="4362" max="4608" width="9.140625" style="41"/>
    <col min="4609" max="4609" width="5.5703125" style="41" customWidth="1"/>
    <col min="4610" max="4610" width="29.5703125" style="41" customWidth="1"/>
    <col min="4611" max="4611" width="5.5703125" style="41" customWidth="1"/>
    <col min="4612" max="4612" width="2.5703125" style="41" customWidth="1"/>
    <col min="4613" max="4613" width="25.5703125" style="41" customWidth="1"/>
    <col min="4614" max="4615" width="9" style="41" customWidth="1"/>
    <col min="4616" max="4616" width="19.85546875" style="41" customWidth="1"/>
    <col min="4617" max="4617" width="9" style="41" customWidth="1"/>
    <col min="4618" max="4864" width="9.140625" style="41"/>
    <col min="4865" max="4865" width="5.5703125" style="41" customWidth="1"/>
    <col min="4866" max="4866" width="29.5703125" style="41" customWidth="1"/>
    <col min="4867" max="4867" width="5.5703125" style="41" customWidth="1"/>
    <col min="4868" max="4868" width="2.5703125" style="41" customWidth="1"/>
    <col min="4869" max="4869" width="25.5703125" style="41" customWidth="1"/>
    <col min="4870" max="4871" width="9" style="41" customWidth="1"/>
    <col min="4872" max="4872" width="19.85546875" style="41" customWidth="1"/>
    <col min="4873" max="4873" width="9" style="41" customWidth="1"/>
    <col min="4874" max="5120" width="9.140625" style="41"/>
    <col min="5121" max="5121" width="5.5703125" style="41" customWidth="1"/>
    <col min="5122" max="5122" width="29.5703125" style="41" customWidth="1"/>
    <col min="5123" max="5123" width="5.5703125" style="41" customWidth="1"/>
    <col min="5124" max="5124" width="2.5703125" style="41" customWidth="1"/>
    <col min="5125" max="5125" width="25.5703125" style="41" customWidth="1"/>
    <col min="5126" max="5127" width="9" style="41" customWidth="1"/>
    <col min="5128" max="5128" width="19.85546875" style="41" customWidth="1"/>
    <col min="5129" max="5129" width="9" style="41" customWidth="1"/>
    <col min="5130" max="5376" width="9.140625" style="41"/>
    <col min="5377" max="5377" width="5.5703125" style="41" customWidth="1"/>
    <col min="5378" max="5378" width="29.5703125" style="41" customWidth="1"/>
    <col min="5379" max="5379" width="5.5703125" style="41" customWidth="1"/>
    <col min="5380" max="5380" width="2.5703125" style="41" customWidth="1"/>
    <col min="5381" max="5381" width="25.5703125" style="41" customWidth="1"/>
    <col min="5382" max="5383" width="9" style="41" customWidth="1"/>
    <col min="5384" max="5384" width="19.85546875" style="41" customWidth="1"/>
    <col min="5385" max="5385" width="9" style="41" customWidth="1"/>
    <col min="5386" max="5632" width="9.140625" style="41"/>
    <col min="5633" max="5633" width="5.5703125" style="41" customWidth="1"/>
    <col min="5634" max="5634" width="29.5703125" style="41" customWidth="1"/>
    <col min="5635" max="5635" width="5.5703125" style="41" customWidth="1"/>
    <col min="5636" max="5636" width="2.5703125" style="41" customWidth="1"/>
    <col min="5637" max="5637" width="25.5703125" style="41" customWidth="1"/>
    <col min="5638" max="5639" width="9" style="41" customWidth="1"/>
    <col min="5640" max="5640" width="19.85546875" style="41" customWidth="1"/>
    <col min="5641" max="5641" width="9" style="41" customWidth="1"/>
    <col min="5642" max="5888" width="9.140625" style="41"/>
    <col min="5889" max="5889" width="5.5703125" style="41" customWidth="1"/>
    <col min="5890" max="5890" width="29.5703125" style="41" customWidth="1"/>
    <col min="5891" max="5891" width="5.5703125" style="41" customWidth="1"/>
    <col min="5892" max="5892" width="2.5703125" style="41" customWidth="1"/>
    <col min="5893" max="5893" width="25.5703125" style="41" customWidth="1"/>
    <col min="5894" max="5895" width="9" style="41" customWidth="1"/>
    <col min="5896" max="5896" width="19.85546875" style="41" customWidth="1"/>
    <col min="5897" max="5897" width="9" style="41" customWidth="1"/>
    <col min="5898" max="6144" width="9.140625" style="41"/>
    <col min="6145" max="6145" width="5.5703125" style="41" customWidth="1"/>
    <col min="6146" max="6146" width="29.5703125" style="41" customWidth="1"/>
    <col min="6147" max="6147" width="5.5703125" style="41" customWidth="1"/>
    <col min="6148" max="6148" width="2.5703125" style="41" customWidth="1"/>
    <col min="6149" max="6149" width="25.5703125" style="41" customWidth="1"/>
    <col min="6150" max="6151" width="9" style="41" customWidth="1"/>
    <col min="6152" max="6152" width="19.85546875" style="41" customWidth="1"/>
    <col min="6153" max="6153" width="9" style="41" customWidth="1"/>
    <col min="6154" max="6400" width="9.140625" style="41"/>
    <col min="6401" max="6401" width="5.5703125" style="41" customWidth="1"/>
    <col min="6402" max="6402" width="29.5703125" style="41" customWidth="1"/>
    <col min="6403" max="6403" width="5.5703125" style="41" customWidth="1"/>
    <col min="6404" max="6404" width="2.5703125" style="41" customWidth="1"/>
    <col min="6405" max="6405" width="25.5703125" style="41" customWidth="1"/>
    <col min="6406" max="6407" width="9" style="41" customWidth="1"/>
    <col min="6408" max="6408" width="19.85546875" style="41" customWidth="1"/>
    <col min="6409" max="6409" width="9" style="41" customWidth="1"/>
    <col min="6410" max="6656" width="9.140625" style="41"/>
    <col min="6657" max="6657" width="5.5703125" style="41" customWidth="1"/>
    <col min="6658" max="6658" width="29.5703125" style="41" customWidth="1"/>
    <col min="6659" max="6659" width="5.5703125" style="41" customWidth="1"/>
    <col min="6660" max="6660" width="2.5703125" style="41" customWidth="1"/>
    <col min="6661" max="6661" width="25.5703125" style="41" customWidth="1"/>
    <col min="6662" max="6663" width="9" style="41" customWidth="1"/>
    <col min="6664" max="6664" width="19.85546875" style="41" customWidth="1"/>
    <col min="6665" max="6665" width="9" style="41" customWidth="1"/>
    <col min="6666" max="6912" width="9.140625" style="41"/>
    <col min="6913" max="6913" width="5.5703125" style="41" customWidth="1"/>
    <col min="6914" max="6914" width="29.5703125" style="41" customWidth="1"/>
    <col min="6915" max="6915" width="5.5703125" style="41" customWidth="1"/>
    <col min="6916" max="6916" width="2.5703125" style="41" customWidth="1"/>
    <col min="6917" max="6917" width="25.5703125" style="41" customWidth="1"/>
    <col min="6918" max="6919" width="9" style="41" customWidth="1"/>
    <col min="6920" max="6920" width="19.85546875" style="41" customWidth="1"/>
    <col min="6921" max="6921" width="9" style="41" customWidth="1"/>
    <col min="6922" max="7168" width="9.140625" style="41"/>
    <col min="7169" max="7169" width="5.5703125" style="41" customWidth="1"/>
    <col min="7170" max="7170" width="29.5703125" style="41" customWidth="1"/>
    <col min="7171" max="7171" width="5.5703125" style="41" customWidth="1"/>
    <col min="7172" max="7172" width="2.5703125" style="41" customWidth="1"/>
    <col min="7173" max="7173" width="25.5703125" style="41" customWidth="1"/>
    <col min="7174" max="7175" width="9" style="41" customWidth="1"/>
    <col min="7176" max="7176" width="19.85546875" style="41" customWidth="1"/>
    <col min="7177" max="7177" width="9" style="41" customWidth="1"/>
    <col min="7178" max="7424" width="9.140625" style="41"/>
    <col min="7425" max="7425" width="5.5703125" style="41" customWidth="1"/>
    <col min="7426" max="7426" width="29.5703125" style="41" customWidth="1"/>
    <col min="7427" max="7427" width="5.5703125" style="41" customWidth="1"/>
    <col min="7428" max="7428" width="2.5703125" style="41" customWidth="1"/>
    <col min="7429" max="7429" width="25.5703125" style="41" customWidth="1"/>
    <col min="7430" max="7431" width="9" style="41" customWidth="1"/>
    <col min="7432" max="7432" width="19.85546875" style="41" customWidth="1"/>
    <col min="7433" max="7433" width="9" style="41" customWidth="1"/>
    <col min="7434" max="7680" width="9.140625" style="41"/>
    <col min="7681" max="7681" width="5.5703125" style="41" customWidth="1"/>
    <col min="7682" max="7682" width="29.5703125" style="41" customWidth="1"/>
    <col min="7683" max="7683" width="5.5703125" style="41" customWidth="1"/>
    <col min="7684" max="7684" width="2.5703125" style="41" customWidth="1"/>
    <col min="7685" max="7685" width="25.5703125" style="41" customWidth="1"/>
    <col min="7686" max="7687" width="9" style="41" customWidth="1"/>
    <col min="7688" max="7688" width="19.85546875" style="41" customWidth="1"/>
    <col min="7689" max="7689" width="9" style="41" customWidth="1"/>
    <col min="7690" max="7936" width="9.140625" style="41"/>
    <col min="7937" max="7937" width="5.5703125" style="41" customWidth="1"/>
    <col min="7938" max="7938" width="29.5703125" style="41" customWidth="1"/>
    <col min="7939" max="7939" width="5.5703125" style="41" customWidth="1"/>
    <col min="7940" max="7940" width="2.5703125" style="41" customWidth="1"/>
    <col min="7941" max="7941" width="25.5703125" style="41" customWidth="1"/>
    <col min="7942" max="7943" width="9" style="41" customWidth="1"/>
    <col min="7944" max="7944" width="19.85546875" style="41" customWidth="1"/>
    <col min="7945" max="7945" width="9" style="41" customWidth="1"/>
    <col min="7946" max="8192" width="9.140625" style="41"/>
    <col min="8193" max="8193" width="5.5703125" style="41" customWidth="1"/>
    <col min="8194" max="8194" width="29.5703125" style="41" customWidth="1"/>
    <col min="8195" max="8195" width="5.5703125" style="41" customWidth="1"/>
    <col min="8196" max="8196" width="2.5703125" style="41" customWidth="1"/>
    <col min="8197" max="8197" width="25.5703125" style="41" customWidth="1"/>
    <col min="8198" max="8199" width="9" style="41" customWidth="1"/>
    <col min="8200" max="8200" width="19.85546875" style="41" customWidth="1"/>
    <col min="8201" max="8201" width="9" style="41" customWidth="1"/>
    <col min="8202" max="8448" width="9.140625" style="41"/>
    <col min="8449" max="8449" width="5.5703125" style="41" customWidth="1"/>
    <col min="8450" max="8450" width="29.5703125" style="41" customWidth="1"/>
    <col min="8451" max="8451" width="5.5703125" style="41" customWidth="1"/>
    <col min="8452" max="8452" width="2.5703125" style="41" customWidth="1"/>
    <col min="8453" max="8453" width="25.5703125" style="41" customWidth="1"/>
    <col min="8454" max="8455" width="9" style="41" customWidth="1"/>
    <col min="8456" max="8456" width="19.85546875" style="41" customWidth="1"/>
    <col min="8457" max="8457" width="9" style="41" customWidth="1"/>
    <col min="8458" max="8704" width="9.140625" style="41"/>
    <col min="8705" max="8705" width="5.5703125" style="41" customWidth="1"/>
    <col min="8706" max="8706" width="29.5703125" style="41" customWidth="1"/>
    <col min="8707" max="8707" width="5.5703125" style="41" customWidth="1"/>
    <col min="8708" max="8708" width="2.5703125" style="41" customWidth="1"/>
    <col min="8709" max="8709" width="25.5703125" style="41" customWidth="1"/>
    <col min="8710" max="8711" width="9" style="41" customWidth="1"/>
    <col min="8712" max="8712" width="19.85546875" style="41" customWidth="1"/>
    <col min="8713" max="8713" width="9" style="41" customWidth="1"/>
    <col min="8714" max="8960" width="9.140625" style="41"/>
    <col min="8961" max="8961" width="5.5703125" style="41" customWidth="1"/>
    <col min="8962" max="8962" width="29.5703125" style="41" customWidth="1"/>
    <col min="8963" max="8963" width="5.5703125" style="41" customWidth="1"/>
    <col min="8964" max="8964" width="2.5703125" style="41" customWidth="1"/>
    <col min="8965" max="8965" width="25.5703125" style="41" customWidth="1"/>
    <col min="8966" max="8967" width="9" style="41" customWidth="1"/>
    <col min="8968" max="8968" width="19.85546875" style="41" customWidth="1"/>
    <col min="8969" max="8969" width="9" style="41" customWidth="1"/>
    <col min="8970" max="9216" width="9.140625" style="41"/>
    <col min="9217" max="9217" width="5.5703125" style="41" customWidth="1"/>
    <col min="9218" max="9218" width="29.5703125" style="41" customWidth="1"/>
    <col min="9219" max="9219" width="5.5703125" style="41" customWidth="1"/>
    <col min="9220" max="9220" width="2.5703125" style="41" customWidth="1"/>
    <col min="9221" max="9221" width="25.5703125" style="41" customWidth="1"/>
    <col min="9222" max="9223" width="9" style="41" customWidth="1"/>
    <col min="9224" max="9224" width="19.85546875" style="41" customWidth="1"/>
    <col min="9225" max="9225" width="9" style="41" customWidth="1"/>
    <col min="9226" max="9472" width="9.140625" style="41"/>
    <col min="9473" max="9473" width="5.5703125" style="41" customWidth="1"/>
    <col min="9474" max="9474" width="29.5703125" style="41" customWidth="1"/>
    <col min="9475" max="9475" width="5.5703125" style="41" customWidth="1"/>
    <col min="9476" max="9476" width="2.5703125" style="41" customWidth="1"/>
    <col min="9477" max="9477" width="25.5703125" style="41" customWidth="1"/>
    <col min="9478" max="9479" width="9" style="41" customWidth="1"/>
    <col min="9480" max="9480" width="19.85546875" style="41" customWidth="1"/>
    <col min="9481" max="9481" width="9" style="41" customWidth="1"/>
    <col min="9482" max="9728" width="9.140625" style="41"/>
    <col min="9729" max="9729" width="5.5703125" style="41" customWidth="1"/>
    <col min="9730" max="9730" width="29.5703125" style="41" customWidth="1"/>
    <col min="9731" max="9731" width="5.5703125" style="41" customWidth="1"/>
    <col min="9732" max="9732" width="2.5703125" style="41" customWidth="1"/>
    <col min="9733" max="9733" width="25.5703125" style="41" customWidth="1"/>
    <col min="9734" max="9735" width="9" style="41" customWidth="1"/>
    <col min="9736" max="9736" width="19.85546875" style="41" customWidth="1"/>
    <col min="9737" max="9737" width="9" style="41" customWidth="1"/>
    <col min="9738" max="9984" width="9.140625" style="41"/>
    <col min="9985" max="9985" width="5.5703125" style="41" customWidth="1"/>
    <col min="9986" max="9986" width="29.5703125" style="41" customWidth="1"/>
    <col min="9987" max="9987" width="5.5703125" style="41" customWidth="1"/>
    <col min="9988" max="9988" width="2.5703125" style="41" customWidth="1"/>
    <col min="9989" max="9989" width="25.5703125" style="41" customWidth="1"/>
    <col min="9990" max="9991" width="9" style="41" customWidth="1"/>
    <col min="9992" max="9992" width="19.85546875" style="41" customWidth="1"/>
    <col min="9993" max="9993" width="9" style="41" customWidth="1"/>
    <col min="9994" max="10240" width="9.140625" style="41"/>
    <col min="10241" max="10241" width="5.5703125" style="41" customWidth="1"/>
    <col min="10242" max="10242" width="29.5703125" style="41" customWidth="1"/>
    <col min="10243" max="10243" width="5.5703125" style="41" customWidth="1"/>
    <col min="10244" max="10244" width="2.5703125" style="41" customWidth="1"/>
    <col min="10245" max="10245" width="25.5703125" style="41" customWidth="1"/>
    <col min="10246" max="10247" width="9" style="41" customWidth="1"/>
    <col min="10248" max="10248" width="19.85546875" style="41" customWidth="1"/>
    <col min="10249" max="10249" width="9" style="41" customWidth="1"/>
    <col min="10250" max="10496" width="9.140625" style="41"/>
    <col min="10497" max="10497" width="5.5703125" style="41" customWidth="1"/>
    <col min="10498" max="10498" width="29.5703125" style="41" customWidth="1"/>
    <col min="10499" max="10499" width="5.5703125" style="41" customWidth="1"/>
    <col min="10500" max="10500" width="2.5703125" style="41" customWidth="1"/>
    <col min="10501" max="10501" width="25.5703125" style="41" customWidth="1"/>
    <col min="10502" max="10503" width="9" style="41" customWidth="1"/>
    <col min="10504" max="10504" width="19.85546875" style="41" customWidth="1"/>
    <col min="10505" max="10505" width="9" style="41" customWidth="1"/>
    <col min="10506" max="10752" width="9.140625" style="41"/>
    <col min="10753" max="10753" width="5.5703125" style="41" customWidth="1"/>
    <col min="10754" max="10754" width="29.5703125" style="41" customWidth="1"/>
    <col min="10755" max="10755" width="5.5703125" style="41" customWidth="1"/>
    <col min="10756" max="10756" width="2.5703125" style="41" customWidth="1"/>
    <col min="10757" max="10757" width="25.5703125" style="41" customWidth="1"/>
    <col min="10758" max="10759" width="9" style="41" customWidth="1"/>
    <col min="10760" max="10760" width="19.85546875" style="41" customWidth="1"/>
    <col min="10761" max="10761" width="9" style="41" customWidth="1"/>
    <col min="10762" max="11008" width="9.140625" style="41"/>
    <col min="11009" max="11009" width="5.5703125" style="41" customWidth="1"/>
    <col min="11010" max="11010" width="29.5703125" style="41" customWidth="1"/>
    <col min="11011" max="11011" width="5.5703125" style="41" customWidth="1"/>
    <col min="11012" max="11012" width="2.5703125" style="41" customWidth="1"/>
    <col min="11013" max="11013" width="25.5703125" style="41" customWidth="1"/>
    <col min="11014" max="11015" width="9" style="41" customWidth="1"/>
    <col min="11016" max="11016" width="19.85546875" style="41" customWidth="1"/>
    <col min="11017" max="11017" width="9" style="41" customWidth="1"/>
    <col min="11018" max="11264" width="9.140625" style="41"/>
    <col min="11265" max="11265" width="5.5703125" style="41" customWidth="1"/>
    <col min="11266" max="11266" width="29.5703125" style="41" customWidth="1"/>
    <col min="11267" max="11267" width="5.5703125" style="41" customWidth="1"/>
    <col min="11268" max="11268" width="2.5703125" style="41" customWidth="1"/>
    <col min="11269" max="11269" width="25.5703125" style="41" customWidth="1"/>
    <col min="11270" max="11271" width="9" style="41" customWidth="1"/>
    <col min="11272" max="11272" width="19.85546875" style="41" customWidth="1"/>
    <col min="11273" max="11273" width="9" style="41" customWidth="1"/>
    <col min="11274" max="11520" width="9.140625" style="41"/>
    <col min="11521" max="11521" width="5.5703125" style="41" customWidth="1"/>
    <col min="11522" max="11522" width="29.5703125" style="41" customWidth="1"/>
    <col min="11523" max="11523" width="5.5703125" style="41" customWidth="1"/>
    <col min="11524" max="11524" width="2.5703125" style="41" customWidth="1"/>
    <col min="11525" max="11525" width="25.5703125" style="41" customWidth="1"/>
    <col min="11526" max="11527" width="9" style="41" customWidth="1"/>
    <col min="11528" max="11528" width="19.85546875" style="41" customWidth="1"/>
    <col min="11529" max="11529" width="9" style="41" customWidth="1"/>
    <col min="11530" max="11776" width="9.140625" style="41"/>
    <col min="11777" max="11777" width="5.5703125" style="41" customWidth="1"/>
    <col min="11778" max="11778" width="29.5703125" style="41" customWidth="1"/>
    <col min="11779" max="11779" width="5.5703125" style="41" customWidth="1"/>
    <col min="11780" max="11780" width="2.5703125" style="41" customWidth="1"/>
    <col min="11781" max="11781" width="25.5703125" style="41" customWidth="1"/>
    <col min="11782" max="11783" width="9" style="41" customWidth="1"/>
    <col min="11784" max="11784" width="19.85546875" style="41" customWidth="1"/>
    <col min="11785" max="11785" width="9" style="41" customWidth="1"/>
    <col min="11786" max="12032" width="9.140625" style="41"/>
    <col min="12033" max="12033" width="5.5703125" style="41" customWidth="1"/>
    <col min="12034" max="12034" width="29.5703125" style="41" customWidth="1"/>
    <col min="12035" max="12035" width="5.5703125" style="41" customWidth="1"/>
    <col min="12036" max="12036" width="2.5703125" style="41" customWidth="1"/>
    <col min="12037" max="12037" width="25.5703125" style="41" customWidth="1"/>
    <col min="12038" max="12039" width="9" style="41" customWidth="1"/>
    <col min="12040" max="12040" width="19.85546875" style="41" customWidth="1"/>
    <col min="12041" max="12041" width="9" style="41" customWidth="1"/>
    <col min="12042" max="12288" width="9.140625" style="41"/>
    <col min="12289" max="12289" width="5.5703125" style="41" customWidth="1"/>
    <col min="12290" max="12290" width="29.5703125" style="41" customWidth="1"/>
    <col min="12291" max="12291" width="5.5703125" style="41" customWidth="1"/>
    <col min="12292" max="12292" width="2.5703125" style="41" customWidth="1"/>
    <col min="12293" max="12293" width="25.5703125" style="41" customWidth="1"/>
    <col min="12294" max="12295" width="9" style="41" customWidth="1"/>
    <col min="12296" max="12296" width="19.85546875" style="41" customWidth="1"/>
    <col min="12297" max="12297" width="9" style="41" customWidth="1"/>
    <col min="12298" max="12544" width="9.140625" style="41"/>
    <col min="12545" max="12545" width="5.5703125" style="41" customWidth="1"/>
    <col min="12546" max="12546" width="29.5703125" style="41" customWidth="1"/>
    <col min="12547" max="12547" width="5.5703125" style="41" customWidth="1"/>
    <col min="12548" max="12548" width="2.5703125" style="41" customWidth="1"/>
    <col min="12549" max="12549" width="25.5703125" style="41" customWidth="1"/>
    <col min="12550" max="12551" width="9" style="41" customWidth="1"/>
    <col min="12552" max="12552" width="19.85546875" style="41" customWidth="1"/>
    <col min="12553" max="12553" width="9" style="41" customWidth="1"/>
    <col min="12554" max="12800" width="9.140625" style="41"/>
    <col min="12801" max="12801" width="5.5703125" style="41" customWidth="1"/>
    <col min="12802" max="12802" width="29.5703125" style="41" customWidth="1"/>
    <col min="12803" max="12803" width="5.5703125" style="41" customWidth="1"/>
    <col min="12804" max="12804" width="2.5703125" style="41" customWidth="1"/>
    <col min="12805" max="12805" width="25.5703125" style="41" customWidth="1"/>
    <col min="12806" max="12807" width="9" style="41" customWidth="1"/>
    <col min="12808" max="12808" width="19.85546875" style="41" customWidth="1"/>
    <col min="12809" max="12809" width="9" style="41" customWidth="1"/>
    <col min="12810" max="13056" width="9.140625" style="41"/>
    <col min="13057" max="13057" width="5.5703125" style="41" customWidth="1"/>
    <col min="13058" max="13058" width="29.5703125" style="41" customWidth="1"/>
    <col min="13059" max="13059" width="5.5703125" style="41" customWidth="1"/>
    <col min="13060" max="13060" width="2.5703125" style="41" customWidth="1"/>
    <col min="13061" max="13061" width="25.5703125" style="41" customWidth="1"/>
    <col min="13062" max="13063" width="9" style="41" customWidth="1"/>
    <col min="13064" max="13064" width="19.85546875" style="41" customWidth="1"/>
    <col min="13065" max="13065" width="9" style="41" customWidth="1"/>
    <col min="13066" max="13312" width="9.140625" style="41"/>
    <col min="13313" max="13313" width="5.5703125" style="41" customWidth="1"/>
    <col min="13314" max="13314" width="29.5703125" style="41" customWidth="1"/>
    <col min="13315" max="13315" width="5.5703125" style="41" customWidth="1"/>
    <col min="13316" max="13316" width="2.5703125" style="41" customWidth="1"/>
    <col min="13317" max="13317" width="25.5703125" style="41" customWidth="1"/>
    <col min="13318" max="13319" width="9" style="41" customWidth="1"/>
    <col min="13320" max="13320" width="19.85546875" style="41" customWidth="1"/>
    <col min="13321" max="13321" width="9" style="41" customWidth="1"/>
    <col min="13322" max="13568" width="9.140625" style="41"/>
    <col min="13569" max="13569" width="5.5703125" style="41" customWidth="1"/>
    <col min="13570" max="13570" width="29.5703125" style="41" customWidth="1"/>
    <col min="13571" max="13571" width="5.5703125" style="41" customWidth="1"/>
    <col min="13572" max="13572" width="2.5703125" style="41" customWidth="1"/>
    <col min="13573" max="13573" width="25.5703125" style="41" customWidth="1"/>
    <col min="13574" max="13575" width="9" style="41" customWidth="1"/>
    <col min="13576" max="13576" width="19.85546875" style="41" customWidth="1"/>
    <col min="13577" max="13577" width="9" style="41" customWidth="1"/>
    <col min="13578" max="13824" width="9.140625" style="41"/>
    <col min="13825" max="13825" width="5.5703125" style="41" customWidth="1"/>
    <col min="13826" max="13826" width="29.5703125" style="41" customWidth="1"/>
    <col min="13827" max="13827" width="5.5703125" style="41" customWidth="1"/>
    <col min="13828" max="13828" width="2.5703125" style="41" customWidth="1"/>
    <col min="13829" max="13829" width="25.5703125" style="41" customWidth="1"/>
    <col min="13830" max="13831" width="9" style="41" customWidth="1"/>
    <col min="13832" max="13832" width="19.85546875" style="41" customWidth="1"/>
    <col min="13833" max="13833" width="9" style="41" customWidth="1"/>
    <col min="13834" max="14080" width="9.140625" style="41"/>
    <col min="14081" max="14081" width="5.5703125" style="41" customWidth="1"/>
    <col min="14082" max="14082" width="29.5703125" style="41" customWidth="1"/>
    <col min="14083" max="14083" width="5.5703125" style="41" customWidth="1"/>
    <col min="14084" max="14084" width="2.5703125" style="41" customWidth="1"/>
    <col min="14085" max="14085" width="25.5703125" style="41" customWidth="1"/>
    <col min="14086" max="14087" width="9" style="41" customWidth="1"/>
    <col min="14088" max="14088" width="19.85546875" style="41" customWidth="1"/>
    <col min="14089" max="14089" width="9" style="41" customWidth="1"/>
    <col min="14090" max="14336" width="9.140625" style="41"/>
    <col min="14337" max="14337" width="5.5703125" style="41" customWidth="1"/>
    <col min="14338" max="14338" width="29.5703125" style="41" customWidth="1"/>
    <col min="14339" max="14339" width="5.5703125" style="41" customWidth="1"/>
    <col min="14340" max="14340" width="2.5703125" style="41" customWidth="1"/>
    <col min="14341" max="14341" width="25.5703125" style="41" customWidth="1"/>
    <col min="14342" max="14343" width="9" style="41" customWidth="1"/>
    <col min="14344" max="14344" width="19.85546875" style="41" customWidth="1"/>
    <col min="14345" max="14345" width="9" style="41" customWidth="1"/>
    <col min="14346" max="14592" width="9.140625" style="41"/>
    <col min="14593" max="14593" width="5.5703125" style="41" customWidth="1"/>
    <col min="14594" max="14594" width="29.5703125" style="41" customWidth="1"/>
    <col min="14595" max="14595" width="5.5703125" style="41" customWidth="1"/>
    <col min="14596" max="14596" width="2.5703125" style="41" customWidth="1"/>
    <col min="14597" max="14597" width="25.5703125" style="41" customWidth="1"/>
    <col min="14598" max="14599" width="9" style="41" customWidth="1"/>
    <col min="14600" max="14600" width="19.85546875" style="41" customWidth="1"/>
    <col min="14601" max="14601" width="9" style="41" customWidth="1"/>
    <col min="14602" max="14848" width="9.140625" style="41"/>
    <col min="14849" max="14849" width="5.5703125" style="41" customWidth="1"/>
    <col min="14850" max="14850" width="29.5703125" style="41" customWidth="1"/>
    <col min="14851" max="14851" width="5.5703125" style="41" customWidth="1"/>
    <col min="14852" max="14852" width="2.5703125" style="41" customWidth="1"/>
    <col min="14853" max="14853" width="25.5703125" style="41" customWidth="1"/>
    <col min="14854" max="14855" width="9" style="41" customWidth="1"/>
    <col min="14856" max="14856" width="19.85546875" style="41" customWidth="1"/>
    <col min="14857" max="14857" width="9" style="41" customWidth="1"/>
    <col min="14858" max="15104" width="9.140625" style="41"/>
    <col min="15105" max="15105" width="5.5703125" style="41" customWidth="1"/>
    <col min="15106" max="15106" width="29.5703125" style="41" customWidth="1"/>
    <col min="15107" max="15107" width="5.5703125" style="41" customWidth="1"/>
    <col min="15108" max="15108" width="2.5703125" style="41" customWidth="1"/>
    <col min="15109" max="15109" width="25.5703125" style="41" customWidth="1"/>
    <col min="15110" max="15111" width="9" style="41" customWidth="1"/>
    <col min="15112" max="15112" width="19.85546875" style="41" customWidth="1"/>
    <col min="15113" max="15113" width="9" style="41" customWidth="1"/>
    <col min="15114" max="15360" width="9.140625" style="41"/>
    <col min="15361" max="15361" width="5.5703125" style="41" customWidth="1"/>
    <col min="15362" max="15362" width="29.5703125" style="41" customWidth="1"/>
    <col min="15363" max="15363" width="5.5703125" style="41" customWidth="1"/>
    <col min="15364" max="15364" width="2.5703125" style="41" customWidth="1"/>
    <col min="15365" max="15365" width="25.5703125" style="41" customWidth="1"/>
    <col min="15366" max="15367" width="9" style="41" customWidth="1"/>
    <col min="15368" max="15368" width="19.85546875" style="41" customWidth="1"/>
    <col min="15369" max="15369" width="9" style="41" customWidth="1"/>
    <col min="15370" max="15616" width="9.140625" style="41"/>
    <col min="15617" max="15617" width="5.5703125" style="41" customWidth="1"/>
    <col min="15618" max="15618" width="29.5703125" style="41" customWidth="1"/>
    <col min="15619" max="15619" width="5.5703125" style="41" customWidth="1"/>
    <col min="15620" max="15620" width="2.5703125" style="41" customWidth="1"/>
    <col min="15621" max="15621" width="25.5703125" style="41" customWidth="1"/>
    <col min="15622" max="15623" width="9" style="41" customWidth="1"/>
    <col min="15624" max="15624" width="19.85546875" style="41" customWidth="1"/>
    <col min="15625" max="15625" width="9" style="41" customWidth="1"/>
    <col min="15626" max="15872" width="9.140625" style="41"/>
    <col min="15873" max="15873" width="5.5703125" style="41" customWidth="1"/>
    <col min="15874" max="15874" width="29.5703125" style="41" customWidth="1"/>
    <col min="15875" max="15875" width="5.5703125" style="41" customWidth="1"/>
    <col min="15876" max="15876" width="2.5703125" style="41" customWidth="1"/>
    <col min="15877" max="15877" width="25.5703125" style="41" customWidth="1"/>
    <col min="15878" max="15879" width="9" style="41" customWidth="1"/>
    <col min="15880" max="15880" width="19.85546875" style="41" customWidth="1"/>
    <col min="15881" max="15881" width="9" style="41" customWidth="1"/>
    <col min="15882" max="16128" width="9.140625" style="41"/>
    <col min="16129" max="16129" width="5.5703125" style="41" customWidth="1"/>
    <col min="16130" max="16130" width="29.5703125" style="41" customWidth="1"/>
    <col min="16131" max="16131" width="5.5703125" style="41" customWidth="1"/>
    <col min="16132" max="16132" width="2.5703125" style="41" customWidth="1"/>
    <col min="16133" max="16133" width="25.5703125" style="41" customWidth="1"/>
    <col min="16134" max="16135" width="9" style="41" customWidth="1"/>
    <col min="16136" max="16136" width="19.85546875" style="41" customWidth="1"/>
    <col min="16137" max="16137" width="9" style="41" customWidth="1"/>
    <col min="16138" max="16384" width="9.140625" style="41"/>
  </cols>
  <sheetData>
    <row r="1" spans="1:9" s="34" customFormat="1" ht="12.95" customHeight="1" x14ac:dyDescent="0.2">
      <c r="A1" s="240" t="s">
        <v>607</v>
      </c>
      <c r="B1" s="243" t="s">
        <v>608</v>
      </c>
      <c r="C1" s="33" t="s">
        <v>609</v>
      </c>
      <c r="D1" s="245" t="s">
        <v>58</v>
      </c>
      <c r="E1" s="245"/>
      <c r="F1" s="245"/>
      <c r="G1" s="245"/>
      <c r="H1" s="246" t="s">
        <v>59</v>
      </c>
      <c r="I1" s="246"/>
    </row>
    <row r="2" spans="1:9" s="34" customFormat="1" x14ac:dyDescent="0.2">
      <c r="A2" s="241" t="s">
        <v>610</v>
      </c>
      <c r="B2" s="244"/>
      <c r="C2" s="35" t="s">
        <v>611</v>
      </c>
      <c r="D2" s="36">
        <v>1</v>
      </c>
      <c r="E2" s="37" t="s">
        <v>612</v>
      </c>
      <c r="F2" s="247" t="s">
        <v>613</v>
      </c>
      <c r="G2" s="248"/>
      <c r="H2" s="246"/>
      <c r="I2" s="246"/>
    </row>
    <row r="3" spans="1:9" s="34" customFormat="1" ht="12.95" customHeight="1" x14ac:dyDescent="0.2">
      <c r="A3" s="242" t="s">
        <v>40</v>
      </c>
      <c r="B3" s="36" t="s">
        <v>41</v>
      </c>
      <c r="C3" s="38" t="s">
        <v>42</v>
      </c>
      <c r="D3" s="39"/>
      <c r="E3" s="38" t="s">
        <v>614</v>
      </c>
      <c r="F3" s="249"/>
      <c r="G3" s="250"/>
      <c r="H3" s="245" t="s">
        <v>615</v>
      </c>
      <c r="I3" s="245"/>
    </row>
    <row r="4" spans="1:9" s="34" customFormat="1" ht="27.95" customHeight="1" x14ac:dyDescent="0.2">
      <c r="A4" s="235"/>
      <c r="B4" s="236" t="s">
        <v>616</v>
      </c>
      <c r="C4" s="237" t="s">
        <v>617</v>
      </c>
      <c r="D4" s="239">
        <v>4372249</v>
      </c>
      <c r="E4" s="239"/>
      <c r="F4" s="239">
        <v>2621345</v>
      </c>
      <c r="G4" s="239"/>
      <c r="H4" s="239"/>
      <c r="I4" s="40" t="s">
        <v>618</v>
      </c>
    </row>
    <row r="5" spans="1:9" ht="27.95" customHeight="1" x14ac:dyDescent="0.2">
      <c r="A5" s="235"/>
      <c r="B5" s="236"/>
      <c r="C5" s="238"/>
      <c r="D5" s="239">
        <v>1750904</v>
      </c>
      <c r="E5" s="239"/>
      <c r="F5" s="40"/>
      <c r="G5" s="239">
        <v>2983889</v>
      </c>
      <c r="H5" s="239"/>
      <c r="I5" s="239"/>
    </row>
    <row r="6" spans="1:9" ht="27.95" customHeight="1" x14ac:dyDescent="0.2">
      <c r="A6" s="254" t="s">
        <v>260</v>
      </c>
      <c r="B6" s="255" t="s">
        <v>619</v>
      </c>
      <c r="C6" s="252" t="s">
        <v>620</v>
      </c>
      <c r="D6" s="239">
        <v>2136377</v>
      </c>
      <c r="E6" s="239"/>
      <c r="F6" s="239">
        <v>457743</v>
      </c>
      <c r="G6" s="239"/>
      <c r="H6" s="239"/>
      <c r="I6" s="40" t="s">
        <v>618</v>
      </c>
    </row>
    <row r="7" spans="1:9" ht="27.95" customHeight="1" x14ac:dyDescent="0.2">
      <c r="A7" s="254"/>
      <c r="B7" s="255"/>
      <c r="C7" s="253"/>
      <c r="D7" s="239">
        <v>1678634</v>
      </c>
      <c r="E7" s="239"/>
      <c r="F7" s="40" t="s">
        <v>618</v>
      </c>
      <c r="G7" s="239">
        <v>465444</v>
      </c>
      <c r="H7" s="239"/>
      <c r="I7" s="239"/>
    </row>
    <row r="8" spans="1:9" ht="27.95" customHeight="1" x14ac:dyDescent="0.2">
      <c r="A8" s="251" t="s">
        <v>621</v>
      </c>
      <c r="B8" s="236" t="s">
        <v>622</v>
      </c>
      <c r="C8" s="252" t="s">
        <v>623</v>
      </c>
      <c r="D8" s="239">
        <v>19334</v>
      </c>
      <c r="E8" s="239"/>
      <c r="F8" s="239">
        <f>F10+F12+F14+F16+F18+F20+F22</f>
        <v>0</v>
      </c>
      <c r="G8" s="239"/>
      <c r="H8" s="239"/>
      <c r="I8" s="40" t="s">
        <v>618</v>
      </c>
    </row>
    <row r="9" spans="1:9" ht="27.95" customHeight="1" x14ac:dyDescent="0.2">
      <c r="A9" s="251"/>
      <c r="B9" s="236"/>
      <c r="C9" s="253"/>
      <c r="D9" s="239">
        <v>19334</v>
      </c>
      <c r="E9" s="239"/>
      <c r="F9" s="40" t="s">
        <v>618</v>
      </c>
      <c r="G9" s="239">
        <f>G11+G13+G15+G17+G19+G21+G23</f>
        <v>0</v>
      </c>
      <c r="H9" s="239"/>
      <c r="I9" s="239"/>
    </row>
    <row r="10" spans="1:9" ht="27.95" customHeight="1" x14ac:dyDescent="0.2">
      <c r="A10" s="264" t="s">
        <v>624</v>
      </c>
      <c r="B10" s="257" t="s">
        <v>625</v>
      </c>
      <c r="C10" s="258" t="s">
        <v>626</v>
      </c>
      <c r="D10" s="266"/>
      <c r="E10" s="266"/>
      <c r="F10" s="261">
        <f>D10-D11</f>
        <v>0</v>
      </c>
      <c r="G10" s="262"/>
      <c r="H10" s="263"/>
      <c r="I10" s="42"/>
    </row>
    <row r="11" spans="1:9" ht="27.95" customHeight="1" x14ac:dyDescent="0.2">
      <c r="A11" s="265"/>
      <c r="B11" s="257"/>
      <c r="C11" s="259"/>
      <c r="D11" s="260"/>
      <c r="E11" s="260"/>
      <c r="F11" s="42"/>
      <c r="G11" s="260"/>
      <c r="H11" s="260"/>
      <c r="I11" s="260"/>
    </row>
    <row r="12" spans="1:9" ht="28.5" customHeight="1" x14ac:dyDescent="0.2">
      <c r="A12" s="256" t="s">
        <v>627</v>
      </c>
      <c r="B12" s="257" t="s">
        <v>628</v>
      </c>
      <c r="C12" s="258" t="s">
        <v>629</v>
      </c>
      <c r="D12" s="260">
        <v>19334</v>
      </c>
      <c r="E12" s="260"/>
      <c r="F12" s="261">
        <f>D12-D13</f>
        <v>0</v>
      </c>
      <c r="G12" s="262"/>
      <c r="H12" s="263"/>
      <c r="I12" s="42"/>
    </row>
    <row r="13" spans="1:9" ht="27.95" customHeight="1" x14ac:dyDescent="0.2">
      <c r="A13" s="256"/>
      <c r="B13" s="257"/>
      <c r="C13" s="259"/>
      <c r="D13" s="260">
        <v>19334</v>
      </c>
      <c r="E13" s="260"/>
      <c r="F13" s="42"/>
      <c r="G13" s="260"/>
      <c r="H13" s="260"/>
      <c r="I13" s="260"/>
    </row>
    <row r="14" spans="1:9" ht="27.95" customHeight="1" x14ac:dyDescent="0.2">
      <c r="A14" s="256" t="s">
        <v>630</v>
      </c>
      <c r="B14" s="257" t="s">
        <v>631</v>
      </c>
      <c r="C14" s="258" t="s">
        <v>632</v>
      </c>
      <c r="D14" s="266"/>
      <c r="E14" s="266"/>
      <c r="F14" s="261">
        <f>D14-D15</f>
        <v>0</v>
      </c>
      <c r="G14" s="262"/>
      <c r="H14" s="263"/>
      <c r="I14" s="42"/>
    </row>
    <row r="15" spans="1:9" ht="27.95" customHeight="1" x14ac:dyDescent="0.2">
      <c r="A15" s="256"/>
      <c r="B15" s="257"/>
      <c r="C15" s="259"/>
      <c r="D15" s="260"/>
      <c r="E15" s="260"/>
      <c r="F15" s="42"/>
      <c r="G15" s="260"/>
      <c r="H15" s="260"/>
      <c r="I15" s="260"/>
    </row>
    <row r="16" spans="1:9" ht="27.95" customHeight="1" x14ac:dyDescent="0.2">
      <c r="A16" s="256" t="s">
        <v>633</v>
      </c>
      <c r="B16" s="267" t="s">
        <v>634</v>
      </c>
      <c r="C16" s="258" t="s">
        <v>635</v>
      </c>
      <c r="D16" s="260"/>
      <c r="E16" s="260"/>
      <c r="F16" s="261">
        <f>D16-D17</f>
        <v>0</v>
      </c>
      <c r="G16" s="262"/>
      <c r="H16" s="263"/>
      <c r="I16" s="42"/>
    </row>
    <row r="17" spans="1:9" ht="27.95" customHeight="1" x14ac:dyDescent="0.2">
      <c r="A17" s="256"/>
      <c r="B17" s="267"/>
      <c r="C17" s="259"/>
      <c r="D17" s="260"/>
      <c r="E17" s="260"/>
      <c r="F17" s="42"/>
      <c r="G17" s="260"/>
      <c r="H17" s="260"/>
      <c r="I17" s="260"/>
    </row>
    <row r="18" spans="1:9" ht="27.95" customHeight="1" x14ac:dyDescent="0.2">
      <c r="A18" s="256" t="s">
        <v>636</v>
      </c>
      <c r="B18" s="267" t="s">
        <v>637</v>
      </c>
      <c r="C18" s="258" t="s">
        <v>638</v>
      </c>
      <c r="D18" s="260"/>
      <c r="E18" s="260"/>
      <c r="F18" s="261">
        <f>D18-D19</f>
        <v>0</v>
      </c>
      <c r="G18" s="262"/>
      <c r="H18" s="263"/>
      <c r="I18" s="42"/>
    </row>
    <row r="19" spans="1:9" ht="27.95" customHeight="1" x14ac:dyDescent="0.2">
      <c r="A19" s="256"/>
      <c r="B19" s="267"/>
      <c r="C19" s="259"/>
      <c r="D19" s="260"/>
      <c r="E19" s="260"/>
      <c r="F19" s="42"/>
      <c r="G19" s="260"/>
      <c r="H19" s="260"/>
      <c r="I19" s="260"/>
    </row>
    <row r="20" spans="1:9" ht="27.95" customHeight="1" x14ac:dyDescent="0.2">
      <c r="A20" s="256" t="s">
        <v>639</v>
      </c>
      <c r="B20" s="257" t="s">
        <v>640</v>
      </c>
      <c r="C20" s="258" t="s">
        <v>641</v>
      </c>
      <c r="D20" s="260"/>
      <c r="E20" s="260"/>
      <c r="F20" s="261">
        <f>D20-D21</f>
        <v>0</v>
      </c>
      <c r="G20" s="262"/>
      <c r="H20" s="263"/>
      <c r="I20" s="42"/>
    </row>
    <row r="21" spans="1:9" ht="27.95" customHeight="1" x14ac:dyDescent="0.2">
      <c r="A21" s="256"/>
      <c r="B21" s="257"/>
      <c r="C21" s="259"/>
      <c r="D21" s="260"/>
      <c r="E21" s="260"/>
      <c r="F21" s="42"/>
      <c r="G21" s="260"/>
      <c r="H21" s="260"/>
      <c r="I21" s="260"/>
    </row>
    <row r="22" spans="1:9" ht="27.95" customHeight="1" x14ac:dyDescent="0.2">
      <c r="A22" s="256" t="s">
        <v>642</v>
      </c>
      <c r="B22" s="257" t="s">
        <v>643</v>
      </c>
      <c r="C22" s="258" t="s">
        <v>644</v>
      </c>
      <c r="D22" s="260"/>
      <c r="E22" s="260"/>
      <c r="F22" s="261">
        <f>D22-D23</f>
        <v>0</v>
      </c>
      <c r="G22" s="262"/>
      <c r="H22" s="263"/>
      <c r="I22" s="42"/>
    </row>
    <row r="23" spans="1:9" ht="27.95" customHeight="1" x14ac:dyDescent="0.2">
      <c r="A23" s="256"/>
      <c r="B23" s="257"/>
      <c r="C23" s="259"/>
      <c r="D23" s="260"/>
      <c r="E23" s="260"/>
      <c r="F23" s="42"/>
      <c r="G23" s="260"/>
      <c r="H23" s="260"/>
      <c r="I23" s="260"/>
    </row>
    <row r="24" spans="1:9" ht="27.95" customHeight="1" x14ac:dyDescent="0.2">
      <c r="A24" s="268" t="s">
        <v>645</v>
      </c>
      <c r="B24" s="236" t="s">
        <v>646</v>
      </c>
      <c r="C24" s="252" t="s">
        <v>647</v>
      </c>
      <c r="D24" s="239">
        <v>2117043</v>
      </c>
      <c r="E24" s="239"/>
      <c r="F24" s="269">
        <v>457743</v>
      </c>
      <c r="G24" s="270"/>
      <c r="H24" s="271"/>
      <c r="I24" s="40" t="s">
        <v>618</v>
      </c>
    </row>
    <row r="25" spans="1:9" ht="27.95" customHeight="1" x14ac:dyDescent="0.2">
      <c r="A25" s="268"/>
      <c r="B25" s="236"/>
      <c r="C25" s="253"/>
      <c r="D25" s="239">
        <v>1159300</v>
      </c>
      <c r="E25" s="239"/>
      <c r="F25" s="40"/>
      <c r="G25" s="239">
        <v>465444</v>
      </c>
      <c r="H25" s="239"/>
      <c r="I25" s="239"/>
    </row>
    <row r="26" spans="1:9" ht="27.95" customHeight="1" x14ac:dyDescent="0.2">
      <c r="A26" s="256" t="s">
        <v>648</v>
      </c>
      <c r="B26" s="257" t="s">
        <v>649</v>
      </c>
      <c r="C26" s="258" t="s">
        <v>650</v>
      </c>
      <c r="D26" s="260">
        <v>47339</v>
      </c>
      <c r="E26" s="260"/>
      <c r="F26" s="261">
        <v>47339</v>
      </c>
      <c r="G26" s="262"/>
      <c r="H26" s="263"/>
      <c r="I26" s="42"/>
    </row>
    <row r="27" spans="1:9" ht="27.75" customHeight="1" x14ac:dyDescent="0.2">
      <c r="A27" s="256"/>
      <c r="B27" s="257"/>
      <c r="C27" s="259"/>
      <c r="D27" s="260">
        <v>0</v>
      </c>
      <c r="E27" s="260"/>
      <c r="F27" s="42"/>
      <c r="G27" s="260">
        <v>47339</v>
      </c>
      <c r="H27" s="260"/>
      <c r="I27" s="260"/>
    </row>
    <row r="28" spans="1:9" ht="27.75" customHeight="1" x14ac:dyDescent="0.2">
      <c r="A28" s="272" t="s">
        <v>651</v>
      </c>
      <c r="B28" s="257" t="s">
        <v>652</v>
      </c>
      <c r="C28" s="258" t="s">
        <v>653</v>
      </c>
      <c r="D28" s="260">
        <v>694080</v>
      </c>
      <c r="E28" s="260"/>
      <c r="F28" s="261">
        <v>186096</v>
      </c>
      <c r="G28" s="262"/>
      <c r="H28" s="263"/>
      <c r="I28" s="42"/>
    </row>
    <row r="29" spans="1:9" ht="27.75" customHeight="1" x14ac:dyDescent="0.2">
      <c r="A29" s="273"/>
      <c r="B29" s="257"/>
      <c r="C29" s="259"/>
      <c r="D29" s="260">
        <v>507984</v>
      </c>
      <c r="E29" s="260"/>
      <c r="F29" s="42"/>
      <c r="G29" s="260">
        <v>203607</v>
      </c>
      <c r="H29" s="260"/>
      <c r="I29" s="260"/>
    </row>
    <row r="30" spans="1:9" ht="27.95" customHeight="1" x14ac:dyDescent="0.2">
      <c r="A30" s="272" t="s">
        <v>654</v>
      </c>
      <c r="B30" s="257" t="s">
        <v>655</v>
      </c>
      <c r="C30" s="258" t="s">
        <v>656</v>
      </c>
      <c r="D30" s="260">
        <v>1375624</v>
      </c>
      <c r="E30" s="260"/>
      <c r="F30" s="261">
        <f>D30-D31</f>
        <v>224308</v>
      </c>
      <c r="G30" s="262"/>
      <c r="H30" s="263"/>
      <c r="I30" s="42"/>
    </row>
    <row r="31" spans="1:9" ht="27.95" customHeight="1" x14ac:dyDescent="0.2">
      <c r="A31" s="273"/>
      <c r="B31" s="257"/>
      <c r="C31" s="259"/>
      <c r="D31" s="260">
        <v>1151316</v>
      </c>
      <c r="E31" s="260"/>
      <c r="F31" s="42"/>
      <c r="G31" s="260">
        <v>214498</v>
      </c>
      <c r="H31" s="260"/>
      <c r="I31" s="260"/>
    </row>
    <row r="32" spans="1:9" s="34" customFormat="1" ht="12.95" customHeight="1" x14ac:dyDescent="0.2">
      <c r="A32" s="240" t="s">
        <v>607</v>
      </c>
      <c r="B32" s="243" t="s">
        <v>608</v>
      </c>
      <c r="C32" s="33" t="s">
        <v>609</v>
      </c>
      <c r="D32" s="249" t="s">
        <v>58</v>
      </c>
      <c r="E32" s="274"/>
      <c r="F32" s="274"/>
      <c r="G32" s="250"/>
      <c r="H32" s="246" t="s">
        <v>59</v>
      </c>
      <c r="I32" s="246"/>
    </row>
    <row r="33" spans="1:22" s="34" customFormat="1" ht="12.95" customHeight="1" x14ac:dyDescent="0.2">
      <c r="A33" s="241" t="s">
        <v>610</v>
      </c>
      <c r="B33" s="244"/>
      <c r="C33" s="35" t="s">
        <v>611</v>
      </c>
      <c r="D33" s="43">
        <v>1</v>
      </c>
      <c r="E33" s="44" t="s">
        <v>612</v>
      </c>
      <c r="F33" s="245" t="s">
        <v>613</v>
      </c>
      <c r="G33" s="245"/>
      <c r="H33" s="246"/>
      <c r="I33" s="246"/>
    </row>
    <row r="34" spans="1:22" s="34" customFormat="1" ht="16.5" customHeight="1" x14ac:dyDescent="0.2">
      <c r="A34" s="242" t="s">
        <v>40</v>
      </c>
      <c r="B34" s="36" t="s">
        <v>41</v>
      </c>
      <c r="C34" s="38" t="s">
        <v>42</v>
      </c>
      <c r="D34" s="45"/>
      <c r="E34" s="44" t="s">
        <v>614</v>
      </c>
      <c r="F34" s="245" t="s">
        <v>618</v>
      </c>
      <c r="G34" s="245"/>
      <c r="H34" s="245" t="s">
        <v>615</v>
      </c>
      <c r="I34" s="245"/>
    </row>
    <row r="35" spans="1:22" ht="27.95" customHeight="1" x14ac:dyDescent="0.2">
      <c r="A35" s="275" t="s">
        <v>657</v>
      </c>
      <c r="B35" s="267" t="s">
        <v>658</v>
      </c>
      <c r="C35" s="276" t="s">
        <v>659</v>
      </c>
      <c r="D35" s="260"/>
      <c r="E35" s="260"/>
      <c r="F35" s="261">
        <f>D35-D36</f>
        <v>0</v>
      </c>
      <c r="G35" s="262"/>
      <c r="H35" s="263"/>
      <c r="I35" s="42"/>
    </row>
    <row r="36" spans="1:22" ht="27.95" customHeight="1" x14ac:dyDescent="0.2">
      <c r="A36" s="275"/>
      <c r="B36" s="267"/>
      <c r="C36" s="276"/>
      <c r="D36" s="260"/>
      <c r="E36" s="260"/>
      <c r="F36" s="42"/>
      <c r="G36" s="260"/>
      <c r="H36" s="260"/>
      <c r="I36" s="260"/>
      <c r="U36" s="46"/>
      <c r="V36" s="46"/>
    </row>
    <row r="37" spans="1:22" ht="27.95" customHeight="1" x14ac:dyDescent="0.2">
      <c r="A37" s="275" t="s">
        <v>660</v>
      </c>
      <c r="B37" s="257" t="s">
        <v>661</v>
      </c>
      <c r="C37" s="276" t="s">
        <v>662</v>
      </c>
      <c r="D37" s="260"/>
      <c r="E37" s="260"/>
      <c r="F37" s="261">
        <f>D37-D38</f>
        <v>0</v>
      </c>
      <c r="G37" s="262"/>
      <c r="H37" s="263"/>
      <c r="I37" s="42"/>
    </row>
    <row r="38" spans="1:22" ht="27.95" customHeight="1" x14ac:dyDescent="0.2">
      <c r="A38" s="275"/>
      <c r="B38" s="257"/>
      <c r="C38" s="276"/>
      <c r="D38" s="260"/>
      <c r="E38" s="260"/>
      <c r="F38" s="42"/>
      <c r="G38" s="260"/>
      <c r="H38" s="260"/>
      <c r="I38" s="260"/>
    </row>
    <row r="39" spans="1:22" ht="27.95" customHeight="1" x14ac:dyDescent="0.2">
      <c r="A39" s="275" t="s">
        <v>663</v>
      </c>
      <c r="B39" s="257" t="s">
        <v>664</v>
      </c>
      <c r="C39" s="276" t="s">
        <v>665</v>
      </c>
      <c r="D39" s="260"/>
      <c r="E39" s="260"/>
      <c r="F39" s="261">
        <f>D39-D40</f>
        <v>0</v>
      </c>
      <c r="G39" s="262"/>
      <c r="H39" s="263"/>
      <c r="I39" s="42"/>
    </row>
    <row r="40" spans="1:22" ht="27.95" customHeight="1" x14ac:dyDescent="0.2">
      <c r="A40" s="275"/>
      <c r="B40" s="257"/>
      <c r="C40" s="276"/>
      <c r="D40" s="260"/>
      <c r="E40" s="260"/>
      <c r="F40" s="42"/>
      <c r="G40" s="260"/>
      <c r="H40" s="260"/>
      <c r="I40" s="260"/>
    </row>
    <row r="41" spans="1:22" ht="27.95" customHeight="1" x14ac:dyDescent="0.2">
      <c r="A41" s="275" t="s">
        <v>666</v>
      </c>
      <c r="B41" s="257" t="s">
        <v>667</v>
      </c>
      <c r="C41" s="276" t="s">
        <v>668</v>
      </c>
      <c r="D41" s="260"/>
      <c r="E41" s="260"/>
      <c r="F41" s="261">
        <f>D41-D42</f>
        <v>0</v>
      </c>
      <c r="G41" s="262"/>
      <c r="H41" s="263"/>
      <c r="I41" s="42"/>
    </row>
    <row r="42" spans="1:22" ht="27.95" customHeight="1" x14ac:dyDescent="0.2">
      <c r="A42" s="275"/>
      <c r="B42" s="257"/>
      <c r="C42" s="276"/>
      <c r="D42" s="260"/>
      <c r="E42" s="260"/>
      <c r="F42" s="42"/>
      <c r="G42" s="260"/>
      <c r="H42" s="260"/>
      <c r="I42" s="260"/>
    </row>
    <row r="43" spans="1:22" ht="27.95" customHeight="1" x14ac:dyDescent="0.2">
      <c r="A43" s="275" t="s">
        <v>669</v>
      </c>
      <c r="B43" s="257" t="s">
        <v>670</v>
      </c>
      <c r="C43" s="276" t="s">
        <v>671</v>
      </c>
      <c r="D43" s="260"/>
      <c r="E43" s="260"/>
      <c r="F43" s="261">
        <f>D43-D44</f>
        <v>0</v>
      </c>
      <c r="G43" s="262"/>
      <c r="H43" s="263"/>
      <c r="I43" s="42"/>
    </row>
    <row r="44" spans="1:22" ht="27.95" customHeight="1" x14ac:dyDescent="0.2">
      <c r="A44" s="275"/>
      <c r="B44" s="257"/>
      <c r="C44" s="276"/>
      <c r="D44" s="260"/>
      <c r="E44" s="260"/>
      <c r="F44" s="42"/>
      <c r="G44" s="260"/>
      <c r="H44" s="260"/>
      <c r="I44" s="260"/>
    </row>
    <row r="45" spans="1:22" ht="27.95" customHeight="1" x14ac:dyDescent="0.2">
      <c r="A45" s="275" t="s">
        <v>672</v>
      </c>
      <c r="B45" s="257" t="s">
        <v>673</v>
      </c>
      <c r="C45" s="276" t="s">
        <v>674</v>
      </c>
      <c r="D45" s="260"/>
      <c r="E45" s="260"/>
      <c r="F45" s="261">
        <f>D45-D46</f>
        <v>0</v>
      </c>
      <c r="G45" s="262"/>
      <c r="H45" s="263"/>
      <c r="I45" s="42"/>
    </row>
    <row r="46" spans="1:22" ht="27.95" customHeight="1" x14ac:dyDescent="0.2">
      <c r="A46" s="275"/>
      <c r="B46" s="257"/>
      <c r="C46" s="276"/>
      <c r="D46" s="260"/>
      <c r="E46" s="260"/>
      <c r="F46" s="42"/>
      <c r="G46" s="260"/>
      <c r="H46" s="260"/>
      <c r="I46" s="260"/>
    </row>
    <row r="47" spans="1:22" ht="27.95" customHeight="1" x14ac:dyDescent="0.2">
      <c r="A47" s="277" t="s">
        <v>675</v>
      </c>
      <c r="B47" s="255" t="s">
        <v>676</v>
      </c>
      <c r="C47" s="278" t="s">
        <v>677</v>
      </c>
      <c r="D47" s="239">
        <f>D49+D51+D53+D55+D57+D59+D61+D66</f>
        <v>0</v>
      </c>
      <c r="E47" s="239"/>
      <c r="F47" s="239">
        <f>D47-D48</f>
        <v>0</v>
      </c>
      <c r="G47" s="239"/>
      <c r="H47" s="239"/>
      <c r="I47" s="42"/>
    </row>
    <row r="48" spans="1:22" ht="27.95" customHeight="1" x14ac:dyDescent="0.2">
      <c r="A48" s="277"/>
      <c r="B48" s="255"/>
      <c r="C48" s="278"/>
      <c r="D48" s="239">
        <f>D50+D52+D54+D56+D58+D60+D62+D67</f>
        <v>0</v>
      </c>
      <c r="E48" s="239"/>
      <c r="F48" s="42"/>
      <c r="G48" s="239">
        <f>G50+G52+G54+G56+G58+G60+G62+G67</f>
        <v>0</v>
      </c>
      <c r="H48" s="239"/>
      <c r="I48" s="239"/>
    </row>
    <row r="49" spans="1:9" ht="27.95" customHeight="1" x14ac:dyDescent="0.2">
      <c r="A49" s="256" t="s">
        <v>678</v>
      </c>
      <c r="B49" s="267" t="s">
        <v>679</v>
      </c>
      <c r="C49" s="276" t="s">
        <v>680</v>
      </c>
      <c r="D49" s="260"/>
      <c r="E49" s="260"/>
      <c r="F49" s="261">
        <f>D49-D50</f>
        <v>0</v>
      </c>
      <c r="G49" s="262"/>
      <c r="H49" s="263"/>
      <c r="I49" s="42"/>
    </row>
    <row r="50" spans="1:9" ht="27.95" customHeight="1" x14ac:dyDescent="0.2">
      <c r="A50" s="256"/>
      <c r="B50" s="267"/>
      <c r="C50" s="276"/>
      <c r="D50" s="260"/>
      <c r="E50" s="260"/>
      <c r="F50" s="42"/>
      <c r="G50" s="260"/>
      <c r="H50" s="260"/>
      <c r="I50" s="260"/>
    </row>
    <row r="51" spans="1:9" ht="27.95" customHeight="1" x14ac:dyDescent="0.2">
      <c r="A51" s="275" t="s">
        <v>651</v>
      </c>
      <c r="B51" s="257" t="s">
        <v>681</v>
      </c>
      <c r="C51" s="276" t="s">
        <v>682</v>
      </c>
      <c r="D51" s="260"/>
      <c r="E51" s="260"/>
      <c r="F51" s="261">
        <f>D51-D52</f>
        <v>0</v>
      </c>
      <c r="G51" s="262"/>
      <c r="H51" s="263"/>
      <c r="I51" s="42"/>
    </row>
    <row r="52" spans="1:9" ht="27.95" customHeight="1" x14ac:dyDescent="0.2">
      <c r="A52" s="275"/>
      <c r="B52" s="257"/>
      <c r="C52" s="276"/>
      <c r="D52" s="260"/>
      <c r="E52" s="260"/>
      <c r="F52" s="42"/>
      <c r="G52" s="260"/>
      <c r="H52" s="260"/>
      <c r="I52" s="260"/>
    </row>
    <row r="53" spans="1:9" ht="27.95" customHeight="1" x14ac:dyDescent="0.2">
      <c r="A53" s="275" t="s">
        <v>654</v>
      </c>
      <c r="B53" s="257" t="s">
        <v>683</v>
      </c>
      <c r="C53" s="276" t="s">
        <v>684</v>
      </c>
      <c r="D53" s="260"/>
      <c r="E53" s="260"/>
      <c r="F53" s="261">
        <f>D53-D54</f>
        <v>0</v>
      </c>
      <c r="G53" s="262"/>
      <c r="H53" s="263"/>
      <c r="I53" s="42"/>
    </row>
    <row r="54" spans="1:9" ht="27.95" customHeight="1" x14ac:dyDescent="0.2">
      <c r="A54" s="275"/>
      <c r="B54" s="257"/>
      <c r="C54" s="276"/>
      <c r="D54" s="260"/>
      <c r="E54" s="260"/>
      <c r="F54" s="42"/>
      <c r="G54" s="260"/>
      <c r="H54" s="260"/>
      <c r="I54" s="260"/>
    </row>
    <row r="55" spans="1:9" ht="27.95" customHeight="1" x14ac:dyDescent="0.2">
      <c r="A55" s="275" t="s">
        <v>657</v>
      </c>
      <c r="B55" s="257" t="s">
        <v>685</v>
      </c>
      <c r="C55" s="276" t="s">
        <v>686</v>
      </c>
      <c r="D55" s="260"/>
      <c r="E55" s="260"/>
      <c r="F55" s="261">
        <f>D55-D56</f>
        <v>0</v>
      </c>
      <c r="G55" s="262"/>
      <c r="H55" s="263"/>
      <c r="I55" s="42"/>
    </row>
    <row r="56" spans="1:9" ht="27.95" customHeight="1" x14ac:dyDescent="0.2">
      <c r="A56" s="275"/>
      <c r="B56" s="257"/>
      <c r="C56" s="276"/>
      <c r="D56" s="260"/>
      <c r="E56" s="260"/>
      <c r="F56" s="42"/>
      <c r="G56" s="260"/>
      <c r="H56" s="260"/>
      <c r="I56" s="260"/>
    </row>
    <row r="57" spans="1:9" ht="27.95" customHeight="1" x14ac:dyDescent="0.2">
      <c r="A57" s="275" t="s">
        <v>660</v>
      </c>
      <c r="B57" s="257" t="s">
        <v>687</v>
      </c>
      <c r="C57" s="276" t="s">
        <v>688</v>
      </c>
      <c r="D57" s="260"/>
      <c r="E57" s="260"/>
      <c r="F57" s="261">
        <f>D57-D58</f>
        <v>0</v>
      </c>
      <c r="G57" s="262"/>
      <c r="H57" s="263"/>
      <c r="I57" s="42"/>
    </row>
    <row r="58" spans="1:9" ht="27.75" customHeight="1" x14ac:dyDescent="0.2">
      <c r="A58" s="275"/>
      <c r="B58" s="257"/>
      <c r="C58" s="276"/>
      <c r="D58" s="260"/>
      <c r="E58" s="260"/>
      <c r="F58" s="42"/>
      <c r="G58" s="260"/>
      <c r="H58" s="260"/>
      <c r="I58" s="260"/>
    </row>
    <row r="59" spans="1:9" ht="27.75" customHeight="1" x14ac:dyDescent="0.2">
      <c r="A59" s="275" t="s">
        <v>689</v>
      </c>
      <c r="B59" s="257" t="s">
        <v>690</v>
      </c>
      <c r="C59" s="276" t="s">
        <v>691</v>
      </c>
      <c r="D59" s="260"/>
      <c r="E59" s="260"/>
      <c r="F59" s="261">
        <f>D59-D60</f>
        <v>0</v>
      </c>
      <c r="G59" s="262"/>
      <c r="H59" s="263"/>
      <c r="I59" s="42"/>
    </row>
    <row r="60" spans="1:9" ht="27.75" customHeight="1" x14ac:dyDescent="0.2">
      <c r="A60" s="275"/>
      <c r="B60" s="257"/>
      <c r="C60" s="276"/>
      <c r="D60" s="260"/>
      <c r="E60" s="260"/>
      <c r="F60" s="42"/>
      <c r="G60" s="260"/>
      <c r="H60" s="260"/>
      <c r="I60" s="260"/>
    </row>
    <row r="61" spans="1:9" ht="27.95" customHeight="1" x14ac:dyDescent="0.2">
      <c r="A61" s="275" t="s">
        <v>692</v>
      </c>
      <c r="B61" s="257" t="s">
        <v>693</v>
      </c>
      <c r="C61" s="276" t="s">
        <v>694</v>
      </c>
      <c r="D61" s="260"/>
      <c r="E61" s="260"/>
      <c r="F61" s="261">
        <f>D61-D62</f>
        <v>0</v>
      </c>
      <c r="G61" s="262"/>
      <c r="H61" s="263"/>
      <c r="I61" s="42"/>
    </row>
    <row r="62" spans="1:9" ht="27.95" customHeight="1" x14ac:dyDescent="0.2">
      <c r="A62" s="275"/>
      <c r="B62" s="257"/>
      <c r="C62" s="276"/>
      <c r="D62" s="260"/>
      <c r="E62" s="260"/>
      <c r="F62" s="42"/>
      <c r="G62" s="260"/>
      <c r="H62" s="260"/>
      <c r="I62" s="260"/>
    </row>
    <row r="63" spans="1:9" s="34" customFormat="1" ht="12.95" customHeight="1" x14ac:dyDescent="0.2">
      <c r="A63" s="240" t="s">
        <v>607</v>
      </c>
      <c r="B63" s="243" t="s">
        <v>608</v>
      </c>
      <c r="C63" s="33" t="s">
        <v>609</v>
      </c>
      <c r="D63" s="249" t="s">
        <v>58</v>
      </c>
      <c r="E63" s="274"/>
      <c r="F63" s="274"/>
      <c r="G63" s="250"/>
      <c r="H63" s="246" t="s">
        <v>59</v>
      </c>
      <c r="I63" s="246"/>
    </row>
    <row r="64" spans="1:9" s="34" customFormat="1" ht="12.95" customHeight="1" x14ac:dyDescent="0.2">
      <c r="A64" s="241" t="s">
        <v>610</v>
      </c>
      <c r="B64" s="244"/>
      <c r="C64" s="35" t="s">
        <v>611</v>
      </c>
      <c r="D64" s="43">
        <v>1</v>
      </c>
      <c r="E64" s="44" t="s">
        <v>612</v>
      </c>
      <c r="F64" s="245" t="s">
        <v>613</v>
      </c>
      <c r="G64" s="245"/>
      <c r="H64" s="246"/>
      <c r="I64" s="246"/>
    </row>
    <row r="65" spans="1:9" s="34" customFormat="1" ht="12.95" customHeight="1" x14ac:dyDescent="0.2">
      <c r="A65" s="242" t="s">
        <v>40</v>
      </c>
      <c r="B65" s="36" t="s">
        <v>41</v>
      </c>
      <c r="C65" s="38" t="s">
        <v>42</v>
      </c>
      <c r="D65" s="45"/>
      <c r="E65" s="44" t="s">
        <v>614</v>
      </c>
      <c r="F65" s="245" t="s">
        <v>618</v>
      </c>
      <c r="G65" s="245"/>
      <c r="H65" s="245" t="s">
        <v>615</v>
      </c>
      <c r="I65" s="245"/>
    </row>
    <row r="66" spans="1:9" ht="27.95" customHeight="1" x14ac:dyDescent="0.2">
      <c r="A66" s="275" t="s">
        <v>695</v>
      </c>
      <c r="B66" s="267" t="s">
        <v>696</v>
      </c>
      <c r="C66" s="276" t="s">
        <v>697</v>
      </c>
      <c r="D66" s="260"/>
      <c r="E66" s="260"/>
      <c r="F66" s="261">
        <f>D66-D67</f>
        <v>0</v>
      </c>
      <c r="G66" s="262"/>
      <c r="H66" s="263"/>
      <c r="I66" s="42"/>
    </row>
    <row r="67" spans="1:9" ht="27.95" customHeight="1" x14ac:dyDescent="0.2">
      <c r="A67" s="275"/>
      <c r="B67" s="267"/>
      <c r="C67" s="276"/>
      <c r="D67" s="260"/>
      <c r="E67" s="260"/>
      <c r="F67" s="42"/>
      <c r="G67" s="260"/>
      <c r="H67" s="260"/>
      <c r="I67" s="260"/>
    </row>
    <row r="68" spans="1:9" ht="27.95" customHeight="1" x14ac:dyDescent="0.2">
      <c r="A68" s="251" t="s">
        <v>304</v>
      </c>
      <c r="B68" s="236" t="s">
        <v>698</v>
      </c>
      <c r="C68" s="278" t="s">
        <v>699</v>
      </c>
      <c r="D68" s="239">
        <v>2224163</v>
      </c>
      <c r="E68" s="239"/>
      <c r="F68" s="239">
        <f>D68-D69</f>
        <v>2151893</v>
      </c>
      <c r="G68" s="239"/>
      <c r="H68" s="239"/>
      <c r="I68" s="40"/>
    </row>
    <row r="69" spans="1:9" ht="27.95" customHeight="1" x14ac:dyDescent="0.2">
      <c r="A69" s="251"/>
      <c r="B69" s="236"/>
      <c r="C69" s="278"/>
      <c r="D69" s="239">
        <v>72270</v>
      </c>
      <c r="E69" s="239"/>
      <c r="F69" s="40"/>
      <c r="G69" s="239">
        <v>2509070</v>
      </c>
      <c r="H69" s="239"/>
      <c r="I69" s="239"/>
    </row>
    <row r="70" spans="1:9" ht="27.95" customHeight="1" x14ac:dyDescent="0.2">
      <c r="A70" s="251" t="s">
        <v>700</v>
      </c>
      <c r="B70" s="236" t="s">
        <v>701</v>
      </c>
      <c r="C70" s="278" t="s">
        <v>702</v>
      </c>
      <c r="D70" s="239">
        <v>1034810</v>
      </c>
      <c r="E70" s="239"/>
      <c r="F70" s="239">
        <f>D70-D71</f>
        <v>1014810</v>
      </c>
      <c r="G70" s="239"/>
      <c r="H70" s="239"/>
      <c r="I70" s="42"/>
    </row>
    <row r="71" spans="1:9" ht="27.95" customHeight="1" x14ac:dyDescent="0.2">
      <c r="A71" s="251"/>
      <c r="B71" s="236"/>
      <c r="C71" s="278"/>
      <c r="D71" s="239">
        <v>20000</v>
      </c>
      <c r="E71" s="239"/>
      <c r="F71" s="42"/>
      <c r="G71" s="239">
        <v>1120781</v>
      </c>
      <c r="H71" s="239"/>
      <c r="I71" s="239"/>
    </row>
    <row r="72" spans="1:9" ht="27.95" customHeight="1" x14ac:dyDescent="0.2">
      <c r="A72" s="256" t="s">
        <v>703</v>
      </c>
      <c r="B72" s="257" t="s">
        <v>704</v>
      </c>
      <c r="C72" s="276" t="s">
        <v>705</v>
      </c>
      <c r="D72" s="260">
        <v>1996</v>
      </c>
      <c r="E72" s="260"/>
      <c r="F72" s="261">
        <f>D72-D73</f>
        <v>1996</v>
      </c>
      <c r="G72" s="262"/>
      <c r="H72" s="263"/>
      <c r="I72" s="42"/>
    </row>
    <row r="73" spans="1:9" ht="27.95" customHeight="1" x14ac:dyDescent="0.2">
      <c r="A73" s="256"/>
      <c r="B73" s="257"/>
      <c r="C73" s="276"/>
      <c r="D73" s="260">
        <v>0</v>
      </c>
      <c r="E73" s="260"/>
      <c r="F73" s="42"/>
      <c r="G73" s="260">
        <v>2209</v>
      </c>
      <c r="H73" s="260"/>
      <c r="I73" s="260"/>
    </row>
    <row r="74" spans="1:9" ht="27.95" customHeight="1" x14ac:dyDescent="0.2">
      <c r="A74" s="275" t="s">
        <v>627</v>
      </c>
      <c r="B74" s="257" t="s">
        <v>706</v>
      </c>
      <c r="C74" s="276" t="s">
        <v>707</v>
      </c>
      <c r="D74" s="260"/>
      <c r="E74" s="260"/>
      <c r="F74" s="261">
        <f>D74-D75</f>
        <v>0</v>
      </c>
      <c r="G74" s="262"/>
      <c r="H74" s="263"/>
      <c r="I74" s="42"/>
    </row>
    <row r="75" spans="1:9" ht="27.95" customHeight="1" x14ac:dyDescent="0.2">
      <c r="A75" s="275"/>
      <c r="B75" s="257"/>
      <c r="C75" s="276"/>
      <c r="D75" s="260"/>
      <c r="E75" s="260"/>
      <c r="F75" s="42"/>
      <c r="G75" s="260"/>
      <c r="H75" s="260"/>
      <c r="I75" s="260"/>
    </row>
    <row r="76" spans="1:9" ht="27.95" customHeight="1" x14ac:dyDescent="0.2">
      <c r="A76" s="275" t="s">
        <v>137</v>
      </c>
      <c r="B76" s="267" t="s">
        <v>708</v>
      </c>
      <c r="C76" s="276" t="s">
        <v>709</v>
      </c>
      <c r="D76" s="260"/>
      <c r="E76" s="260"/>
      <c r="F76" s="261">
        <f>D76-D77</f>
        <v>0</v>
      </c>
      <c r="G76" s="262"/>
      <c r="H76" s="263"/>
      <c r="I76" s="42"/>
    </row>
    <row r="77" spans="1:9" ht="27.95" customHeight="1" x14ac:dyDescent="0.2">
      <c r="A77" s="275"/>
      <c r="B77" s="267"/>
      <c r="C77" s="276"/>
      <c r="D77" s="260"/>
      <c r="E77" s="260"/>
      <c r="F77" s="42"/>
      <c r="G77" s="260"/>
      <c r="H77" s="260"/>
      <c r="I77" s="260"/>
    </row>
    <row r="78" spans="1:9" ht="27.95" customHeight="1" x14ac:dyDescent="0.2">
      <c r="A78" s="275" t="s">
        <v>710</v>
      </c>
      <c r="B78" s="267" t="s">
        <v>711</v>
      </c>
      <c r="C78" s="276" t="s">
        <v>712</v>
      </c>
      <c r="D78" s="260"/>
      <c r="E78" s="260"/>
      <c r="F78" s="261">
        <f>D78-D79</f>
        <v>0</v>
      </c>
      <c r="G78" s="262"/>
      <c r="H78" s="263"/>
      <c r="I78" s="42"/>
    </row>
    <row r="79" spans="1:9" ht="27.95" customHeight="1" x14ac:dyDescent="0.2">
      <c r="A79" s="275"/>
      <c r="B79" s="267"/>
      <c r="C79" s="276"/>
      <c r="D79" s="260"/>
      <c r="E79" s="260"/>
      <c r="F79" s="42"/>
      <c r="G79" s="260"/>
      <c r="H79" s="260"/>
      <c r="I79" s="260"/>
    </row>
    <row r="80" spans="1:9" ht="27.95" customHeight="1" x14ac:dyDescent="0.2">
      <c r="A80" s="275" t="s">
        <v>713</v>
      </c>
      <c r="B80" s="257" t="s">
        <v>714</v>
      </c>
      <c r="C80" s="276" t="s">
        <v>715</v>
      </c>
      <c r="D80" s="260">
        <v>1032814</v>
      </c>
      <c r="E80" s="260"/>
      <c r="F80" s="261">
        <f>D80-D81</f>
        <v>1012814</v>
      </c>
      <c r="G80" s="262"/>
      <c r="H80" s="263"/>
      <c r="I80" s="42"/>
    </row>
    <row r="81" spans="1:9" ht="27.95" customHeight="1" x14ac:dyDescent="0.2">
      <c r="A81" s="275"/>
      <c r="B81" s="257"/>
      <c r="C81" s="276"/>
      <c r="D81" s="260">
        <v>20000</v>
      </c>
      <c r="E81" s="260"/>
      <c r="F81" s="42"/>
      <c r="G81" s="260">
        <v>1118572</v>
      </c>
      <c r="H81" s="260"/>
      <c r="I81" s="260"/>
    </row>
    <row r="82" spans="1:9" ht="27.95" customHeight="1" x14ac:dyDescent="0.2">
      <c r="A82" s="275" t="s">
        <v>689</v>
      </c>
      <c r="B82" s="257" t="s">
        <v>716</v>
      </c>
      <c r="C82" s="276" t="s">
        <v>717</v>
      </c>
      <c r="D82" s="260"/>
      <c r="E82" s="260"/>
      <c r="F82" s="261">
        <f>D82-D83</f>
        <v>0</v>
      </c>
      <c r="G82" s="262"/>
      <c r="H82" s="263"/>
      <c r="I82" s="42"/>
    </row>
    <row r="83" spans="1:9" ht="27.95" customHeight="1" x14ac:dyDescent="0.2">
      <c r="A83" s="275"/>
      <c r="B83" s="257"/>
      <c r="C83" s="276"/>
      <c r="D83" s="260"/>
      <c r="E83" s="260"/>
      <c r="F83" s="42"/>
      <c r="G83" s="260"/>
      <c r="H83" s="260"/>
      <c r="I83" s="260"/>
    </row>
    <row r="84" spans="1:9" ht="27.95" customHeight="1" x14ac:dyDescent="0.2">
      <c r="A84" s="268" t="s">
        <v>718</v>
      </c>
      <c r="B84" s="236" t="s">
        <v>719</v>
      </c>
      <c r="C84" s="278" t="s">
        <v>720</v>
      </c>
      <c r="D84" s="239">
        <v>16334</v>
      </c>
      <c r="E84" s="239"/>
      <c r="F84" s="239">
        <f>D84-D85</f>
        <v>16334</v>
      </c>
      <c r="G84" s="239"/>
      <c r="H84" s="239"/>
      <c r="I84" s="42"/>
    </row>
    <row r="85" spans="1:9" ht="27.95" customHeight="1" x14ac:dyDescent="0.2">
      <c r="A85" s="268"/>
      <c r="B85" s="236"/>
      <c r="C85" s="278"/>
      <c r="D85" s="239">
        <f>D87+D89+D91+D93+D98+D100+D102</f>
        <v>0</v>
      </c>
      <c r="E85" s="239"/>
      <c r="F85" s="42"/>
      <c r="G85" s="239">
        <v>11009</v>
      </c>
      <c r="H85" s="239"/>
      <c r="I85" s="239"/>
    </row>
    <row r="86" spans="1:9" ht="27.95" customHeight="1" x14ac:dyDescent="0.2">
      <c r="A86" s="256" t="s">
        <v>721</v>
      </c>
      <c r="B86" s="257" t="s">
        <v>722</v>
      </c>
      <c r="C86" s="276" t="s">
        <v>723</v>
      </c>
      <c r="D86" s="260"/>
      <c r="E86" s="260"/>
      <c r="F86" s="260">
        <f>D86-D87</f>
        <v>0</v>
      </c>
      <c r="G86" s="260"/>
      <c r="H86" s="260"/>
      <c r="I86" s="42"/>
    </row>
    <row r="87" spans="1:9" ht="27.75" customHeight="1" x14ac:dyDescent="0.2">
      <c r="A87" s="256"/>
      <c r="B87" s="257"/>
      <c r="C87" s="276"/>
      <c r="D87" s="260"/>
      <c r="E87" s="260"/>
      <c r="F87" s="42"/>
      <c r="G87" s="260"/>
      <c r="H87" s="260"/>
      <c r="I87" s="260"/>
    </row>
    <row r="88" spans="1:9" ht="27.75" customHeight="1" x14ac:dyDescent="0.2">
      <c r="A88" s="275" t="s">
        <v>724</v>
      </c>
      <c r="B88" s="257" t="s">
        <v>725</v>
      </c>
      <c r="C88" s="276" t="s">
        <v>726</v>
      </c>
      <c r="D88" s="260"/>
      <c r="E88" s="260"/>
      <c r="F88" s="260">
        <f>D88-D89</f>
        <v>0</v>
      </c>
      <c r="G88" s="260"/>
      <c r="H88" s="260"/>
      <c r="I88" s="42"/>
    </row>
    <row r="89" spans="1:9" ht="27.75" customHeight="1" x14ac:dyDescent="0.2">
      <c r="A89" s="275"/>
      <c r="B89" s="257"/>
      <c r="C89" s="276"/>
      <c r="D89" s="260"/>
      <c r="E89" s="260"/>
      <c r="F89" s="42"/>
      <c r="G89" s="260"/>
      <c r="H89" s="260"/>
      <c r="I89" s="260"/>
    </row>
    <row r="90" spans="1:9" ht="27.95" customHeight="1" x14ac:dyDescent="0.2">
      <c r="A90" s="275" t="s">
        <v>727</v>
      </c>
      <c r="B90" s="257" t="s">
        <v>728</v>
      </c>
      <c r="C90" s="276" t="s">
        <v>729</v>
      </c>
      <c r="D90" s="260"/>
      <c r="E90" s="260"/>
      <c r="F90" s="260">
        <f>D90-D91</f>
        <v>0</v>
      </c>
      <c r="G90" s="260"/>
      <c r="H90" s="260"/>
      <c r="I90" s="42"/>
    </row>
    <row r="91" spans="1:9" ht="27.95" customHeight="1" x14ac:dyDescent="0.2">
      <c r="A91" s="275"/>
      <c r="B91" s="257"/>
      <c r="C91" s="276"/>
      <c r="D91" s="260"/>
      <c r="E91" s="260"/>
      <c r="F91" s="42"/>
      <c r="G91" s="260"/>
      <c r="H91" s="260"/>
      <c r="I91" s="260"/>
    </row>
    <row r="92" spans="1:9" ht="27.95" customHeight="1" x14ac:dyDescent="0.2">
      <c r="A92" s="275" t="s">
        <v>730</v>
      </c>
      <c r="B92" s="257" t="s">
        <v>731</v>
      </c>
      <c r="C92" s="276" t="s">
        <v>732</v>
      </c>
      <c r="D92" s="260"/>
      <c r="E92" s="260"/>
      <c r="F92" s="260">
        <f>D92-D93</f>
        <v>0</v>
      </c>
      <c r="G92" s="260"/>
      <c r="H92" s="260"/>
      <c r="I92" s="42"/>
    </row>
    <row r="93" spans="1:9" ht="27.95" customHeight="1" x14ac:dyDescent="0.2">
      <c r="A93" s="275"/>
      <c r="B93" s="257"/>
      <c r="C93" s="276"/>
      <c r="D93" s="260"/>
      <c r="E93" s="260"/>
      <c r="F93" s="42"/>
      <c r="G93" s="260"/>
      <c r="H93" s="260"/>
      <c r="I93" s="260"/>
    </row>
    <row r="94" spans="1:9" s="34" customFormat="1" ht="12.95" customHeight="1" x14ac:dyDescent="0.2">
      <c r="A94" s="246" t="s">
        <v>607</v>
      </c>
      <c r="B94" s="245" t="s">
        <v>608</v>
      </c>
      <c r="C94" s="44" t="s">
        <v>609</v>
      </c>
      <c r="D94" s="245" t="s">
        <v>58</v>
      </c>
      <c r="E94" s="245"/>
      <c r="F94" s="245"/>
      <c r="G94" s="245"/>
      <c r="H94" s="246" t="s">
        <v>59</v>
      </c>
      <c r="I94" s="246"/>
    </row>
    <row r="95" spans="1:9" s="34" customFormat="1" ht="12.95" customHeight="1" x14ac:dyDescent="0.2">
      <c r="A95" s="246" t="s">
        <v>610</v>
      </c>
      <c r="B95" s="245"/>
      <c r="C95" s="44" t="s">
        <v>611</v>
      </c>
      <c r="D95" s="47">
        <v>1</v>
      </c>
      <c r="E95" s="44" t="s">
        <v>612</v>
      </c>
      <c r="F95" s="245" t="s">
        <v>613</v>
      </c>
      <c r="G95" s="245"/>
      <c r="H95" s="246"/>
      <c r="I95" s="246"/>
    </row>
    <row r="96" spans="1:9" s="34" customFormat="1" ht="12.95" customHeight="1" x14ac:dyDescent="0.2">
      <c r="A96" s="246" t="s">
        <v>40</v>
      </c>
      <c r="B96" s="44" t="s">
        <v>41</v>
      </c>
      <c r="C96" s="44" t="s">
        <v>42</v>
      </c>
      <c r="D96" s="47"/>
      <c r="E96" s="44" t="s">
        <v>614</v>
      </c>
      <c r="F96" s="245" t="s">
        <v>618</v>
      </c>
      <c r="G96" s="245"/>
      <c r="H96" s="245" t="s">
        <v>615</v>
      </c>
      <c r="I96" s="245"/>
    </row>
    <row r="97" spans="1:9" ht="27.95" customHeight="1" x14ac:dyDescent="0.2">
      <c r="A97" s="275" t="s">
        <v>733</v>
      </c>
      <c r="B97" s="267" t="s">
        <v>734</v>
      </c>
      <c r="C97" s="276" t="s">
        <v>735</v>
      </c>
      <c r="D97" s="260"/>
      <c r="E97" s="260"/>
      <c r="F97" s="260">
        <f>D97-D98</f>
        <v>0</v>
      </c>
      <c r="G97" s="260"/>
      <c r="H97" s="260"/>
      <c r="I97" s="42"/>
    </row>
    <row r="98" spans="1:9" ht="27.95" customHeight="1" x14ac:dyDescent="0.2">
      <c r="A98" s="275"/>
      <c r="B98" s="267"/>
      <c r="C98" s="276"/>
      <c r="D98" s="260"/>
      <c r="E98" s="260"/>
      <c r="F98" s="42"/>
      <c r="G98" s="260"/>
      <c r="H98" s="260"/>
      <c r="I98" s="260"/>
    </row>
    <row r="99" spans="1:9" ht="27.95" customHeight="1" x14ac:dyDescent="0.2">
      <c r="A99" s="275" t="s">
        <v>736</v>
      </c>
      <c r="B99" s="257" t="s">
        <v>737</v>
      </c>
      <c r="C99" s="276" t="s">
        <v>738</v>
      </c>
      <c r="D99" s="260">
        <v>10706</v>
      </c>
      <c r="E99" s="260"/>
      <c r="F99" s="260">
        <f>D99-D100</f>
        <v>10706</v>
      </c>
      <c r="G99" s="260"/>
      <c r="H99" s="260"/>
      <c r="I99" s="42"/>
    </row>
    <row r="100" spans="1:9" ht="27.95" customHeight="1" x14ac:dyDescent="0.2">
      <c r="A100" s="275"/>
      <c r="B100" s="257"/>
      <c r="C100" s="276"/>
      <c r="D100" s="260">
        <v>0</v>
      </c>
      <c r="E100" s="260"/>
      <c r="F100" s="42"/>
      <c r="G100" s="260">
        <v>8303</v>
      </c>
      <c r="H100" s="260"/>
      <c r="I100" s="260"/>
    </row>
    <row r="101" spans="1:9" ht="27.95" customHeight="1" x14ac:dyDescent="0.2">
      <c r="A101" s="275" t="s">
        <v>739</v>
      </c>
      <c r="B101" s="257" t="s">
        <v>740</v>
      </c>
      <c r="C101" s="279" t="s">
        <v>741</v>
      </c>
      <c r="D101" s="260">
        <v>5628</v>
      </c>
      <c r="E101" s="260"/>
      <c r="F101" s="260">
        <f>D101-D102</f>
        <v>5628</v>
      </c>
      <c r="G101" s="260"/>
      <c r="H101" s="260"/>
      <c r="I101" s="42"/>
    </row>
    <row r="102" spans="1:9" ht="27.95" customHeight="1" x14ac:dyDescent="0.2">
      <c r="A102" s="275"/>
      <c r="B102" s="257"/>
      <c r="C102" s="279"/>
      <c r="D102" s="260"/>
      <c r="E102" s="260"/>
      <c r="F102" s="42"/>
      <c r="G102" s="260">
        <v>2706</v>
      </c>
      <c r="H102" s="260"/>
      <c r="I102" s="260"/>
    </row>
    <row r="103" spans="1:9" ht="27.95" customHeight="1" x14ac:dyDescent="0.2">
      <c r="A103" s="268" t="s">
        <v>742</v>
      </c>
      <c r="B103" s="236" t="s">
        <v>743</v>
      </c>
      <c r="C103" s="278" t="s">
        <v>744</v>
      </c>
      <c r="D103" s="239">
        <v>721765</v>
      </c>
      <c r="E103" s="239"/>
      <c r="F103" s="239">
        <f>D103-D104</f>
        <v>669495</v>
      </c>
      <c r="G103" s="239"/>
      <c r="H103" s="239"/>
      <c r="I103" s="42"/>
    </row>
    <row r="104" spans="1:9" ht="27.95" customHeight="1" x14ac:dyDescent="0.2">
      <c r="A104" s="268"/>
      <c r="B104" s="236"/>
      <c r="C104" s="278"/>
      <c r="D104" s="239">
        <v>52270</v>
      </c>
      <c r="E104" s="239"/>
      <c r="F104" s="42"/>
      <c r="G104" s="239">
        <v>526875</v>
      </c>
      <c r="H104" s="239"/>
      <c r="I104" s="239"/>
    </row>
    <row r="105" spans="1:9" ht="27.95" customHeight="1" x14ac:dyDescent="0.2">
      <c r="A105" s="256" t="s">
        <v>745</v>
      </c>
      <c r="B105" s="257" t="s">
        <v>746</v>
      </c>
      <c r="C105" s="279" t="s">
        <v>747</v>
      </c>
      <c r="D105" s="260">
        <v>705782</v>
      </c>
      <c r="E105" s="260"/>
      <c r="F105" s="260">
        <f>D105-D106</f>
        <v>653512</v>
      </c>
      <c r="G105" s="260"/>
      <c r="H105" s="260"/>
      <c r="I105" s="42"/>
    </row>
    <row r="106" spans="1:9" ht="27.95" customHeight="1" x14ac:dyDescent="0.2">
      <c r="A106" s="256"/>
      <c r="B106" s="257"/>
      <c r="C106" s="279"/>
      <c r="D106" s="260">
        <v>52270</v>
      </c>
      <c r="E106" s="260"/>
      <c r="F106" s="42"/>
      <c r="G106" s="260">
        <v>483550</v>
      </c>
      <c r="H106" s="260"/>
      <c r="I106" s="260"/>
    </row>
    <row r="107" spans="1:9" ht="27.95" customHeight="1" x14ac:dyDescent="0.2">
      <c r="A107" s="275" t="s">
        <v>724</v>
      </c>
      <c r="B107" s="257" t="s">
        <v>725</v>
      </c>
      <c r="C107" s="279" t="s">
        <v>748</v>
      </c>
      <c r="D107" s="260"/>
      <c r="E107" s="260"/>
      <c r="F107" s="260">
        <f>D107-D108</f>
        <v>0</v>
      </c>
      <c r="G107" s="260"/>
      <c r="H107" s="260"/>
      <c r="I107" s="42"/>
    </row>
    <row r="108" spans="1:9" ht="27.95" customHeight="1" x14ac:dyDescent="0.2">
      <c r="A108" s="275"/>
      <c r="B108" s="257"/>
      <c r="C108" s="279"/>
      <c r="D108" s="260"/>
      <c r="E108" s="260"/>
      <c r="F108" s="42"/>
      <c r="G108" s="260"/>
      <c r="H108" s="260"/>
      <c r="I108" s="260"/>
    </row>
    <row r="109" spans="1:9" ht="27.95" customHeight="1" x14ac:dyDescent="0.2">
      <c r="A109" s="275" t="s">
        <v>727</v>
      </c>
      <c r="B109" s="257" t="s">
        <v>728</v>
      </c>
      <c r="C109" s="279" t="s">
        <v>749</v>
      </c>
      <c r="D109" s="260"/>
      <c r="E109" s="260"/>
      <c r="F109" s="260">
        <f>D109-D110</f>
        <v>0</v>
      </c>
      <c r="G109" s="260"/>
      <c r="H109" s="260"/>
      <c r="I109" s="42"/>
    </row>
    <row r="110" spans="1:9" ht="27.95" customHeight="1" x14ac:dyDescent="0.2">
      <c r="A110" s="275"/>
      <c r="B110" s="257"/>
      <c r="C110" s="279"/>
      <c r="D110" s="260"/>
      <c r="E110" s="260"/>
      <c r="F110" s="42"/>
      <c r="G110" s="260"/>
      <c r="H110" s="260"/>
      <c r="I110" s="260"/>
    </row>
    <row r="111" spans="1:9" ht="27.95" customHeight="1" x14ac:dyDescent="0.2">
      <c r="A111" s="275" t="s">
        <v>730</v>
      </c>
      <c r="B111" s="267" t="s">
        <v>731</v>
      </c>
      <c r="C111" s="279" t="s">
        <v>750</v>
      </c>
      <c r="D111" s="260"/>
      <c r="E111" s="260"/>
      <c r="F111" s="260">
        <f>D111-D112</f>
        <v>0</v>
      </c>
      <c r="G111" s="260"/>
      <c r="H111" s="260"/>
      <c r="I111" s="42"/>
    </row>
    <row r="112" spans="1:9" ht="27.95" customHeight="1" x14ac:dyDescent="0.2">
      <c r="A112" s="275"/>
      <c r="B112" s="267"/>
      <c r="C112" s="279"/>
      <c r="D112" s="260"/>
      <c r="E112" s="260"/>
      <c r="F112" s="42"/>
      <c r="G112" s="260"/>
      <c r="H112" s="260"/>
      <c r="I112" s="260"/>
    </row>
    <row r="113" spans="1:9" ht="27.95" customHeight="1" x14ac:dyDescent="0.2">
      <c r="A113" s="275" t="s">
        <v>733</v>
      </c>
      <c r="B113" s="267" t="s">
        <v>751</v>
      </c>
      <c r="C113" s="279" t="s">
        <v>752</v>
      </c>
      <c r="D113" s="260"/>
      <c r="E113" s="260"/>
      <c r="F113" s="260">
        <f>D113-D114</f>
        <v>0</v>
      </c>
      <c r="G113" s="260"/>
      <c r="H113" s="260"/>
      <c r="I113" s="42"/>
    </row>
    <row r="114" spans="1:9" ht="27.95" customHeight="1" x14ac:dyDescent="0.2">
      <c r="A114" s="275"/>
      <c r="B114" s="267"/>
      <c r="C114" s="279"/>
      <c r="D114" s="260"/>
      <c r="E114" s="260"/>
      <c r="F114" s="42"/>
      <c r="G114" s="260"/>
      <c r="H114" s="260"/>
      <c r="I114" s="260"/>
    </row>
    <row r="115" spans="1:9" ht="27.95" customHeight="1" x14ac:dyDescent="0.2">
      <c r="A115" s="275" t="s">
        <v>736</v>
      </c>
      <c r="B115" s="257" t="s">
        <v>753</v>
      </c>
      <c r="C115" s="279" t="s">
        <v>754</v>
      </c>
      <c r="D115" s="260"/>
      <c r="E115" s="260"/>
      <c r="F115" s="260">
        <f>D115-D116</f>
        <v>0</v>
      </c>
      <c r="G115" s="260"/>
      <c r="H115" s="260"/>
      <c r="I115" s="42"/>
    </row>
    <row r="116" spans="1:9" ht="27.95" customHeight="1" x14ac:dyDescent="0.2">
      <c r="A116" s="275"/>
      <c r="B116" s="257"/>
      <c r="C116" s="279"/>
      <c r="D116" s="260"/>
      <c r="E116" s="260"/>
      <c r="F116" s="42"/>
      <c r="G116" s="260"/>
      <c r="H116" s="260"/>
      <c r="I116" s="260"/>
    </row>
    <row r="117" spans="1:9" ht="27.95" customHeight="1" x14ac:dyDescent="0.2">
      <c r="A117" s="275" t="s">
        <v>755</v>
      </c>
      <c r="B117" s="257" t="s">
        <v>756</v>
      </c>
      <c r="C117" s="279" t="s">
        <v>757</v>
      </c>
      <c r="D117" s="260"/>
      <c r="E117" s="260"/>
      <c r="F117" s="260">
        <f>D117-D118</f>
        <v>0</v>
      </c>
      <c r="G117" s="260"/>
      <c r="H117" s="260"/>
      <c r="I117" s="42"/>
    </row>
    <row r="118" spans="1:9" ht="27.95" customHeight="1" x14ac:dyDescent="0.2">
      <c r="A118" s="275"/>
      <c r="B118" s="257"/>
      <c r="C118" s="279"/>
      <c r="D118" s="260"/>
      <c r="E118" s="260"/>
      <c r="F118" s="42"/>
      <c r="G118" s="260">
        <v>27077</v>
      </c>
      <c r="H118" s="260"/>
      <c r="I118" s="260"/>
    </row>
    <row r="119" spans="1:9" ht="27.95" customHeight="1" x14ac:dyDescent="0.2">
      <c r="A119" s="275" t="s">
        <v>758</v>
      </c>
      <c r="B119" s="257" t="s">
        <v>737</v>
      </c>
      <c r="C119" s="279" t="s">
        <v>759</v>
      </c>
      <c r="D119" s="260">
        <v>15983</v>
      </c>
      <c r="E119" s="260"/>
      <c r="F119" s="260">
        <f>D119-D120</f>
        <v>15983</v>
      </c>
      <c r="G119" s="260"/>
      <c r="H119" s="260"/>
      <c r="I119" s="42"/>
    </row>
    <row r="120" spans="1:9" ht="27.75" customHeight="1" x14ac:dyDescent="0.2">
      <c r="A120" s="275"/>
      <c r="B120" s="257"/>
      <c r="C120" s="279"/>
      <c r="D120" s="260">
        <v>0</v>
      </c>
      <c r="E120" s="260"/>
      <c r="F120" s="42"/>
      <c r="G120" s="260">
        <v>16248</v>
      </c>
      <c r="H120" s="260"/>
      <c r="I120" s="260"/>
    </row>
    <row r="121" spans="1:9" ht="27.95" customHeight="1" x14ac:dyDescent="0.2">
      <c r="A121" s="280" t="s">
        <v>760</v>
      </c>
      <c r="B121" s="282" t="s">
        <v>761</v>
      </c>
      <c r="C121" s="278" t="s">
        <v>762</v>
      </c>
      <c r="D121" s="269">
        <v>451254</v>
      </c>
      <c r="E121" s="271"/>
      <c r="F121" s="269">
        <f>D121-D122</f>
        <v>451254</v>
      </c>
      <c r="G121" s="270"/>
      <c r="H121" s="271"/>
      <c r="I121" s="40"/>
    </row>
    <row r="122" spans="1:9" ht="27.75" customHeight="1" x14ac:dyDescent="0.2">
      <c r="A122" s="281"/>
      <c r="B122" s="283"/>
      <c r="C122" s="278"/>
      <c r="D122" s="269">
        <f>D124+D129+D131+D133+D135</f>
        <v>0</v>
      </c>
      <c r="E122" s="271"/>
      <c r="F122" s="40"/>
      <c r="G122" s="269">
        <v>850405</v>
      </c>
      <c r="H122" s="270"/>
      <c r="I122" s="271"/>
    </row>
    <row r="123" spans="1:9" ht="27.95" customHeight="1" x14ac:dyDescent="0.2">
      <c r="A123" s="256" t="s">
        <v>763</v>
      </c>
      <c r="B123" s="257" t="s">
        <v>764</v>
      </c>
      <c r="C123" s="279" t="s">
        <v>765</v>
      </c>
      <c r="D123" s="260">
        <v>11748</v>
      </c>
      <c r="E123" s="260"/>
      <c r="F123" s="260">
        <f>D123-D124</f>
        <v>11748</v>
      </c>
      <c r="G123" s="260"/>
      <c r="H123" s="260"/>
      <c r="I123" s="42"/>
    </row>
    <row r="124" spans="1:9" ht="27.75" customHeight="1" x14ac:dyDescent="0.2">
      <c r="A124" s="256"/>
      <c r="B124" s="257"/>
      <c r="C124" s="279"/>
      <c r="D124" s="260">
        <v>0</v>
      </c>
      <c r="E124" s="260"/>
      <c r="F124" s="42"/>
      <c r="G124" s="260">
        <v>9947</v>
      </c>
      <c r="H124" s="260"/>
      <c r="I124" s="260"/>
    </row>
    <row r="125" spans="1:9" s="34" customFormat="1" ht="12.95" customHeight="1" x14ac:dyDescent="0.2">
      <c r="A125" s="240" t="s">
        <v>607</v>
      </c>
      <c r="B125" s="243" t="s">
        <v>608</v>
      </c>
      <c r="C125" s="33" t="s">
        <v>609</v>
      </c>
      <c r="D125" s="249" t="s">
        <v>58</v>
      </c>
      <c r="E125" s="274"/>
      <c r="F125" s="274"/>
      <c r="G125" s="250"/>
      <c r="H125" s="246" t="s">
        <v>59</v>
      </c>
      <c r="I125" s="246"/>
    </row>
    <row r="126" spans="1:9" s="34" customFormat="1" ht="12.95" customHeight="1" x14ac:dyDescent="0.2">
      <c r="A126" s="241" t="s">
        <v>610</v>
      </c>
      <c r="B126" s="244"/>
      <c r="C126" s="35" t="s">
        <v>611</v>
      </c>
      <c r="D126" s="43">
        <v>1</v>
      </c>
      <c r="E126" s="44" t="s">
        <v>612</v>
      </c>
      <c r="F126" s="245" t="s">
        <v>613</v>
      </c>
      <c r="G126" s="245"/>
      <c r="H126" s="246"/>
      <c r="I126" s="246"/>
    </row>
    <row r="127" spans="1:9" s="34" customFormat="1" ht="12.95" customHeight="1" x14ac:dyDescent="0.2">
      <c r="A127" s="242" t="s">
        <v>40</v>
      </c>
      <c r="B127" s="48" t="s">
        <v>41</v>
      </c>
      <c r="C127" s="37" t="s">
        <v>42</v>
      </c>
      <c r="D127" s="45"/>
      <c r="E127" s="44" t="s">
        <v>614</v>
      </c>
      <c r="F127" s="245" t="s">
        <v>618</v>
      </c>
      <c r="G127" s="245"/>
      <c r="H127" s="245" t="s">
        <v>615</v>
      </c>
      <c r="I127" s="245"/>
    </row>
    <row r="128" spans="1:9" ht="27.95" customHeight="1" x14ac:dyDescent="0.2">
      <c r="A128" s="275" t="s">
        <v>651</v>
      </c>
      <c r="B128" s="257" t="s">
        <v>766</v>
      </c>
      <c r="C128" s="276" t="s">
        <v>767</v>
      </c>
      <c r="D128" s="260">
        <v>439506</v>
      </c>
      <c r="E128" s="260"/>
      <c r="F128" s="260">
        <f>D128-D129</f>
        <v>439506</v>
      </c>
      <c r="G128" s="260"/>
      <c r="H128" s="260"/>
      <c r="I128" s="42"/>
    </row>
    <row r="129" spans="1:9" ht="27.75" customHeight="1" x14ac:dyDescent="0.2">
      <c r="A129" s="275"/>
      <c r="B129" s="257"/>
      <c r="C129" s="276"/>
      <c r="D129" s="260">
        <v>0</v>
      </c>
      <c r="E129" s="260"/>
      <c r="F129" s="42"/>
      <c r="G129" s="260">
        <v>840458</v>
      </c>
      <c r="H129" s="260"/>
      <c r="I129" s="260"/>
    </row>
    <row r="130" spans="1:9" ht="27.95" customHeight="1" x14ac:dyDescent="0.2">
      <c r="A130" s="275" t="s">
        <v>654</v>
      </c>
      <c r="B130" s="257" t="s">
        <v>768</v>
      </c>
      <c r="C130" s="276" t="s">
        <v>769</v>
      </c>
      <c r="D130" s="260"/>
      <c r="E130" s="260"/>
      <c r="F130" s="260">
        <f>D130-D131</f>
        <v>0</v>
      </c>
      <c r="G130" s="260"/>
      <c r="H130" s="260"/>
      <c r="I130" s="42"/>
    </row>
    <row r="131" spans="1:9" ht="27.75" customHeight="1" x14ac:dyDescent="0.2">
      <c r="A131" s="275"/>
      <c r="B131" s="257"/>
      <c r="C131" s="276"/>
      <c r="D131" s="260"/>
      <c r="E131" s="260"/>
      <c r="F131" s="42"/>
      <c r="G131" s="260"/>
      <c r="H131" s="260"/>
      <c r="I131" s="260"/>
    </row>
    <row r="132" spans="1:9" ht="27.95" customHeight="1" x14ac:dyDescent="0.2">
      <c r="A132" s="275" t="s">
        <v>657</v>
      </c>
      <c r="B132" s="257" t="s">
        <v>770</v>
      </c>
      <c r="C132" s="276" t="s">
        <v>771</v>
      </c>
      <c r="D132" s="260"/>
      <c r="E132" s="260"/>
      <c r="F132" s="260">
        <f>D132-D133</f>
        <v>0</v>
      </c>
      <c r="G132" s="260"/>
      <c r="H132" s="260"/>
      <c r="I132" s="42"/>
    </row>
    <row r="133" spans="1:9" ht="27.75" customHeight="1" x14ac:dyDescent="0.2">
      <c r="A133" s="275"/>
      <c r="B133" s="257"/>
      <c r="C133" s="276"/>
      <c r="D133" s="260"/>
      <c r="E133" s="260"/>
      <c r="F133" s="42"/>
      <c r="G133" s="260"/>
      <c r="H133" s="260"/>
      <c r="I133" s="260"/>
    </row>
    <row r="134" spans="1:9" ht="27.95" customHeight="1" x14ac:dyDescent="0.2">
      <c r="A134" s="275" t="s">
        <v>772</v>
      </c>
      <c r="B134" s="257" t="s">
        <v>773</v>
      </c>
      <c r="C134" s="276" t="s">
        <v>774</v>
      </c>
      <c r="D134" s="260"/>
      <c r="E134" s="260"/>
      <c r="F134" s="260">
        <f>D134-D135</f>
        <v>0</v>
      </c>
      <c r="G134" s="260"/>
      <c r="H134" s="260"/>
      <c r="I134" s="42"/>
    </row>
    <row r="135" spans="1:9" ht="27.75" customHeight="1" x14ac:dyDescent="0.2">
      <c r="A135" s="275"/>
      <c r="B135" s="257"/>
      <c r="C135" s="276"/>
      <c r="D135" s="260"/>
      <c r="E135" s="260"/>
      <c r="F135" s="42"/>
      <c r="G135" s="260"/>
      <c r="H135" s="260"/>
      <c r="I135" s="260"/>
    </row>
    <row r="136" spans="1:9" ht="27.95" customHeight="1" x14ac:dyDescent="0.2">
      <c r="A136" s="268" t="s">
        <v>335</v>
      </c>
      <c r="B136" s="236" t="s">
        <v>775</v>
      </c>
      <c r="C136" s="284" t="s">
        <v>776</v>
      </c>
      <c r="D136" s="239">
        <v>11709</v>
      </c>
      <c r="E136" s="239"/>
      <c r="F136" s="239">
        <f>D136-D137</f>
        <v>11709</v>
      </c>
      <c r="G136" s="239"/>
      <c r="H136" s="239"/>
      <c r="I136" s="40"/>
    </row>
    <row r="137" spans="1:9" ht="27.75" customHeight="1" x14ac:dyDescent="0.2">
      <c r="A137" s="268"/>
      <c r="B137" s="236"/>
      <c r="C137" s="284"/>
      <c r="D137" s="239">
        <v>0</v>
      </c>
      <c r="E137" s="239"/>
      <c r="F137" s="40"/>
      <c r="G137" s="239">
        <v>9375</v>
      </c>
      <c r="H137" s="239"/>
      <c r="I137" s="239"/>
    </row>
    <row r="138" spans="1:9" ht="27.95" customHeight="1" x14ac:dyDescent="0.2">
      <c r="A138" s="256" t="s">
        <v>337</v>
      </c>
      <c r="B138" s="257" t="s">
        <v>777</v>
      </c>
      <c r="C138" s="276" t="s">
        <v>778</v>
      </c>
      <c r="D138" s="260">
        <v>11</v>
      </c>
      <c r="E138" s="260"/>
      <c r="F138" s="260">
        <f>D138-D139</f>
        <v>11</v>
      </c>
      <c r="G138" s="260"/>
      <c r="H138" s="260"/>
      <c r="I138" s="42"/>
    </row>
    <row r="139" spans="1:9" ht="27.75" customHeight="1" x14ac:dyDescent="0.2">
      <c r="A139" s="256"/>
      <c r="B139" s="257"/>
      <c r="C139" s="276"/>
      <c r="D139" s="260">
        <v>0</v>
      </c>
      <c r="E139" s="260"/>
      <c r="F139" s="42"/>
      <c r="G139" s="260">
        <v>0</v>
      </c>
      <c r="H139" s="260"/>
      <c r="I139" s="260"/>
    </row>
    <row r="140" spans="1:9" ht="27.95" customHeight="1" x14ac:dyDescent="0.2">
      <c r="A140" s="275" t="s">
        <v>627</v>
      </c>
      <c r="B140" s="257" t="s">
        <v>779</v>
      </c>
      <c r="C140" s="276" t="s">
        <v>780</v>
      </c>
      <c r="D140" s="260">
        <v>11698</v>
      </c>
      <c r="E140" s="260"/>
      <c r="F140" s="260">
        <f>D140-D141</f>
        <v>11698</v>
      </c>
      <c r="G140" s="260"/>
      <c r="H140" s="260"/>
      <c r="I140" s="42"/>
    </row>
    <row r="141" spans="1:9" ht="27.75" customHeight="1" x14ac:dyDescent="0.2">
      <c r="A141" s="275"/>
      <c r="B141" s="257"/>
      <c r="C141" s="276"/>
      <c r="D141" s="260">
        <v>0</v>
      </c>
      <c r="E141" s="260"/>
      <c r="F141" s="42"/>
      <c r="G141" s="260">
        <v>9375</v>
      </c>
      <c r="H141" s="260"/>
      <c r="I141" s="260"/>
    </row>
    <row r="142" spans="1:9" ht="27.75" customHeight="1" x14ac:dyDescent="0.2">
      <c r="A142" s="275" t="s">
        <v>630</v>
      </c>
      <c r="B142" s="257" t="s">
        <v>781</v>
      </c>
      <c r="C142" s="276" t="s">
        <v>782</v>
      </c>
      <c r="D142" s="260"/>
      <c r="E142" s="260"/>
      <c r="F142" s="260">
        <f>D142-D143</f>
        <v>0</v>
      </c>
      <c r="G142" s="260"/>
      <c r="H142" s="260"/>
      <c r="I142" s="42"/>
    </row>
    <row r="143" spans="1:9" ht="27.75" customHeight="1" x14ac:dyDescent="0.2">
      <c r="A143" s="275"/>
      <c r="B143" s="257"/>
      <c r="C143" s="276"/>
      <c r="D143" s="260"/>
      <c r="E143" s="260"/>
      <c r="F143" s="42"/>
      <c r="G143" s="260"/>
      <c r="H143" s="260"/>
      <c r="I143" s="260"/>
    </row>
    <row r="144" spans="1:9" ht="27.75" customHeight="1" x14ac:dyDescent="0.2">
      <c r="A144" s="275" t="s">
        <v>633</v>
      </c>
      <c r="B144" s="257" t="s">
        <v>783</v>
      </c>
      <c r="C144" s="276" t="s">
        <v>784</v>
      </c>
      <c r="D144" s="260"/>
      <c r="E144" s="260"/>
      <c r="F144" s="260">
        <f>D144-D145</f>
        <v>0</v>
      </c>
      <c r="G144" s="260"/>
      <c r="H144" s="260"/>
      <c r="I144" s="42"/>
    </row>
    <row r="145" spans="1:9" ht="27.75" customHeight="1" x14ac:dyDescent="0.2">
      <c r="A145" s="275"/>
      <c r="B145" s="257"/>
      <c r="C145" s="276"/>
      <c r="D145" s="260"/>
      <c r="E145" s="260"/>
      <c r="F145" s="42"/>
      <c r="G145" s="260"/>
      <c r="H145" s="260"/>
      <c r="I145" s="260"/>
    </row>
    <row r="146" spans="1:9" x14ac:dyDescent="0.2">
      <c r="D146" s="52"/>
      <c r="E146" s="52"/>
      <c r="F146" s="52"/>
      <c r="G146" s="52"/>
      <c r="H146" s="52"/>
      <c r="I146" s="52"/>
    </row>
    <row r="147" spans="1:9" x14ac:dyDescent="0.2">
      <c r="D147" s="52"/>
      <c r="E147" s="52"/>
      <c r="F147" s="52"/>
      <c r="G147" s="52"/>
      <c r="H147" s="52"/>
      <c r="I147" s="52"/>
    </row>
    <row r="148" spans="1:9" x14ac:dyDescent="0.2">
      <c r="D148" s="52"/>
      <c r="E148" s="52"/>
      <c r="F148" s="52"/>
      <c r="G148" s="52"/>
      <c r="H148" s="52"/>
      <c r="I148" s="52"/>
    </row>
    <row r="149" spans="1:9" x14ac:dyDescent="0.2">
      <c r="D149" s="52"/>
      <c r="E149" s="52"/>
      <c r="F149" s="52"/>
      <c r="G149" s="52"/>
      <c r="H149" s="52"/>
      <c r="I149" s="52"/>
    </row>
    <row r="150" spans="1:9" x14ac:dyDescent="0.2">
      <c r="D150" s="52"/>
      <c r="E150" s="52"/>
      <c r="F150" s="52"/>
      <c r="G150" s="52"/>
      <c r="H150" s="52"/>
      <c r="I150" s="52"/>
    </row>
    <row r="151" spans="1:9" x14ac:dyDescent="0.2">
      <c r="D151" s="52"/>
      <c r="E151" s="52"/>
      <c r="F151" s="52"/>
      <c r="G151" s="52"/>
      <c r="H151" s="52"/>
      <c r="I151" s="52"/>
    </row>
    <row r="152" spans="1:9" x14ac:dyDescent="0.2">
      <c r="D152" s="52"/>
      <c r="E152" s="52"/>
      <c r="F152" s="52"/>
      <c r="G152" s="52"/>
      <c r="H152" s="52"/>
      <c r="I152" s="52"/>
    </row>
    <row r="153" spans="1:9" x14ac:dyDescent="0.2">
      <c r="D153" s="52"/>
      <c r="E153" s="52"/>
      <c r="F153" s="52"/>
      <c r="G153" s="52"/>
      <c r="H153" s="52"/>
      <c r="I153" s="52"/>
    </row>
    <row r="154" spans="1:9" x14ac:dyDescent="0.2">
      <c r="D154" s="52"/>
      <c r="E154" s="52"/>
      <c r="F154" s="52"/>
      <c r="G154" s="52"/>
      <c r="H154" s="52"/>
      <c r="I154" s="52"/>
    </row>
    <row r="155" spans="1:9" x14ac:dyDescent="0.2">
      <c r="D155" s="52"/>
      <c r="E155" s="52"/>
      <c r="F155" s="52"/>
      <c r="G155" s="52"/>
      <c r="H155" s="52"/>
      <c r="I155" s="52"/>
    </row>
    <row r="156" spans="1:9" x14ac:dyDescent="0.2">
      <c r="D156" s="52"/>
      <c r="E156" s="52"/>
      <c r="F156" s="52"/>
      <c r="G156" s="52"/>
      <c r="H156" s="52"/>
      <c r="I156" s="52"/>
    </row>
    <row r="157" spans="1:9" x14ac:dyDescent="0.2">
      <c r="D157" s="52"/>
      <c r="E157" s="52"/>
      <c r="F157" s="52"/>
      <c r="G157" s="52"/>
      <c r="H157" s="52"/>
      <c r="I157" s="52"/>
    </row>
    <row r="158" spans="1:9" x14ac:dyDescent="0.2">
      <c r="D158" s="52"/>
      <c r="E158" s="52"/>
      <c r="F158" s="52"/>
      <c r="G158" s="52"/>
      <c r="H158" s="52"/>
      <c r="I158" s="52"/>
    </row>
    <row r="159" spans="1:9" x14ac:dyDescent="0.2">
      <c r="D159" s="52"/>
      <c r="E159" s="52"/>
      <c r="F159" s="52"/>
      <c r="G159" s="52"/>
      <c r="H159" s="52"/>
      <c r="I159" s="52"/>
    </row>
    <row r="160" spans="1:9" x14ac:dyDescent="0.2">
      <c r="D160" s="52"/>
      <c r="E160" s="52"/>
      <c r="F160" s="52"/>
      <c r="G160" s="52"/>
      <c r="H160" s="52"/>
      <c r="I160" s="52"/>
    </row>
    <row r="161" spans="4:9" x14ac:dyDescent="0.2">
      <c r="D161" s="52"/>
      <c r="E161" s="52"/>
      <c r="F161" s="52"/>
      <c r="G161" s="52"/>
      <c r="H161" s="52"/>
      <c r="I161" s="52"/>
    </row>
    <row r="162" spans="4:9" x14ac:dyDescent="0.2">
      <c r="D162" s="52"/>
      <c r="E162" s="52"/>
      <c r="F162" s="52"/>
      <c r="G162" s="52"/>
      <c r="H162" s="52"/>
      <c r="I162" s="52"/>
    </row>
    <row r="163" spans="4:9" x14ac:dyDescent="0.2">
      <c r="D163" s="52"/>
      <c r="E163" s="52"/>
      <c r="F163" s="52"/>
      <c r="G163" s="52"/>
      <c r="H163" s="52"/>
      <c r="I163" s="52"/>
    </row>
    <row r="164" spans="4:9" x14ac:dyDescent="0.2">
      <c r="D164" s="52"/>
      <c r="E164" s="52"/>
      <c r="F164" s="52"/>
      <c r="G164" s="52"/>
      <c r="H164" s="52"/>
      <c r="I164" s="52"/>
    </row>
    <row r="165" spans="4:9" x14ac:dyDescent="0.2">
      <c r="D165" s="52"/>
      <c r="E165" s="52"/>
      <c r="F165" s="52"/>
      <c r="G165" s="52"/>
      <c r="H165" s="52"/>
      <c r="I165" s="52"/>
    </row>
    <row r="166" spans="4:9" x14ac:dyDescent="0.2">
      <c r="D166" s="52"/>
      <c r="E166" s="52"/>
      <c r="F166" s="52"/>
      <c r="G166" s="52"/>
      <c r="H166" s="52"/>
      <c r="I166" s="52"/>
    </row>
    <row r="167" spans="4:9" x14ac:dyDescent="0.2">
      <c r="D167" s="52"/>
      <c r="E167" s="52"/>
      <c r="F167" s="52"/>
      <c r="G167" s="52"/>
      <c r="H167" s="52"/>
      <c r="I167" s="52"/>
    </row>
    <row r="168" spans="4:9" x14ac:dyDescent="0.2">
      <c r="D168" s="52"/>
      <c r="E168" s="52"/>
      <c r="F168" s="52"/>
      <c r="G168" s="52"/>
      <c r="H168" s="52"/>
      <c r="I168" s="52"/>
    </row>
    <row r="169" spans="4:9" x14ac:dyDescent="0.2">
      <c r="D169" s="52"/>
      <c r="E169" s="52"/>
      <c r="F169" s="52"/>
      <c r="G169" s="52"/>
      <c r="H169" s="52"/>
      <c r="I169" s="52"/>
    </row>
    <row r="170" spans="4:9" x14ac:dyDescent="0.2">
      <c r="D170" s="52"/>
      <c r="E170" s="52"/>
      <c r="F170" s="52"/>
      <c r="G170" s="52"/>
      <c r="H170" s="52"/>
      <c r="I170" s="52"/>
    </row>
    <row r="171" spans="4:9" x14ac:dyDescent="0.2">
      <c r="D171" s="52"/>
      <c r="E171" s="52"/>
      <c r="F171" s="52"/>
      <c r="G171" s="52"/>
      <c r="H171" s="52"/>
      <c r="I171" s="52"/>
    </row>
    <row r="172" spans="4:9" x14ac:dyDescent="0.2">
      <c r="D172" s="52"/>
      <c r="E172" s="52"/>
      <c r="F172" s="52"/>
      <c r="G172" s="52"/>
      <c r="H172" s="52"/>
      <c r="I172" s="52"/>
    </row>
    <row r="173" spans="4:9" x14ac:dyDescent="0.2">
      <c r="D173" s="52"/>
      <c r="E173" s="52"/>
      <c r="F173" s="52"/>
      <c r="G173" s="52"/>
      <c r="H173" s="52"/>
      <c r="I173" s="52"/>
    </row>
    <row r="174" spans="4:9" x14ac:dyDescent="0.2">
      <c r="D174" s="52"/>
      <c r="E174" s="52"/>
      <c r="F174" s="52"/>
      <c r="G174" s="52"/>
      <c r="H174" s="52"/>
      <c r="I174" s="52"/>
    </row>
    <row r="175" spans="4:9" x14ac:dyDescent="0.2">
      <c r="D175" s="52"/>
      <c r="E175" s="52"/>
      <c r="F175" s="52"/>
      <c r="G175" s="52"/>
      <c r="H175" s="52"/>
      <c r="I175" s="52"/>
    </row>
    <row r="176" spans="4:9" x14ac:dyDescent="0.2">
      <c r="D176" s="52"/>
      <c r="E176" s="52"/>
      <c r="F176" s="52"/>
      <c r="G176" s="52"/>
      <c r="H176" s="52"/>
      <c r="I176" s="52"/>
    </row>
    <row r="177" spans="4:9" x14ac:dyDescent="0.2">
      <c r="D177" s="52"/>
      <c r="E177" s="52"/>
      <c r="F177" s="52"/>
      <c r="G177" s="52"/>
      <c r="H177" s="52"/>
      <c r="I177" s="52"/>
    </row>
    <row r="178" spans="4:9" x14ac:dyDescent="0.2">
      <c r="D178" s="52"/>
      <c r="E178" s="52"/>
      <c r="F178" s="52"/>
      <c r="G178" s="52"/>
      <c r="H178" s="52"/>
      <c r="I178" s="52"/>
    </row>
    <row r="179" spans="4:9" x14ac:dyDescent="0.2">
      <c r="D179" s="52"/>
      <c r="E179" s="52"/>
      <c r="F179" s="52"/>
      <c r="G179" s="52"/>
      <c r="H179" s="52"/>
      <c r="I179" s="52"/>
    </row>
    <row r="180" spans="4:9" x14ac:dyDescent="0.2">
      <c r="D180" s="52"/>
      <c r="E180" s="52"/>
      <c r="F180" s="52"/>
      <c r="G180" s="52"/>
      <c r="H180" s="52"/>
      <c r="I180" s="52"/>
    </row>
    <row r="181" spans="4:9" x14ac:dyDescent="0.2">
      <c r="D181" s="52"/>
      <c r="E181" s="52"/>
      <c r="F181" s="52"/>
      <c r="G181" s="52"/>
      <c r="H181" s="52"/>
      <c r="I181" s="52"/>
    </row>
    <row r="182" spans="4:9" x14ac:dyDescent="0.2">
      <c r="D182" s="52"/>
      <c r="E182" s="52"/>
      <c r="F182" s="52"/>
      <c r="G182" s="52"/>
      <c r="H182" s="52"/>
      <c r="I182" s="52"/>
    </row>
    <row r="183" spans="4:9" x14ac:dyDescent="0.2">
      <c r="D183" s="52"/>
      <c r="E183" s="52"/>
      <c r="F183" s="52"/>
      <c r="G183" s="52"/>
      <c r="H183" s="52"/>
      <c r="I183" s="52"/>
    </row>
    <row r="184" spans="4:9" x14ac:dyDescent="0.2">
      <c r="D184" s="52"/>
      <c r="E184" s="52"/>
      <c r="F184" s="52"/>
      <c r="G184" s="52"/>
      <c r="H184" s="52"/>
      <c r="I184" s="52"/>
    </row>
    <row r="185" spans="4:9" x14ac:dyDescent="0.2">
      <c r="D185" s="52"/>
      <c r="E185" s="52"/>
      <c r="F185" s="52"/>
      <c r="G185" s="52"/>
      <c r="H185" s="52"/>
      <c r="I185" s="52"/>
    </row>
    <row r="186" spans="4:9" x14ac:dyDescent="0.2">
      <c r="D186" s="52"/>
      <c r="E186" s="52"/>
      <c r="F186" s="52"/>
      <c r="G186" s="52"/>
      <c r="H186" s="52"/>
      <c r="I186" s="52"/>
    </row>
    <row r="187" spans="4:9" x14ac:dyDescent="0.2">
      <c r="D187" s="52"/>
      <c r="E187" s="52"/>
      <c r="F187" s="52"/>
      <c r="G187" s="52"/>
      <c r="H187" s="52"/>
      <c r="I187" s="52"/>
    </row>
    <row r="188" spans="4:9" x14ac:dyDescent="0.2">
      <c r="D188" s="52"/>
      <c r="E188" s="52"/>
      <c r="F188" s="52"/>
      <c r="G188" s="52"/>
      <c r="H188" s="52"/>
      <c r="I188" s="52"/>
    </row>
    <row r="189" spans="4:9" x14ac:dyDescent="0.2">
      <c r="D189" s="52"/>
      <c r="E189" s="52"/>
      <c r="F189" s="52"/>
      <c r="G189" s="52"/>
      <c r="H189" s="52"/>
      <c r="I189" s="52"/>
    </row>
    <row r="190" spans="4:9" x14ac:dyDescent="0.2">
      <c r="D190" s="52"/>
      <c r="E190" s="52"/>
      <c r="F190" s="52"/>
      <c r="G190" s="52"/>
      <c r="H190" s="52"/>
      <c r="I190" s="52"/>
    </row>
    <row r="191" spans="4:9" x14ac:dyDescent="0.2">
      <c r="D191" s="52"/>
      <c r="E191" s="52"/>
      <c r="F191" s="52"/>
      <c r="G191" s="52"/>
      <c r="H191" s="52"/>
      <c r="I191" s="52"/>
    </row>
    <row r="192" spans="4:9" x14ac:dyDescent="0.2">
      <c r="D192" s="52"/>
      <c r="E192" s="52"/>
      <c r="F192" s="52"/>
      <c r="G192" s="52"/>
      <c r="H192" s="52"/>
      <c r="I192" s="52"/>
    </row>
    <row r="193" spans="4:9" x14ac:dyDescent="0.2">
      <c r="D193" s="52"/>
      <c r="E193" s="52"/>
      <c r="F193" s="52"/>
      <c r="G193" s="52"/>
      <c r="H193" s="52"/>
      <c r="I193" s="52"/>
    </row>
    <row r="194" spans="4:9" x14ac:dyDescent="0.2">
      <c r="D194" s="52"/>
      <c r="E194" s="52"/>
      <c r="F194" s="52"/>
      <c r="G194" s="52"/>
      <c r="H194" s="52"/>
      <c r="I194" s="52"/>
    </row>
    <row r="195" spans="4:9" x14ac:dyDescent="0.2">
      <c r="D195" s="52"/>
      <c r="E195" s="52"/>
      <c r="F195" s="52"/>
      <c r="G195" s="52"/>
      <c r="H195" s="52"/>
      <c r="I195" s="52"/>
    </row>
    <row r="196" spans="4:9" x14ac:dyDescent="0.2">
      <c r="D196" s="52"/>
      <c r="E196" s="52"/>
      <c r="F196" s="52"/>
      <c r="G196" s="52"/>
      <c r="H196" s="52"/>
      <c r="I196" s="52"/>
    </row>
    <row r="197" spans="4:9" x14ac:dyDescent="0.2">
      <c r="D197" s="52"/>
      <c r="E197" s="52"/>
      <c r="F197" s="52"/>
      <c r="G197" s="52"/>
      <c r="H197" s="52"/>
      <c r="I197" s="52"/>
    </row>
    <row r="198" spans="4:9" x14ac:dyDescent="0.2">
      <c r="D198" s="52"/>
      <c r="E198" s="52"/>
      <c r="F198" s="52"/>
      <c r="G198" s="52"/>
      <c r="H198" s="52"/>
      <c r="I198" s="52"/>
    </row>
    <row r="199" spans="4:9" x14ac:dyDescent="0.2">
      <c r="D199" s="52"/>
      <c r="E199" s="52"/>
      <c r="F199" s="52"/>
      <c r="G199" s="52"/>
      <c r="H199" s="52"/>
      <c r="I199" s="52"/>
    </row>
    <row r="200" spans="4:9" x14ac:dyDescent="0.2">
      <c r="D200" s="52"/>
      <c r="E200" s="52"/>
      <c r="F200" s="52"/>
      <c r="G200" s="52"/>
      <c r="H200" s="52"/>
      <c r="I200" s="52"/>
    </row>
    <row r="201" spans="4:9" x14ac:dyDescent="0.2">
      <c r="D201" s="52"/>
      <c r="E201" s="52"/>
      <c r="F201" s="52"/>
      <c r="G201" s="52"/>
      <c r="H201" s="52"/>
      <c r="I201" s="52"/>
    </row>
    <row r="202" spans="4:9" x14ac:dyDescent="0.2">
      <c r="D202" s="52"/>
      <c r="E202" s="52"/>
      <c r="F202" s="52"/>
      <c r="G202" s="52"/>
      <c r="H202" s="52"/>
      <c r="I202" s="52"/>
    </row>
    <row r="203" spans="4:9" x14ac:dyDescent="0.2">
      <c r="D203" s="52"/>
      <c r="E203" s="52"/>
      <c r="F203" s="52"/>
      <c r="G203" s="52"/>
      <c r="H203" s="52"/>
      <c r="I203" s="52"/>
    </row>
    <row r="204" spans="4:9" x14ac:dyDescent="0.2">
      <c r="D204" s="52"/>
      <c r="E204" s="52"/>
      <c r="F204" s="52"/>
      <c r="G204" s="52"/>
      <c r="H204" s="52"/>
      <c r="I204" s="52"/>
    </row>
    <row r="205" spans="4:9" x14ac:dyDescent="0.2">
      <c r="D205" s="52"/>
      <c r="E205" s="52"/>
      <c r="F205" s="52"/>
      <c r="G205" s="52"/>
      <c r="H205" s="52"/>
      <c r="I205" s="52"/>
    </row>
    <row r="206" spans="4:9" x14ac:dyDescent="0.2">
      <c r="D206" s="52"/>
      <c r="E206" s="52"/>
      <c r="F206" s="52"/>
      <c r="G206" s="52"/>
      <c r="H206" s="52"/>
      <c r="I206" s="52"/>
    </row>
    <row r="207" spans="4:9" x14ac:dyDescent="0.2">
      <c r="D207" s="52"/>
      <c r="E207" s="52"/>
      <c r="F207" s="52"/>
      <c r="G207" s="52"/>
      <c r="H207" s="52"/>
      <c r="I207" s="52"/>
    </row>
    <row r="208" spans="4:9" x14ac:dyDescent="0.2">
      <c r="D208" s="52"/>
      <c r="E208" s="52"/>
      <c r="F208" s="52"/>
      <c r="G208" s="52"/>
      <c r="H208" s="52"/>
      <c r="I208" s="52"/>
    </row>
    <row r="209" spans="4:9" x14ac:dyDescent="0.2">
      <c r="D209" s="52"/>
      <c r="E209" s="52"/>
      <c r="F209" s="52"/>
      <c r="G209" s="52"/>
      <c r="H209" s="52"/>
      <c r="I209" s="52"/>
    </row>
    <row r="210" spans="4:9" x14ac:dyDescent="0.2">
      <c r="D210" s="52"/>
      <c r="E210" s="52"/>
      <c r="F210" s="52"/>
      <c r="G210" s="52"/>
      <c r="H210" s="52"/>
      <c r="I210" s="52"/>
    </row>
    <row r="211" spans="4:9" x14ac:dyDescent="0.2">
      <c r="D211" s="52"/>
      <c r="E211" s="52"/>
      <c r="F211" s="52"/>
      <c r="G211" s="52"/>
      <c r="H211" s="52"/>
      <c r="I211" s="52"/>
    </row>
    <row r="212" spans="4:9" x14ac:dyDescent="0.2">
      <c r="D212" s="52"/>
      <c r="E212" s="52"/>
      <c r="F212" s="52"/>
      <c r="G212" s="52"/>
      <c r="H212" s="52"/>
      <c r="I212" s="52"/>
    </row>
    <row r="213" spans="4:9" x14ac:dyDescent="0.2">
      <c r="D213" s="52"/>
      <c r="E213" s="52"/>
      <c r="F213" s="52"/>
      <c r="G213" s="52"/>
      <c r="H213" s="52"/>
      <c r="I213" s="52"/>
    </row>
    <row r="214" spans="4:9" x14ac:dyDescent="0.2">
      <c r="D214" s="52"/>
      <c r="E214" s="52"/>
      <c r="F214" s="52"/>
      <c r="G214" s="52"/>
      <c r="H214" s="52"/>
      <c r="I214" s="52"/>
    </row>
    <row r="215" spans="4:9" x14ac:dyDescent="0.2">
      <c r="D215" s="52"/>
      <c r="E215" s="52"/>
      <c r="F215" s="52"/>
      <c r="G215" s="52"/>
      <c r="H215" s="52"/>
      <c r="I215" s="52"/>
    </row>
    <row r="216" spans="4:9" x14ac:dyDescent="0.2">
      <c r="D216" s="52"/>
      <c r="E216" s="52"/>
      <c r="F216" s="52"/>
      <c r="G216" s="52"/>
      <c r="H216" s="52"/>
      <c r="I216" s="52"/>
    </row>
    <row r="217" spans="4:9" x14ac:dyDescent="0.2">
      <c r="D217" s="52"/>
      <c r="E217" s="52"/>
      <c r="F217" s="52"/>
      <c r="G217" s="52"/>
      <c r="H217" s="52"/>
      <c r="I217" s="52"/>
    </row>
    <row r="218" spans="4:9" x14ac:dyDescent="0.2">
      <c r="D218" s="52"/>
      <c r="E218" s="52"/>
      <c r="F218" s="52"/>
      <c r="G218" s="52"/>
      <c r="H218" s="52"/>
      <c r="I218" s="52"/>
    </row>
    <row r="219" spans="4:9" x14ac:dyDescent="0.2">
      <c r="D219" s="52"/>
      <c r="E219" s="52"/>
      <c r="F219" s="52"/>
      <c r="G219" s="52"/>
      <c r="H219" s="52"/>
      <c r="I219" s="52"/>
    </row>
    <row r="220" spans="4:9" x14ac:dyDescent="0.2">
      <c r="D220" s="52"/>
      <c r="E220" s="52"/>
      <c r="F220" s="52"/>
      <c r="G220" s="52"/>
      <c r="H220" s="52"/>
      <c r="I220" s="52"/>
    </row>
    <row r="221" spans="4:9" x14ac:dyDescent="0.2">
      <c r="D221" s="52"/>
      <c r="E221" s="52"/>
      <c r="F221" s="52"/>
      <c r="G221" s="52"/>
      <c r="H221" s="52"/>
      <c r="I221" s="52"/>
    </row>
    <row r="222" spans="4:9" x14ac:dyDescent="0.2">
      <c r="D222" s="52"/>
      <c r="E222" s="52"/>
      <c r="F222" s="52"/>
      <c r="G222" s="52"/>
      <c r="H222" s="52"/>
      <c r="I222" s="52"/>
    </row>
    <row r="223" spans="4:9" x14ac:dyDescent="0.2">
      <c r="D223" s="52"/>
      <c r="E223" s="52"/>
      <c r="F223" s="52"/>
      <c r="G223" s="52"/>
      <c r="H223" s="52"/>
      <c r="I223" s="52"/>
    </row>
    <row r="224" spans="4:9" x14ac:dyDescent="0.2">
      <c r="D224" s="52"/>
      <c r="E224" s="52"/>
      <c r="F224" s="52"/>
      <c r="G224" s="52"/>
      <c r="H224" s="52"/>
      <c r="I224" s="52"/>
    </row>
    <row r="225" spans="4:9" x14ac:dyDescent="0.2">
      <c r="D225" s="52"/>
      <c r="E225" s="52"/>
      <c r="F225" s="52"/>
      <c r="G225" s="52"/>
      <c r="H225" s="52"/>
      <c r="I225" s="52"/>
    </row>
    <row r="226" spans="4:9" x14ac:dyDescent="0.2">
      <c r="D226" s="52"/>
      <c r="E226" s="52"/>
      <c r="F226" s="52"/>
      <c r="G226" s="52"/>
      <c r="H226" s="52"/>
      <c r="I226" s="52"/>
    </row>
    <row r="227" spans="4:9" x14ac:dyDescent="0.2">
      <c r="D227" s="52"/>
      <c r="E227" s="52"/>
      <c r="F227" s="52"/>
      <c r="G227" s="52"/>
      <c r="H227" s="52"/>
      <c r="I227" s="52"/>
    </row>
    <row r="228" spans="4:9" x14ac:dyDescent="0.2">
      <c r="D228" s="52"/>
      <c r="E228" s="52"/>
      <c r="F228" s="52"/>
      <c r="G228" s="52"/>
      <c r="H228" s="52"/>
      <c r="I228" s="52"/>
    </row>
    <row r="229" spans="4:9" x14ac:dyDescent="0.2">
      <c r="D229" s="52"/>
      <c r="E229" s="52"/>
      <c r="F229" s="52"/>
      <c r="G229" s="52"/>
      <c r="H229" s="52"/>
      <c r="I229" s="52"/>
    </row>
    <row r="230" spans="4:9" x14ac:dyDescent="0.2">
      <c r="D230" s="52"/>
      <c r="E230" s="52"/>
      <c r="F230" s="52"/>
      <c r="G230" s="52"/>
      <c r="H230" s="52"/>
      <c r="I230" s="52"/>
    </row>
    <row r="231" spans="4:9" x14ac:dyDescent="0.2">
      <c r="D231" s="52"/>
      <c r="E231" s="52"/>
      <c r="F231" s="52"/>
      <c r="G231" s="52"/>
      <c r="H231" s="52"/>
      <c r="I231" s="52"/>
    </row>
    <row r="232" spans="4:9" x14ac:dyDescent="0.2">
      <c r="D232" s="52"/>
      <c r="E232" s="52"/>
      <c r="F232" s="52"/>
      <c r="G232" s="52"/>
      <c r="H232" s="52"/>
      <c r="I232" s="52"/>
    </row>
    <row r="233" spans="4:9" x14ac:dyDescent="0.2">
      <c r="D233" s="52"/>
      <c r="E233" s="52"/>
      <c r="F233" s="52"/>
      <c r="G233" s="52"/>
      <c r="H233" s="52"/>
      <c r="I233" s="52"/>
    </row>
    <row r="234" spans="4:9" x14ac:dyDescent="0.2">
      <c r="D234" s="52"/>
      <c r="E234" s="52"/>
      <c r="F234" s="52"/>
      <c r="G234" s="52"/>
      <c r="H234" s="52"/>
      <c r="I234" s="52"/>
    </row>
    <row r="235" spans="4:9" x14ac:dyDescent="0.2">
      <c r="D235" s="52"/>
      <c r="E235" s="52"/>
      <c r="F235" s="52"/>
      <c r="G235" s="52"/>
      <c r="H235" s="52"/>
      <c r="I235" s="52"/>
    </row>
    <row r="236" spans="4:9" x14ac:dyDescent="0.2">
      <c r="D236" s="52"/>
      <c r="E236" s="52"/>
      <c r="F236" s="52"/>
      <c r="G236" s="52"/>
      <c r="H236" s="52"/>
      <c r="I236" s="52"/>
    </row>
    <row r="237" spans="4:9" x14ac:dyDescent="0.2">
      <c r="D237" s="52"/>
      <c r="E237" s="52"/>
      <c r="F237" s="52"/>
      <c r="G237" s="52"/>
      <c r="H237" s="52"/>
      <c r="I237" s="52"/>
    </row>
    <row r="238" spans="4:9" x14ac:dyDescent="0.2">
      <c r="D238" s="52"/>
      <c r="E238" s="52"/>
      <c r="F238" s="52"/>
      <c r="G238" s="52"/>
      <c r="H238" s="52"/>
      <c r="I238" s="52"/>
    </row>
    <row r="239" spans="4:9" x14ac:dyDescent="0.2">
      <c r="D239" s="52"/>
      <c r="E239" s="52"/>
      <c r="F239" s="52"/>
      <c r="G239" s="52"/>
      <c r="H239" s="52"/>
      <c r="I239" s="52"/>
    </row>
    <row r="240" spans="4:9" x14ac:dyDescent="0.2">
      <c r="D240" s="52"/>
      <c r="E240" s="52"/>
      <c r="F240" s="52"/>
      <c r="G240" s="52"/>
      <c r="H240" s="52"/>
      <c r="I240" s="52"/>
    </row>
    <row r="241" spans="4:9" x14ac:dyDescent="0.2">
      <c r="D241" s="52"/>
      <c r="E241" s="52"/>
      <c r="F241" s="52"/>
      <c r="G241" s="52"/>
      <c r="H241" s="52"/>
      <c r="I241" s="52"/>
    </row>
    <row r="242" spans="4:9" x14ac:dyDescent="0.2">
      <c r="D242" s="52"/>
      <c r="E242" s="52"/>
      <c r="F242" s="52"/>
      <c r="G242" s="52"/>
      <c r="H242" s="52"/>
      <c r="I242" s="52"/>
    </row>
    <row r="243" spans="4:9" x14ac:dyDescent="0.2">
      <c r="D243" s="52"/>
      <c r="E243" s="52"/>
      <c r="F243" s="52"/>
      <c r="G243" s="52"/>
      <c r="H243" s="52"/>
      <c r="I243" s="52"/>
    </row>
    <row r="244" spans="4:9" x14ac:dyDescent="0.2">
      <c r="D244" s="52"/>
      <c r="E244" s="52"/>
      <c r="F244" s="52"/>
      <c r="G244" s="52"/>
      <c r="H244" s="52"/>
      <c r="I244" s="52"/>
    </row>
    <row r="245" spans="4:9" x14ac:dyDescent="0.2">
      <c r="D245" s="52"/>
      <c r="E245" s="52"/>
      <c r="F245" s="52"/>
      <c r="G245" s="52"/>
      <c r="H245" s="52"/>
      <c r="I245" s="52"/>
    </row>
    <row r="246" spans="4:9" x14ac:dyDescent="0.2">
      <c r="D246" s="52"/>
      <c r="E246" s="52"/>
      <c r="F246" s="52"/>
      <c r="G246" s="52"/>
      <c r="H246" s="52"/>
      <c r="I246" s="52"/>
    </row>
    <row r="247" spans="4:9" x14ac:dyDescent="0.2">
      <c r="D247" s="52"/>
      <c r="E247" s="52"/>
      <c r="F247" s="52"/>
      <c r="G247" s="52"/>
      <c r="H247" s="52"/>
      <c r="I247" s="52"/>
    </row>
    <row r="248" spans="4:9" x14ac:dyDescent="0.2">
      <c r="D248" s="52"/>
      <c r="E248" s="52"/>
      <c r="F248" s="52"/>
      <c r="G248" s="52"/>
      <c r="H248" s="52"/>
      <c r="I248" s="52"/>
    </row>
    <row r="249" spans="4:9" x14ac:dyDescent="0.2">
      <c r="D249" s="52"/>
      <c r="E249" s="52"/>
      <c r="F249" s="52"/>
      <c r="G249" s="52"/>
      <c r="H249" s="52"/>
      <c r="I249" s="52"/>
    </row>
    <row r="250" spans="4:9" x14ac:dyDescent="0.2">
      <c r="D250" s="52"/>
      <c r="E250" s="52"/>
      <c r="F250" s="52"/>
      <c r="G250" s="52"/>
      <c r="H250" s="52"/>
      <c r="I250" s="52"/>
    </row>
    <row r="251" spans="4:9" x14ac:dyDescent="0.2">
      <c r="D251" s="52"/>
      <c r="E251" s="52"/>
      <c r="F251" s="52"/>
      <c r="G251" s="52"/>
      <c r="H251" s="52"/>
      <c r="I251" s="52"/>
    </row>
    <row r="252" spans="4:9" x14ac:dyDescent="0.2">
      <c r="D252" s="52"/>
      <c r="E252" s="52"/>
      <c r="F252" s="52"/>
      <c r="G252" s="52"/>
      <c r="H252" s="52"/>
      <c r="I252" s="52"/>
    </row>
    <row r="253" spans="4:9" x14ac:dyDescent="0.2">
      <c r="D253" s="52"/>
      <c r="E253" s="52"/>
      <c r="F253" s="52"/>
      <c r="G253" s="52"/>
      <c r="H253" s="52"/>
      <c r="I253" s="52"/>
    </row>
    <row r="254" spans="4:9" x14ac:dyDescent="0.2">
      <c r="D254" s="52"/>
      <c r="E254" s="52"/>
      <c r="F254" s="52"/>
      <c r="G254" s="52"/>
      <c r="H254" s="52"/>
      <c r="I254" s="52"/>
    </row>
    <row r="255" spans="4:9" x14ac:dyDescent="0.2">
      <c r="D255" s="52"/>
      <c r="E255" s="52"/>
      <c r="F255" s="52"/>
      <c r="G255" s="52"/>
      <c r="H255" s="52"/>
      <c r="I255" s="52"/>
    </row>
    <row r="256" spans="4:9" x14ac:dyDescent="0.2">
      <c r="D256" s="52"/>
      <c r="E256" s="52"/>
      <c r="F256" s="52"/>
      <c r="G256" s="52"/>
      <c r="H256" s="52"/>
      <c r="I256" s="52"/>
    </row>
    <row r="257" spans="4:9" x14ac:dyDescent="0.2">
      <c r="D257" s="52"/>
      <c r="E257" s="52"/>
      <c r="F257" s="52"/>
      <c r="G257" s="52"/>
      <c r="H257" s="52"/>
      <c r="I257" s="52"/>
    </row>
    <row r="258" spans="4:9" x14ac:dyDescent="0.2">
      <c r="D258" s="52"/>
      <c r="E258" s="52"/>
      <c r="F258" s="52"/>
      <c r="G258" s="52"/>
      <c r="H258" s="52"/>
      <c r="I258" s="52"/>
    </row>
    <row r="259" spans="4:9" x14ac:dyDescent="0.2">
      <c r="D259" s="52"/>
      <c r="E259" s="52"/>
      <c r="F259" s="52"/>
      <c r="G259" s="52"/>
      <c r="H259" s="52"/>
      <c r="I259" s="52"/>
    </row>
    <row r="260" spans="4:9" x14ac:dyDescent="0.2">
      <c r="D260" s="52"/>
      <c r="E260" s="52"/>
      <c r="F260" s="52"/>
      <c r="G260" s="52"/>
      <c r="H260" s="52"/>
      <c r="I260" s="52"/>
    </row>
    <row r="261" spans="4:9" x14ac:dyDescent="0.2">
      <c r="D261" s="52"/>
      <c r="E261" s="52"/>
      <c r="F261" s="52"/>
      <c r="G261" s="52"/>
      <c r="H261" s="52"/>
      <c r="I261" s="52"/>
    </row>
    <row r="262" spans="4:9" x14ac:dyDescent="0.2">
      <c r="D262" s="52"/>
      <c r="E262" s="52"/>
      <c r="F262" s="52"/>
      <c r="G262" s="52"/>
      <c r="H262" s="52"/>
      <c r="I262" s="52"/>
    </row>
    <row r="263" spans="4:9" x14ac:dyDescent="0.2">
      <c r="D263" s="52"/>
      <c r="E263" s="52"/>
      <c r="F263" s="52"/>
      <c r="G263" s="52"/>
      <c r="H263" s="52"/>
      <c r="I263" s="52"/>
    </row>
    <row r="264" spans="4:9" x14ac:dyDescent="0.2">
      <c r="D264" s="52"/>
      <c r="E264" s="52"/>
      <c r="F264" s="52"/>
      <c r="G264" s="52"/>
      <c r="H264" s="52"/>
      <c r="I264" s="52"/>
    </row>
    <row r="265" spans="4:9" x14ac:dyDescent="0.2">
      <c r="D265" s="52"/>
      <c r="E265" s="52"/>
      <c r="F265" s="52"/>
      <c r="G265" s="52"/>
      <c r="H265" s="52"/>
      <c r="I265" s="52"/>
    </row>
    <row r="266" spans="4:9" x14ac:dyDescent="0.2">
      <c r="D266" s="52"/>
      <c r="E266" s="52"/>
      <c r="F266" s="52"/>
      <c r="G266" s="52"/>
      <c r="H266" s="52"/>
      <c r="I266" s="52"/>
    </row>
    <row r="267" spans="4:9" x14ac:dyDescent="0.2">
      <c r="D267" s="52"/>
      <c r="E267" s="52"/>
      <c r="F267" s="52"/>
      <c r="G267" s="52"/>
      <c r="H267" s="52"/>
      <c r="I267" s="52"/>
    </row>
    <row r="268" spans="4:9" x14ac:dyDescent="0.2">
      <c r="D268" s="52"/>
      <c r="E268" s="52"/>
      <c r="F268" s="52"/>
      <c r="G268" s="52"/>
      <c r="H268" s="52"/>
      <c r="I268" s="52"/>
    </row>
    <row r="269" spans="4:9" x14ac:dyDescent="0.2">
      <c r="D269" s="52"/>
      <c r="E269" s="52"/>
      <c r="F269" s="52"/>
      <c r="G269" s="52"/>
      <c r="H269" s="52"/>
      <c r="I269" s="52"/>
    </row>
    <row r="270" spans="4:9" x14ac:dyDescent="0.2">
      <c r="D270" s="52"/>
      <c r="E270" s="52"/>
      <c r="F270" s="52"/>
      <c r="G270" s="52"/>
      <c r="H270" s="52"/>
      <c r="I270" s="52"/>
    </row>
    <row r="271" spans="4:9" x14ac:dyDescent="0.2">
      <c r="D271" s="52"/>
      <c r="E271" s="52"/>
      <c r="F271" s="52"/>
      <c r="G271" s="52"/>
      <c r="H271" s="52"/>
      <c r="I271" s="52"/>
    </row>
    <row r="272" spans="4:9" x14ac:dyDescent="0.2">
      <c r="D272" s="52"/>
      <c r="E272" s="52"/>
      <c r="F272" s="52"/>
      <c r="G272" s="52"/>
      <c r="H272" s="52"/>
      <c r="I272" s="52"/>
    </row>
    <row r="273" spans="4:9" x14ac:dyDescent="0.2">
      <c r="D273" s="52"/>
      <c r="E273" s="52"/>
      <c r="F273" s="52"/>
      <c r="G273" s="52"/>
      <c r="H273" s="52"/>
      <c r="I273" s="52"/>
    </row>
    <row r="274" spans="4:9" x14ac:dyDescent="0.2">
      <c r="D274" s="52"/>
      <c r="E274" s="52"/>
      <c r="F274" s="52"/>
      <c r="G274" s="52"/>
      <c r="H274" s="52"/>
      <c r="I274" s="52"/>
    </row>
    <row r="275" spans="4:9" x14ac:dyDescent="0.2">
      <c r="D275" s="52"/>
      <c r="E275" s="52"/>
      <c r="F275" s="52"/>
      <c r="G275" s="52"/>
      <c r="H275" s="52"/>
      <c r="I275" s="52"/>
    </row>
    <row r="276" spans="4:9" x14ac:dyDescent="0.2">
      <c r="D276" s="52"/>
      <c r="E276" s="52"/>
      <c r="F276" s="52"/>
      <c r="G276" s="52"/>
      <c r="H276" s="52"/>
      <c r="I276" s="52"/>
    </row>
    <row r="277" spans="4:9" x14ac:dyDescent="0.2">
      <c r="D277" s="52"/>
      <c r="E277" s="52"/>
      <c r="F277" s="52"/>
      <c r="G277" s="52"/>
      <c r="H277" s="52"/>
      <c r="I277" s="52"/>
    </row>
    <row r="278" spans="4:9" x14ac:dyDescent="0.2">
      <c r="D278" s="52"/>
      <c r="E278" s="52"/>
      <c r="F278" s="52"/>
      <c r="G278" s="52"/>
      <c r="H278" s="52"/>
      <c r="I278" s="52"/>
    </row>
    <row r="279" spans="4:9" x14ac:dyDescent="0.2">
      <c r="D279" s="52"/>
      <c r="E279" s="52"/>
      <c r="F279" s="52"/>
      <c r="G279" s="52"/>
      <c r="H279" s="52"/>
      <c r="I279" s="52"/>
    </row>
    <row r="280" spans="4:9" x14ac:dyDescent="0.2">
      <c r="D280" s="52"/>
      <c r="E280" s="52"/>
      <c r="F280" s="52"/>
      <c r="G280" s="52"/>
      <c r="H280" s="52"/>
      <c r="I280" s="52"/>
    </row>
    <row r="281" spans="4:9" x14ac:dyDescent="0.2">
      <c r="D281" s="52"/>
      <c r="E281" s="52"/>
      <c r="F281" s="52"/>
      <c r="G281" s="52"/>
      <c r="H281" s="52"/>
      <c r="I281" s="52"/>
    </row>
    <row r="282" spans="4:9" x14ac:dyDescent="0.2">
      <c r="D282" s="52"/>
      <c r="E282" s="52"/>
      <c r="F282" s="52"/>
      <c r="G282" s="52"/>
      <c r="H282" s="52"/>
      <c r="I282" s="52"/>
    </row>
    <row r="283" spans="4:9" x14ac:dyDescent="0.2">
      <c r="D283" s="52"/>
      <c r="E283" s="52"/>
      <c r="F283" s="52"/>
      <c r="G283" s="52"/>
      <c r="H283" s="52"/>
      <c r="I283" s="52"/>
    </row>
    <row r="284" spans="4:9" x14ac:dyDescent="0.2">
      <c r="D284" s="52"/>
      <c r="E284" s="52"/>
      <c r="F284" s="52"/>
      <c r="G284" s="52"/>
      <c r="H284" s="52"/>
      <c r="I284" s="52"/>
    </row>
    <row r="285" spans="4:9" x14ac:dyDescent="0.2">
      <c r="D285" s="52"/>
      <c r="E285" s="52"/>
      <c r="F285" s="52"/>
      <c r="G285" s="52"/>
      <c r="H285" s="52"/>
      <c r="I285" s="52"/>
    </row>
    <row r="286" spans="4:9" x14ac:dyDescent="0.2">
      <c r="D286" s="52"/>
      <c r="E286" s="52"/>
      <c r="F286" s="52"/>
      <c r="G286" s="52"/>
      <c r="H286" s="52"/>
      <c r="I286" s="52"/>
    </row>
    <row r="287" spans="4:9" x14ac:dyDescent="0.2">
      <c r="D287" s="52"/>
      <c r="E287" s="52"/>
      <c r="F287" s="52"/>
      <c r="G287" s="52"/>
      <c r="H287" s="52"/>
      <c r="I287" s="52"/>
    </row>
    <row r="288" spans="4:9" x14ac:dyDescent="0.2">
      <c r="D288" s="52"/>
      <c r="E288" s="52"/>
      <c r="F288" s="52"/>
      <c r="G288" s="52"/>
      <c r="H288" s="52"/>
      <c r="I288" s="52"/>
    </row>
    <row r="289" spans="4:9" x14ac:dyDescent="0.2">
      <c r="D289" s="52"/>
      <c r="E289" s="52"/>
      <c r="F289" s="52"/>
      <c r="G289" s="52"/>
      <c r="H289" s="52"/>
      <c r="I289" s="52"/>
    </row>
    <row r="290" spans="4:9" x14ac:dyDescent="0.2">
      <c r="D290" s="52"/>
      <c r="E290" s="52"/>
      <c r="F290" s="52"/>
      <c r="G290" s="52"/>
      <c r="H290" s="52"/>
      <c r="I290" s="52"/>
    </row>
    <row r="291" spans="4:9" x14ac:dyDescent="0.2">
      <c r="D291" s="52"/>
      <c r="E291" s="52"/>
      <c r="F291" s="52"/>
      <c r="G291" s="52"/>
      <c r="H291" s="52"/>
      <c r="I291" s="52"/>
    </row>
    <row r="292" spans="4:9" x14ac:dyDescent="0.2">
      <c r="D292" s="52"/>
      <c r="E292" s="52"/>
      <c r="F292" s="52"/>
      <c r="G292" s="52"/>
      <c r="H292" s="52"/>
      <c r="I292" s="52"/>
    </row>
    <row r="293" spans="4:9" x14ac:dyDescent="0.2">
      <c r="D293" s="52"/>
      <c r="E293" s="52"/>
      <c r="F293" s="52"/>
      <c r="G293" s="52"/>
      <c r="H293" s="52"/>
      <c r="I293" s="52"/>
    </row>
    <row r="294" spans="4:9" x14ac:dyDescent="0.2">
      <c r="D294" s="52"/>
      <c r="E294" s="52"/>
      <c r="F294" s="52"/>
      <c r="G294" s="52"/>
      <c r="H294" s="52"/>
      <c r="I294" s="52"/>
    </row>
    <row r="295" spans="4:9" x14ac:dyDescent="0.2">
      <c r="D295" s="52"/>
      <c r="E295" s="52"/>
      <c r="F295" s="52"/>
      <c r="G295" s="52"/>
      <c r="H295" s="52"/>
      <c r="I295" s="52"/>
    </row>
    <row r="296" spans="4:9" x14ac:dyDescent="0.2">
      <c r="D296" s="52"/>
      <c r="E296" s="52"/>
      <c r="F296" s="52"/>
      <c r="G296" s="52"/>
      <c r="H296" s="52"/>
      <c r="I296" s="52"/>
    </row>
    <row r="297" spans="4:9" x14ac:dyDescent="0.2">
      <c r="D297" s="52"/>
      <c r="E297" s="52"/>
      <c r="F297" s="52"/>
      <c r="G297" s="52"/>
      <c r="H297" s="52"/>
      <c r="I297" s="52"/>
    </row>
    <row r="298" spans="4:9" x14ac:dyDescent="0.2">
      <c r="D298" s="52"/>
      <c r="E298" s="52"/>
      <c r="F298" s="52"/>
      <c r="G298" s="52"/>
      <c r="H298" s="52"/>
      <c r="I298" s="52"/>
    </row>
    <row r="299" spans="4:9" x14ac:dyDescent="0.2">
      <c r="D299" s="52"/>
      <c r="E299" s="52"/>
      <c r="F299" s="52"/>
      <c r="G299" s="52"/>
      <c r="H299" s="52"/>
      <c r="I299" s="52"/>
    </row>
    <row r="300" spans="4:9" x14ac:dyDescent="0.2">
      <c r="D300" s="52"/>
      <c r="E300" s="52"/>
      <c r="F300" s="52"/>
      <c r="G300" s="52"/>
      <c r="H300" s="52"/>
      <c r="I300" s="52"/>
    </row>
    <row r="301" spans="4:9" x14ac:dyDescent="0.2">
      <c r="D301" s="52"/>
      <c r="E301" s="52"/>
      <c r="F301" s="52"/>
      <c r="G301" s="52"/>
      <c r="H301" s="52"/>
      <c r="I301" s="52"/>
    </row>
    <row r="302" spans="4:9" x14ac:dyDescent="0.2">
      <c r="D302" s="52"/>
      <c r="E302" s="52"/>
      <c r="F302" s="52"/>
      <c r="G302" s="52"/>
      <c r="H302" s="52"/>
      <c r="I302" s="52"/>
    </row>
    <row r="303" spans="4:9" x14ac:dyDescent="0.2">
      <c r="D303" s="52"/>
      <c r="E303" s="52"/>
      <c r="F303" s="52"/>
      <c r="G303" s="52"/>
      <c r="H303" s="52"/>
      <c r="I303" s="52"/>
    </row>
    <row r="304" spans="4:9" x14ac:dyDescent="0.2">
      <c r="D304" s="52"/>
      <c r="E304" s="52"/>
      <c r="F304" s="52"/>
      <c r="G304" s="52"/>
      <c r="H304" s="52"/>
      <c r="I304" s="52"/>
    </row>
    <row r="305" spans="4:9" x14ac:dyDescent="0.2">
      <c r="D305" s="52"/>
      <c r="E305" s="52"/>
      <c r="F305" s="52"/>
      <c r="G305" s="52"/>
      <c r="H305" s="52"/>
      <c r="I305" s="52"/>
    </row>
    <row r="306" spans="4:9" x14ac:dyDescent="0.2">
      <c r="D306" s="52"/>
      <c r="E306" s="52"/>
      <c r="F306" s="52"/>
      <c r="G306" s="52"/>
      <c r="H306" s="52"/>
      <c r="I306" s="52"/>
    </row>
    <row r="307" spans="4:9" x14ac:dyDescent="0.2">
      <c r="D307" s="52"/>
      <c r="E307" s="52"/>
      <c r="F307" s="52"/>
      <c r="G307" s="52"/>
      <c r="H307" s="52"/>
      <c r="I307" s="52"/>
    </row>
    <row r="308" spans="4:9" x14ac:dyDescent="0.2">
      <c r="D308" s="52"/>
      <c r="E308" s="52"/>
      <c r="F308" s="52"/>
      <c r="G308" s="52"/>
      <c r="H308" s="52"/>
      <c r="I308" s="52"/>
    </row>
    <row r="309" spans="4:9" x14ac:dyDescent="0.2">
      <c r="D309" s="52"/>
      <c r="E309" s="52"/>
      <c r="F309" s="52"/>
      <c r="G309" s="52"/>
      <c r="H309" s="52"/>
      <c r="I309" s="52"/>
    </row>
    <row r="310" spans="4:9" x14ac:dyDescent="0.2">
      <c r="D310" s="52"/>
      <c r="E310" s="52"/>
      <c r="F310" s="52"/>
      <c r="G310" s="52"/>
      <c r="H310" s="52"/>
      <c r="I310" s="52"/>
    </row>
    <row r="311" spans="4:9" x14ac:dyDescent="0.2">
      <c r="D311" s="52"/>
      <c r="E311" s="52"/>
      <c r="F311" s="52"/>
      <c r="G311" s="52"/>
      <c r="H311" s="52"/>
      <c r="I311" s="52"/>
    </row>
    <row r="312" spans="4:9" x14ac:dyDescent="0.2">
      <c r="D312" s="52"/>
      <c r="E312" s="52"/>
      <c r="F312" s="52"/>
      <c r="G312" s="52"/>
      <c r="H312" s="52"/>
      <c r="I312" s="52"/>
    </row>
    <row r="313" spans="4:9" x14ac:dyDescent="0.2">
      <c r="D313" s="52"/>
      <c r="E313" s="52"/>
      <c r="F313" s="52"/>
      <c r="G313" s="52"/>
      <c r="H313" s="52"/>
      <c r="I313" s="52"/>
    </row>
    <row r="314" spans="4:9" x14ac:dyDescent="0.2">
      <c r="D314" s="52"/>
      <c r="E314" s="52"/>
      <c r="F314" s="52"/>
      <c r="G314" s="52"/>
      <c r="H314" s="52"/>
      <c r="I314" s="52"/>
    </row>
    <row r="315" spans="4:9" x14ac:dyDescent="0.2">
      <c r="D315" s="52"/>
      <c r="E315" s="52"/>
      <c r="F315" s="52"/>
      <c r="G315" s="52"/>
      <c r="H315" s="52"/>
      <c r="I315" s="52"/>
    </row>
    <row r="316" spans="4:9" x14ac:dyDescent="0.2">
      <c r="D316" s="52"/>
      <c r="E316" s="52"/>
      <c r="F316" s="52"/>
      <c r="G316" s="52"/>
      <c r="H316" s="52"/>
      <c r="I316" s="52"/>
    </row>
    <row r="317" spans="4:9" x14ac:dyDescent="0.2">
      <c r="D317" s="52"/>
      <c r="E317" s="52"/>
      <c r="F317" s="52"/>
      <c r="G317" s="52"/>
      <c r="H317" s="52"/>
      <c r="I317" s="52"/>
    </row>
    <row r="318" spans="4:9" x14ac:dyDescent="0.2">
      <c r="D318" s="52"/>
      <c r="E318" s="52"/>
      <c r="F318" s="52"/>
      <c r="G318" s="52"/>
      <c r="H318" s="52"/>
      <c r="I318" s="52"/>
    </row>
    <row r="319" spans="4:9" x14ac:dyDescent="0.2">
      <c r="D319" s="52"/>
      <c r="E319" s="52"/>
      <c r="F319" s="52"/>
      <c r="G319" s="52"/>
      <c r="H319" s="52"/>
      <c r="I319" s="52"/>
    </row>
    <row r="320" spans="4:9" x14ac:dyDescent="0.2">
      <c r="D320" s="52"/>
      <c r="E320" s="52"/>
      <c r="F320" s="52"/>
      <c r="G320" s="52"/>
      <c r="H320" s="52"/>
      <c r="I320" s="52"/>
    </row>
    <row r="321" spans="4:9" x14ac:dyDescent="0.2">
      <c r="D321" s="52"/>
      <c r="E321" s="52"/>
      <c r="F321" s="52"/>
      <c r="G321" s="52"/>
      <c r="H321" s="52"/>
      <c r="I321" s="52"/>
    </row>
    <row r="322" spans="4:9" x14ac:dyDescent="0.2">
      <c r="D322" s="52"/>
      <c r="E322" s="52"/>
      <c r="F322" s="52"/>
      <c r="G322" s="52"/>
      <c r="H322" s="52"/>
      <c r="I322" s="52"/>
    </row>
    <row r="323" spans="4:9" x14ac:dyDescent="0.2">
      <c r="D323" s="52"/>
      <c r="E323" s="52"/>
      <c r="F323" s="52"/>
      <c r="G323" s="52"/>
      <c r="H323" s="52"/>
      <c r="I323" s="52"/>
    </row>
    <row r="324" spans="4:9" x14ac:dyDescent="0.2">
      <c r="D324" s="52"/>
      <c r="E324" s="52"/>
      <c r="F324" s="52"/>
      <c r="G324" s="52"/>
      <c r="H324" s="52"/>
      <c r="I324" s="52"/>
    </row>
    <row r="325" spans="4:9" x14ac:dyDescent="0.2">
      <c r="D325" s="52"/>
      <c r="E325" s="52"/>
      <c r="F325" s="52"/>
      <c r="G325" s="52"/>
      <c r="H325" s="52"/>
      <c r="I325" s="52"/>
    </row>
    <row r="326" spans="4:9" x14ac:dyDescent="0.2">
      <c r="D326" s="52"/>
      <c r="E326" s="52"/>
      <c r="F326" s="52"/>
      <c r="G326" s="52"/>
      <c r="H326" s="52"/>
      <c r="I326" s="52"/>
    </row>
    <row r="327" spans="4:9" x14ac:dyDescent="0.2">
      <c r="D327" s="52"/>
      <c r="E327" s="52"/>
      <c r="F327" s="52"/>
      <c r="G327" s="52"/>
      <c r="H327" s="52"/>
      <c r="I327" s="52"/>
    </row>
    <row r="328" spans="4:9" x14ac:dyDescent="0.2">
      <c r="D328" s="52"/>
      <c r="E328" s="52"/>
      <c r="F328" s="52"/>
      <c r="G328" s="52"/>
      <c r="H328" s="52"/>
      <c r="I328" s="52"/>
    </row>
    <row r="329" spans="4:9" x14ac:dyDescent="0.2">
      <c r="D329" s="52"/>
      <c r="E329" s="52"/>
      <c r="F329" s="52"/>
      <c r="G329" s="52"/>
      <c r="H329" s="52"/>
      <c r="I329" s="52"/>
    </row>
    <row r="330" spans="4:9" x14ac:dyDescent="0.2">
      <c r="D330" s="52"/>
      <c r="E330" s="52"/>
      <c r="F330" s="52"/>
      <c r="G330" s="52"/>
      <c r="H330" s="52"/>
      <c r="I330" s="52"/>
    </row>
    <row r="331" spans="4:9" x14ac:dyDescent="0.2">
      <c r="D331" s="52"/>
      <c r="E331" s="52"/>
      <c r="F331" s="52"/>
      <c r="G331" s="52"/>
      <c r="H331" s="52"/>
      <c r="I331" s="52"/>
    </row>
    <row r="332" spans="4:9" x14ac:dyDescent="0.2">
      <c r="D332" s="52"/>
      <c r="E332" s="52"/>
      <c r="F332" s="52"/>
      <c r="G332" s="52"/>
      <c r="H332" s="52"/>
      <c r="I332" s="52"/>
    </row>
    <row r="333" spans="4:9" x14ac:dyDescent="0.2">
      <c r="D333" s="52"/>
      <c r="E333" s="52"/>
      <c r="F333" s="52"/>
      <c r="G333" s="52"/>
      <c r="H333" s="52"/>
      <c r="I333" s="52"/>
    </row>
    <row r="334" spans="4:9" x14ac:dyDescent="0.2">
      <c r="D334" s="52"/>
      <c r="E334" s="52"/>
      <c r="F334" s="52"/>
      <c r="G334" s="52"/>
      <c r="H334" s="52"/>
      <c r="I334" s="52"/>
    </row>
    <row r="335" spans="4:9" x14ac:dyDescent="0.2">
      <c r="D335" s="52"/>
      <c r="E335" s="52"/>
      <c r="F335" s="52"/>
      <c r="G335" s="52"/>
      <c r="H335" s="52"/>
      <c r="I335" s="52"/>
    </row>
    <row r="336" spans="4:9" x14ac:dyDescent="0.2">
      <c r="D336" s="52"/>
      <c r="E336" s="52"/>
      <c r="F336" s="52"/>
      <c r="G336" s="52"/>
      <c r="H336" s="52"/>
      <c r="I336" s="52"/>
    </row>
    <row r="337" spans="4:9" x14ac:dyDescent="0.2">
      <c r="D337" s="52"/>
      <c r="E337" s="52"/>
      <c r="F337" s="52"/>
      <c r="G337" s="52"/>
      <c r="H337" s="52"/>
      <c r="I337" s="52"/>
    </row>
    <row r="338" spans="4:9" x14ac:dyDescent="0.2">
      <c r="D338" s="52"/>
      <c r="E338" s="52"/>
      <c r="F338" s="52"/>
      <c r="G338" s="52"/>
      <c r="H338" s="52"/>
      <c r="I338" s="52"/>
    </row>
    <row r="339" spans="4:9" x14ac:dyDescent="0.2">
      <c r="D339" s="52"/>
      <c r="E339" s="52"/>
      <c r="F339" s="52"/>
      <c r="G339" s="52"/>
      <c r="H339" s="52"/>
      <c r="I339" s="52"/>
    </row>
    <row r="340" spans="4:9" x14ac:dyDescent="0.2">
      <c r="D340" s="52"/>
      <c r="E340" s="52"/>
      <c r="F340" s="52"/>
      <c r="G340" s="52"/>
      <c r="H340" s="52"/>
      <c r="I340" s="52"/>
    </row>
    <row r="341" spans="4:9" x14ac:dyDescent="0.2">
      <c r="D341" s="52"/>
      <c r="E341" s="52"/>
      <c r="F341" s="52"/>
      <c r="G341" s="52"/>
      <c r="H341" s="52"/>
      <c r="I341" s="52"/>
    </row>
    <row r="342" spans="4:9" x14ac:dyDescent="0.2">
      <c r="D342" s="52"/>
      <c r="E342" s="52"/>
      <c r="F342" s="52"/>
      <c r="G342" s="52"/>
      <c r="H342" s="52"/>
      <c r="I342" s="52"/>
    </row>
    <row r="343" spans="4:9" x14ac:dyDescent="0.2">
      <c r="D343" s="52"/>
      <c r="E343" s="52"/>
      <c r="F343" s="52"/>
      <c r="G343" s="52"/>
      <c r="H343" s="52"/>
      <c r="I343" s="52"/>
    </row>
    <row r="344" spans="4:9" x14ac:dyDescent="0.2">
      <c r="D344" s="52"/>
      <c r="E344" s="52"/>
      <c r="F344" s="52"/>
      <c r="G344" s="52"/>
      <c r="H344" s="52"/>
      <c r="I344" s="52"/>
    </row>
    <row r="345" spans="4:9" x14ac:dyDescent="0.2">
      <c r="D345" s="52"/>
      <c r="E345" s="52"/>
      <c r="F345" s="52"/>
      <c r="G345" s="52"/>
      <c r="H345" s="52"/>
      <c r="I345" s="52"/>
    </row>
    <row r="346" spans="4:9" x14ac:dyDescent="0.2">
      <c r="D346" s="52"/>
      <c r="E346" s="52"/>
      <c r="F346" s="52"/>
      <c r="G346" s="52"/>
      <c r="H346" s="52"/>
      <c r="I346" s="52"/>
    </row>
    <row r="347" spans="4:9" x14ac:dyDescent="0.2">
      <c r="D347" s="52"/>
      <c r="E347" s="52"/>
      <c r="F347" s="52"/>
      <c r="G347" s="52"/>
      <c r="H347" s="52"/>
      <c r="I347" s="52"/>
    </row>
    <row r="348" spans="4:9" x14ac:dyDescent="0.2">
      <c r="D348" s="52"/>
      <c r="E348" s="52"/>
      <c r="F348" s="52"/>
      <c r="G348" s="52"/>
      <c r="H348" s="52"/>
      <c r="I348" s="52"/>
    </row>
    <row r="349" spans="4:9" x14ac:dyDescent="0.2">
      <c r="D349" s="52"/>
      <c r="E349" s="52"/>
      <c r="F349" s="52"/>
      <c r="G349" s="52"/>
      <c r="H349" s="52"/>
      <c r="I349" s="52"/>
    </row>
    <row r="350" spans="4:9" x14ac:dyDescent="0.2">
      <c r="D350" s="52"/>
      <c r="E350" s="52"/>
      <c r="F350" s="52"/>
      <c r="G350" s="52"/>
      <c r="H350" s="52"/>
      <c r="I350" s="52"/>
    </row>
    <row r="351" spans="4:9" x14ac:dyDescent="0.2">
      <c r="D351" s="52"/>
      <c r="E351" s="52"/>
      <c r="F351" s="52"/>
      <c r="G351" s="52"/>
      <c r="H351" s="52"/>
      <c r="I351" s="52"/>
    </row>
    <row r="352" spans="4:9" x14ac:dyDescent="0.2">
      <c r="D352" s="52"/>
      <c r="E352" s="52"/>
      <c r="F352" s="52"/>
      <c r="G352" s="52"/>
      <c r="H352" s="52"/>
      <c r="I352" s="52"/>
    </row>
    <row r="353" spans="4:9" x14ac:dyDescent="0.2">
      <c r="D353" s="52"/>
      <c r="E353" s="52"/>
      <c r="F353" s="52"/>
      <c r="G353" s="52"/>
      <c r="H353" s="52"/>
      <c r="I353" s="52"/>
    </row>
    <row r="354" spans="4:9" x14ac:dyDescent="0.2">
      <c r="D354" s="52"/>
      <c r="E354" s="52"/>
      <c r="F354" s="52"/>
      <c r="G354" s="52"/>
      <c r="H354" s="52"/>
      <c r="I354" s="52"/>
    </row>
    <row r="355" spans="4:9" x14ac:dyDescent="0.2">
      <c r="D355" s="52"/>
      <c r="E355" s="52"/>
      <c r="F355" s="52"/>
      <c r="G355" s="52"/>
      <c r="H355" s="52"/>
      <c r="I355" s="52"/>
    </row>
    <row r="356" spans="4:9" x14ac:dyDescent="0.2">
      <c r="D356" s="52"/>
      <c r="E356" s="52"/>
      <c r="F356" s="52"/>
      <c r="G356" s="52"/>
      <c r="H356" s="52"/>
      <c r="I356" s="52"/>
    </row>
    <row r="357" spans="4:9" x14ac:dyDescent="0.2">
      <c r="D357" s="52"/>
      <c r="E357" s="52"/>
      <c r="F357" s="52"/>
      <c r="G357" s="52"/>
      <c r="H357" s="52"/>
      <c r="I357" s="52"/>
    </row>
    <row r="358" spans="4:9" x14ac:dyDescent="0.2">
      <c r="D358" s="52"/>
      <c r="E358" s="52"/>
      <c r="F358" s="52"/>
      <c r="G358" s="52"/>
      <c r="H358" s="52"/>
      <c r="I358" s="52"/>
    </row>
    <row r="359" spans="4:9" x14ac:dyDescent="0.2">
      <c r="D359" s="52"/>
      <c r="E359" s="52"/>
      <c r="F359" s="52"/>
      <c r="G359" s="52"/>
      <c r="H359" s="52"/>
      <c r="I359" s="52"/>
    </row>
    <row r="360" spans="4:9" x14ac:dyDescent="0.2">
      <c r="D360" s="52"/>
      <c r="E360" s="52"/>
      <c r="F360" s="52"/>
      <c r="G360" s="52"/>
      <c r="H360" s="52"/>
      <c r="I360" s="52"/>
    </row>
    <row r="361" spans="4:9" x14ac:dyDescent="0.2">
      <c r="D361" s="52"/>
      <c r="E361" s="52"/>
      <c r="F361" s="52"/>
      <c r="G361" s="52"/>
      <c r="H361" s="52"/>
      <c r="I361" s="52"/>
    </row>
    <row r="362" spans="4:9" x14ac:dyDescent="0.2">
      <c r="D362" s="52"/>
      <c r="E362" s="52"/>
      <c r="F362" s="52"/>
      <c r="G362" s="52"/>
      <c r="H362" s="52"/>
      <c r="I362" s="52"/>
    </row>
    <row r="363" spans="4:9" x14ac:dyDescent="0.2">
      <c r="D363" s="52"/>
      <c r="E363" s="52"/>
      <c r="F363" s="52"/>
      <c r="G363" s="52"/>
      <c r="H363" s="52"/>
      <c r="I363" s="52"/>
    </row>
    <row r="364" spans="4:9" x14ac:dyDescent="0.2">
      <c r="D364" s="52"/>
      <c r="E364" s="52"/>
      <c r="F364" s="52"/>
      <c r="G364" s="52"/>
      <c r="H364" s="52"/>
      <c r="I364" s="52"/>
    </row>
    <row r="365" spans="4:9" x14ac:dyDescent="0.2">
      <c r="D365" s="52"/>
      <c r="E365" s="52"/>
      <c r="F365" s="52"/>
      <c r="G365" s="52"/>
      <c r="H365" s="52"/>
      <c r="I365" s="52"/>
    </row>
    <row r="366" spans="4:9" x14ac:dyDescent="0.2">
      <c r="D366" s="52"/>
      <c r="E366" s="52"/>
      <c r="F366" s="52"/>
      <c r="G366" s="52"/>
      <c r="H366" s="52"/>
      <c r="I366" s="52"/>
    </row>
    <row r="367" spans="4:9" x14ac:dyDescent="0.2">
      <c r="D367" s="52"/>
      <c r="E367" s="52"/>
      <c r="F367" s="52"/>
      <c r="G367" s="52"/>
      <c r="H367" s="52"/>
      <c r="I367" s="52"/>
    </row>
    <row r="368" spans="4:9" x14ac:dyDescent="0.2">
      <c r="D368" s="52"/>
      <c r="E368" s="52"/>
      <c r="F368" s="52"/>
      <c r="G368" s="52"/>
      <c r="H368" s="52"/>
      <c r="I368" s="52"/>
    </row>
    <row r="369" spans="4:9" x14ac:dyDescent="0.2">
      <c r="D369" s="52"/>
      <c r="E369" s="52"/>
      <c r="F369" s="52"/>
      <c r="G369" s="52"/>
      <c r="H369" s="52"/>
      <c r="I369" s="52"/>
    </row>
    <row r="370" spans="4:9" x14ac:dyDescent="0.2">
      <c r="D370" s="52"/>
      <c r="E370" s="52"/>
      <c r="F370" s="52"/>
      <c r="G370" s="52"/>
      <c r="H370" s="52"/>
      <c r="I370" s="52"/>
    </row>
    <row r="371" spans="4:9" x14ac:dyDescent="0.2">
      <c r="D371" s="52"/>
      <c r="E371" s="52"/>
      <c r="F371" s="52"/>
      <c r="G371" s="52"/>
      <c r="H371" s="52"/>
      <c r="I371" s="52"/>
    </row>
    <row r="372" spans="4:9" x14ac:dyDescent="0.2">
      <c r="D372" s="52"/>
      <c r="E372" s="52"/>
      <c r="F372" s="52"/>
      <c r="G372" s="52"/>
      <c r="H372" s="52"/>
      <c r="I372" s="52"/>
    </row>
    <row r="373" spans="4:9" x14ac:dyDescent="0.2">
      <c r="D373" s="52"/>
      <c r="E373" s="52"/>
      <c r="F373" s="52"/>
      <c r="G373" s="52"/>
      <c r="H373" s="52"/>
      <c r="I373" s="52"/>
    </row>
    <row r="374" spans="4:9" x14ac:dyDescent="0.2">
      <c r="D374" s="52"/>
      <c r="E374" s="52"/>
      <c r="F374" s="52"/>
      <c r="G374" s="52"/>
      <c r="H374" s="52"/>
      <c r="I374" s="52"/>
    </row>
    <row r="375" spans="4:9" x14ac:dyDescent="0.2">
      <c r="D375" s="52"/>
      <c r="E375" s="52"/>
      <c r="F375" s="52"/>
      <c r="G375" s="52"/>
      <c r="H375" s="52"/>
      <c r="I375" s="52"/>
    </row>
    <row r="376" spans="4:9" x14ac:dyDescent="0.2">
      <c r="D376" s="52"/>
      <c r="E376" s="52"/>
      <c r="F376" s="52"/>
      <c r="G376" s="52"/>
      <c r="H376" s="52"/>
      <c r="I376" s="52"/>
    </row>
    <row r="377" spans="4:9" x14ac:dyDescent="0.2">
      <c r="D377" s="52"/>
      <c r="E377" s="52"/>
      <c r="F377" s="52"/>
      <c r="G377" s="52"/>
      <c r="H377" s="52"/>
      <c r="I377" s="52"/>
    </row>
    <row r="378" spans="4:9" x14ac:dyDescent="0.2">
      <c r="D378" s="52"/>
      <c r="E378" s="52"/>
      <c r="F378" s="52"/>
      <c r="G378" s="52"/>
      <c r="H378" s="52"/>
      <c r="I378" s="52"/>
    </row>
    <row r="379" spans="4:9" x14ac:dyDescent="0.2">
      <c r="D379" s="52"/>
      <c r="E379" s="52"/>
      <c r="F379" s="52"/>
      <c r="G379" s="52"/>
      <c r="H379" s="52"/>
      <c r="I379" s="52"/>
    </row>
    <row r="380" spans="4:9" x14ac:dyDescent="0.2">
      <c r="D380" s="52"/>
      <c r="E380" s="52"/>
      <c r="F380" s="52"/>
      <c r="G380" s="52"/>
      <c r="H380" s="52"/>
      <c r="I380" s="52"/>
    </row>
    <row r="381" spans="4:9" x14ac:dyDescent="0.2">
      <c r="D381" s="52"/>
      <c r="E381" s="52"/>
      <c r="F381" s="52"/>
      <c r="G381" s="52"/>
      <c r="H381" s="52"/>
      <c r="I381" s="52"/>
    </row>
    <row r="382" spans="4:9" x14ac:dyDescent="0.2">
      <c r="D382" s="52"/>
      <c r="E382" s="52"/>
      <c r="F382" s="52"/>
      <c r="G382" s="52"/>
      <c r="H382" s="52"/>
      <c r="I382" s="52"/>
    </row>
    <row r="383" spans="4:9" x14ac:dyDescent="0.2">
      <c r="D383" s="52"/>
      <c r="E383" s="52"/>
      <c r="F383" s="52"/>
      <c r="G383" s="52"/>
      <c r="H383" s="52"/>
      <c r="I383" s="52"/>
    </row>
    <row r="384" spans="4:9" x14ac:dyDescent="0.2">
      <c r="D384" s="52"/>
      <c r="E384" s="52"/>
      <c r="F384" s="52"/>
      <c r="G384" s="52"/>
      <c r="H384" s="52"/>
      <c r="I384" s="52"/>
    </row>
    <row r="385" spans="4:9" x14ac:dyDescent="0.2">
      <c r="D385" s="52"/>
      <c r="E385" s="52"/>
      <c r="F385" s="52"/>
      <c r="G385" s="52"/>
      <c r="H385" s="52"/>
      <c r="I385" s="52"/>
    </row>
    <row r="386" spans="4:9" x14ac:dyDescent="0.2">
      <c r="D386" s="52"/>
      <c r="E386" s="52"/>
      <c r="F386" s="52"/>
      <c r="G386" s="52"/>
      <c r="H386" s="52"/>
      <c r="I386" s="52"/>
    </row>
    <row r="387" spans="4:9" x14ac:dyDescent="0.2">
      <c r="D387" s="52"/>
      <c r="E387" s="52"/>
      <c r="F387" s="52"/>
      <c r="G387" s="52"/>
      <c r="H387" s="52"/>
      <c r="I387" s="52"/>
    </row>
    <row r="388" spans="4:9" x14ac:dyDescent="0.2">
      <c r="D388" s="52"/>
      <c r="E388" s="52"/>
      <c r="F388" s="52"/>
      <c r="G388" s="52"/>
      <c r="H388" s="52"/>
      <c r="I388" s="52"/>
    </row>
    <row r="389" spans="4:9" x14ac:dyDescent="0.2">
      <c r="D389" s="52"/>
      <c r="E389" s="52"/>
      <c r="F389" s="52"/>
      <c r="G389" s="52"/>
      <c r="H389" s="52"/>
      <c r="I389" s="52"/>
    </row>
    <row r="390" spans="4:9" x14ac:dyDescent="0.2">
      <c r="D390" s="52"/>
      <c r="E390" s="52"/>
      <c r="F390" s="52"/>
      <c r="G390" s="52"/>
      <c r="H390" s="52"/>
      <c r="I390" s="52"/>
    </row>
    <row r="391" spans="4:9" x14ac:dyDescent="0.2">
      <c r="D391" s="52"/>
      <c r="E391" s="52"/>
      <c r="F391" s="52"/>
      <c r="G391" s="52"/>
      <c r="H391" s="52"/>
      <c r="I391" s="52"/>
    </row>
    <row r="392" spans="4:9" x14ac:dyDescent="0.2">
      <c r="D392" s="52"/>
      <c r="E392" s="52"/>
      <c r="F392" s="52"/>
      <c r="G392" s="52"/>
      <c r="H392" s="52"/>
      <c r="I392" s="52"/>
    </row>
    <row r="393" spans="4:9" x14ac:dyDescent="0.2">
      <c r="D393" s="52"/>
      <c r="E393" s="52"/>
      <c r="F393" s="52"/>
      <c r="G393" s="52"/>
      <c r="H393" s="52"/>
      <c r="I393" s="52"/>
    </row>
    <row r="394" spans="4:9" x14ac:dyDescent="0.2">
      <c r="D394" s="52"/>
      <c r="E394" s="52"/>
      <c r="F394" s="52"/>
      <c r="G394" s="52"/>
      <c r="H394" s="52"/>
      <c r="I394" s="52"/>
    </row>
    <row r="395" spans="4:9" x14ac:dyDescent="0.2">
      <c r="D395" s="52"/>
      <c r="E395" s="52"/>
      <c r="F395" s="52"/>
      <c r="G395" s="52"/>
      <c r="H395" s="52"/>
      <c r="I395" s="52"/>
    </row>
    <row r="396" spans="4:9" x14ac:dyDescent="0.2">
      <c r="D396" s="52"/>
      <c r="E396" s="52"/>
      <c r="F396" s="52"/>
      <c r="G396" s="52"/>
      <c r="H396" s="52"/>
      <c r="I396" s="52"/>
    </row>
    <row r="397" spans="4:9" x14ac:dyDescent="0.2">
      <c r="D397" s="52"/>
      <c r="E397" s="52"/>
      <c r="F397" s="52"/>
      <c r="G397" s="52"/>
      <c r="H397" s="52"/>
      <c r="I397" s="52"/>
    </row>
    <row r="398" spans="4:9" x14ac:dyDescent="0.2">
      <c r="D398" s="52"/>
      <c r="E398" s="52"/>
      <c r="F398" s="52"/>
      <c r="G398" s="52"/>
      <c r="H398" s="52"/>
      <c r="I398" s="52"/>
    </row>
    <row r="399" spans="4:9" x14ac:dyDescent="0.2">
      <c r="D399" s="52"/>
      <c r="E399" s="52"/>
      <c r="F399" s="52"/>
      <c r="G399" s="52"/>
      <c r="H399" s="52"/>
      <c r="I399" s="52"/>
    </row>
    <row r="400" spans="4:9" x14ac:dyDescent="0.2">
      <c r="D400" s="52"/>
      <c r="E400" s="52"/>
      <c r="F400" s="52"/>
      <c r="G400" s="52"/>
      <c r="H400" s="52"/>
      <c r="I400" s="52"/>
    </row>
    <row r="401" spans="4:9" x14ac:dyDescent="0.2">
      <c r="D401" s="52"/>
      <c r="E401" s="52"/>
      <c r="F401" s="52"/>
      <c r="G401" s="52"/>
      <c r="H401" s="52"/>
      <c r="I401" s="52"/>
    </row>
    <row r="402" spans="4:9" x14ac:dyDescent="0.2">
      <c r="D402" s="52"/>
      <c r="E402" s="52"/>
      <c r="F402" s="52"/>
      <c r="G402" s="52"/>
      <c r="H402" s="52"/>
      <c r="I402" s="52"/>
    </row>
    <row r="403" spans="4:9" x14ac:dyDescent="0.2">
      <c r="D403" s="52"/>
      <c r="E403" s="52"/>
      <c r="F403" s="52"/>
      <c r="G403" s="52"/>
      <c r="H403" s="52"/>
      <c r="I403" s="52"/>
    </row>
    <row r="404" spans="4:9" x14ac:dyDescent="0.2">
      <c r="D404" s="52"/>
      <c r="E404" s="52"/>
      <c r="F404" s="52"/>
      <c r="G404" s="52"/>
      <c r="H404" s="52"/>
      <c r="I404" s="52"/>
    </row>
    <row r="405" spans="4:9" x14ac:dyDescent="0.2">
      <c r="D405" s="52"/>
      <c r="E405" s="52"/>
      <c r="F405" s="52"/>
      <c r="G405" s="52"/>
      <c r="H405" s="52"/>
      <c r="I405" s="52"/>
    </row>
    <row r="406" spans="4:9" x14ac:dyDescent="0.2">
      <c r="D406" s="52"/>
      <c r="E406" s="52"/>
      <c r="F406" s="52"/>
      <c r="G406" s="52"/>
      <c r="H406" s="52"/>
      <c r="I406" s="52"/>
    </row>
    <row r="407" spans="4:9" x14ac:dyDescent="0.2">
      <c r="D407" s="52"/>
      <c r="E407" s="52"/>
      <c r="F407" s="52"/>
      <c r="G407" s="52"/>
      <c r="H407" s="52"/>
      <c r="I407" s="52"/>
    </row>
    <row r="408" spans="4:9" x14ac:dyDescent="0.2">
      <c r="D408" s="52"/>
      <c r="E408" s="52"/>
      <c r="F408" s="52"/>
      <c r="G408" s="52"/>
      <c r="H408" s="52"/>
      <c r="I408" s="52"/>
    </row>
    <row r="409" spans="4:9" x14ac:dyDescent="0.2">
      <c r="D409" s="52"/>
      <c r="E409" s="52"/>
      <c r="F409" s="52"/>
      <c r="G409" s="52"/>
      <c r="H409" s="52"/>
      <c r="I409" s="52"/>
    </row>
    <row r="410" spans="4:9" x14ac:dyDescent="0.2">
      <c r="D410" s="52"/>
      <c r="E410" s="52"/>
      <c r="F410" s="52"/>
      <c r="G410" s="52"/>
      <c r="H410" s="52"/>
      <c r="I410" s="52"/>
    </row>
    <row r="411" spans="4:9" x14ac:dyDescent="0.2">
      <c r="D411" s="52"/>
      <c r="E411" s="52"/>
      <c r="F411" s="52"/>
      <c r="G411" s="52"/>
      <c r="H411" s="52"/>
      <c r="I411" s="52"/>
    </row>
    <row r="412" spans="4:9" x14ac:dyDescent="0.2">
      <c r="D412" s="52"/>
      <c r="E412" s="52"/>
      <c r="F412" s="52"/>
      <c r="G412" s="52"/>
      <c r="H412" s="52"/>
      <c r="I412" s="52"/>
    </row>
    <row r="413" spans="4:9" x14ac:dyDescent="0.2">
      <c r="D413" s="52"/>
      <c r="E413" s="52"/>
      <c r="F413" s="52"/>
      <c r="G413" s="52"/>
      <c r="H413" s="52"/>
      <c r="I413" s="52"/>
    </row>
    <row r="414" spans="4:9" x14ac:dyDescent="0.2">
      <c r="D414" s="52"/>
      <c r="E414" s="52"/>
      <c r="F414" s="52"/>
      <c r="G414" s="52"/>
      <c r="H414" s="52"/>
      <c r="I414" s="52"/>
    </row>
    <row r="415" spans="4:9" x14ac:dyDescent="0.2">
      <c r="D415" s="52"/>
      <c r="E415" s="52"/>
      <c r="F415" s="52"/>
      <c r="G415" s="52"/>
      <c r="H415" s="52"/>
      <c r="I415" s="52"/>
    </row>
    <row r="416" spans="4:9" x14ac:dyDescent="0.2">
      <c r="D416" s="52"/>
      <c r="E416" s="52"/>
      <c r="F416" s="52"/>
      <c r="G416" s="52"/>
      <c r="H416" s="52"/>
      <c r="I416" s="52"/>
    </row>
    <row r="417" spans="4:9" x14ac:dyDescent="0.2">
      <c r="D417" s="52"/>
      <c r="E417" s="52"/>
      <c r="F417" s="52"/>
      <c r="G417" s="52"/>
      <c r="H417" s="52"/>
      <c r="I417" s="52"/>
    </row>
    <row r="418" spans="4:9" x14ac:dyDescent="0.2">
      <c r="D418" s="52"/>
      <c r="E418" s="52"/>
      <c r="F418" s="52"/>
      <c r="G418" s="52"/>
      <c r="H418" s="52"/>
      <c r="I418" s="52"/>
    </row>
    <row r="419" spans="4:9" x14ac:dyDescent="0.2">
      <c r="D419" s="52"/>
      <c r="E419" s="52"/>
      <c r="F419" s="52"/>
      <c r="G419" s="52"/>
      <c r="H419" s="52"/>
      <c r="I419" s="52"/>
    </row>
    <row r="420" spans="4:9" x14ac:dyDescent="0.2">
      <c r="D420" s="52"/>
      <c r="E420" s="52"/>
      <c r="F420" s="52"/>
      <c r="G420" s="52"/>
      <c r="H420" s="52"/>
      <c r="I420" s="52"/>
    </row>
    <row r="421" spans="4:9" x14ac:dyDescent="0.2">
      <c r="D421" s="52"/>
      <c r="E421" s="52"/>
      <c r="F421" s="52"/>
      <c r="G421" s="52"/>
      <c r="H421" s="52"/>
      <c r="I421" s="52"/>
    </row>
    <row r="422" spans="4:9" x14ac:dyDescent="0.2">
      <c r="D422" s="52"/>
      <c r="E422" s="52"/>
      <c r="F422" s="52"/>
      <c r="G422" s="52"/>
      <c r="H422" s="52"/>
      <c r="I422" s="52"/>
    </row>
    <row r="423" spans="4:9" x14ac:dyDescent="0.2">
      <c r="D423" s="52"/>
      <c r="E423" s="52"/>
      <c r="F423" s="52"/>
      <c r="G423" s="52"/>
      <c r="H423" s="52"/>
      <c r="I423" s="52"/>
    </row>
    <row r="424" spans="4:9" x14ac:dyDescent="0.2">
      <c r="D424" s="52"/>
      <c r="E424" s="52"/>
      <c r="F424" s="52"/>
      <c r="G424" s="52"/>
      <c r="H424" s="52"/>
      <c r="I424" s="52"/>
    </row>
    <row r="425" spans="4:9" x14ac:dyDescent="0.2">
      <c r="D425" s="52"/>
      <c r="E425" s="52"/>
      <c r="F425" s="52"/>
      <c r="G425" s="52"/>
      <c r="H425" s="52"/>
      <c r="I425" s="52"/>
    </row>
    <row r="426" spans="4:9" x14ac:dyDescent="0.2">
      <c r="D426" s="52"/>
      <c r="E426" s="52"/>
      <c r="F426" s="52"/>
      <c r="G426" s="52"/>
      <c r="H426" s="52"/>
      <c r="I426" s="52"/>
    </row>
    <row r="427" spans="4:9" x14ac:dyDescent="0.2">
      <c r="D427" s="52"/>
      <c r="E427" s="52"/>
      <c r="F427" s="52"/>
      <c r="G427" s="52"/>
      <c r="H427" s="52"/>
      <c r="I427" s="52"/>
    </row>
    <row r="428" spans="4:9" x14ac:dyDescent="0.2">
      <c r="D428" s="52"/>
      <c r="E428" s="52"/>
      <c r="F428" s="52"/>
      <c r="G428" s="52"/>
      <c r="H428" s="52"/>
      <c r="I428" s="52"/>
    </row>
    <row r="429" spans="4:9" x14ac:dyDescent="0.2">
      <c r="D429" s="52"/>
      <c r="E429" s="52"/>
      <c r="F429" s="52"/>
      <c r="G429" s="52"/>
      <c r="H429" s="52"/>
      <c r="I429" s="52"/>
    </row>
    <row r="430" spans="4:9" x14ac:dyDescent="0.2">
      <c r="D430" s="52"/>
      <c r="E430" s="52"/>
      <c r="F430" s="52"/>
      <c r="G430" s="52"/>
      <c r="H430" s="52"/>
      <c r="I430" s="52"/>
    </row>
    <row r="431" spans="4:9" x14ac:dyDescent="0.2">
      <c r="D431" s="52"/>
      <c r="E431" s="52"/>
      <c r="F431" s="52"/>
      <c r="G431" s="52"/>
      <c r="H431" s="52"/>
      <c r="I431" s="52"/>
    </row>
    <row r="432" spans="4:9" x14ac:dyDescent="0.2">
      <c r="D432" s="52"/>
      <c r="E432" s="52"/>
      <c r="F432" s="52"/>
      <c r="G432" s="52"/>
      <c r="H432" s="52"/>
      <c r="I432" s="52"/>
    </row>
    <row r="433" spans="4:9" x14ac:dyDescent="0.2">
      <c r="D433" s="52"/>
      <c r="E433" s="52"/>
      <c r="F433" s="52"/>
      <c r="G433" s="52"/>
      <c r="H433" s="52"/>
      <c r="I433" s="52"/>
    </row>
    <row r="434" spans="4:9" x14ac:dyDescent="0.2">
      <c r="D434" s="52"/>
      <c r="E434" s="52"/>
      <c r="F434" s="52"/>
      <c r="G434" s="52"/>
      <c r="H434" s="52"/>
      <c r="I434" s="52"/>
    </row>
    <row r="435" spans="4:9" x14ac:dyDescent="0.2">
      <c r="D435" s="52"/>
      <c r="E435" s="52"/>
      <c r="F435" s="52"/>
      <c r="G435" s="52"/>
      <c r="H435" s="52"/>
      <c r="I435" s="52"/>
    </row>
    <row r="436" spans="4:9" x14ac:dyDescent="0.2">
      <c r="D436" s="52"/>
      <c r="E436" s="52"/>
      <c r="F436" s="52"/>
      <c r="G436" s="52"/>
      <c r="H436" s="52"/>
      <c r="I436" s="52"/>
    </row>
    <row r="437" spans="4:9" x14ac:dyDescent="0.2">
      <c r="D437" s="52"/>
      <c r="E437" s="52"/>
      <c r="F437" s="52"/>
      <c r="G437" s="52"/>
      <c r="H437" s="52"/>
      <c r="I437" s="52"/>
    </row>
    <row r="438" spans="4:9" x14ac:dyDescent="0.2">
      <c r="D438" s="52"/>
      <c r="E438" s="52"/>
      <c r="F438" s="52"/>
      <c r="G438" s="52"/>
      <c r="H438" s="52"/>
      <c r="I438" s="52"/>
    </row>
    <row r="439" spans="4:9" x14ac:dyDescent="0.2">
      <c r="D439" s="52"/>
      <c r="E439" s="52"/>
      <c r="F439" s="52"/>
      <c r="G439" s="52"/>
      <c r="H439" s="52"/>
      <c r="I439" s="52"/>
    </row>
    <row r="440" spans="4:9" x14ac:dyDescent="0.2">
      <c r="D440" s="52"/>
      <c r="E440" s="52"/>
      <c r="F440" s="52"/>
      <c r="G440" s="52"/>
      <c r="H440" s="52"/>
      <c r="I440" s="52"/>
    </row>
    <row r="441" spans="4:9" x14ac:dyDescent="0.2">
      <c r="D441" s="52"/>
      <c r="E441" s="52"/>
      <c r="F441" s="52"/>
      <c r="G441" s="52"/>
      <c r="H441" s="52"/>
      <c r="I441" s="52"/>
    </row>
    <row r="442" spans="4:9" x14ac:dyDescent="0.2">
      <c r="D442" s="52"/>
      <c r="E442" s="52"/>
      <c r="F442" s="52"/>
      <c r="G442" s="52"/>
      <c r="H442" s="52"/>
      <c r="I442" s="52"/>
    </row>
    <row r="443" spans="4:9" x14ac:dyDescent="0.2">
      <c r="D443" s="52"/>
      <c r="E443" s="52"/>
      <c r="F443" s="52"/>
      <c r="G443" s="52"/>
      <c r="H443" s="52"/>
      <c r="I443" s="52"/>
    </row>
    <row r="444" spans="4:9" x14ac:dyDescent="0.2">
      <c r="D444" s="52"/>
      <c r="E444" s="52"/>
      <c r="F444" s="52"/>
      <c r="G444" s="52"/>
      <c r="H444" s="52"/>
      <c r="I444" s="52"/>
    </row>
    <row r="445" spans="4:9" x14ac:dyDescent="0.2">
      <c r="D445" s="52"/>
      <c r="E445" s="52"/>
      <c r="F445" s="52"/>
      <c r="G445" s="52"/>
      <c r="H445" s="52"/>
      <c r="I445" s="52"/>
    </row>
    <row r="446" spans="4:9" x14ac:dyDescent="0.2">
      <c r="D446" s="52"/>
      <c r="E446" s="52"/>
      <c r="F446" s="52"/>
      <c r="G446" s="52"/>
      <c r="H446" s="52"/>
      <c r="I446" s="52"/>
    </row>
    <row r="447" spans="4:9" x14ac:dyDescent="0.2">
      <c r="D447" s="52"/>
      <c r="E447" s="52"/>
      <c r="F447" s="52"/>
      <c r="G447" s="52"/>
      <c r="H447" s="52"/>
      <c r="I447" s="52"/>
    </row>
    <row r="448" spans="4:9" x14ac:dyDescent="0.2">
      <c r="D448" s="52"/>
      <c r="E448" s="52"/>
      <c r="F448" s="52"/>
      <c r="G448" s="52"/>
      <c r="H448" s="52"/>
      <c r="I448" s="52"/>
    </row>
    <row r="449" spans="4:9" x14ac:dyDescent="0.2">
      <c r="D449" s="52"/>
      <c r="E449" s="52"/>
      <c r="F449" s="52"/>
      <c r="G449" s="52"/>
      <c r="H449" s="52"/>
      <c r="I449" s="52"/>
    </row>
    <row r="450" spans="4:9" x14ac:dyDescent="0.2">
      <c r="D450" s="52"/>
      <c r="E450" s="52"/>
      <c r="F450" s="52"/>
      <c r="G450" s="52"/>
      <c r="H450" s="52"/>
      <c r="I450" s="52"/>
    </row>
    <row r="451" spans="4:9" x14ac:dyDescent="0.2">
      <c r="D451" s="52"/>
      <c r="E451" s="52"/>
      <c r="F451" s="52"/>
      <c r="G451" s="52"/>
      <c r="H451" s="52"/>
      <c r="I451" s="52"/>
    </row>
    <row r="452" spans="4:9" x14ac:dyDescent="0.2">
      <c r="D452" s="52"/>
      <c r="E452" s="52"/>
      <c r="F452" s="52"/>
      <c r="G452" s="52"/>
      <c r="H452" s="52"/>
      <c r="I452" s="52"/>
    </row>
    <row r="453" spans="4:9" x14ac:dyDescent="0.2">
      <c r="D453" s="52"/>
      <c r="E453" s="52"/>
      <c r="F453" s="52"/>
      <c r="G453" s="52"/>
      <c r="H453" s="52"/>
      <c r="I453" s="52"/>
    </row>
    <row r="454" spans="4:9" x14ac:dyDescent="0.2">
      <c r="D454" s="52"/>
      <c r="E454" s="52"/>
      <c r="F454" s="52"/>
      <c r="G454" s="52"/>
      <c r="H454" s="52"/>
      <c r="I454" s="52"/>
    </row>
    <row r="455" spans="4:9" x14ac:dyDescent="0.2">
      <c r="D455" s="52"/>
      <c r="E455" s="52"/>
      <c r="F455" s="52"/>
      <c r="G455" s="52"/>
      <c r="H455" s="52"/>
      <c r="I455" s="52"/>
    </row>
    <row r="456" spans="4:9" x14ac:dyDescent="0.2">
      <c r="D456" s="52"/>
      <c r="E456" s="52"/>
      <c r="F456" s="52"/>
      <c r="G456" s="52"/>
      <c r="H456" s="52"/>
      <c r="I456" s="52"/>
    </row>
    <row r="457" spans="4:9" x14ac:dyDescent="0.2">
      <c r="D457" s="52"/>
      <c r="E457" s="52"/>
      <c r="F457" s="52"/>
      <c r="G457" s="52"/>
      <c r="H457" s="52"/>
      <c r="I457" s="52"/>
    </row>
    <row r="458" spans="4:9" x14ac:dyDescent="0.2">
      <c r="D458" s="52"/>
      <c r="E458" s="52"/>
      <c r="F458" s="52"/>
      <c r="G458" s="52"/>
      <c r="H458" s="52"/>
      <c r="I458" s="52"/>
    </row>
    <row r="459" spans="4:9" x14ac:dyDescent="0.2">
      <c r="D459" s="52"/>
      <c r="E459" s="52"/>
      <c r="F459" s="52"/>
      <c r="G459" s="52"/>
      <c r="H459" s="52"/>
      <c r="I459" s="52"/>
    </row>
    <row r="460" spans="4:9" x14ac:dyDescent="0.2">
      <c r="D460" s="52"/>
      <c r="E460" s="52"/>
      <c r="F460" s="52"/>
      <c r="G460" s="52"/>
      <c r="H460" s="52"/>
      <c r="I460" s="52"/>
    </row>
    <row r="461" spans="4:9" x14ac:dyDescent="0.2">
      <c r="D461" s="52"/>
      <c r="E461" s="52"/>
      <c r="F461" s="52"/>
      <c r="G461" s="52"/>
      <c r="H461" s="52"/>
      <c r="I461" s="52"/>
    </row>
    <row r="462" spans="4:9" x14ac:dyDescent="0.2">
      <c r="D462" s="52"/>
      <c r="E462" s="52"/>
      <c r="F462" s="52"/>
      <c r="G462" s="52"/>
      <c r="H462" s="52"/>
      <c r="I462" s="52"/>
    </row>
    <row r="463" spans="4:9" x14ac:dyDescent="0.2">
      <c r="D463" s="52"/>
      <c r="E463" s="52"/>
      <c r="F463" s="52"/>
      <c r="G463" s="52"/>
      <c r="H463" s="52"/>
      <c r="I463" s="52"/>
    </row>
    <row r="464" spans="4:9" x14ac:dyDescent="0.2">
      <c r="D464" s="52"/>
      <c r="E464" s="52"/>
      <c r="F464" s="52"/>
      <c r="G464" s="52"/>
      <c r="H464" s="52"/>
      <c r="I464" s="52"/>
    </row>
    <row r="465" spans="4:9" x14ac:dyDescent="0.2">
      <c r="D465" s="52"/>
      <c r="E465" s="52"/>
      <c r="F465" s="52"/>
      <c r="G465" s="52"/>
      <c r="H465" s="52"/>
      <c r="I465" s="52"/>
    </row>
    <row r="466" spans="4:9" x14ac:dyDescent="0.2">
      <c r="D466" s="52"/>
      <c r="E466" s="52"/>
      <c r="F466" s="52"/>
      <c r="G466" s="52"/>
      <c r="H466" s="52"/>
      <c r="I466" s="52"/>
    </row>
    <row r="467" spans="4:9" x14ac:dyDescent="0.2">
      <c r="D467" s="52"/>
      <c r="E467" s="52"/>
      <c r="F467" s="52"/>
      <c r="G467" s="52"/>
      <c r="H467" s="52"/>
      <c r="I467" s="52"/>
    </row>
    <row r="468" spans="4:9" x14ac:dyDescent="0.2">
      <c r="D468" s="52"/>
      <c r="E468" s="52"/>
      <c r="F468" s="52"/>
      <c r="G468" s="52"/>
      <c r="H468" s="52"/>
      <c r="I468" s="52"/>
    </row>
    <row r="469" spans="4:9" x14ac:dyDescent="0.2">
      <c r="D469" s="52"/>
      <c r="E469" s="52"/>
      <c r="F469" s="52"/>
      <c r="G469" s="52"/>
      <c r="H469" s="52"/>
      <c r="I469" s="52"/>
    </row>
    <row r="470" spans="4:9" x14ac:dyDescent="0.2">
      <c r="D470" s="52"/>
      <c r="E470" s="52"/>
      <c r="F470" s="52"/>
      <c r="G470" s="52"/>
      <c r="H470" s="52"/>
      <c r="I470" s="52"/>
    </row>
    <row r="471" spans="4:9" x14ac:dyDescent="0.2">
      <c r="D471" s="52"/>
      <c r="E471" s="52"/>
      <c r="F471" s="52"/>
      <c r="G471" s="52"/>
      <c r="H471" s="52"/>
      <c r="I471" s="52"/>
    </row>
    <row r="472" spans="4:9" x14ac:dyDescent="0.2">
      <c r="D472" s="52"/>
      <c r="E472" s="52"/>
      <c r="F472" s="52"/>
      <c r="G472" s="52"/>
      <c r="H472" s="52"/>
      <c r="I472" s="52"/>
    </row>
    <row r="473" spans="4:9" x14ac:dyDescent="0.2">
      <c r="D473" s="52"/>
      <c r="E473" s="52"/>
      <c r="F473" s="52"/>
      <c r="G473" s="52"/>
      <c r="H473" s="52"/>
      <c r="I473" s="52"/>
    </row>
    <row r="474" spans="4:9" x14ac:dyDescent="0.2">
      <c r="D474" s="52"/>
      <c r="E474" s="52"/>
      <c r="F474" s="52"/>
      <c r="G474" s="52"/>
      <c r="H474" s="52"/>
      <c r="I474" s="52"/>
    </row>
    <row r="475" spans="4:9" x14ac:dyDescent="0.2">
      <c r="D475" s="52"/>
      <c r="E475" s="52"/>
      <c r="F475" s="52"/>
      <c r="G475" s="52"/>
      <c r="H475" s="52"/>
      <c r="I475" s="52"/>
    </row>
    <row r="476" spans="4:9" x14ac:dyDescent="0.2">
      <c r="D476" s="52"/>
      <c r="E476" s="52"/>
      <c r="F476" s="52"/>
      <c r="G476" s="52"/>
      <c r="H476" s="52"/>
      <c r="I476" s="52"/>
    </row>
    <row r="477" spans="4:9" x14ac:dyDescent="0.2">
      <c r="D477" s="52"/>
      <c r="E477" s="52"/>
      <c r="F477" s="52"/>
      <c r="G477" s="52"/>
      <c r="H477" s="52"/>
      <c r="I477" s="52"/>
    </row>
    <row r="478" spans="4:9" x14ac:dyDescent="0.2">
      <c r="D478" s="52"/>
      <c r="E478" s="52"/>
      <c r="F478" s="52"/>
      <c r="G478" s="52"/>
      <c r="H478" s="52"/>
      <c r="I478" s="52"/>
    </row>
    <row r="479" spans="4:9" x14ac:dyDescent="0.2">
      <c r="D479" s="52"/>
      <c r="E479" s="52"/>
      <c r="F479" s="52"/>
      <c r="G479" s="52"/>
      <c r="H479" s="52"/>
      <c r="I479" s="52"/>
    </row>
    <row r="480" spans="4:9" x14ac:dyDescent="0.2">
      <c r="D480" s="52"/>
      <c r="E480" s="52"/>
      <c r="F480" s="52"/>
      <c r="G480" s="52"/>
      <c r="H480" s="52"/>
      <c r="I480" s="52"/>
    </row>
    <row r="481" spans="4:9" x14ac:dyDescent="0.2">
      <c r="D481" s="52"/>
      <c r="E481" s="52"/>
      <c r="F481" s="52"/>
      <c r="G481" s="52"/>
      <c r="H481" s="52"/>
      <c r="I481" s="52"/>
    </row>
    <row r="482" spans="4:9" x14ac:dyDescent="0.2">
      <c r="D482" s="52"/>
      <c r="E482" s="52"/>
      <c r="F482" s="52"/>
      <c r="G482" s="52"/>
      <c r="H482" s="52"/>
      <c r="I482" s="52"/>
    </row>
    <row r="483" spans="4:9" x14ac:dyDescent="0.2">
      <c r="D483" s="52"/>
      <c r="E483" s="52"/>
      <c r="F483" s="52"/>
      <c r="G483" s="52"/>
      <c r="H483" s="52"/>
      <c r="I483" s="52"/>
    </row>
    <row r="484" spans="4:9" x14ac:dyDescent="0.2">
      <c r="D484" s="52"/>
      <c r="E484" s="52"/>
      <c r="F484" s="52"/>
      <c r="G484" s="52"/>
      <c r="H484" s="52"/>
      <c r="I484" s="52"/>
    </row>
    <row r="485" spans="4:9" x14ac:dyDescent="0.2">
      <c r="D485" s="52"/>
      <c r="E485" s="52"/>
      <c r="F485" s="52"/>
      <c r="G485" s="52"/>
      <c r="H485" s="52"/>
      <c r="I485" s="52"/>
    </row>
    <row r="486" spans="4:9" x14ac:dyDescent="0.2">
      <c r="D486" s="52"/>
      <c r="E486" s="52"/>
      <c r="F486" s="52"/>
      <c r="G486" s="52"/>
      <c r="H486" s="52"/>
      <c r="I486" s="52"/>
    </row>
    <row r="487" spans="4:9" x14ac:dyDescent="0.2">
      <c r="D487" s="52"/>
      <c r="E487" s="52"/>
      <c r="F487" s="52"/>
      <c r="G487" s="52"/>
      <c r="H487" s="52"/>
      <c r="I487" s="52"/>
    </row>
    <row r="488" spans="4:9" x14ac:dyDescent="0.2">
      <c r="D488" s="52"/>
      <c r="E488" s="52"/>
      <c r="F488" s="52"/>
      <c r="G488" s="52"/>
      <c r="H488" s="52"/>
      <c r="I488" s="52"/>
    </row>
    <row r="489" spans="4:9" x14ac:dyDescent="0.2">
      <c r="D489" s="52"/>
      <c r="E489" s="52"/>
      <c r="F489" s="52"/>
      <c r="G489" s="52"/>
      <c r="H489" s="52"/>
      <c r="I489" s="52"/>
    </row>
    <row r="490" spans="4:9" x14ac:dyDescent="0.2">
      <c r="D490" s="52"/>
      <c r="E490" s="52"/>
      <c r="F490" s="52"/>
      <c r="G490" s="52"/>
      <c r="H490" s="52"/>
      <c r="I490" s="52"/>
    </row>
    <row r="491" spans="4:9" x14ac:dyDescent="0.2">
      <c r="D491" s="52"/>
      <c r="E491" s="52"/>
      <c r="F491" s="52"/>
      <c r="G491" s="52"/>
      <c r="H491" s="52"/>
      <c r="I491" s="52"/>
    </row>
    <row r="492" spans="4:9" x14ac:dyDescent="0.2">
      <c r="D492" s="52"/>
      <c r="E492" s="52"/>
      <c r="F492" s="52"/>
      <c r="G492" s="52"/>
      <c r="H492" s="52"/>
      <c r="I492" s="52"/>
    </row>
    <row r="493" spans="4:9" x14ac:dyDescent="0.2">
      <c r="D493" s="52"/>
      <c r="E493" s="52"/>
      <c r="F493" s="52"/>
      <c r="G493" s="52"/>
      <c r="H493" s="52"/>
      <c r="I493" s="52"/>
    </row>
    <row r="494" spans="4:9" x14ac:dyDescent="0.2">
      <c r="D494" s="52"/>
      <c r="E494" s="52"/>
      <c r="F494" s="52"/>
      <c r="G494" s="52"/>
      <c r="H494" s="52"/>
      <c r="I494" s="52"/>
    </row>
    <row r="495" spans="4:9" x14ac:dyDescent="0.2">
      <c r="D495" s="52"/>
      <c r="E495" s="52"/>
      <c r="F495" s="52"/>
      <c r="G495" s="52"/>
      <c r="H495" s="52"/>
      <c r="I495" s="52"/>
    </row>
    <row r="496" spans="4:9" x14ac:dyDescent="0.2">
      <c r="D496" s="52"/>
      <c r="E496" s="52"/>
      <c r="F496" s="52"/>
      <c r="G496" s="52"/>
      <c r="H496" s="52"/>
      <c r="I496" s="52"/>
    </row>
    <row r="497" spans="4:9" x14ac:dyDescent="0.2">
      <c r="D497" s="52"/>
      <c r="E497" s="52"/>
      <c r="F497" s="52"/>
      <c r="G497" s="52"/>
      <c r="H497" s="52"/>
      <c r="I497" s="52"/>
    </row>
    <row r="498" spans="4:9" x14ac:dyDescent="0.2">
      <c r="D498" s="52"/>
      <c r="E498" s="52"/>
      <c r="F498" s="52"/>
      <c r="G498" s="52"/>
      <c r="H498" s="52"/>
      <c r="I498" s="52"/>
    </row>
    <row r="499" spans="4:9" x14ac:dyDescent="0.2">
      <c r="D499" s="52"/>
      <c r="E499" s="52"/>
      <c r="F499" s="52"/>
      <c r="G499" s="52"/>
      <c r="H499" s="52"/>
      <c r="I499" s="52"/>
    </row>
    <row r="500" spans="4:9" x14ac:dyDescent="0.2">
      <c r="D500" s="52"/>
      <c r="E500" s="52"/>
      <c r="F500" s="52"/>
      <c r="G500" s="52"/>
      <c r="H500" s="52"/>
      <c r="I500" s="52"/>
    </row>
    <row r="501" spans="4:9" x14ac:dyDescent="0.2">
      <c r="D501" s="52"/>
      <c r="E501" s="52"/>
      <c r="F501" s="52"/>
      <c r="G501" s="52"/>
      <c r="H501" s="52"/>
      <c r="I501" s="52"/>
    </row>
    <row r="502" spans="4:9" x14ac:dyDescent="0.2">
      <c r="D502" s="52"/>
      <c r="E502" s="52"/>
      <c r="F502" s="52"/>
      <c r="G502" s="52"/>
      <c r="H502" s="52"/>
      <c r="I502" s="52"/>
    </row>
    <row r="503" spans="4:9" x14ac:dyDescent="0.2">
      <c r="D503" s="52"/>
      <c r="E503" s="52"/>
      <c r="F503" s="52"/>
      <c r="G503" s="52"/>
      <c r="H503" s="52"/>
      <c r="I503" s="52"/>
    </row>
    <row r="504" spans="4:9" x14ac:dyDescent="0.2">
      <c r="D504" s="52"/>
      <c r="E504" s="52"/>
      <c r="F504" s="52"/>
      <c r="G504" s="52"/>
      <c r="H504" s="52"/>
      <c r="I504" s="52"/>
    </row>
    <row r="505" spans="4:9" x14ac:dyDescent="0.2">
      <c r="D505" s="52"/>
      <c r="E505" s="52"/>
      <c r="F505" s="52"/>
      <c r="G505" s="52"/>
      <c r="H505" s="52"/>
      <c r="I505" s="52"/>
    </row>
    <row r="506" spans="4:9" x14ac:dyDescent="0.2">
      <c r="D506" s="52"/>
      <c r="E506" s="52"/>
      <c r="F506" s="52"/>
      <c r="G506" s="52"/>
      <c r="H506" s="52"/>
      <c r="I506" s="52"/>
    </row>
    <row r="507" spans="4:9" x14ac:dyDescent="0.2">
      <c r="D507" s="52"/>
      <c r="E507" s="52"/>
      <c r="F507" s="52"/>
      <c r="G507" s="52"/>
      <c r="H507" s="52"/>
      <c r="I507" s="52"/>
    </row>
    <row r="508" spans="4:9" x14ac:dyDescent="0.2">
      <c r="D508" s="52"/>
      <c r="E508" s="52"/>
      <c r="F508" s="52"/>
      <c r="G508" s="52"/>
      <c r="H508" s="52"/>
      <c r="I508" s="52"/>
    </row>
    <row r="509" spans="4:9" x14ac:dyDescent="0.2">
      <c r="D509" s="52"/>
      <c r="E509" s="52"/>
      <c r="F509" s="52"/>
      <c r="G509" s="52"/>
      <c r="H509" s="52"/>
      <c r="I509" s="52"/>
    </row>
    <row r="510" spans="4:9" x14ac:dyDescent="0.2">
      <c r="D510" s="52"/>
      <c r="E510" s="52"/>
      <c r="F510" s="52"/>
      <c r="G510" s="52"/>
      <c r="H510" s="52"/>
      <c r="I510" s="52"/>
    </row>
    <row r="511" spans="4:9" x14ac:dyDescent="0.2">
      <c r="D511" s="52"/>
      <c r="E511" s="52"/>
      <c r="F511" s="52"/>
      <c r="G511" s="52"/>
      <c r="H511" s="52"/>
      <c r="I511" s="52"/>
    </row>
    <row r="512" spans="4:9" x14ac:dyDescent="0.2">
      <c r="D512" s="52"/>
      <c r="E512" s="52"/>
      <c r="F512" s="52"/>
      <c r="G512" s="52"/>
      <c r="H512" s="52"/>
      <c r="I512" s="52"/>
    </row>
    <row r="513" spans="4:9" x14ac:dyDescent="0.2">
      <c r="D513" s="52"/>
      <c r="E513" s="52"/>
      <c r="F513" s="52"/>
      <c r="G513" s="52"/>
      <c r="H513" s="52"/>
      <c r="I513" s="52"/>
    </row>
    <row r="514" spans="4:9" x14ac:dyDescent="0.2">
      <c r="D514" s="52"/>
      <c r="E514" s="52"/>
      <c r="F514" s="52"/>
      <c r="G514" s="52"/>
      <c r="H514" s="52"/>
      <c r="I514" s="52"/>
    </row>
    <row r="515" spans="4:9" x14ac:dyDescent="0.2">
      <c r="D515" s="52"/>
      <c r="E515" s="52"/>
      <c r="F515" s="52"/>
      <c r="G515" s="52"/>
      <c r="H515" s="52"/>
      <c r="I515" s="52"/>
    </row>
    <row r="516" spans="4:9" x14ac:dyDescent="0.2">
      <c r="D516" s="52"/>
      <c r="E516" s="52"/>
      <c r="F516" s="52"/>
      <c r="G516" s="52"/>
      <c r="H516" s="52"/>
      <c r="I516" s="52"/>
    </row>
    <row r="517" spans="4:9" x14ac:dyDescent="0.2">
      <c r="D517" s="52"/>
      <c r="E517" s="52"/>
      <c r="F517" s="52"/>
      <c r="G517" s="52"/>
      <c r="H517" s="52"/>
      <c r="I517" s="52"/>
    </row>
    <row r="518" spans="4:9" x14ac:dyDescent="0.2">
      <c r="D518" s="52"/>
      <c r="E518" s="52"/>
      <c r="F518" s="52"/>
      <c r="G518" s="52"/>
      <c r="H518" s="52"/>
      <c r="I518" s="52"/>
    </row>
    <row r="519" spans="4:9" x14ac:dyDescent="0.2">
      <c r="D519" s="52"/>
      <c r="E519" s="52"/>
      <c r="F519" s="52"/>
      <c r="G519" s="52"/>
      <c r="H519" s="52"/>
      <c r="I519" s="52"/>
    </row>
    <row r="520" spans="4:9" x14ac:dyDescent="0.2">
      <c r="D520" s="52"/>
      <c r="E520" s="52"/>
      <c r="F520" s="52"/>
      <c r="G520" s="52"/>
      <c r="H520" s="52"/>
      <c r="I520" s="52"/>
    </row>
    <row r="521" spans="4:9" x14ac:dyDescent="0.2">
      <c r="D521" s="52"/>
      <c r="E521" s="52"/>
      <c r="F521" s="52"/>
      <c r="G521" s="52"/>
      <c r="H521" s="52"/>
      <c r="I521" s="52"/>
    </row>
    <row r="522" spans="4:9" x14ac:dyDescent="0.2">
      <c r="D522" s="52"/>
      <c r="E522" s="52"/>
      <c r="F522" s="52"/>
      <c r="G522" s="52"/>
      <c r="H522" s="52"/>
      <c r="I522" s="52"/>
    </row>
    <row r="523" spans="4:9" x14ac:dyDescent="0.2">
      <c r="D523" s="52"/>
      <c r="E523" s="52"/>
      <c r="F523" s="52"/>
      <c r="G523" s="52"/>
      <c r="H523" s="52"/>
      <c r="I523" s="52"/>
    </row>
    <row r="524" spans="4:9" x14ac:dyDescent="0.2">
      <c r="D524" s="52"/>
      <c r="E524" s="52"/>
      <c r="F524" s="52"/>
      <c r="G524" s="52"/>
      <c r="H524" s="52"/>
      <c r="I524" s="52"/>
    </row>
    <row r="525" spans="4:9" x14ac:dyDescent="0.2">
      <c r="D525" s="52"/>
      <c r="E525" s="52"/>
      <c r="F525" s="52"/>
      <c r="G525" s="52"/>
      <c r="H525" s="52"/>
      <c r="I525" s="52"/>
    </row>
    <row r="526" spans="4:9" x14ac:dyDescent="0.2">
      <c r="D526" s="52"/>
      <c r="E526" s="52"/>
      <c r="F526" s="52"/>
      <c r="G526" s="52"/>
      <c r="H526" s="52"/>
      <c r="I526" s="52"/>
    </row>
    <row r="527" spans="4:9" x14ac:dyDescent="0.2">
      <c r="D527" s="52"/>
      <c r="E527" s="52"/>
      <c r="F527" s="52"/>
      <c r="G527" s="52"/>
      <c r="H527" s="52"/>
      <c r="I527" s="52"/>
    </row>
    <row r="528" spans="4:9" x14ac:dyDescent="0.2">
      <c r="D528" s="52"/>
      <c r="E528" s="52"/>
      <c r="F528" s="52"/>
      <c r="G528" s="52"/>
      <c r="H528" s="52"/>
      <c r="I528" s="52"/>
    </row>
    <row r="529" spans="4:9" x14ac:dyDescent="0.2">
      <c r="D529" s="52"/>
      <c r="E529" s="52"/>
      <c r="F529" s="52"/>
      <c r="G529" s="52"/>
      <c r="H529" s="52"/>
      <c r="I529" s="52"/>
    </row>
    <row r="530" spans="4:9" x14ac:dyDescent="0.2">
      <c r="D530" s="52"/>
      <c r="E530" s="52"/>
      <c r="F530" s="52"/>
      <c r="G530" s="52"/>
      <c r="H530" s="52"/>
      <c r="I530" s="52"/>
    </row>
    <row r="531" spans="4:9" x14ac:dyDescent="0.2">
      <c r="D531" s="52"/>
      <c r="E531" s="52"/>
      <c r="F531" s="52"/>
      <c r="G531" s="52"/>
      <c r="H531" s="52"/>
      <c r="I531" s="52"/>
    </row>
    <row r="532" spans="4:9" x14ac:dyDescent="0.2">
      <c r="D532" s="52"/>
      <c r="E532" s="52"/>
      <c r="F532" s="52"/>
      <c r="G532" s="52"/>
      <c r="H532" s="52"/>
      <c r="I532" s="52"/>
    </row>
    <row r="533" spans="4:9" x14ac:dyDescent="0.2">
      <c r="D533" s="52"/>
      <c r="E533" s="52"/>
      <c r="F533" s="52"/>
      <c r="G533" s="52"/>
      <c r="H533" s="52"/>
      <c r="I533" s="52"/>
    </row>
    <row r="534" spans="4:9" x14ac:dyDescent="0.2">
      <c r="D534" s="52"/>
      <c r="E534" s="52"/>
      <c r="F534" s="52"/>
      <c r="G534" s="52"/>
      <c r="H534" s="52"/>
      <c r="I534" s="52"/>
    </row>
    <row r="535" spans="4:9" x14ac:dyDescent="0.2">
      <c r="D535" s="52"/>
      <c r="E535" s="52"/>
      <c r="F535" s="52"/>
      <c r="G535" s="52"/>
      <c r="H535" s="52"/>
      <c r="I535" s="52"/>
    </row>
    <row r="536" spans="4:9" x14ac:dyDescent="0.2">
      <c r="D536" s="52"/>
      <c r="E536" s="52"/>
      <c r="F536" s="52"/>
      <c r="G536" s="52"/>
      <c r="H536" s="52"/>
      <c r="I536" s="52"/>
    </row>
    <row r="537" spans="4:9" x14ac:dyDescent="0.2">
      <c r="D537" s="52"/>
      <c r="E537" s="52"/>
      <c r="F537" s="52"/>
      <c r="G537" s="52"/>
      <c r="H537" s="52"/>
      <c r="I537" s="52"/>
    </row>
    <row r="538" spans="4:9" x14ac:dyDescent="0.2">
      <c r="D538" s="52"/>
      <c r="E538" s="52"/>
      <c r="F538" s="52"/>
      <c r="G538" s="52"/>
      <c r="H538" s="52"/>
      <c r="I538" s="52"/>
    </row>
    <row r="539" spans="4:9" x14ac:dyDescent="0.2">
      <c r="D539" s="52"/>
      <c r="E539" s="52"/>
      <c r="F539" s="52"/>
      <c r="G539" s="52"/>
      <c r="H539" s="52"/>
      <c r="I539" s="52"/>
    </row>
    <row r="540" spans="4:9" x14ac:dyDescent="0.2">
      <c r="D540" s="52"/>
      <c r="E540" s="52"/>
      <c r="F540" s="52"/>
      <c r="G540" s="52"/>
      <c r="H540" s="52"/>
      <c r="I540" s="52"/>
    </row>
    <row r="541" spans="4:9" x14ac:dyDescent="0.2">
      <c r="D541" s="52"/>
      <c r="E541" s="52"/>
      <c r="F541" s="52"/>
      <c r="G541" s="52"/>
      <c r="H541" s="52"/>
      <c r="I541" s="52"/>
    </row>
    <row r="542" spans="4:9" x14ac:dyDescent="0.2">
      <c r="D542" s="52"/>
      <c r="E542" s="52"/>
      <c r="F542" s="52"/>
      <c r="G542" s="52"/>
      <c r="H542" s="52"/>
      <c r="I542" s="52"/>
    </row>
    <row r="543" spans="4:9" x14ac:dyDescent="0.2">
      <c r="D543" s="52"/>
      <c r="E543" s="52"/>
      <c r="F543" s="52"/>
      <c r="G543" s="52"/>
      <c r="H543" s="52"/>
      <c r="I543" s="52"/>
    </row>
    <row r="544" spans="4:9" x14ac:dyDescent="0.2">
      <c r="D544" s="52"/>
      <c r="E544" s="52"/>
      <c r="F544" s="52"/>
      <c r="G544" s="52"/>
      <c r="H544" s="52"/>
      <c r="I544" s="52"/>
    </row>
    <row r="545" spans="4:9" x14ac:dyDescent="0.2">
      <c r="D545" s="52"/>
      <c r="E545" s="52"/>
      <c r="F545" s="52"/>
      <c r="G545" s="52"/>
      <c r="H545" s="52"/>
      <c r="I545" s="52"/>
    </row>
    <row r="546" spans="4:9" x14ac:dyDescent="0.2">
      <c r="D546" s="52"/>
      <c r="E546" s="52"/>
      <c r="F546" s="52"/>
      <c r="G546" s="52"/>
      <c r="H546" s="52"/>
      <c r="I546" s="52"/>
    </row>
    <row r="547" spans="4:9" x14ac:dyDescent="0.2">
      <c r="D547" s="52"/>
      <c r="E547" s="52"/>
      <c r="F547" s="52"/>
      <c r="G547" s="52"/>
      <c r="H547" s="52"/>
      <c r="I547" s="52"/>
    </row>
    <row r="548" spans="4:9" x14ac:dyDescent="0.2">
      <c r="D548" s="52"/>
      <c r="E548" s="52"/>
      <c r="F548" s="52"/>
      <c r="G548" s="52"/>
      <c r="H548" s="52"/>
      <c r="I548" s="52"/>
    </row>
    <row r="549" spans="4:9" x14ac:dyDescent="0.2">
      <c r="D549" s="52"/>
      <c r="E549" s="52"/>
      <c r="F549" s="52"/>
      <c r="G549" s="52"/>
      <c r="H549" s="52"/>
      <c r="I549" s="52"/>
    </row>
    <row r="550" spans="4:9" x14ac:dyDescent="0.2">
      <c r="D550" s="52"/>
      <c r="E550" s="52"/>
      <c r="F550" s="52"/>
      <c r="G550" s="52"/>
      <c r="H550" s="52"/>
      <c r="I550" s="52"/>
    </row>
    <row r="551" spans="4:9" x14ac:dyDescent="0.2">
      <c r="D551" s="52"/>
      <c r="E551" s="52"/>
      <c r="F551" s="52"/>
      <c r="G551" s="52"/>
      <c r="H551" s="52"/>
      <c r="I551" s="52"/>
    </row>
    <row r="552" spans="4:9" x14ac:dyDescent="0.2">
      <c r="D552" s="52"/>
      <c r="E552" s="52"/>
      <c r="F552" s="52"/>
      <c r="G552" s="52"/>
      <c r="H552" s="52"/>
      <c r="I552" s="52"/>
    </row>
    <row r="553" spans="4:9" x14ac:dyDescent="0.2">
      <c r="D553" s="52"/>
      <c r="E553" s="52"/>
      <c r="F553" s="52"/>
      <c r="G553" s="52"/>
      <c r="H553" s="52"/>
      <c r="I553" s="52"/>
    </row>
    <row r="554" spans="4:9" x14ac:dyDescent="0.2">
      <c r="D554" s="52"/>
      <c r="E554" s="52"/>
      <c r="F554" s="52"/>
      <c r="G554" s="52"/>
      <c r="H554" s="52"/>
      <c r="I554" s="52"/>
    </row>
    <row r="555" spans="4:9" x14ac:dyDescent="0.2">
      <c r="D555" s="52"/>
      <c r="E555" s="52"/>
      <c r="F555" s="52"/>
      <c r="G555" s="52"/>
      <c r="H555" s="52"/>
      <c r="I555" s="52"/>
    </row>
    <row r="556" spans="4:9" x14ac:dyDescent="0.2">
      <c r="D556" s="52"/>
      <c r="E556" s="52"/>
      <c r="F556" s="52"/>
      <c r="G556" s="52"/>
      <c r="H556" s="52"/>
      <c r="I556" s="52"/>
    </row>
    <row r="557" spans="4:9" x14ac:dyDescent="0.2">
      <c r="D557" s="52"/>
      <c r="E557" s="52"/>
      <c r="F557" s="52"/>
      <c r="G557" s="52"/>
      <c r="H557" s="52"/>
      <c r="I557" s="52"/>
    </row>
    <row r="558" spans="4:9" x14ac:dyDescent="0.2">
      <c r="D558" s="52"/>
      <c r="E558" s="52"/>
      <c r="F558" s="52"/>
      <c r="G558" s="52"/>
      <c r="H558" s="52"/>
      <c r="I558" s="52"/>
    </row>
    <row r="559" spans="4:9" x14ac:dyDescent="0.2">
      <c r="D559" s="52"/>
      <c r="E559" s="52"/>
      <c r="F559" s="52"/>
      <c r="G559" s="52"/>
      <c r="H559" s="52"/>
      <c r="I559" s="52"/>
    </row>
    <row r="560" spans="4:9" x14ac:dyDescent="0.2">
      <c r="D560" s="52"/>
      <c r="E560" s="52"/>
      <c r="F560" s="52"/>
      <c r="G560" s="52"/>
      <c r="H560" s="52"/>
      <c r="I560" s="52"/>
    </row>
    <row r="561" spans="4:9" x14ac:dyDescent="0.2">
      <c r="D561" s="52"/>
      <c r="E561" s="52"/>
      <c r="F561" s="52"/>
      <c r="G561" s="52"/>
      <c r="H561" s="52"/>
      <c r="I561" s="52"/>
    </row>
    <row r="562" spans="4:9" x14ac:dyDescent="0.2">
      <c r="D562" s="52"/>
      <c r="E562" s="52"/>
      <c r="F562" s="52"/>
      <c r="G562" s="52"/>
      <c r="H562" s="52"/>
      <c r="I562" s="52"/>
    </row>
    <row r="563" spans="4:9" x14ac:dyDescent="0.2">
      <c r="D563" s="52"/>
      <c r="E563" s="52"/>
      <c r="F563" s="52"/>
      <c r="G563" s="52"/>
      <c r="H563" s="52"/>
      <c r="I563" s="52"/>
    </row>
    <row r="564" spans="4:9" x14ac:dyDescent="0.2">
      <c r="D564" s="52"/>
      <c r="E564" s="52"/>
      <c r="F564" s="52"/>
      <c r="G564" s="52"/>
      <c r="H564" s="52"/>
      <c r="I564" s="52"/>
    </row>
    <row r="565" spans="4:9" x14ac:dyDescent="0.2">
      <c r="D565" s="52"/>
      <c r="E565" s="52"/>
      <c r="F565" s="52"/>
      <c r="G565" s="52"/>
      <c r="H565" s="52"/>
      <c r="I565" s="52"/>
    </row>
    <row r="566" spans="4:9" x14ac:dyDescent="0.2">
      <c r="D566" s="52"/>
      <c r="E566" s="52"/>
      <c r="F566" s="52"/>
      <c r="G566" s="52"/>
      <c r="H566" s="52"/>
      <c r="I566" s="52"/>
    </row>
    <row r="567" spans="4:9" x14ac:dyDescent="0.2">
      <c r="D567" s="52"/>
      <c r="E567" s="52"/>
      <c r="F567" s="52"/>
      <c r="G567" s="52"/>
      <c r="H567" s="52"/>
      <c r="I567" s="52"/>
    </row>
    <row r="568" spans="4:9" x14ac:dyDescent="0.2">
      <c r="D568" s="52"/>
      <c r="E568" s="52"/>
      <c r="F568" s="52"/>
      <c r="G568" s="52"/>
      <c r="H568" s="52"/>
      <c r="I568" s="52"/>
    </row>
    <row r="569" spans="4:9" x14ac:dyDescent="0.2">
      <c r="D569" s="52"/>
      <c r="E569" s="52"/>
      <c r="F569" s="52"/>
      <c r="G569" s="52"/>
      <c r="H569" s="52"/>
      <c r="I569" s="52"/>
    </row>
    <row r="570" spans="4:9" x14ac:dyDescent="0.2">
      <c r="D570" s="52"/>
      <c r="E570" s="52"/>
      <c r="F570" s="52"/>
      <c r="G570" s="52"/>
      <c r="H570" s="52"/>
      <c r="I570" s="52"/>
    </row>
    <row r="571" spans="4:9" x14ac:dyDescent="0.2">
      <c r="D571" s="52"/>
      <c r="E571" s="52"/>
      <c r="F571" s="52"/>
      <c r="G571" s="52"/>
      <c r="H571" s="52"/>
      <c r="I571" s="52"/>
    </row>
    <row r="572" spans="4:9" x14ac:dyDescent="0.2">
      <c r="D572" s="52"/>
      <c r="E572" s="52"/>
      <c r="F572" s="52"/>
      <c r="G572" s="52"/>
      <c r="H572" s="52"/>
      <c r="I572" s="52"/>
    </row>
    <row r="573" spans="4:9" x14ac:dyDescent="0.2">
      <c r="D573" s="52"/>
      <c r="E573" s="52"/>
      <c r="F573" s="52"/>
      <c r="G573" s="52"/>
      <c r="H573" s="52"/>
      <c r="I573" s="52"/>
    </row>
    <row r="574" spans="4:9" x14ac:dyDescent="0.2">
      <c r="D574" s="52"/>
      <c r="E574" s="52"/>
      <c r="F574" s="52"/>
      <c r="G574" s="52"/>
      <c r="H574" s="52"/>
      <c r="I574" s="52"/>
    </row>
    <row r="575" spans="4:9" x14ac:dyDescent="0.2">
      <c r="D575" s="52"/>
      <c r="E575" s="52"/>
      <c r="F575" s="52"/>
      <c r="G575" s="52"/>
      <c r="H575" s="52"/>
      <c r="I575" s="52"/>
    </row>
    <row r="576" spans="4:9" x14ac:dyDescent="0.2">
      <c r="D576" s="52"/>
      <c r="E576" s="52"/>
      <c r="F576" s="52"/>
      <c r="G576" s="52"/>
      <c r="H576" s="52"/>
      <c r="I576" s="52"/>
    </row>
    <row r="577" spans="4:9" x14ac:dyDescent="0.2">
      <c r="D577" s="52"/>
      <c r="E577" s="52"/>
      <c r="F577" s="52"/>
      <c r="G577" s="52"/>
      <c r="H577" s="52"/>
      <c r="I577" s="52"/>
    </row>
    <row r="578" spans="4:9" x14ac:dyDescent="0.2">
      <c r="D578" s="52"/>
      <c r="E578" s="52"/>
      <c r="F578" s="52"/>
      <c r="G578" s="52"/>
      <c r="H578" s="52"/>
      <c r="I578" s="52"/>
    </row>
    <row r="579" spans="4:9" x14ac:dyDescent="0.2">
      <c r="D579" s="52"/>
      <c r="E579" s="52"/>
      <c r="F579" s="52"/>
      <c r="G579" s="52"/>
      <c r="H579" s="52"/>
      <c r="I579" s="52"/>
    </row>
    <row r="580" spans="4:9" x14ac:dyDescent="0.2">
      <c r="D580" s="52"/>
      <c r="E580" s="52"/>
      <c r="F580" s="52"/>
      <c r="G580" s="52"/>
      <c r="H580" s="52"/>
      <c r="I580" s="52"/>
    </row>
    <row r="581" spans="4:9" x14ac:dyDescent="0.2">
      <c r="D581" s="52"/>
      <c r="E581" s="52"/>
      <c r="F581" s="52"/>
      <c r="G581" s="52"/>
      <c r="H581" s="52"/>
      <c r="I581" s="52"/>
    </row>
    <row r="582" spans="4:9" x14ac:dyDescent="0.2">
      <c r="D582" s="52"/>
      <c r="E582" s="52"/>
      <c r="F582" s="52"/>
      <c r="G582" s="52"/>
      <c r="H582" s="52"/>
      <c r="I582" s="52"/>
    </row>
    <row r="583" spans="4:9" x14ac:dyDescent="0.2">
      <c r="D583" s="52"/>
      <c r="E583" s="52"/>
      <c r="F583" s="52"/>
      <c r="G583" s="52"/>
      <c r="H583" s="52"/>
      <c r="I583" s="52"/>
    </row>
    <row r="584" spans="4:9" x14ac:dyDescent="0.2">
      <c r="D584" s="52"/>
      <c r="E584" s="52"/>
      <c r="F584" s="52"/>
      <c r="G584" s="52"/>
      <c r="H584" s="52"/>
      <c r="I584" s="52"/>
    </row>
    <row r="585" spans="4:9" x14ac:dyDescent="0.2">
      <c r="D585" s="52"/>
      <c r="E585" s="52"/>
      <c r="F585" s="52"/>
      <c r="G585" s="52"/>
      <c r="H585" s="52"/>
      <c r="I585" s="52"/>
    </row>
    <row r="586" spans="4:9" x14ac:dyDescent="0.2">
      <c r="D586" s="52"/>
      <c r="E586" s="52"/>
      <c r="F586" s="52"/>
      <c r="G586" s="52"/>
      <c r="H586" s="52"/>
      <c r="I586" s="52"/>
    </row>
    <row r="587" spans="4:9" x14ac:dyDescent="0.2">
      <c r="D587" s="52"/>
      <c r="E587" s="52"/>
      <c r="F587" s="52"/>
      <c r="G587" s="52"/>
      <c r="H587" s="52"/>
      <c r="I587" s="52"/>
    </row>
    <row r="588" spans="4:9" x14ac:dyDescent="0.2">
      <c r="D588" s="52"/>
      <c r="E588" s="52"/>
      <c r="F588" s="52"/>
      <c r="G588" s="52"/>
      <c r="H588" s="52"/>
      <c r="I588" s="52"/>
    </row>
    <row r="589" spans="4:9" x14ac:dyDescent="0.2">
      <c r="D589" s="52"/>
      <c r="E589" s="52"/>
      <c r="F589" s="52"/>
      <c r="G589" s="52"/>
      <c r="H589" s="52"/>
      <c r="I589" s="52"/>
    </row>
    <row r="590" spans="4:9" x14ac:dyDescent="0.2">
      <c r="D590" s="52"/>
      <c r="E590" s="52"/>
      <c r="F590" s="52"/>
      <c r="G590" s="52"/>
      <c r="H590" s="52"/>
      <c r="I590" s="52"/>
    </row>
    <row r="591" spans="4:9" x14ac:dyDescent="0.2">
      <c r="D591" s="52"/>
      <c r="E591" s="52"/>
      <c r="F591" s="52"/>
      <c r="G591" s="52"/>
      <c r="H591" s="52"/>
      <c r="I591" s="52"/>
    </row>
    <row r="592" spans="4:9" x14ac:dyDescent="0.2">
      <c r="D592" s="52"/>
      <c r="E592" s="52"/>
      <c r="F592" s="52"/>
      <c r="G592" s="52"/>
      <c r="H592" s="52"/>
      <c r="I592" s="52"/>
    </row>
    <row r="593" spans="4:9" x14ac:dyDescent="0.2">
      <c r="D593" s="52"/>
      <c r="E593" s="52"/>
      <c r="F593" s="52"/>
      <c r="G593" s="52"/>
      <c r="H593" s="52"/>
      <c r="I593" s="52"/>
    </row>
    <row r="594" spans="4:9" x14ac:dyDescent="0.2">
      <c r="D594" s="52"/>
      <c r="E594" s="52"/>
      <c r="F594" s="52"/>
      <c r="G594" s="52"/>
      <c r="H594" s="52"/>
      <c r="I594" s="52"/>
    </row>
    <row r="595" spans="4:9" x14ac:dyDescent="0.2">
      <c r="D595" s="52"/>
      <c r="E595" s="52"/>
      <c r="F595" s="52"/>
      <c r="G595" s="52"/>
      <c r="H595" s="52"/>
      <c r="I595" s="52"/>
    </row>
    <row r="596" spans="4:9" x14ac:dyDescent="0.2">
      <c r="D596" s="52"/>
      <c r="E596" s="52"/>
      <c r="F596" s="52"/>
      <c r="G596" s="52"/>
      <c r="H596" s="52"/>
      <c r="I596" s="52"/>
    </row>
    <row r="597" spans="4:9" x14ac:dyDescent="0.2">
      <c r="D597" s="52"/>
      <c r="E597" s="52"/>
      <c r="F597" s="52"/>
      <c r="G597" s="52"/>
      <c r="H597" s="52"/>
      <c r="I597" s="52"/>
    </row>
    <row r="598" spans="4:9" x14ac:dyDescent="0.2">
      <c r="D598" s="52"/>
      <c r="E598" s="52"/>
      <c r="F598" s="52"/>
      <c r="G598" s="52"/>
      <c r="H598" s="52"/>
      <c r="I598" s="52"/>
    </row>
    <row r="599" spans="4:9" x14ac:dyDescent="0.2">
      <c r="D599" s="52"/>
      <c r="E599" s="52"/>
      <c r="F599" s="52"/>
      <c r="G599" s="52"/>
      <c r="H599" s="52"/>
      <c r="I599" s="52"/>
    </row>
    <row r="600" spans="4:9" x14ac:dyDescent="0.2">
      <c r="D600" s="52"/>
      <c r="E600" s="52"/>
      <c r="F600" s="52"/>
      <c r="G600" s="52"/>
      <c r="H600" s="52"/>
      <c r="I600" s="52"/>
    </row>
    <row r="601" spans="4:9" x14ac:dyDescent="0.2">
      <c r="D601" s="52"/>
      <c r="E601" s="52"/>
      <c r="F601" s="52"/>
      <c r="G601" s="52"/>
      <c r="H601" s="52"/>
      <c r="I601" s="52"/>
    </row>
    <row r="602" spans="4:9" x14ac:dyDescent="0.2">
      <c r="D602" s="52"/>
      <c r="E602" s="52"/>
      <c r="F602" s="52"/>
      <c r="G602" s="52"/>
      <c r="H602" s="52"/>
      <c r="I602" s="52"/>
    </row>
    <row r="603" spans="4:9" x14ac:dyDescent="0.2">
      <c r="D603" s="52"/>
      <c r="E603" s="52"/>
      <c r="F603" s="52"/>
      <c r="G603" s="52"/>
      <c r="H603" s="52"/>
      <c r="I603" s="52"/>
    </row>
    <row r="604" spans="4:9" x14ac:dyDescent="0.2">
      <c r="D604" s="52"/>
      <c r="E604" s="52"/>
      <c r="F604" s="52"/>
      <c r="G604" s="52"/>
      <c r="H604" s="52"/>
      <c r="I604" s="52"/>
    </row>
    <row r="605" spans="4:9" x14ac:dyDescent="0.2">
      <c r="D605" s="52"/>
      <c r="E605" s="52"/>
      <c r="F605" s="52"/>
      <c r="G605" s="52"/>
      <c r="H605" s="52"/>
      <c r="I605" s="52"/>
    </row>
    <row r="606" spans="4:9" x14ac:dyDescent="0.2">
      <c r="D606" s="52"/>
      <c r="E606" s="52"/>
      <c r="F606" s="52"/>
      <c r="G606" s="52"/>
      <c r="H606" s="52"/>
      <c r="I606" s="52"/>
    </row>
    <row r="607" spans="4:9" x14ac:dyDescent="0.2">
      <c r="D607" s="52"/>
      <c r="E607" s="52"/>
      <c r="F607" s="52"/>
      <c r="G607" s="52"/>
      <c r="H607" s="52"/>
      <c r="I607" s="52"/>
    </row>
    <row r="608" spans="4:9" x14ac:dyDescent="0.2">
      <c r="D608" s="52"/>
      <c r="E608" s="52"/>
      <c r="F608" s="52"/>
      <c r="G608" s="52"/>
      <c r="H608" s="52"/>
      <c r="I608" s="52"/>
    </row>
    <row r="609" spans="4:9" x14ac:dyDescent="0.2">
      <c r="D609" s="52"/>
      <c r="E609" s="52"/>
      <c r="F609" s="52"/>
      <c r="G609" s="52"/>
      <c r="H609" s="52"/>
      <c r="I609" s="52"/>
    </row>
    <row r="610" spans="4:9" x14ac:dyDescent="0.2">
      <c r="D610" s="52"/>
      <c r="E610" s="52"/>
      <c r="F610" s="52"/>
      <c r="G610" s="52"/>
      <c r="H610" s="52"/>
      <c r="I610" s="52"/>
    </row>
    <row r="611" spans="4:9" x14ac:dyDescent="0.2">
      <c r="D611" s="52"/>
      <c r="E611" s="52"/>
      <c r="F611" s="52"/>
      <c r="G611" s="52"/>
      <c r="H611" s="52"/>
      <c r="I611" s="52"/>
    </row>
    <row r="612" spans="4:9" x14ac:dyDescent="0.2">
      <c r="D612" s="52"/>
      <c r="E612" s="52"/>
      <c r="F612" s="52"/>
      <c r="G612" s="52"/>
      <c r="H612" s="52"/>
      <c r="I612" s="52"/>
    </row>
    <row r="613" spans="4:9" x14ac:dyDescent="0.2">
      <c r="D613" s="52"/>
      <c r="E613" s="52"/>
      <c r="F613" s="52"/>
      <c r="G613" s="52"/>
      <c r="H613" s="52"/>
      <c r="I613" s="52"/>
    </row>
    <row r="614" spans="4:9" x14ac:dyDescent="0.2">
      <c r="D614" s="52"/>
      <c r="E614" s="52"/>
      <c r="F614" s="52"/>
      <c r="G614" s="52"/>
      <c r="H614" s="52"/>
      <c r="I614" s="52"/>
    </row>
    <row r="615" spans="4:9" x14ac:dyDescent="0.2">
      <c r="D615" s="52"/>
      <c r="E615" s="52"/>
      <c r="F615" s="52"/>
      <c r="G615" s="52"/>
      <c r="H615" s="52"/>
      <c r="I615" s="52"/>
    </row>
    <row r="616" spans="4:9" x14ac:dyDescent="0.2">
      <c r="D616" s="52"/>
      <c r="E616" s="52"/>
      <c r="F616" s="52"/>
      <c r="G616" s="52"/>
      <c r="H616" s="52"/>
      <c r="I616" s="52"/>
    </row>
    <row r="617" spans="4:9" x14ac:dyDescent="0.2">
      <c r="D617" s="52"/>
      <c r="E617" s="52"/>
      <c r="F617" s="52"/>
      <c r="G617" s="52"/>
      <c r="H617" s="52"/>
      <c r="I617" s="52"/>
    </row>
    <row r="618" spans="4:9" x14ac:dyDescent="0.2">
      <c r="D618" s="52"/>
      <c r="E618" s="52"/>
      <c r="F618" s="52"/>
      <c r="G618" s="52"/>
      <c r="H618" s="52"/>
      <c r="I618" s="52"/>
    </row>
    <row r="619" spans="4:9" x14ac:dyDescent="0.2">
      <c r="D619" s="52"/>
      <c r="E619" s="52"/>
      <c r="F619" s="52"/>
      <c r="G619" s="52"/>
      <c r="H619" s="52"/>
      <c r="I619" s="52"/>
    </row>
    <row r="620" spans="4:9" x14ac:dyDescent="0.2">
      <c r="D620" s="52"/>
      <c r="E620" s="52"/>
      <c r="F620" s="52"/>
      <c r="G620" s="52"/>
      <c r="H620" s="52"/>
      <c r="I620" s="52"/>
    </row>
    <row r="621" spans="4:9" x14ac:dyDescent="0.2">
      <c r="D621" s="52"/>
      <c r="E621" s="52"/>
      <c r="F621" s="52"/>
      <c r="G621" s="52"/>
      <c r="H621" s="52"/>
      <c r="I621" s="52"/>
    </row>
    <row r="622" spans="4:9" x14ac:dyDescent="0.2">
      <c r="D622" s="52"/>
      <c r="E622" s="52"/>
      <c r="F622" s="52"/>
      <c r="G622" s="52"/>
      <c r="H622" s="52"/>
      <c r="I622" s="52"/>
    </row>
    <row r="623" spans="4:9" x14ac:dyDescent="0.2">
      <c r="D623" s="52"/>
      <c r="E623" s="52"/>
      <c r="F623" s="52"/>
      <c r="G623" s="52"/>
      <c r="H623" s="52"/>
      <c r="I623" s="52"/>
    </row>
    <row r="624" spans="4:9" x14ac:dyDescent="0.2">
      <c r="D624" s="52"/>
      <c r="E624" s="52"/>
      <c r="F624" s="52"/>
      <c r="G624" s="52"/>
      <c r="H624" s="52"/>
      <c r="I624" s="52"/>
    </row>
    <row r="625" spans="4:9" x14ac:dyDescent="0.2">
      <c r="D625" s="52"/>
      <c r="E625" s="52"/>
      <c r="F625" s="52"/>
      <c r="G625" s="52"/>
      <c r="H625" s="52"/>
      <c r="I625" s="52"/>
    </row>
    <row r="626" spans="4:9" x14ac:dyDescent="0.2">
      <c r="D626" s="52"/>
      <c r="E626" s="52"/>
      <c r="F626" s="52"/>
      <c r="G626" s="52"/>
      <c r="H626" s="52"/>
      <c r="I626" s="52"/>
    </row>
    <row r="627" spans="4:9" x14ac:dyDescent="0.2">
      <c r="D627" s="52"/>
      <c r="E627" s="52"/>
      <c r="F627" s="52"/>
      <c r="G627" s="52"/>
      <c r="H627" s="52"/>
      <c r="I627" s="52"/>
    </row>
    <row r="628" spans="4:9" x14ac:dyDescent="0.2">
      <c r="D628" s="52"/>
      <c r="E628" s="52"/>
      <c r="F628" s="52"/>
      <c r="G628" s="52"/>
      <c r="H628" s="52"/>
      <c r="I628" s="52"/>
    </row>
    <row r="629" spans="4:9" x14ac:dyDescent="0.2">
      <c r="D629" s="52"/>
      <c r="E629" s="52"/>
      <c r="F629" s="52"/>
      <c r="G629" s="52"/>
      <c r="H629" s="52"/>
      <c r="I629" s="52"/>
    </row>
    <row r="630" spans="4:9" x14ac:dyDescent="0.2">
      <c r="D630" s="52"/>
      <c r="E630" s="52"/>
      <c r="F630" s="52"/>
      <c r="G630" s="52"/>
      <c r="H630" s="52"/>
      <c r="I630" s="52"/>
    </row>
    <row r="631" spans="4:9" x14ac:dyDescent="0.2">
      <c r="D631" s="52"/>
      <c r="E631" s="52"/>
      <c r="F631" s="52"/>
      <c r="G631" s="52"/>
      <c r="H631" s="52"/>
      <c r="I631" s="52"/>
    </row>
    <row r="632" spans="4:9" x14ac:dyDescent="0.2">
      <c r="D632" s="52"/>
      <c r="E632" s="52"/>
      <c r="F632" s="52"/>
      <c r="G632" s="52"/>
      <c r="H632" s="52"/>
      <c r="I632" s="52"/>
    </row>
    <row r="633" spans="4:9" x14ac:dyDescent="0.2">
      <c r="D633" s="52"/>
      <c r="E633" s="52"/>
      <c r="F633" s="52"/>
      <c r="G633" s="52"/>
      <c r="H633" s="52"/>
      <c r="I633" s="52"/>
    </row>
    <row r="634" spans="4:9" x14ac:dyDescent="0.2">
      <c r="D634" s="52"/>
      <c r="E634" s="52"/>
      <c r="F634" s="52"/>
      <c r="G634" s="52"/>
      <c r="H634" s="52"/>
      <c r="I634" s="52"/>
    </row>
    <row r="635" spans="4:9" x14ac:dyDescent="0.2">
      <c r="D635" s="52"/>
      <c r="E635" s="52"/>
      <c r="F635" s="52"/>
      <c r="G635" s="52"/>
      <c r="H635" s="52"/>
      <c r="I635" s="52"/>
    </row>
    <row r="636" spans="4:9" x14ac:dyDescent="0.2">
      <c r="D636" s="52"/>
      <c r="E636" s="52"/>
      <c r="F636" s="52"/>
      <c r="G636" s="52"/>
      <c r="H636" s="52"/>
      <c r="I636" s="52"/>
    </row>
    <row r="637" spans="4:9" x14ac:dyDescent="0.2">
      <c r="D637" s="52"/>
      <c r="E637" s="52"/>
      <c r="F637" s="52"/>
      <c r="G637" s="52"/>
      <c r="H637" s="52"/>
      <c r="I637" s="52"/>
    </row>
    <row r="638" spans="4:9" x14ac:dyDescent="0.2">
      <c r="D638" s="52"/>
      <c r="E638" s="52"/>
      <c r="F638" s="52"/>
      <c r="G638" s="52"/>
      <c r="H638" s="52"/>
      <c r="I638" s="52"/>
    </row>
    <row r="639" spans="4:9" x14ac:dyDescent="0.2">
      <c r="D639" s="52"/>
      <c r="E639" s="52"/>
      <c r="F639" s="52"/>
      <c r="G639" s="52"/>
      <c r="H639" s="52"/>
      <c r="I639" s="52"/>
    </row>
    <row r="640" spans="4:9" x14ac:dyDescent="0.2">
      <c r="D640" s="52"/>
      <c r="E640" s="52"/>
      <c r="F640" s="52"/>
      <c r="G640" s="52"/>
      <c r="H640" s="52"/>
      <c r="I640" s="52"/>
    </row>
    <row r="641" spans="4:9" x14ac:dyDescent="0.2">
      <c r="D641" s="52"/>
      <c r="E641" s="52"/>
      <c r="F641" s="52"/>
      <c r="G641" s="52"/>
      <c r="H641" s="52"/>
      <c r="I641" s="52"/>
    </row>
    <row r="642" spans="4:9" x14ac:dyDescent="0.2">
      <c r="D642" s="52"/>
      <c r="E642" s="52"/>
      <c r="F642" s="52"/>
      <c r="G642" s="52"/>
      <c r="H642" s="52"/>
      <c r="I642" s="52"/>
    </row>
    <row r="643" spans="4:9" x14ac:dyDescent="0.2">
      <c r="D643" s="52"/>
      <c r="E643" s="52"/>
      <c r="F643" s="52"/>
      <c r="G643" s="52"/>
      <c r="H643" s="52"/>
      <c r="I643" s="52"/>
    </row>
    <row r="644" spans="4:9" x14ac:dyDescent="0.2">
      <c r="D644" s="52"/>
      <c r="E644" s="52"/>
      <c r="F644" s="52"/>
      <c r="G644" s="52"/>
      <c r="H644" s="52"/>
      <c r="I644" s="52"/>
    </row>
    <row r="645" spans="4:9" x14ac:dyDescent="0.2">
      <c r="D645" s="52"/>
      <c r="E645" s="52"/>
      <c r="F645" s="52"/>
      <c r="G645" s="52"/>
      <c r="H645" s="52"/>
      <c r="I645" s="52"/>
    </row>
    <row r="646" spans="4:9" x14ac:dyDescent="0.2">
      <c r="D646" s="52"/>
      <c r="E646" s="52"/>
      <c r="F646" s="52"/>
      <c r="G646" s="52"/>
      <c r="H646" s="52"/>
      <c r="I646" s="52"/>
    </row>
    <row r="647" spans="4:9" x14ac:dyDescent="0.2">
      <c r="D647" s="52"/>
      <c r="E647" s="52"/>
      <c r="F647" s="52"/>
      <c r="G647" s="52"/>
      <c r="H647" s="52"/>
      <c r="I647" s="52"/>
    </row>
    <row r="648" spans="4:9" x14ac:dyDescent="0.2">
      <c r="D648" s="52"/>
      <c r="E648" s="52"/>
      <c r="F648" s="52"/>
      <c r="G648" s="52"/>
      <c r="H648" s="52"/>
      <c r="I648" s="52"/>
    </row>
    <row r="649" spans="4:9" x14ac:dyDescent="0.2">
      <c r="D649" s="52"/>
      <c r="E649" s="52"/>
      <c r="F649" s="52"/>
      <c r="G649" s="52"/>
      <c r="H649" s="52"/>
      <c r="I649" s="52"/>
    </row>
    <row r="650" spans="4:9" x14ac:dyDescent="0.2">
      <c r="D650" s="52"/>
      <c r="E650" s="52"/>
      <c r="F650" s="52"/>
      <c r="G650" s="52"/>
      <c r="H650" s="52"/>
      <c r="I650" s="52"/>
    </row>
    <row r="651" spans="4:9" x14ac:dyDescent="0.2">
      <c r="D651" s="52"/>
      <c r="E651" s="52"/>
      <c r="F651" s="52"/>
      <c r="G651" s="52"/>
      <c r="H651" s="52"/>
      <c r="I651" s="52"/>
    </row>
    <row r="652" spans="4:9" x14ac:dyDescent="0.2">
      <c r="D652" s="52"/>
      <c r="E652" s="52"/>
      <c r="F652" s="52"/>
      <c r="G652" s="52"/>
      <c r="H652" s="52"/>
      <c r="I652" s="52"/>
    </row>
    <row r="653" spans="4:9" x14ac:dyDescent="0.2">
      <c r="D653" s="52"/>
      <c r="E653" s="52"/>
      <c r="F653" s="52"/>
      <c r="G653" s="52"/>
      <c r="H653" s="52"/>
      <c r="I653" s="52"/>
    </row>
    <row r="654" spans="4:9" x14ac:dyDescent="0.2">
      <c r="D654" s="52"/>
      <c r="E654" s="52"/>
      <c r="F654" s="52"/>
      <c r="G654" s="52"/>
      <c r="H654" s="52"/>
      <c r="I654" s="52"/>
    </row>
    <row r="655" spans="4:9" x14ac:dyDescent="0.2">
      <c r="D655" s="52"/>
      <c r="E655" s="52"/>
      <c r="F655" s="52"/>
      <c r="G655" s="52"/>
      <c r="H655" s="52"/>
      <c r="I655" s="52"/>
    </row>
    <row r="656" spans="4:9" x14ac:dyDescent="0.2">
      <c r="D656" s="52"/>
      <c r="E656" s="52"/>
      <c r="F656" s="52"/>
      <c r="G656" s="52"/>
      <c r="H656" s="52"/>
      <c r="I656" s="52"/>
    </row>
    <row r="657" spans="4:9" x14ac:dyDescent="0.2">
      <c r="D657" s="52"/>
      <c r="E657" s="52"/>
      <c r="F657" s="52"/>
      <c r="G657" s="52"/>
      <c r="H657" s="52"/>
      <c r="I657" s="52"/>
    </row>
    <row r="658" spans="4:9" x14ac:dyDescent="0.2">
      <c r="D658" s="52"/>
      <c r="E658" s="52"/>
      <c r="F658" s="52"/>
      <c r="G658" s="52"/>
      <c r="H658" s="52"/>
      <c r="I658" s="52"/>
    </row>
    <row r="659" spans="4:9" x14ac:dyDescent="0.2">
      <c r="D659" s="52"/>
      <c r="E659" s="52"/>
      <c r="F659" s="52"/>
      <c r="G659" s="52"/>
      <c r="H659" s="52"/>
      <c r="I659" s="52"/>
    </row>
    <row r="660" spans="4:9" x14ac:dyDescent="0.2">
      <c r="D660" s="52"/>
      <c r="E660" s="52"/>
      <c r="F660" s="52"/>
      <c r="G660" s="52"/>
      <c r="H660" s="52"/>
      <c r="I660" s="52"/>
    </row>
    <row r="661" spans="4:9" x14ac:dyDescent="0.2">
      <c r="D661" s="52"/>
      <c r="E661" s="52"/>
      <c r="F661" s="52"/>
      <c r="G661" s="52"/>
      <c r="H661" s="52"/>
      <c r="I661" s="52"/>
    </row>
    <row r="662" spans="4:9" x14ac:dyDescent="0.2">
      <c r="D662" s="52"/>
      <c r="E662" s="52"/>
      <c r="F662" s="52"/>
      <c r="G662" s="52"/>
      <c r="H662" s="52"/>
      <c r="I662" s="52"/>
    </row>
    <row r="663" spans="4:9" x14ac:dyDescent="0.2">
      <c r="D663" s="52"/>
      <c r="E663" s="52"/>
      <c r="F663" s="52"/>
      <c r="G663" s="52"/>
      <c r="H663" s="52"/>
      <c r="I663" s="52"/>
    </row>
    <row r="664" spans="4:9" x14ac:dyDescent="0.2">
      <c r="D664" s="52"/>
      <c r="E664" s="52"/>
      <c r="F664" s="52"/>
      <c r="G664" s="52"/>
      <c r="H664" s="52"/>
      <c r="I664" s="52"/>
    </row>
    <row r="665" spans="4:9" x14ac:dyDescent="0.2">
      <c r="D665" s="52"/>
      <c r="E665" s="52"/>
      <c r="F665" s="52"/>
      <c r="G665" s="52"/>
      <c r="H665" s="52"/>
      <c r="I665" s="52"/>
    </row>
    <row r="666" spans="4:9" x14ac:dyDescent="0.2">
      <c r="D666" s="52"/>
      <c r="E666" s="52"/>
      <c r="F666" s="52"/>
      <c r="G666" s="52"/>
      <c r="H666" s="52"/>
      <c r="I666" s="52"/>
    </row>
    <row r="667" spans="4:9" x14ac:dyDescent="0.2">
      <c r="D667" s="52"/>
      <c r="E667" s="52"/>
      <c r="F667" s="52"/>
      <c r="G667" s="52"/>
      <c r="H667" s="52"/>
      <c r="I667" s="52"/>
    </row>
    <row r="668" spans="4:9" x14ac:dyDescent="0.2">
      <c r="D668" s="52"/>
      <c r="E668" s="52"/>
      <c r="F668" s="52"/>
      <c r="G668" s="52"/>
      <c r="H668" s="52"/>
      <c r="I668" s="52"/>
    </row>
    <row r="669" spans="4:9" x14ac:dyDescent="0.2">
      <c r="D669" s="52"/>
      <c r="E669" s="52"/>
      <c r="F669" s="52"/>
      <c r="G669" s="52"/>
      <c r="H669" s="52"/>
      <c r="I669" s="52"/>
    </row>
    <row r="670" spans="4:9" x14ac:dyDescent="0.2">
      <c r="D670" s="52"/>
      <c r="E670" s="52"/>
      <c r="F670" s="52"/>
      <c r="G670" s="52"/>
      <c r="H670" s="52"/>
      <c r="I670" s="52"/>
    </row>
    <row r="671" spans="4:9" x14ac:dyDescent="0.2">
      <c r="D671" s="52"/>
      <c r="E671" s="52"/>
      <c r="F671" s="52"/>
      <c r="G671" s="52"/>
      <c r="H671" s="52"/>
      <c r="I671" s="52"/>
    </row>
    <row r="672" spans="4:9" x14ac:dyDescent="0.2">
      <c r="D672" s="52"/>
      <c r="E672" s="52"/>
      <c r="F672" s="52"/>
      <c r="G672" s="52"/>
      <c r="H672" s="52"/>
      <c r="I672" s="52"/>
    </row>
    <row r="673" spans="4:9" x14ac:dyDescent="0.2">
      <c r="D673" s="52"/>
      <c r="E673" s="52"/>
      <c r="F673" s="52"/>
      <c r="G673" s="52"/>
      <c r="H673" s="52"/>
      <c r="I673" s="52"/>
    </row>
    <row r="674" spans="4:9" x14ac:dyDescent="0.2">
      <c r="D674" s="52"/>
      <c r="E674" s="52"/>
      <c r="F674" s="52"/>
      <c r="G674" s="52"/>
      <c r="H674" s="52"/>
      <c r="I674" s="52"/>
    </row>
    <row r="675" spans="4:9" x14ac:dyDescent="0.2">
      <c r="D675" s="52"/>
      <c r="E675" s="52"/>
      <c r="F675" s="52"/>
      <c r="G675" s="52"/>
      <c r="H675" s="52"/>
      <c r="I675" s="52"/>
    </row>
    <row r="676" spans="4:9" x14ac:dyDescent="0.2">
      <c r="D676" s="52"/>
      <c r="E676" s="52"/>
      <c r="F676" s="52"/>
      <c r="G676" s="52"/>
      <c r="H676" s="52"/>
      <c r="I676" s="52"/>
    </row>
    <row r="677" spans="4:9" x14ac:dyDescent="0.2">
      <c r="D677" s="52"/>
      <c r="E677" s="52"/>
      <c r="F677" s="52"/>
      <c r="G677" s="52"/>
      <c r="H677" s="52"/>
      <c r="I677" s="52"/>
    </row>
    <row r="678" spans="4:9" x14ac:dyDescent="0.2">
      <c r="D678" s="52"/>
      <c r="E678" s="52"/>
      <c r="F678" s="52"/>
      <c r="G678" s="52"/>
      <c r="H678" s="52"/>
      <c r="I678" s="52"/>
    </row>
    <row r="679" spans="4:9" x14ac:dyDescent="0.2">
      <c r="D679" s="52"/>
      <c r="E679" s="52"/>
      <c r="F679" s="52"/>
      <c r="G679" s="52"/>
      <c r="H679" s="52"/>
      <c r="I679" s="52"/>
    </row>
    <row r="680" spans="4:9" x14ac:dyDescent="0.2">
      <c r="D680" s="52"/>
      <c r="E680" s="52"/>
      <c r="F680" s="52"/>
      <c r="G680" s="52"/>
      <c r="H680" s="52"/>
      <c r="I680" s="52"/>
    </row>
    <row r="681" spans="4:9" x14ac:dyDescent="0.2">
      <c r="D681" s="52"/>
      <c r="E681" s="52"/>
      <c r="F681" s="52"/>
      <c r="G681" s="52"/>
      <c r="H681" s="52"/>
      <c r="I681" s="52"/>
    </row>
    <row r="682" spans="4:9" x14ac:dyDescent="0.2">
      <c r="D682" s="52"/>
      <c r="E682" s="52"/>
      <c r="F682" s="52"/>
      <c r="G682" s="52"/>
      <c r="H682" s="52"/>
      <c r="I682" s="52"/>
    </row>
    <row r="683" spans="4:9" x14ac:dyDescent="0.2">
      <c r="D683" s="52"/>
      <c r="E683" s="52"/>
      <c r="F683" s="52"/>
      <c r="G683" s="52"/>
      <c r="H683" s="52"/>
      <c r="I683" s="52"/>
    </row>
    <row r="684" spans="4:9" x14ac:dyDescent="0.2">
      <c r="D684" s="52"/>
      <c r="E684" s="52"/>
      <c r="F684" s="52"/>
      <c r="G684" s="52"/>
      <c r="H684" s="52"/>
      <c r="I684" s="52"/>
    </row>
    <row r="685" spans="4:9" x14ac:dyDescent="0.2">
      <c r="D685" s="52"/>
      <c r="E685" s="52"/>
      <c r="F685" s="52"/>
      <c r="G685" s="52"/>
      <c r="H685" s="52"/>
      <c r="I685" s="52"/>
    </row>
    <row r="686" spans="4:9" x14ac:dyDescent="0.2">
      <c r="D686" s="52"/>
      <c r="E686" s="52"/>
      <c r="F686" s="52"/>
      <c r="G686" s="52"/>
      <c r="H686" s="52"/>
      <c r="I686" s="52"/>
    </row>
    <row r="687" spans="4:9" x14ac:dyDescent="0.2">
      <c r="D687" s="52"/>
      <c r="E687" s="52"/>
      <c r="F687" s="52"/>
      <c r="G687" s="52"/>
      <c r="H687" s="52"/>
      <c r="I687" s="52"/>
    </row>
    <row r="688" spans="4:9" x14ac:dyDescent="0.2">
      <c r="D688" s="52"/>
      <c r="E688" s="52"/>
      <c r="F688" s="52"/>
      <c r="G688" s="52"/>
      <c r="H688" s="52"/>
      <c r="I688" s="52"/>
    </row>
    <row r="689" spans="4:9" x14ac:dyDescent="0.2">
      <c r="D689" s="52"/>
      <c r="E689" s="52"/>
      <c r="F689" s="52"/>
      <c r="G689" s="52"/>
      <c r="H689" s="52"/>
      <c r="I689" s="52"/>
    </row>
    <row r="690" spans="4:9" x14ac:dyDescent="0.2">
      <c r="D690" s="52"/>
      <c r="E690" s="52"/>
      <c r="F690" s="52"/>
      <c r="G690" s="52"/>
      <c r="H690" s="52"/>
      <c r="I690" s="52"/>
    </row>
    <row r="691" spans="4:9" x14ac:dyDescent="0.2">
      <c r="D691" s="52"/>
      <c r="E691" s="52"/>
      <c r="F691" s="52"/>
      <c r="G691" s="52"/>
      <c r="H691" s="52"/>
      <c r="I691" s="52"/>
    </row>
    <row r="692" spans="4:9" x14ac:dyDescent="0.2">
      <c r="D692" s="52"/>
      <c r="E692" s="52"/>
      <c r="F692" s="52"/>
      <c r="G692" s="52"/>
      <c r="H692" s="52"/>
      <c r="I692" s="52"/>
    </row>
    <row r="693" spans="4:9" x14ac:dyDescent="0.2">
      <c r="D693" s="52"/>
      <c r="E693" s="52"/>
      <c r="F693" s="52"/>
      <c r="G693" s="52"/>
      <c r="H693" s="52"/>
      <c r="I693" s="52"/>
    </row>
    <row r="694" spans="4:9" x14ac:dyDescent="0.2">
      <c r="D694" s="52"/>
      <c r="E694" s="52"/>
      <c r="F694" s="52"/>
      <c r="G694" s="52"/>
      <c r="H694" s="52"/>
      <c r="I694" s="52"/>
    </row>
    <row r="695" spans="4:9" x14ac:dyDescent="0.2">
      <c r="D695" s="52"/>
      <c r="E695" s="52"/>
      <c r="F695" s="52"/>
      <c r="G695" s="52"/>
      <c r="H695" s="52"/>
      <c r="I695" s="52"/>
    </row>
    <row r="696" spans="4:9" x14ac:dyDescent="0.2">
      <c r="D696" s="52"/>
      <c r="E696" s="52"/>
      <c r="F696" s="52"/>
      <c r="G696" s="52"/>
      <c r="H696" s="52"/>
      <c r="I696" s="52"/>
    </row>
    <row r="697" spans="4:9" x14ac:dyDescent="0.2">
      <c r="D697" s="52"/>
      <c r="E697" s="52"/>
      <c r="F697" s="52"/>
      <c r="G697" s="52"/>
      <c r="H697" s="52"/>
      <c r="I697" s="52"/>
    </row>
    <row r="698" spans="4:9" x14ac:dyDescent="0.2">
      <c r="D698" s="52"/>
      <c r="E698" s="52"/>
      <c r="F698" s="52"/>
      <c r="G698" s="52"/>
      <c r="H698" s="52"/>
      <c r="I698" s="52"/>
    </row>
    <row r="699" spans="4:9" x14ac:dyDescent="0.2">
      <c r="D699" s="52"/>
      <c r="E699" s="52"/>
      <c r="F699" s="52"/>
      <c r="G699" s="52"/>
      <c r="H699" s="52"/>
      <c r="I699" s="52"/>
    </row>
    <row r="700" spans="4:9" x14ac:dyDescent="0.2">
      <c r="D700" s="52"/>
      <c r="E700" s="52"/>
      <c r="F700" s="52"/>
      <c r="G700" s="52"/>
      <c r="H700" s="52"/>
      <c r="I700" s="52"/>
    </row>
    <row r="701" spans="4:9" x14ac:dyDescent="0.2">
      <c r="D701" s="52"/>
      <c r="E701" s="52"/>
      <c r="F701" s="52"/>
      <c r="G701" s="52"/>
      <c r="H701" s="52"/>
      <c r="I701" s="52"/>
    </row>
    <row r="702" spans="4:9" x14ac:dyDescent="0.2">
      <c r="D702" s="52"/>
      <c r="E702" s="52"/>
      <c r="F702" s="52"/>
      <c r="G702" s="52"/>
      <c r="H702" s="52"/>
      <c r="I702" s="52"/>
    </row>
    <row r="703" spans="4:9" x14ac:dyDescent="0.2">
      <c r="D703" s="52"/>
      <c r="E703" s="52"/>
      <c r="F703" s="52"/>
      <c r="G703" s="52"/>
      <c r="H703" s="52"/>
      <c r="I703" s="52"/>
    </row>
    <row r="704" spans="4:9" x14ac:dyDescent="0.2">
      <c r="D704" s="52"/>
      <c r="E704" s="52"/>
      <c r="F704" s="52"/>
      <c r="G704" s="52"/>
      <c r="H704" s="52"/>
      <c r="I704" s="52"/>
    </row>
    <row r="705" spans="4:9" x14ac:dyDescent="0.2">
      <c r="D705" s="52"/>
      <c r="E705" s="52"/>
      <c r="F705" s="52"/>
      <c r="G705" s="52"/>
      <c r="H705" s="52"/>
      <c r="I705" s="52"/>
    </row>
    <row r="706" spans="4:9" x14ac:dyDescent="0.2">
      <c r="D706" s="52"/>
      <c r="E706" s="52"/>
      <c r="F706" s="52"/>
      <c r="G706" s="52"/>
      <c r="H706" s="52"/>
      <c r="I706" s="52"/>
    </row>
    <row r="707" spans="4:9" x14ac:dyDescent="0.2">
      <c r="D707" s="52"/>
      <c r="E707" s="52"/>
      <c r="F707" s="52"/>
      <c r="G707" s="52"/>
      <c r="H707" s="52"/>
      <c r="I707" s="52"/>
    </row>
    <row r="708" spans="4:9" x14ac:dyDescent="0.2">
      <c r="D708" s="52"/>
      <c r="E708" s="52"/>
      <c r="F708" s="52"/>
      <c r="G708" s="52"/>
      <c r="H708" s="52"/>
      <c r="I708" s="52"/>
    </row>
    <row r="709" spans="4:9" x14ac:dyDescent="0.2">
      <c r="D709" s="52"/>
      <c r="E709" s="52"/>
      <c r="F709" s="52"/>
      <c r="G709" s="52"/>
      <c r="H709" s="52"/>
      <c r="I709" s="52"/>
    </row>
    <row r="710" spans="4:9" x14ac:dyDescent="0.2">
      <c r="D710" s="52"/>
      <c r="E710" s="52"/>
      <c r="F710" s="52"/>
      <c r="G710" s="52"/>
      <c r="H710" s="52"/>
      <c r="I710" s="52"/>
    </row>
    <row r="711" spans="4:9" x14ac:dyDescent="0.2">
      <c r="D711" s="52"/>
      <c r="E711" s="52"/>
      <c r="F711" s="52"/>
      <c r="G711" s="52"/>
      <c r="H711" s="52"/>
      <c r="I711" s="52"/>
    </row>
    <row r="712" spans="4:9" x14ac:dyDescent="0.2">
      <c r="D712" s="52"/>
      <c r="E712" s="52"/>
      <c r="F712" s="52"/>
      <c r="G712" s="52"/>
      <c r="H712" s="52"/>
      <c r="I712" s="52"/>
    </row>
    <row r="713" spans="4:9" x14ac:dyDescent="0.2">
      <c r="D713" s="52"/>
      <c r="E713" s="52"/>
      <c r="F713" s="52"/>
      <c r="G713" s="52"/>
      <c r="H713" s="52"/>
      <c r="I713" s="52"/>
    </row>
    <row r="714" spans="4:9" x14ac:dyDescent="0.2">
      <c r="D714" s="52"/>
      <c r="E714" s="52"/>
      <c r="F714" s="52"/>
      <c r="G714" s="52"/>
      <c r="H714" s="52"/>
      <c r="I714" s="52"/>
    </row>
    <row r="715" spans="4:9" x14ac:dyDescent="0.2">
      <c r="D715" s="52"/>
      <c r="E715" s="52"/>
      <c r="F715" s="52"/>
      <c r="G715" s="52"/>
      <c r="H715" s="52"/>
      <c r="I715" s="52"/>
    </row>
    <row r="716" spans="4:9" x14ac:dyDescent="0.2">
      <c r="D716" s="52"/>
      <c r="E716" s="52"/>
      <c r="F716" s="52"/>
      <c r="G716" s="52"/>
      <c r="H716" s="52"/>
      <c r="I716" s="52"/>
    </row>
    <row r="717" spans="4:9" x14ac:dyDescent="0.2">
      <c r="D717" s="52"/>
      <c r="E717" s="52"/>
      <c r="F717" s="52"/>
      <c r="G717" s="52"/>
      <c r="H717" s="52"/>
      <c r="I717" s="52"/>
    </row>
    <row r="718" spans="4:9" x14ac:dyDescent="0.2">
      <c r="D718" s="52"/>
      <c r="E718" s="52"/>
      <c r="F718" s="52"/>
      <c r="G718" s="52"/>
      <c r="H718" s="52"/>
      <c r="I718" s="52"/>
    </row>
    <row r="719" spans="4:9" x14ac:dyDescent="0.2">
      <c r="D719" s="52"/>
      <c r="E719" s="52"/>
      <c r="F719" s="52"/>
      <c r="G719" s="52"/>
      <c r="H719" s="52"/>
      <c r="I719" s="52"/>
    </row>
    <row r="720" spans="4:9" x14ac:dyDescent="0.2">
      <c r="D720" s="52"/>
      <c r="E720" s="52"/>
      <c r="F720" s="52"/>
      <c r="G720" s="52"/>
      <c r="H720" s="52"/>
      <c r="I720" s="52"/>
    </row>
    <row r="721" spans="4:9" x14ac:dyDescent="0.2">
      <c r="D721" s="52"/>
      <c r="E721" s="52"/>
      <c r="F721" s="52"/>
      <c r="G721" s="52"/>
      <c r="H721" s="52"/>
      <c r="I721" s="52"/>
    </row>
    <row r="722" spans="4:9" x14ac:dyDescent="0.2">
      <c r="D722" s="52"/>
      <c r="E722" s="52"/>
      <c r="F722" s="52"/>
      <c r="G722" s="52"/>
      <c r="H722" s="52"/>
      <c r="I722" s="52"/>
    </row>
    <row r="723" spans="4:9" x14ac:dyDescent="0.2">
      <c r="D723" s="52"/>
      <c r="E723" s="52"/>
      <c r="F723" s="52"/>
      <c r="G723" s="52"/>
      <c r="H723" s="52"/>
      <c r="I723" s="52"/>
    </row>
    <row r="724" spans="4:9" x14ac:dyDescent="0.2">
      <c r="D724" s="52"/>
      <c r="E724" s="52"/>
      <c r="F724" s="52"/>
      <c r="G724" s="52"/>
      <c r="H724" s="52"/>
      <c r="I724" s="52"/>
    </row>
    <row r="725" spans="4:9" x14ac:dyDescent="0.2">
      <c r="D725" s="52"/>
      <c r="E725" s="52"/>
      <c r="F725" s="52"/>
      <c r="G725" s="52"/>
      <c r="H725" s="52"/>
      <c r="I725" s="52"/>
    </row>
    <row r="726" spans="4:9" x14ac:dyDescent="0.2">
      <c r="D726" s="52"/>
      <c r="E726" s="52"/>
      <c r="F726" s="52"/>
      <c r="G726" s="52"/>
      <c r="H726" s="52"/>
      <c r="I726" s="52"/>
    </row>
    <row r="727" spans="4:9" x14ac:dyDescent="0.2">
      <c r="D727" s="52"/>
      <c r="E727" s="52"/>
      <c r="F727" s="52"/>
      <c r="G727" s="52"/>
      <c r="H727" s="52"/>
      <c r="I727" s="52"/>
    </row>
    <row r="728" spans="4:9" x14ac:dyDescent="0.2">
      <c r="D728" s="52"/>
      <c r="E728" s="52"/>
      <c r="F728" s="52"/>
      <c r="G728" s="52"/>
      <c r="H728" s="52"/>
      <c r="I728" s="52"/>
    </row>
    <row r="729" spans="4:9" x14ac:dyDescent="0.2">
      <c r="D729" s="52"/>
      <c r="E729" s="52"/>
      <c r="F729" s="52"/>
      <c r="G729" s="52"/>
      <c r="H729" s="52"/>
      <c r="I729" s="52"/>
    </row>
    <row r="730" spans="4:9" x14ac:dyDescent="0.2">
      <c r="D730" s="52"/>
      <c r="E730" s="52"/>
      <c r="F730" s="52"/>
      <c r="G730" s="52"/>
      <c r="H730" s="52"/>
      <c r="I730" s="52"/>
    </row>
    <row r="731" spans="4:9" x14ac:dyDescent="0.2">
      <c r="D731" s="52"/>
      <c r="E731" s="52"/>
      <c r="F731" s="52"/>
      <c r="G731" s="52"/>
      <c r="H731" s="52"/>
      <c r="I731" s="52"/>
    </row>
    <row r="732" spans="4:9" x14ac:dyDescent="0.2">
      <c r="D732" s="52"/>
      <c r="E732" s="52"/>
      <c r="F732" s="52"/>
      <c r="G732" s="52"/>
      <c r="H732" s="52"/>
      <c r="I732" s="52"/>
    </row>
  </sheetData>
  <mergeCells count="490">
    <mergeCell ref="A144:A145"/>
    <mergeCell ref="B144:B145"/>
    <mergeCell ref="C144:C145"/>
    <mergeCell ref="D144:E144"/>
    <mergeCell ref="F144:H144"/>
    <mergeCell ref="D145:E145"/>
    <mergeCell ref="G145:I145"/>
    <mergeCell ref="A142:A143"/>
    <mergeCell ref="B142:B143"/>
    <mergeCell ref="C142:C143"/>
    <mergeCell ref="D142:E142"/>
    <mergeCell ref="F142:H142"/>
    <mergeCell ref="D143:E143"/>
    <mergeCell ref="G143:I143"/>
    <mergeCell ref="A140:A141"/>
    <mergeCell ref="B140:B141"/>
    <mergeCell ref="C140:C141"/>
    <mergeCell ref="D140:E140"/>
    <mergeCell ref="F140:H140"/>
    <mergeCell ref="D141:E141"/>
    <mergeCell ref="G141:I141"/>
    <mergeCell ref="A138:A139"/>
    <mergeCell ref="B138:B139"/>
    <mergeCell ref="C138:C139"/>
    <mergeCell ref="D138:E138"/>
    <mergeCell ref="F138:H138"/>
    <mergeCell ref="D139:E139"/>
    <mergeCell ref="G139:I139"/>
    <mergeCell ref="A136:A137"/>
    <mergeCell ref="B136:B137"/>
    <mergeCell ref="C136:C137"/>
    <mergeCell ref="D136:E136"/>
    <mergeCell ref="F136:H136"/>
    <mergeCell ref="D137:E137"/>
    <mergeCell ref="G137:I137"/>
    <mergeCell ref="A134:A135"/>
    <mergeCell ref="B134:B135"/>
    <mergeCell ref="C134:C135"/>
    <mergeCell ref="D134:E134"/>
    <mergeCell ref="F134:H134"/>
    <mergeCell ref="D135:E135"/>
    <mergeCell ref="G135:I135"/>
    <mergeCell ref="A132:A133"/>
    <mergeCell ref="B132:B133"/>
    <mergeCell ref="C132:C133"/>
    <mergeCell ref="D132:E132"/>
    <mergeCell ref="F132:H132"/>
    <mergeCell ref="D133:E133"/>
    <mergeCell ref="G133:I133"/>
    <mergeCell ref="A130:A131"/>
    <mergeCell ref="B130:B131"/>
    <mergeCell ref="C130:C131"/>
    <mergeCell ref="D130:E130"/>
    <mergeCell ref="F130:H130"/>
    <mergeCell ref="D131:E131"/>
    <mergeCell ref="G131:I131"/>
    <mergeCell ref="A128:A129"/>
    <mergeCell ref="B128:B129"/>
    <mergeCell ref="C128:C129"/>
    <mergeCell ref="D128:E128"/>
    <mergeCell ref="F128:H128"/>
    <mergeCell ref="D129:E129"/>
    <mergeCell ref="G129:I129"/>
    <mergeCell ref="A125:A127"/>
    <mergeCell ref="B125:B126"/>
    <mergeCell ref="D125:G125"/>
    <mergeCell ref="H125:I126"/>
    <mergeCell ref="F126:G126"/>
    <mergeCell ref="F127:G127"/>
    <mergeCell ref="H127:I127"/>
    <mergeCell ref="A123:A124"/>
    <mergeCell ref="B123:B124"/>
    <mergeCell ref="C123:C124"/>
    <mergeCell ref="D123:E123"/>
    <mergeCell ref="F123:H123"/>
    <mergeCell ref="D124:E124"/>
    <mergeCell ref="G124:I124"/>
    <mergeCell ref="A121:A122"/>
    <mergeCell ref="B121:B122"/>
    <mergeCell ref="C121:C122"/>
    <mergeCell ref="D121:E121"/>
    <mergeCell ref="F121:H121"/>
    <mergeCell ref="D122:E122"/>
    <mergeCell ref="G122:I122"/>
    <mergeCell ref="A119:A120"/>
    <mergeCell ref="B119:B120"/>
    <mergeCell ref="C119:C120"/>
    <mergeCell ref="D119:E119"/>
    <mergeCell ref="F119:H119"/>
    <mergeCell ref="D120:E120"/>
    <mergeCell ref="G120:I120"/>
    <mergeCell ref="A117:A118"/>
    <mergeCell ref="B117:B118"/>
    <mergeCell ref="C117:C118"/>
    <mergeCell ref="D117:E117"/>
    <mergeCell ref="F117:H117"/>
    <mergeCell ref="D118:E118"/>
    <mergeCell ref="G118:I118"/>
    <mergeCell ref="A115:A116"/>
    <mergeCell ref="B115:B116"/>
    <mergeCell ref="C115:C116"/>
    <mergeCell ref="D115:E115"/>
    <mergeCell ref="F115:H115"/>
    <mergeCell ref="D116:E116"/>
    <mergeCell ref="G116:I116"/>
    <mergeCell ref="A113:A114"/>
    <mergeCell ref="B113:B114"/>
    <mergeCell ref="C113:C114"/>
    <mergeCell ref="D113:E113"/>
    <mergeCell ref="F113:H113"/>
    <mergeCell ref="D114:E114"/>
    <mergeCell ref="G114:I114"/>
    <mergeCell ref="A111:A112"/>
    <mergeCell ref="B111:B112"/>
    <mergeCell ref="C111:C112"/>
    <mergeCell ref="D111:E111"/>
    <mergeCell ref="F111:H111"/>
    <mergeCell ref="D112:E112"/>
    <mergeCell ref="G112:I112"/>
    <mergeCell ref="A109:A110"/>
    <mergeCell ref="B109:B110"/>
    <mergeCell ref="C109:C110"/>
    <mergeCell ref="D109:E109"/>
    <mergeCell ref="F109:H109"/>
    <mergeCell ref="D110:E110"/>
    <mergeCell ref="G110:I110"/>
    <mergeCell ref="A107:A108"/>
    <mergeCell ref="B107:B108"/>
    <mergeCell ref="C107:C108"/>
    <mergeCell ref="D107:E107"/>
    <mergeCell ref="F107:H107"/>
    <mergeCell ref="D108:E108"/>
    <mergeCell ref="G108:I108"/>
    <mergeCell ref="A105:A106"/>
    <mergeCell ref="B105:B106"/>
    <mergeCell ref="C105:C106"/>
    <mergeCell ref="D105:E105"/>
    <mergeCell ref="F105:H105"/>
    <mergeCell ref="D106:E106"/>
    <mergeCell ref="G106:I106"/>
    <mergeCell ref="A103:A104"/>
    <mergeCell ref="B103:B104"/>
    <mergeCell ref="C103:C104"/>
    <mergeCell ref="D103:E103"/>
    <mergeCell ref="F103:H103"/>
    <mergeCell ref="D104:E104"/>
    <mergeCell ref="G104:I104"/>
    <mergeCell ref="A101:A102"/>
    <mergeCell ref="B101:B102"/>
    <mergeCell ref="C101:C102"/>
    <mergeCell ref="D101:E101"/>
    <mergeCell ref="F101:H101"/>
    <mergeCell ref="D102:E102"/>
    <mergeCell ref="G102:I102"/>
    <mergeCell ref="A99:A100"/>
    <mergeCell ref="B99:B100"/>
    <mergeCell ref="C99:C100"/>
    <mergeCell ref="D99:E99"/>
    <mergeCell ref="F99:H99"/>
    <mergeCell ref="D100:E100"/>
    <mergeCell ref="G100:I100"/>
    <mergeCell ref="A97:A98"/>
    <mergeCell ref="B97:B98"/>
    <mergeCell ref="C97:C98"/>
    <mergeCell ref="D97:E97"/>
    <mergeCell ref="F97:H97"/>
    <mergeCell ref="D98:E98"/>
    <mergeCell ref="G98:I98"/>
    <mergeCell ref="A94:A96"/>
    <mergeCell ref="B94:B95"/>
    <mergeCell ref="D94:G94"/>
    <mergeCell ref="H94:I95"/>
    <mergeCell ref="F95:G95"/>
    <mergeCell ref="F96:G96"/>
    <mergeCell ref="H96:I96"/>
    <mergeCell ref="A92:A93"/>
    <mergeCell ref="B92:B93"/>
    <mergeCell ref="C92:C93"/>
    <mergeCell ref="D92:E92"/>
    <mergeCell ref="F92:H92"/>
    <mergeCell ref="D93:E93"/>
    <mergeCell ref="G93:I93"/>
    <mergeCell ref="A90:A91"/>
    <mergeCell ref="B90:B91"/>
    <mergeCell ref="C90:C91"/>
    <mergeCell ref="D90:E90"/>
    <mergeCell ref="F90:H90"/>
    <mergeCell ref="D91:E91"/>
    <mergeCell ref="G91:I91"/>
    <mergeCell ref="A88:A89"/>
    <mergeCell ref="B88:B89"/>
    <mergeCell ref="C88:C89"/>
    <mergeCell ref="D88:E88"/>
    <mergeCell ref="F88:H88"/>
    <mergeCell ref="D89:E89"/>
    <mergeCell ref="G89:I89"/>
    <mergeCell ref="A86:A87"/>
    <mergeCell ref="B86:B87"/>
    <mergeCell ref="C86:C87"/>
    <mergeCell ref="D86:E86"/>
    <mergeCell ref="F86:H86"/>
    <mergeCell ref="D87:E87"/>
    <mergeCell ref="G87:I87"/>
    <mergeCell ref="A84:A85"/>
    <mergeCell ref="B84:B85"/>
    <mergeCell ref="C84:C85"/>
    <mergeCell ref="D84:E84"/>
    <mergeCell ref="F84:H84"/>
    <mergeCell ref="D85:E85"/>
    <mergeCell ref="G85:I85"/>
    <mergeCell ref="A82:A83"/>
    <mergeCell ref="B82:B83"/>
    <mergeCell ref="C82:C83"/>
    <mergeCell ref="D82:E82"/>
    <mergeCell ref="F82:H82"/>
    <mergeCell ref="D83:E83"/>
    <mergeCell ref="G83:I83"/>
    <mergeCell ref="A80:A81"/>
    <mergeCell ref="B80:B81"/>
    <mergeCell ref="C80:C81"/>
    <mergeCell ref="D80:E80"/>
    <mergeCell ref="F80:H80"/>
    <mergeCell ref="D81:E81"/>
    <mergeCell ref="G81:I81"/>
    <mergeCell ref="A78:A79"/>
    <mergeCell ref="B78:B79"/>
    <mergeCell ref="C78:C79"/>
    <mergeCell ref="D78:E78"/>
    <mergeCell ref="F78:H78"/>
    <mergeCell ref="D79:E79"/>
    <mergeCell ref="G79:I79"/>
    <mergeCell ref="A76:A77"/>
    <mergeCell ref="B76:B77"/>
    <mergeCell ref="C76:C77"/>
    <mergeCell ref="D76:E76"/>
    <mergeCell ref="F76:H76"/>
    <mergeCell ref="D77:E77"/>
    <mergeCell ref="G77:I77"/>
    <mergeCell ref="A74:A75"/>
    <mergeCell ref="B74:B75"/>
    <mergeCell ref="C74:C75"/>
    <mergeCell ref="D74:E74"/>
    <mergeCell ref="F74:H74"/>
    <mergeCell ref="D75:E75"/>
    <mergeCell ref="G75:I75"/>
    <mergeCell ref="A72:A73"/>
    <mergeCell ref="B72:B73"/>
    <mergeCell ref="C72:C73"/>
    <mergeCell ref="D72:E72"/>
    <mergeCell ref="F72:H72"/>
    <mergeCell ref="D73:E73"/>
    <mergeCell ref="G73:I73"/>
    <mergeCell ref="A70:A71"/>
    <mergeCell ref="B70:B71"/>
    <mergeCell ref="C70:C71"/>
    <mergeCell ref="D70:E70"/>
    <mergeCell ref="F70:H70"/>
    <mergeCell ref="D71:E71"/>
    <mergeCell ref="G71:I71"/>
    <mergeCell ref="A68:A69"/>
    <mergeCell ref="B68:B69"/>
    <mergeCell ref="C68:C69"/>
    <mergeCell ref="D68:E68"/>
    <mergeCell ref="F68:H68"/>
    <mergeCell ref="D69:E69"/>
    <mergeCell ref="G69:I69"/>
    <mergeCell ref="A66:A67"/>
    <mergeCell ref="B66:B67"/>
    <mergeCell ref="C66:C67"/>
    <mergeCell ref="D66:E66"/>
    <mergeCell ref="F66:H66"/>
    <mergeCell ref="D67:E67"/>
    <mergeCell ref="G67:I67"/>
    <mergeCell ref="A63:A65"/>
    <mergeCell ref="B63:B64"/>
    <mergeCell ref="D63:G63"/>
    <mergeCell ref="H63:I64"/>
    <mergeCell ref="F64:G64"/>
    <mergeCell ref="F65:G65"/>
    <mergeCell ref="H65:I65"/>
    <mergeCell ref="A61:A62"/>
    <mergeCell ref="B61:B62"/>
    <mergeCell ref="C61:C62"/>
    <mergeCell ref="D61:E61"/>
    <mergeCell ref="F61:H61"/>
    <mergeCell ref="D62:E62"/>
    <mergeCell ref="G62:I62"/>
    <mergeCell ref="A59:A60"/>
    <mergeCell ref="B59:B60"/>
    <mergeCell ref="C59:C60"/>
    <mergeCell ref="D59:E59"/>
    <mergeCell ref="F59:H59"/>
    <mergeCell ref="D60:E60"/>
    <mergeCell ref="G60:I60"/>
    <mergeCell ref="A57:A58"/>
    <mergeCell ref="B57:B58"/>
    <mergeCell ref="C57:C58"/>
    <mergeCell ref="D57:E57"/>
    <mergeCell ref="F57:H57"/>
    <mergeCell ref="D58:E58"/>
    <mergeCell ref="G58:I58"/>
    <mergeCell ref="A55:A56"/>
    <mergeCell ref="B55:B56"/>
    <mergeCell ref="C55:C56"/>
    <mergeCell ref="D55:E55"/>
    <mergeCell ref="F55:H55"/>
    <mergeCell ref="D56:E56"/>
    <mergeCell ref="G56:I56"/>
    <mergeCell ref="A53:A54"/>
    <mergeCell ref="B53:B54"/>
    <mergeCell ref="C53:C54"/>
    <mergeCell ref="D53:E53"/>
    <mergeCell ref="F53:H53"/>
    <mergeCell ref="D54:E54"/>
    <mergeCell ref="G54:I54"/>
    <mergeCell ref="A51:A52"/>
    <mergeCell ref="B51:B52"/>
    <mergeCell ref="C51:C52"/>
    <mergeCell ref="D51:E51"/>
    <mergeCell ref="F51:H51"/>
    <mergeCell ref="D52:E52"/>
    <mergeCell ref="G52:I52"/>
    <mergeCell ref="A49:A50"/>
    <mergeCell ref="B49:B50"/>
    <mergeCell ref="C49:C50"/>
    <mergeCell ref="D49:E49"/>
    <mergeCell ref="F49:H49"/>
    <mergeCell ref="D50:E50"/>
    <mergeCell ref="G50:I50"/>
    <mergeCell ref="A47:A48"/>
    <mergeCell ref="B47:B48"/>
    <mergeCell ref="C47:C48"/>
    <mergeCell ref="D47:E47"/>
    <mergeCell ref="F47:H47"/>
    <mergeCell ref="D48:E48"/>
    <mergeCell ref="G48:I48"/>
    <mergeCell ref="A45:A46"/>
    <mergeCell ref="B45:B46"/>
    <mergeCell ref="C45:C46"/>
    <mergeCell ref="D45:E45"/>
    <mergeCell ref="F45:H45"/>
    <mergeCell ref="D46:E46"/>
    <mergeCell ref="G46:I46"/>
    <mergeCell ref="A43:A44"/>
    <mergeCell ref="B43:B44"/>
    <mergeCell ref="C43:C44"/>
    <mergeCell ref="D43:E43"/>
    <mergeCell ref="F43:H43"/>
    <mergeCell ref="D44:E44"/>
    <mergeCell ref="G44:I44"/>
    <mergeCell ref="A41:A42"/>
    <mergeCell ref="B41:B42"/>
    <mergeCell ref="C41:C42"/>
    <mergeCell ref="D41:E41"/>
    <mergeCell ref="F41:H41"/>
    <mergeCell ref="D42:E42"/>
    <mergeCell ref="G42:I42"/>
    <mergeCell ref="A39:A40"/>
    <mergeCell ref="B39:B40"/>
    <mergeCell ref="C39:C40"/>
    <mergeCell ref="D39:E39"/>
    <mergeCell ref="F39:H39"/>
    <mergeCell ref="D40:E40"/>
    <mergeCell ref="G40:I40"/>
    <mergeCell ref="A37:A38"/>
    <mergeCell ref="B37:B38"/>
    <mergeCell ref="C37:C38"/>
    <mergeCell ref="D37:E37"/>
    <mergeCell ref="F37:H37"/>
    <mergeCell ref="D38:E38"/>
    <mergeCell ref="G38:I38"/>
    <mergeCell ref="A35:A36"/>
    <mergeCell ref="B35:B36"/>
    <mergeCell ref="C35:C36"/>
    <mergeCell ref="D35:E35"/>
    <mergeCell ref="F35:H35"/>
    <mergeCell ref="D36:E36"/>
    <mergeCell ref="G36:I36"/>
    <mergeCell ref="A32:A34"/>
    <mergeCell ref="B32:B33"/>
    <mergeCell ref="D32:G32"/>
    <mergeCell ref="H32:I33"/>
    <mergeCell ref="F33:G33"/>
    <mergeCell ref="F34:G34"/>
    <mergeCell ref="H34:I34"/>
    <mergeCell ref="A30:A31"/>
    <mergeCell ref="B30:B31"/>
    <mergeCell ref="C30:C31"/>
    <mergeCell ref="D30:E30"/>
    <mergeCell ref="F30:H30"/>
    <mergeCell ref="D31:E31"/>
    <mergeCell ref="G31:I31"/>
    <mergeCell ref="A28:A29"/>
    <mergeCell ref="B28:B29"/>
    <mergeCell ref="C28:C29"/>
    <mergeCell ref="D28:E28"/>
    <mergeCell ref="F28:H28"/>
    <mergeCell ref="D29:E29"/>
    <mergeCell ref="G29:I29"/>
    <mergeCell ref="A26:A27"/>
    <mergeCell ref="B26:B27"/>
    <mergeCell ref="C26:C27"/>
    <mergeCell ref="D26:E26"/>
    <mergeCell ref="F26:H26"/>
    <mergeCell ref="D27:E27"/>
    <mergeCell ref="G27:I27"/>
    <mergeCell ref="A24:A25"/>
    <mergeCell ref="B24:B25"/>
    <mergeCell ref="C24:C25"/>
    <mergeCell ref="D24:E24"/>
    <mergeCell ref="F24:H24"/>
    <mergeCell ref="D25:E25"/>
    <mergeCell ref="G25:I25"/>
    <mergeCell ref="A22:A23"/>
    <mergeCell ref="B22:B23"/>
    <mergeCell ref="C22:C23"/>
    <mergeCell ref="D22:E22"/>
    <mergeCell ref="F22:H22"/>
    <mergeCell ref="D23:E23"/>
    <mergeCell ref="G23:I23"/>
    <mergeCell ref="A20:A21"/>
    <mergeCell ref="B20:B21"/>
    <mergeCell ref="C20:C21"/>
    <mergeCell ref="D20:E20"/>
    <mergeCell ref="F20:H20"/>
    <mergeCell ref="D21:E21"/>
    <mergeCell ref="G21:I21"/>
    <mergeCell ref="A18:A19"/>
    <mergeCell ref="B18:B19"/>
    <mergeCell ref="C18:C19"/>
    <mergeCell ref="D18:E18"/>
    <mergeCell ref="F18:H18"/>
    <mergeCell ref="D19:E19"/>
    <mergeCell ref="G19:I19"/>
    <mergeCell ref="A16:A17"/>
    <mergeCell ref="B16:B17"/>
    <mergeCell ref="C16:C17"/>
    <mergeCell ref="D16:E16"/>
    <mergeCell ref="F16:H16"/>
    <mergeCell ref="D17:E17"/>
    <mergeCell ref="G17:I17"/>
    <mergeCell ref="A14:A15"/>
    <mergeCell ref="B14:B15"/>
    <mergeCell ref="C14:C15"/>
    <mergeCell ref="D14:E14"/>
    <mergeCell ref="F14:H14"/>
    <mergeCell ref="D15:E15"/>
    <mergeCell ref="G15:I15"/>
    <mergeCell ref="A12:A13"/>
    <mergeCell ref="B12:B13"/>
    <mergeCell ref="C12:C13"/>
    <mergeCell ref="D12:E12"/>
    <mergeCell ref="F12:H12"/>
    <mergeCell ref="D13:E13"/>
    <mergeCell ref="G13:I13"/>
    <mergeCell ref="A10:A11"/>
    <mergeCell ref="B10:B11"/>
    <mergeCell ref="C10:C11"/>
    <mergeCell ref="D10:E10"/>
    <mergeCell ref="F10:H10"/>
    <mergeCell ref="D11:E11"/>
    <mergeCell ref="G11:I11"/>
    <mergeCell ref="A8:A9"/>
    <mergeCell ref="B8:B9"/>
    <mergeCell ref="C8:C9"/>
    <mergeCell ref="D8:E8"/>
    <mergeCell ref="F8:H8"/>
    <mergeCell ref="D9:E9"/>
    <mergeCell ref="G9:I9"/>
    <mergeCell ref="A6:A7"/>
    <mergeCell ref="B6:B7"/>
    <mergeCell ref="C6:C7"/>
    <mergeCell ref="D6:E6"/>
    <mergeCell ref="F6:H6"/>
    <mergeCell ref="D7:E7"/>
    <mergeCell ref="G7:I7"/>
    <mergeCell ref="A4:A5"/>
    <mergeCell ref="B4:B5"/>
    <mergeCell ref="C4:C5"/>
    <mergeCell ref="D4:E4"/>
    <mergeCell ref="F4:H4"/>
    <mergeCell ref="D5:E5"/>
    <mergeCell ref="G5:I5"/>
    <mergeCell ref="A1:A3"/>
    <mergeCell ref="B1:B2"/>
    <mergeCell ref="D1:G1"/>
    <mergeCell ref="H1:I2"/>
    <mergeCell ref="F2:G2"/>
    <mergeCell ref="F3:G3"/>
    <mergeCell ref="H3:I3"/>
  </mergeCells>
  <pageMargins left="0.36" right="0.35433070866141736" top="0.51181102362204722" bottom="0.35433070866141736" header="0" footer="0.35433070866141736"/>
  <pageSetup paperSize="9" scale="83" fitToHeight="5" orientation="portrait" horizontalDpi="1200" verticalDpi="1200" r:id="rId1"/>
  <headerFooter alignWithMargins="0"/>
  <rowBreaks count="4" manualBreakCount="4">
    <brk id="31" max="8" man="1"/>
    <brk id="62" max="8" man="1"/>
    <brk id="93" max="8" man="1"/>
    <brk id="124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9"/>
  <sheetViews>
    <sheetView topLeftCell="A52" zoomScale="85" zoomScaleNormal="85" zoomScaleSheetLayoutView="100" workbookViewId="0">
      <selection activeCell="B62" sqref="B62"/>
    </sheetView>
  </sheetViews>
  <sheetFormatPr defaultRowHeight="12.75" x14ac:dyDescent="0.2"/>
  <cols>
    <col min="1" max="1" width="6.28515625" style="49" customWidth="1"/>
    <col min="2" max="2" width="42.28515625" style="50" customWidth="1"/>
    <col min="3" max="3" width="6.28515625" style="51" customWidth="1"/>
    <col min="4" max="4" width="26.140625" style="49" customWidth="1"/>
    <col min="5" max="5" width="29.140625" style="49" customWidth="1"/>
    <col min="6" max="7" width="12.140625" style="41" customWidth="1"/>
    <col min="8" max="256" width="9.140625" style="41"/>
    <col min="257" max="257" width="6.28515625" style="41" customWidth="1"/>
    <col min="258" max="258" width="42.28515625" style="41" customWidth="1"/>
    <col min="259" max="259" width="6.28515625" style="41" customWidth="1"/>
    <col min="260" max="260" width="26.140625" style="41" customWidth="1"/>
    <col min="261" max="261" width="29.140625" style="41" customWidth="1"/>
    <col min="262" max="263" width="12.140625" style="41" customWidth="1"/>
    <col min="264" max="512" width="9.140625" style="41"/>
    <col min="513" max="513" width="6.28515625" style="41" customWidth="1"/>
    <col min="514" max="514" width="42.28515625" style="41" customWidth="1"/>
    <col min="515" max="515" width="6.28515625" style="41" customWidth="1"/>
    <col min="516" max="516" width="26.140625" style="41" customWidth="1"/>
    <col min="517" max="517" width="29.140625" style="41" customWidth="1"/>
    <col min="518" max="519" width="12.140625" style="41" customWidth="1"/>
    <col min="520" max="768" width="9.140625" style="41"/>
    <col min="769" max="769" width="6.28515625" style="41" customWidth="1"/>
    <col min="770" max="770" width="42.28515625" style="41" customWidth="1"/>
    <col min="771" max="771" width="6.28515625" style="41" customWidth="1"/>
    <col min="772" max="772" width="26.140625" style="41" customWidth="1"/>
    <col min="773" max="773" width="29.140625" style="41" customWidth="1"/>
    <col min="774" max="775" width="12.140625" style="41" customWidth="1"/>
    <col min="776" max="1024" width="9.140625" style="41"/>
    <col min="1025" max="1025" width="6.28515625" style="41" customWidth="1"/>
    <col min="1026" max="1026" width="42.28515625" style="41" customWidth="1"/>
    <col min="1027" max="1027" width="6.28515625" style="41" customWidth="1"/>
    <col min="1028" max="1028" width="26.140625" style="41" customWidth="1"/>
    <col min="1029" max="1029" width="29.140625" style="41" customWidth="1"/>
    <col min="1030" max="1031" width="12.140625" style="41" customWidth="1"/>
    <col min="1032" max="1280" width="9.140625" style="41"/>
    <col min="1281" max="1281" width="6.28515625" style="41" customWidth="1"/>
    <col min="1282" max="1282" width="42.28515625" style="41" customWidth="1"/>
    <col min="1283" max="1283" width="6.28515625" style="41" customWidth="1"/>
    <col min="1284" max="1284" width="26.140625" style="41" customWidth="1"/>
    <col min="1285" max="1285" width="29.140625" style="41" customWidth="1"/>
    <col min="1286" max="1287" width="12.140625" style="41" customWidth="1"/>
    <col min="1288" max="1536" width="9.140625" style="41"/>
    <col min="1537" max="1537" width="6.28515625" style="41" customWidth="1"/>
    <col min="1538" max="1538" width="42.28515625" style="41" customWidth="1"/>
    <col min="1539" max="1539" width="6.28515625" style="41" customWidth="1"/>
    <col min="1540" max="1540" width="26.140625" style="41" customWidth="1"/>
    <col min="1541" max="1541" width="29.140625" style="41" customWidth="1"/>
    <col min="1542" max="1543" width="12.140625" style="41" customWidth="1"/>
    <col min="1544" max="1792" width="9.140625" style="41"/>
    <col min="1793" max="1793" width="6.28515625" style="41" customWidth="1"/>
    <col min="1794" max="1794" width="42.28515625" style="41" customWidth="1"/>
    <col min="1795" max="1795" width="6.28515625" style="41" customWidth="1"/>
    <col min="1796" max="1796" width="26.140625" style="41" customWidth="1"/>
    <col min="1797" max="1797" width="29.140625" style="41" customWidth="1"/>
    <col min="1798" max="1799" width="12.140625" style="41" customWidth="1"/>
    <col min="1800" max="2048" width="9.140625" style="41"/>
    <col min="2049" max="2049" width="6.28515625" style="41" customWidth="1"/>
    <col min="2050" max="2050" width="42.28515625" style="41" customWidth="1"/>
    <col min="2051" max="2051" width="6.28515625" style="41" customWidth="1"/>
    <col min="2052" max="2052" width="26.140625" style="41" customWidth="1"/>
    <col min="2053" max="2053" width="29.140625" style="41" customWidth="1"/>
    <col min="2054" max="2055" width="12.140625" style="41" customWidth="1"/>
    <col min="2056" max="2304" width="9.140625" style="41"/>
    <col min="2305" max="2305" width="6.28515625" style="41" customWidth="1"/>
    <col min="2306" max="2306" width="42.28515625" style="41" customWidth="1"/>
    <col min="2307" max="2307" width="6.28515625" style="41" customWidth="1"/>
    <col min="2308" max="2308" width="26.140625" style="41" customWidth="1"/>
    <col min="2309" max="2309" width="29.140625" style="41" customWidth="1"/>
    <col min="2310" max="2311" width="12.140625" style="41" customWidth="1"/>
    <col min="2312" max="2560" width="9.140625" style="41"/>
    <col min="2561" max="2561" width="6.28515625" style="41" customWidth="1"/>
    <col min="2562" max="2562" width="42.28515625" style="41" customWidth="1"/>
    <col min="2563" max="2563" width="6.28515625" style="41" customWidth="1"/>
    <col min="2564" max="2564" width="26.140625" style="41" customWidth="1"/>
    <col min="2565" max="2565" width="29.140625" style="41" customWidth="1"/>
    <col min="2566" max="2567" width="12.140625" style="41" customWidth="1"/>
    <col min="2568" max="2816" width="9.140625" style="41"/>
    <col min="2817" max="2817" width="6.28515625" style="41" customWidth="1"/>
    <col min="2818" max="2818" width="42.28515625" style="41" customWidth="1"/>
    <col min="2819" max="2819" width="6.28515625" style="41" customWidth="1"/>
    <col min="2820" max="2820" width="26.140625" style="41" customWidth="1"/>
    <col min="2821" max="2821" width="29.140625" style="41" customWidth="1"/>
    <col min="2822" max="2823" width="12.140625" style="41" customWidth="1"/>
    <col min="2824" max="3072" width="9.140625" style="41"/>
    <col min="3073" max="3073" width="6.28515625" style="41" customWidth="1"/>
    <col min="3074" max="3074" width="42.28515625" style="41" customWidth="1"/>
    <col min="3075" max="3075" width="6.28515625" style="41" customWidth="1"/>
    <col min="3076" max="3076" width="26.140625" style="41" customWidth="1"/>
    <col min="3077" max="3077" width="29.140625" style="41" customWidth="1"/>
    <col min="3078" max="3079" width="12.140625" style="41" customWidth="1"/>
    <col min="3080" max="3328" width="9.140625" style="41"/>
    <col min="3329" max="3329" width="6.28515625" style="41" customWidth="1"/>
    <col min="3330" max="3330" width="42.28515625" style="41" customWidth="1"/>
    <col min="3331" max="3331" width="6.28515625" style="41" customWidth="1"/>
    <col min="3332" max="3332" width="26.140625" style="41" customWidth="1"/>
    <col min="3333" max="3333" width="29.140625" style="41" customWidth="1"/>
    <col min="3334" max="3335" width="12.140625" style="41" customWidth="1"/>
    <col min="3336" max="3584" width="9.140625" style="41"/>
    <col min="3585" max="3585" width="6.28515625" style="41" customWidth="1"/>
    <col min="3586" max="3586" width="42.28515625" style="41" customWidth="1"/>
    <col min="3587" max="3587" width="6.28515625" style="41" customWidth="1"/>
    <col min="3588" max="3588" width="26.140625" style="41" customWidth="1"/>
    <col min="3589" max="3589" width="29.140625" style="41" customWidth="1"/>
    <col min="3590" max="3591" width="12.140625" style="41" customWidth="1"/>
    <col min="3592" max="3840" width="9.140625" style="41"/>
    <col min="3841" max="3841" width="6.28515625" style="41" customWidth="1"/>
    <col min="3842" max="3842" width="42.28515625" style="41" customWidth="1"/>
    <col min="3843" max="3843" width="6.28515625" style="41" customWidth="1"/>
    <col min="3844" max="3844" width="26.140625" style="41" customWidth="1"/>
    <col min="3845" max="3845" width="29.140625" style="41" customWidth="1"/>
    <col min="3846" max="3847" width="12.140625" style="41" customWidth="1"/>
    <col min="3848" max="4096" width="9.140625" style="41"/>
    <col min="4097" max="4097" width="6.28515625" style="41" customWidth="1"/>
    <col min="4098" max="4098" width="42.28515625" style="41" customWidth="1"/>
    <col min="4099" max="4099" width="6.28515625" style="41" customWidth="1"/>
    <col min="4100" max="4100" width="26.140625" style="41" customWidth="1"/>
    <col min="4101" max="4101" width="29.140625" style="41" customWidth="1"/>
    <col min="4102" max="4103" width="12.140625" style="41" customWidth="1"/>
    <col min="4104" max="4352" width="9.140625" style="41"/>
    <col min="4353" max="4353" width="6.28515625" style="41" customWidth="1"/>
    <col min="4354" max="4354" width="42.28515625" style="41" customWidth="1"/>
    <col min="4355" max="4355" width="6.28515625" style="41" customWidth="1"/>
    <col min="4356" max="4356" width="26.140625" style="41" customWidth="1"/>
    <col min="4357" max="4357" width="29.140625" style="41" customWidth="1"/>
    <col min="4358" max="4359" width="12.140625" style="41" customWidth="1"/>
    <col min="4360" max="4608" width="9.140625" style="41"/>
    <col min="4609" max="4609" width="6.28515625" style="41" customWidth="1"/>
    <col min="4610" max="4610" width="42.28515625" style="41" customWidth="1"/>
    <col min="4611" max="4611" width="6.28515625" style="41" customWidth="1"/>
    <col min="4612" max="4612" width="26.140625" style="41" customWidth="1"/>
    <col min="4613" max="4613" width="29.140625" style="41" customWidth="1"/>
    <col min="4614" max="4615" width="12.140625" style="41" customWidth="1"/>
    <col min="4616" max="4864" width="9.140625" style="41"/>
    <col min="4865" max="4865" width="6.28515625" style="41" customWidth="1"/>
    <col min="4866" max="4866" width="42.28515625" style="41" customWidth="1"/>
    <col min="4867" max="4867" width="6.28515625" style="41" customWidth="1"/>
    <col min="4868" max="4868" width="26.140625" style="41" customWidth="1"/>
    <col min="4869" max="4869" width="29.140625" style="41" customWidth="1"/>
    <col min="4870" max="4871" width="12.140625" style="41" customWidth="1"/>
    <col min="4872" max="5120" width="9.140625" style="41"/>
    <col min="5121" max="5121" width="6.28515625" style="41" customWidth="1"/>
    <col min="5122" max="5122" width="42.28515625" style="41" customWidth="1"/>
    <col min="5123" max="5123" width="6.28515625" style="41" customWidth="1"/>
    <col min="5124" max="5124" width="26.140625" style="41" customWidth="1"/>
    <col min="5125" max="5125" width="29.140625" style="41" customWidth="1"/>
    <col min="5126" max="5127" width="12.140625" style="41" customWidth="1"/>
    <col min="5128" max="5376" width="9.140625" style="41"/>
    <col min="5377" max="5377" width="6.28515625" style="41" customWidth="1"/>
    <col min="5378" max="5378" width="42.28515625" style="41" customWidth="1"/>
    <col min="5379" max="5379" width="6.28515625" style="41" customWidth="1"/>
    <col min="5380" max="5380" width="26.140625" style="41" customWidth="1"/>
    <col min="5381" max="5381" width="29.140625" style="41" customWidth="1"/>
    <col min="5382" max="5383" width="12.140625" style="41" customWidth="1"/>
    <col min="5384" max="5632" width="9.140625" style="41"/>
    <col min="5633" max="5633" width="6.28515625" style="41" customWidth="1"/>
    <col min="5634" max="5634" width="42.28515625" style="41" customWidth="1"/>
    <col min="5635" max="5635" width="6.28515625" style="41" customWidth="1"/>
    <col min="5636" max="5636" width="26.140625" style="41" customWidth="1"/>
    <col min="5637" max="5637" width="29.140625" style="41" customWidth="1"/>
    <col min="5638" max="5639" width="12.140625" style="41" customWidth="1"/>
    <col min="5640" max="5888" width="9.140625" style="41"/>
    <col min="5889" max="5889" width="6.28515625" style="41" customWidth="1"/>
    <col min="5890" max="5890" width="42.28515625" style="41" customWidth="1"/>
    <col min="5891" max="5891" width="6.28515625" style="41" customWidth="1"/>
    <col min="5892" max="5892" width="26.140625" style="41" customWidth="1"/>
    <col min="5893" max="5893" width="29.140625" style="41" customWidth="1"/>
    <col min="5894" max="5895" width="12.140625" style="41" customWidth="1"/>
    <col min="5896" max="6144" width="9.140625" style="41"/>
    <col min="6145" max="6145" width="6.28515625" style="41" customWidth="1"/>
    <col min="6146" max="6146" width="42.28515625" style="41" customWidth="1"/>
    <col min="6147" max="6147" width="6.28515625" style="41" customWidth="1"/>
    <col min="6148" max="6148" width="26.140625" style="41" customWidth="1"/>
    <col min="6149" max="6149" width="29.140625" style="41" customWidth="1"/>
    <col min="6150" max="6151" width="12.140625" style="41" customWidth="1"/>
    <col min="6152" max="6400" width="9.140625" style="41"/>
    <col min="6401" max="6401" width="6.28515625" style="41" customWidth="1"/>
    <col min="6402" max="6402" width="42.28515625" style="41" customWidth="1"/>
    <col min="6403" max="6403" width="6.28515625" style="41" customWidth="1"/>
    <col min="6404" max="6404" width="26.140625" style="41" customWidth="1"/>
    <col min="6405" max="6405" width="29.140625" style="41" customWidth="1"/>
    <col min="6406" max="6407" width="12.140625" style="41" customWidth="1"/>
    <col min="6408" max="6656" width="9.140625" style="41"/>
    <col min="6657" max="6657" width="6.28515625" style="41" customWidth="1"/>
    <col min="6658" max="6658" width="42.28515625" style="41" customWidth="1"/>
    <col min="6659" max="6659" width="6.28515625" style="41" customWidth="1"/>
    <col min="6660" max="6660" width="26.140625" style="41" customWidth="1"/>
    <col min="6661" max="6661" width="29.140625" style="41" customWidth="1"/>
    <col min="6662" max="6663" width="12.140625" style="41" customWidth="1"/>
    <col min="6664" max="6912" width="9.140625" style="41"/>
    <col min="6913" max="6913" width="6.28515625" style="41" customWidth="1"/>
    <col min="6914" max="6914" width="42.28515625" style="41" customWidth="1"/>
    <col min="6915" max="6915" width="6.28515625" style="41" customWidth="1"/>
    <col min="6916" max="6916" width="26.140625" style="41" customWidth="1"/>
    <col min="6917" max="6917" width="29.140625" style="41" customWidth="1"/>
    <col min="6918" max="6919" width="12.140625" style="41" customWidth="1"/>
    <col min="6920" max="7168" width="9.140625" style="41"/>
    <col min="7169" max="7169" width="6.28515625" style="41" customWidth="1"/>
    <col min="7170" max="7170" width="42.28515625" style="41" customWidth="1"/>
    <col min="7171" max="7171" width="6.28515625" style="41" customWidth="1"/>
    <col min="7172" max="7172" width="26.140625" style="41" customWidth="1"/>
    <col min="7173" max="7173" width="29.140625" style="41" customWidth="1"/>
    <col min="7174" max="7175" width="12.140625" style="41" customWidth="1"/>
    <col min="7176" max="7424" width="9.140625" style="41"/>
    <col min="7425" max="7425" width="6.28515625" style="41" customWidth="1"/>
    <col min="7426" max="7426" width="42.28515625" style="41" customWidth="1"/>
    <col min="7427" max="7427" width="6.28515625" style="41" customWidth="1"/>
    <col min="7428" max="7428" width="26.140625" style="41" customWidth="1"/>
    <col min="7429" max="7429" width="29.140625" style="41" customWidth="1"/>
    <col min="7430" max="7431" width="12.140625" style="41" customWidth="1"/>
    <col min="7432" max="7680" width="9.140625" style="41"/>
    <col min="7681" max="7681" width="6.28515625" style="41" customWidth="1"/>
    <col min="7682" max="7682" width="42.28515625" style="41" customWidth="1"/>
    <col min="7683" max="7683" width="6.28515625" style="41" customWidth="1"/>
    <col min="7684" max="7684" width="26.140625" style="41" customWidth="1"/>
    <col min="7685" max="7685" width="29.140625" style="41" customWidth="1"/>
    <col min="7686" max="7687" width="12.140625" style="41" customWidth="1"/>
    <col min="7688" max="7936" width="9.140625" style="41"/>
    <col min="7937" max="7937" width="6.28515625" style="41" customWidth="1"/>
    <col min="7938" max="7938" width="42.28515625" style="41" customWidth="1"/>
    <col min="7939" max="7939" width="6.28515625" style="41" customWidth="1"/>
    <col min="7940" max="7940" width="26.140625" style="41" customWidth="1"/>
    <col min="7941" max="7941" width="29.140625" style="41" customWidth="1"/>
    <col min="7942" max="7943" width="12.140625" style="41" customWidth="1"/>
    <col min="7944" max="8192" width="9.140625" style="41"/>
    <col min="8193" max="8193" width="6.28515625" style="41" customWidth="1"/>
    <col min="8194" max="8194" width="42.28515625" style="41" customWidth="1"/>
    <col min="8195" max="8195" width="6.28515625" style="41" customWidth="1"/>
    <col min="8196" max="8196" width="26.140625" style="41" customWidth="1"/>
    <col min="8197" max="8197" width="29.140625" style="41" customWidth="1"/>
    <col min="8198" max="8199" width="12.140625" style="41" customWidth="1"/>
    <col min="8200" max="8448" width="9.140625" style="41"/>
    <col min="8449" max="8449" width="6.28515625" style="41" customWidth="1"/>
    <col min="8450" max="8450" width="42.28515625" style="41" customWidth="1"/>
    <col min="8451" max="8451" width="6.28515625" style="41" customWidth="1"/>
    <col min="8452" max="8452" width="26.140625" style="41" customWidth="1"/>
    <col min="8453" max="8453" width="29.140625" style="41" customWidth="1"/>
    <col min="8454" max="8455" width="12.140625" style="41" customWidth="1"/>
    <col min="8456" max="8704" width="9.140625" style="41"/>
    <col min="8705" max="8705" width="6.28515625" style="41" customWidth="1"/>
    <col min="8706" max="8706" width="42.28515625" style="41" customWidth="1"/>
    <col min="8707" max="8707" width="6.28515625" style="41" customWidth="1"/>
    <col min="8708" max="8708" width="26.140625" style="41" customWidth="1"/>
    <col min="8709" max="8709" width="29.140625" style="41" customWidth="1"/>
    <col min="8710" max="8711" width="12.140625" style="41" customWidth="1"/>
    <col min="8712" max="8960" width="9.140625" style="41"/>
    <col min="8961" max="8961" width="6.28515625" style="41" customWidth="1"/>
    <col min="8962" max="8962" width="42.28515625" style="41" customWidth="1"/>
    <col min="8963" max="8963" width="6.28515625" style="41" customWidth="1"/>
    <col min="8964" max="8964" width="26.140625" style="41" customWidth="1"/>
    <col min="8965" max="8965" width="29.140625" style="41" customWidth="1"/>
    <col min="8966" max="8967" width="12.140625" style="41" customWidth="1"/>
    <col min="8968" max="9216" width="9.140625" style="41"/>
    <col min="9217" max="9217" width="6.28515625" style="41" customWidth="1"/>
    <col min="9218" max="9218" width="42.28515625" style="41" customWidth="1"/>
    <col min="9219" max="9219" width="6.28515625" style="41" customWidth="1"/>
    <col min="9220" max="9220" width="26.140625" style="41" customWidth="1"/>
    <col min="9221" max="9221" width="29.140625" style="41" customWidth="1"/>
    <col min="9222" max="9223" width="12.140625" style="41" customWidth="1"/>
    <col min="9224" max="9472" width="9.140625" style="41"/>
    <col min="9473" max="9473" width="6.28515625" style="41" customWidth="1"/>
    <col min="9474" max="9474" width="42.28515625" style="41" customWidth="1"/>
    <col min="9475" max="9475" width="6.28515625" style="41" customWidth="1"/>
    <col min="9476" max="9476" width="26.140625" style="41" customWidth="1"/>
    <col min="9477" max="9477" width="29.140625" style="41" customWidth="1"/>
    <col min="9478" max="9479" width="12.140625" style="41" customWidth="1"/>
    <col min="9480" max="9728" width="9.140625" style="41"/>
    <col min="9729" max="9729" width="6.28515625" style="41" customWidth="1"/>
    <col min="9730" max="9730" width="42.28515625" style="41" customWidth="1"/>
    <col min="9731" max="9731" width="6.28515625" style="41" customWidth="1"/>
    <col min="9732" max="9732" width="26.140625" style="41" customWidth="1"/>
    <col min="9733" max="9733" width="29.140625" style="41" customWidth="1"/>
    <col min="9734" max="9735" width="12.140625" style="41" customWidth="1"/>
    <col min="9736" max="9984" width="9.140625" style="41"/>
    <col min="9985" max="9985" width="6.28515625" style="41" customWidth="1"/>
    <col min="9986" max="9986" width="42.28515625" style="41" customWidth="1"/>
    <col min="9987" max="9987" width="6.28515625" style="41" customWidth="1"/>
    <col min="9988" max="9988" width="26.140625" style="41" customWidth="1"/>
    <col min="9989" max="9989" width="29.140625" style="41" customWidth="1"/>
    <col min="9990" max="9991" width="12.140625" style="41" customWidth="1"/>
    <col min="9992" max="10240" width="9.140625" style="41"/>
    <col min="10241" max="10241" width="6.28515625" style="41" customWidth="1"/>
    <col min="10242" max="10242" width="42.28515625" style="41" customWidth="1"/>
    <col min="10243" max="10243" width="6.28515625" style="41" customWidth="1"/>
    <col min="10244" max="10244" width="26.140625" style="41" customWidth="1"/>
    <col min="10245" max="10245" width="29.140625" style="41" customWidth="1"/>
    <col min="10246" max="10247" width="12.140625" style="41" customWidth="1"/>
    <col min="10248" max="10496" width="9.140625" style="41"/>
    <col min="10497" max="10497" width="6.28515625" style="41" customWidth="1"/>
    <col min="10498" max="10498" width="42.28515625" style="41" customWidth="1"/>
    <col min="10499" max="10499" width="6.28515625" style="41" customWidth="1"/>
    <col min="10500" max="10500" width="26.140625" style="41" customWidth="1"/>
    <col min="10501" max="10501" width="29.140625" style="41" customWidth="1"/>
    <col min="10502" max="10503" width="12.140625" style="41" customWidth="1"/>
    <col min="10504" max="10752" width="9.140625" style="41"/>
    <col min="10753" max="10753" width="6.28515625" style="41" customWidth="1"/>
    <col min="10754" max="10754" width="42.28515625" style="41" customWidth="1"/>
    <col min="10755" max="10755" width="6.28515625" style="41" customWidth="1"/>
    <col min="10756" max="10756" width="26.140625" style="41" customWidth="1"/>
    <col min="10757" max="10757" width="29.140625" style="41" customWidth="1"/>
    <col min="10758" max="10759" width="12.140625" style="41" customWidth="1"/>
    <col min="10760" max="11008" width="9.140625" style="41"/>
    <col min="11009" max="11009" width="6.28515625" style="41" customWidth="1"/>
    <col min="11010" max="11010" width="42.28515625" style="41" customWidth="1"/>
    <col min="11011" max="11011" width="6.28515625" style="41" customWidth="1"/>
    <col min="11012" max="11012" width="26.140625" style="41" customWidth="1"/>
    <col min="11013" max="11013" width="29.140625" style="41" customWidth="1"/>
    <col min="11014" max="11015" width="12.140625" style="41" customWidth="1"/>
    <col min="11016" max="11264" width="9.140625" style="41"/>
    <col min="11265" max="11265" width="6.28515625" style="41" customWidth="1"/>
    <col min="11266" max="11266" width="42.28515625" style="41" customWidth="1"/>
    <col min="11267" max="11267" width="6.28515625" style="41" customWidth="1"/>
    <col min="11268" max="11268" width="26.140625" style="41" customWidth="1"/>
    <col min="11269" max="11269" width="29.140625" style="41" customWidth="1"/>
    <col min="11270" max="11271" width="12.140625" style="41" customWidth="1"/>
    <col min="11272" max="11520" width="9.140625" style="41"/>
    <col min="11521" max="11521" width="6.28515625" style="41" customWidth="1"/>
    <col min="11522" max="11522" width="42.28515625" style="41" customWidth="1"/>
    <col min="11523" max="11523" width="6.28515625" style="41" customWidth="1"/>
    <col min="11524" max="11524" width="26.140625" style="41" customWidth="1"/>
    <col min="11525" max="11525" width="29.140625" style="41" customWidth="1"/>
    <col min="11526" max="11527" width="12.140625" style="41" customWidth="1"/>
    <col min="11528" max="11776" width="9.140625" style="41"/>
    <col min="11777" max="11777" width="6.28515625" style="41" customWidth="1"/>
    <col min="11778" max="11778" width="42.28515625" style="41" customWidth="1"/>
    <col min="11779" max="11779" width="6.28515625" style="41" customWidth="1"/>
    <col min="11780" max="11780" width="26.140625" style="41" customWidth="1"/>
    <col min="11781" max="11781" width="29.140625" style="41" customWidth="1"/>
    <col min="11782" max="11783" width="12.140625" style="41" customWidth="1"/>
    <col min="11784" max="12032" width="9.140625" style="41"/>
    <col min="12033" max="12033" width="6.28515625" style="41" customWidth="1"/>
    <col min="12034" max="12034" width="42.28515625" style="41" customWidth="1"/>
    <col min="12035" max="12035" width="6.28515625" style="41" customWidth="1"/>
    <col min="12036" max="12036" width="26.140625" style="41" customWidth="1"/>
    <col min="12037" max="12037" width="29.140625" style="41" customWidth="1"/>
    <col min="12038" max="12039" width="12.140625" style="41" customWidth="1"/>
    <col min="12040" max="12288" width="9.140625" style="41"/>
    <col min="12289" max="12289" width="6.28515625" style="41" customWidth="1"/>
    <col min="12290" max="12290" width="42.28515625" style="41" customWidth="1"/>
    <col min="12291" max="12291" width="6.28515625" style="41" customWidth="1"/>
    <col min="12292" max="12292" width="26.140625" style="41" customWidth="1"/>
    <col min="12293" max="12293" width="29.140625" style="41" customWidth="1"/>
    <col min="12294" max="12295" width="12.140625" style="41" customWidth="1"/>
    <col min="12296" max="12544" width="9.140625" style="41"/>
    <col min="12545" max="12545" width="6.28515625" style="41" customWidth="1"/>
    <col min="12546" max="12546" width="42.28515625" style="41" customWidth="1"/>
    <col min="12547" max="12547" width="6.28515625" style="41" customWidth="1"/>
    <col min="12548" max="12548" width="26.140625" style="41" customWidth="1"/>
    <col min="12549" max="12549" width="29.140625" style="41" customWidth="1"/>
    <col min="12550" max="12551" width="12.140625" style="41" customWidth="1"/>
    <col min="12552" max="12800" width="9.140625" style="41"/>
    <col min="12801" max="12801" width="6.28515625" style="41" customWidth="1"/>
    <col min="12802" max="12802" width="42.28515625" style="41" customWidth="1"/>
    <col min="12803" max="12803" width="6.28515625" style="41" customWidth="1"/>
    <col min="12804" max="12804" width="26.140625" style="41" customWidth="1"/>
    <col min="12805" max="12805" width="29.140625" style="41" customWidth="1"/>
    <col min="12806" max="12807" width="12.140625" style="41" customWidth="1"/>
    <col min="12808" max="13056" width="9.140625" style="41"/>
    <col min="13057" max="13057" width="6.28515625" style="41" customWidth="1"/>
    <col min="13058" max="13058" width="42.28515625" style="41" customWidth="1"/>
    <col min="13059" max="13059" width="6.28515625" style="41" customWidth="1"/>
    <col min="13060" max="13060" width="26.140625" style="41" customWidth="1"/>
    <col min="13061" max="13061" width="29.140625" style="41" customWidth="1"/>
    <col min="13062" max="13063" width="12.140625" style="41" customWidth="1"/>
    <col min="13064" max="13312" width="9.140625" style="41"/>
    <col min="13313" max="13313" width="6.28515625" style="41" customWidth="1"/>
    <col min="13314" max="13314" width="42.28515625" style="41" customWidth="1"/>
    <col min="13315" max="13315" width="6.28515625" style="41" customWidth="1"/>
    <col min="13316" max="13316" width="26.140625" style="41" customWidth="1"/>
    <col min="13317" max="13317" width="29.140625" style="41" customWidth="1"/>
    <col min="13318" max="13319" width="12.140625" style="41" customWidth="1"/>
    <col min="13320" max="13568" width="9.140625" style="41"/>
    <col min="13569" max="13569" width="6.28515625" style="41" customWidth="1"/>
    <col min="13570" max="13570" width="42.28515625" style="41" customWidth="1"/>
    <col min="13571" max="13571" width="6.28515625" style="41" customWidth="1"/>
    <col min="13572" max="13572" width="26.140625" style="41" customWidth="1"/>
    <col min="13573" max="13573" width="29.140625" style="41" customWidth="1"/>
    <col min="13574" max="13575" width="12.140625" style="41" customWidth="1"/>
    <col min="13576" max="13824" width="9.140625" style="41"/>
    <col min="13825" max="13825" width="6.28515625" style="41" customWidth="1"/>
    <col min="13826" max="13826" width="42.28515625" style="41" customWidth="1"/>
    <col min="13827" max="13827" width="6.28515625" style="41" customWidth="1"/>
    <col min="13828" max="13828" width="26.140625" style="41" customWidth="1"/>
    <col min="13829" max="13829" width="29.140625" style="41" customWidth="1"/>
    <col min="13830" max="13831" width="12.140625" style="41" customWidth="1"/>
    <col min="13832" max="14080" width="9.140625" style="41"/>
    <col min="14081" max="14081" width="6.28515625" style="41" customWidth="1"/>
    <col min="14082" max="14082" width="42.28515625" style="41" customWidth="1"/>
    <col min="14083" max="14083" width="6.28515625" style="41" customWidth="1"/>
    <col min="14084" max="14084" width="26.140625" style="41" customWidth="1"/>
    <col min="14085" max="14085" width="29.140625" style="41" customWidth="1"/>
    <col min="14086" max="14087" width="12.140625" style="41" customWidth="1"/>
    <col min="14088" max="14336" width="9.140625" style="41"/>
    <col min="14337" max="14337" width="6.28515625" style="41" customWidth="1"/>
    <col min="14338" max="14338" width="42.28515625" style="41" customWidth="1"/>
    <col min="14339" max="14339" width="6.28515625" style="41" customWidth="1"/>
    <col min="14340" max="14340" width="26.140625" style="41" customWidth="1"/>
    <col min="14341" max="14341" width="29.140625" style="41" customWidth="1"/>
    <col min="14342" max="14343" width="12.140625" style="41" customWidth="1"/>
    <col min="14344" max="14592" width="9.140625" style="41"/>
    <col min="14593" max="14593" width="6.28515625" style="41" customWidth="1"/>
    <col min="14594" max="14594" width="42.28515625" style="41" customWidth="1"/>
    <col min="14595" max="14595" width="6.28515625" style="41" customWidth="1"/>
    <col min="14596" max="14596" width="26.140625" style="41" customWidth="1"/>
    <col min="14597" max="14597" width="29.140625" style="41" customWidth="1"/>
    <col min="14598" max="14599" width="12.140625" style="41" customWidth="1"/>
    <col min="14600" max="14848" width="9.140625" style="41"/>
    <col min="14849" max="14849" width="6.28515625" style="41" customWidth="1"/>
    <col min="14850" max="14850" width="42.28515625" style="41" customWidth="1"/>
    <col min="14851" max="14851" width="6.28515625" style="41" customWidth="1"/>
    <col min="14852" max="14852" width="26.140625" style="41" customWidth="1"/>
    <col min="14853" max="14853" width="29.140625" style="41" customWidth="1"/>
    <col min="14854" max="14855" width="12.140625" style="41" customWidth="1"/>
    <col min="14856" max="15104" width="9.140625" style="41"/>
    <col min="15105" max="15105" width="6.28515625" style="41" customWidth="1"/>
    <col min="15106" max="15106" width="42.28515625" style="41" customWidth="1"/>
    <col min="15107" max="15107" width="6.28515625" style="41" customWidth="1"/>
    <col min="15108" max="15108" width="26.140625" style="41" customWidth="1"/>
    <col min="15109" max="15109" width="29.140625" style="41" customWidth="1"/>
    <col min="15110" max="15111" width="12.140625" style="41" customWidth="1"/>
    <col min="15112" max="15360" width="9.140625" style="41"/>
    <col min="15361" max="15361" width="6.28515625" style="41" customWidth="1"/>
    <col min="15362" max="15362" width="42.28515625" style="41" customWidth="1"/>
    <col min="15363" max="15363" width="6.28515625" style="41" customWidth="1"/>
    <col min="15364" max="15364" width="26.140625" style="41" customWidth="1"/>
    <col min="15365" max="15365" width="29.140625" style="41" customWidth="1"/>
    <col min="15366" max="15367" width="12.140625" style="41" customWidth="1"/>
    <col min="15368" max="15616" width="9.140625" style="41"/>
    <col min="15617" max="15617" width="6.28515625" style="41" customWidth="1"/>
    <col min="15618" max="15618" width="42.28515625" style="41" customWidth="1"/>
    <col min="15619" max="15619" width="6.28515625" style="41" customWidth="1"/>
    <col min="15620" max="15620" width="26.140625" style="41" customWidth="1"/>
    <col min="15621" max="15621" width="29.140625" style="41" customWidth="1"/>
    <col min="15622" max="15623" width="12.140625" style="41" customWidth="1"/>
    <col min="15624" max="15872" width="9.140625" style="41"/>
    <col min="15873" max="15873" width="6.28515625" style="41" customWidth="1"/>
    <col min="15874" max="15874" width="42.28515625" style="41" customWidth="1"/>
    <col min="15875" max="15875" width="6.28515625" style="41" customWidth="1"/>
    <col min="15876" max="15876" width="26.140625" style="41" customWidth="1"/>
    <col min="15877" max="15877" width="29.140625" style="41" customWidth="1"/>
    <col min="15878" max="15879" width="12.140625" style="41" customWidth="1"/>
    <col min="15880" max="16128" width="9.140625" style="41"/>
    <col min="16129" max="16129" width="6.28515625" style="41" customWidth="1"/>
    <col min="16130" max="16130" width="42.28515625" style="41" customWidth="1"/>
    <col min="16131" max="16131" width="6.28515625" style="41" customWidth="1"/>
    <col min="16132" max="16132" width="26.140625" style="41" customWidth="1"/>
    <col min="16133" max="16133" width="29.140625" style="41" customWidth="1"/>
    <col min="16134" max="16135" width="12.140625" style="41" customWidth="1"/>
    <col min="16136" max="16384" width="9.140625" style="41"/>
  </cols>
  <sheetData>
    <row r="1" spans="1:7" ht="42.75" x14ac:dyDescent="0.2">
      <c r="A1" s="53" t="s">
        <v>607</v>
      </c>
      <c r="B1" s="53" t="s">
        <v>785</v>
      </c>
      <c r="C1" s="54" t="s">
        <v>786</v>
      </c>
      <c r="D1" s="53" t="s">
        <v>787</v>
      </c>
      <c r="E1" s="53" t="s">
        <v>788</v>
      </c>
      <c r="F1" s="55"/>
      <c r="G1" s="55"/>
    </row>
    <row r="2" spans="1:7" ht="30" customHeight="1" x14ac:dyDescent="0.2">
      <c r="A2" s="56"/>
      <c r="B2" s="57" t="s">
        <v>789</v>
      </c>
      <c r="C2" s="58" t="s">
        <v>790</v>
      </c>
      <c r="D2" s="59">
        <f>D3+D24+D58</f>
        <v>2621345</v>
      </c>
      <c r="E2" s="59">
        <f>E3+E24+E58</f>
        <v>2983889</v>
      </c>
      <c r="F2" s="60"/>
      <c r="G2" s="60"/>
    </row>
    <row r="3" spans="1:7" ht="30" customHeight="1" x14ac:dyDescent="0.2">
      <c r="A3" s="61" t="s">
        <v>260</v>
      </c>
      <c r="B3" s="57" t="s">
        <v>791</v>
      </c>
      <c r="C3" s="58" t="s">
        <v>792</v>
      </c>
      <c r="D3" s="59">
        <f>D4+D9+D16+D20+D23</f>
        <v>739295</v>
      </c>
      <c r="E3" s="59">
        <f>E4+E9+E16+E20+E23</f>
        <v>433175</v>
      </c>
      <c r="F3" s="62"/>
      <c r="G3" s="62"/>
    </row>
    <row r="4" spans="1:7" ht="30" customHeight="1" x14ac:dyDescent="0.2">
      <c r="A4" s="61" t="s">
        <v>793</v>
      </c>
      <c r="B4" s="57" t="s">
        <v>794</v>
      </c>
      <c r="C4" s="58" t="s">
        <v>795</v>
      </c>
      <c r="D4" s="59">
        <f>D5+D6+D7+D8</f>
        <v>146386</v>
      </c>
      <c r="E4" s="59">
        <f>E5+E6+E7+E8</f>
        <v>146386</v>
      </c>
      <c r="F4" s="62"/>
      <c r="G4" s="62"/>
    </row>
    <row r="5" spans="1:7" ht="30" customHeight="1" x14ac:dyDescent="0.2">
      <c r="A5" s="63" t="s">
        <v>796</v>
      </c>
      <c r="B5" s="64" t="s">
        <v>797</v>
      </c>
      <c r="C5" s="65" t="s">
        <v>798</v>
      </c>
      <c r="D5" s="66">
        <v>146386</v>
      </c>
      <c r="E5" s="66">
        <v>146386</v>
      </c>
      <c r="F5" s="62"/>
      <c r="G5" s="62"/>
    </row>
    <row r="6" spans="1:7" ht="30" customHeight="1" x14ac:dyDescent="0.2">
      <c r="A6" s="63" t="s">
        <v>799</v>
      </c>
      <c r="B6" s="64" t="s">
        <v>800</v>
      </c>
      <c r="C6" s="65" t="s">
        <v>801</v>
      </c>
      <c r="D6" s="66"/>
      <c r="E6" s="66"/>
      <c r="F6" s="62"/>
      <c r="G6" s="62"/>
    </row>
    <row r="7" spans="1:7" ht="30" customHeight="1" x14ac:dyDescent="0.2">
      <c r="A7" s="63" t="s">
        <v>802</v>
      </c>
      <c r="B7" s="64" t="s">
        <v>803</v>
      </c>
      <c r="C7" s="65" t="s">
        <v>804</v>
      </c>
      <c r="D7" s="66"/>
      <c r="E7" s="66"/>
      <c r="F7" s="62"/>
      <c r="G7" s="62"/>
    </row>
    <row r="8" spans="1:7" ht="30" customHeight="1" x14ac:dyDescent="0.2">
      <c r="A8" s="63" t="s">
        <v>805</v>
      </c>
      <c r="B8" s="64" t="s">
        <v>806</v>
      </c>
      <c r="C8" s="65" t="s">
        <v>807</v>
      </c>
      <c r="D8" s="66"/>
      <c r="E8" s="66"/>
      <c r="F8" s="62"/>
      <c r="G8" s="62"/>
    </row>
    <row r="9" spans="1:7" ht="30" customHeight="1" x14ac:dyDescent="0.2">
      <c r="A9" s="61" t="s">
        <v>808</v>
      </c>
      <c r="B9" s="57" t="s">
        <v>809</v>
      </c>
      <c r="C9" s="58" t="s">
        <v>810</v>
      </c>
      <c r="D9" s="59">
        <f>D10+D11+D12+D13+D14+D15</f>
        <v>901</v>
      </c>
      <c r="E9" s="59">
        <f>E10+E11+E12+E13+E14+E15</f>
        <v>901</v>
      </c>
      <c r="F9" s="62"/>
      <c r="G9" s="62"/>
    </row>
    <row r="10" spans="1:7" ht="30" customHeight="1" x14ac:dyDescent="0.2">
      <c r="A10" s="63" t="s">
        <v>811</v>
      </c>
      <c r="B10" s="64" t="s">
        <v>812</v>
      </c>
      <c r="C10" s="65" t="s">
        <v>813</v>
      </c>
      <c r="D10" s="66"/>
      <c r="E10" s="59"/>
      <c r="F10" s="60"/>
      <c r="G10" s="60"/>
    </row>
    <row r="11" spans="1:7" ht="30" customHeight="1" x14ac:dyDescent="0.2">
      <c r="A11" s="63" t="s">
        <v>627</v>
      </c>
      <c r="B11" s="64" t="s">
        <v>814</v>
      </c>
      <c r="C11" s="65" t="s">
        <v>815</v>
      </c>
      <c r="D11" s="66">
        <v>901</v>
      </c>
      <c r="E11" s="66">
        <v>901</v>
      </c>
      <c r="F11" s="62"/>
      <c r="G11" s="62"/>
    </row>
    <row r="12" spans="1:7" ht="30" customHeight="1" x14ac:dyDescent="0.2">
      <c r="A12" s="63" t="s">
        <v>630</v>
      </c>
      <c r="B12" s="64" t="s">
        <v>816</v>
      </c>
      <c r="C12" s="65" t="s">
        <v>817</v>
      </c>
      <c r="D12" s="66"/>
      <c r="E12" s="66"/>
      <c r="F12" s="62"/>
      <c r="G12" s="62"/>
    </row>
    <row r="13" spans="1:7" ht="30" customHeight="1" x14ac:dyDescent="0.2">
      <c r="A13" s="63" t="s">
        <v>633</v>
      </c>
      <c r="B13" s="64" t="s">
        <v>818</v>
      </c>
      <c r="C13" s="65" t="s">
        <v>819</v>
      </c>
      <c r="D13" s="66"/>
      <c r="E13" s="66"/>
      <c r="F13" s="62"/>
      <c r="G13" s="62"/>
    </row>
    <row r="14" spans="1:7" ht="30" customHeight="1" x14ac:dyDescent="0.2">
      <c r="A14" s="63" t="s">
        <v>636</v>
      </c>
      <c r="B14" s="64" t="s">
        <v>820</v>
      </c>
      <c r="C14" s="65" t="s">
        <v>821</v>
      </c>
      <c r="D14" s="66"/>
      <c r="E14" s="66"/>
      <c r="F14" s="62"/>
      <c r="G14" s="62"/>
    </row>
    <row r="15" spans="1:7" ht="30" customHeight="1" x14ac:dyDescent="0.2">
      <c r="A15" s="63" t="s">
        <v>639</v>
      </c>
      <c r="B15" s="64" t="s">
        <v>822</v>
      </c>
      <c r="C15" s="65" t="s">
        <v>823</v>
      </c>
      <c r="D15" s="66"/>
      <c r="E15" s="66"/>
      <c r="F15" s="62"/>
      <c r="G15" s="62"/>
    </row>
    <row r="16" spans="1:7" ht="30" customHeight="1" x14ac:dyDescent="0.2">
      <c r="A16" s="61" t="s">
        <v>675</v>
      </c>
      <c r="B16" s="57" t="s">
        <v>824</v>
      </c>
      <c r="C16" s="58" t="s">
        <v>825</v>
      </c>
      <c r="D16" s="59">
        <f>D17+D18+D19</f>
        <v>33128</v>
      </c>
      <c r="E16" s="59">
        <f>E17+E18+E19</f>
        <v>33128</v>
      </c>
      <c r="F16" s="62"/>
      <c r="G16" s="62"/>
    </row>
    <row r="17" spans="1:7" ht="30" customHeight="1" x14ac:dyDescent="0.2">
      <c r="A17" s="63" t="s">
        <v>826</v>
      </c>
      <c r="B17" s="64" t="s">
        <v>827</v>
      </c>
      <c r="C17" s="65" t="s">
        <v>828</v>
      </c>
      <c r="D17" s="66">
        <v>14638</v>
      </c>
      <c r="E17" s="66">
        <v>14638</v>
      </c>
      <c r="F17" s="62"/>
      <c r="G17" s="62"/>
    </row>
    <row r="18" spans="1:7" ht="30" customHeight="1" x14ac:dyDescent="0.2">
      <c r="A18" s="67" t="s">
        <v>651</v>
      </c>
      <c r="B18" s="64" t="s">
        <v>829</v>
      </c>
      <c r="C18" s="65" t="s">
        <v>830</v>
      </c>
      <c r="D18" s="66"/>
      <c r="E18" s="66"/>
      <c r="F18" s="62"/>
      <c r="G18" s="62"/>
    </row>
    <row r="19" spans="1:7" ht="30" customHeight="1" x14ac:dyDescent="0.2">
      <c r="A19" s="67" t="s">
        <v>654</v>
      </c>
      <c r="B19" s="64" t="s">
        <v>831</v>
      </c>
      <c r="C19" s="65" t="s">
        <v>832</v>
      </c>
      <c r="D19" s="66">
        <v>18490</v>
      </c>
      <c r="E19" s="66">
        <v>18490</v>
      </c>
      <c r="F19" s="60"/>
      <c r="G19" s="60"/>
    </row>
    <row r="20" spans="1:7" ht="30" customHeight="1" x14ac:dyDescent="0.2">
      <c r="A20" s="61" t="s">
        <v>833</v>
      </c>
      <c r="B20" s="57" t="s">
        <v>834</v>
      </c>
      <c r="C20" s="58" t="s">
        <v>835</v>
      </c>
      <c r="D20" s="59">
        <f>D21+D22</f>
        <v>241448</v>
      </c>
      <c r="E20" s="59">
        <f>E21+E22</f>
        <v>0</v>
      </c>
      <c r="F20" s="62"/>
      <c r="G20" s="62"/>
    </row>
    <row r="21" spans="1:7" ht="30" customHeight="1" x14ac:dyDescent="0.2">
      <c r="A21" s="63" t="s">
        <v>836</v>
      </c>
      <c r="B21" s="68" t="s">
        <v>837</v>
      </c>
      <c r="C21" s="69" t="s">
        <v>838</v>
      </c>
      <c r="D21" s="70">
        <v>241448</v>
      </c>
      <c r="E21" s="70">
        <v>0</v>
      </c>
      <c r="F21" s="62"/>
      <c r="G21" s="62"/>
    </row>
    <row r="22" spans="1:7" ht="30" customHeight="1" x14ac:dyDescent="0.2">
      <c r="A22" s="63" t="s">
        <v>839</v>
      </c>
      <c r="B22" s="68" t="s">
        <v>840</v>
      </c>
      <c r="C22" s="69" t="s">
        <v>841</v>
      </c>
      <c r="D22" s="70"/>
      <c r="E22" s="70">
        <v>0</v>
      </c>
      <c r="F22" s="62"/>
      <c r="G22" s="62"/>
    </row>
    <row r="23" spans="1:7" ht="47.25" customHeight="1" x14ac:dyDescent="0.2">
      <c r="A23" s="61" t="s">
        <v>842</v>
      </c>
      <c r="B23" s="71" t="s">
        <v>843</v>
      </c>
      <c r="C23" s="72" t="s">
        <v>844</v>
      </c>
      <c r="D23" s="73">
        <v>317432</v>
      </c>
      <c r="E23" s="73">
        <f>VZAS!E67</f>
        <v>252760</v>
      </c>
      <c r="F23" s="62"/>
      <c r="G23" s="62"/>
    </row>
    <row r="24" spans="1:7" ht="30" customHeight="1" x14ac:dyDescent="0.2">
      <c r="A24" s="61" t="s">
        <v>304</v>
      </c>
      <c r="B24" s="71" t="s">
        <v>845</v>
      </c>
      <c r="C24" s="72" t="s">
        <v>846</v>
      </c>
      <c r="D24" s="73">
        <f>D25+D30+D43+D54+D55</f>
        <v>1882050</v>
      </c>
      <c r="E24" s="73">
        <f>E25+E30+E43+E54+E55</f>
        <v>2550570</v>
      </c>
      <c r="F24" s="62"/>
      <c r="G24" s="62"/>
    </row>
    <row r="25" spans="1:7" ht="30" customHeight="1" x14ac:dyDescent="0.2">
      <c r="A25" s="61" t="s">
        <v>700</v>
      </c>
      <c r="B25" s="71" t="s">
        <v>847</v>
      </c>
      <c r="C25" s="72" t="s">
        <v>848</v>
      </c>
      <c r="D25" s="73">
        <f>D26+D27+D28+D29</f>
        <v>62048</v>
      </c>
      <c r="E25" s="73">
        <f>E26+E27+E28+E29</f>
        <v>45745</v>
      </c>
      <c r="F25" s="60"/>
      <c r="G25" s="60"/>
    </row>
    <row r="26" spans="1:7" ht="30" customHeight="1" x14ac:dyDescent="0.2">
      <c r="A26" s="63" t="s">
        <v>703</v>
      </c>
      <c r="B26" s="68" t="s">
        <v>849</v>
      </c>
      <c r="C26" s="69" t="s">
        <v>850</v>
      </c>
      <c r="D26" s="70"/>
      <c r="E26" s="70"/>
      <c r="F26" s="62"/>
      <c r="G26" s="62"/>
    </row>
    <row r="27" spans="1:7" ht="30" customHeight="1" x14ac:dyDescent="0.2">
      <c r="A27" s="63" t="s">
        <v>799</v>
      </c>
      <c r="B27" s="68" t="s">
        <v>851</v>
      </c>
      <c r="C27" s="69" t="s">
        <v>852</v>
      </c>
      <c r="D27" s="70">
        <v>36536</v>
      </c>
      <c r="E27" s="70">
        <v>35087</v>
      </c>
      <c r="F27" s="62"/>
      <c r="G27" s="62"/>
    </row>
    <row r="28" spans="1:7" ht="30" customHeight="1" x14ac:dyDescent="0.2">
      <c r="A28" s="63" t="s">
        <v>802</v>
      </c>
      <c r="B28" s="68" t="s">
        <v>853</v>
      </c>
      <c r="C28" s="69" t="s">
        <v>854</v>
      </c>
      <c r="D28" s="70">
        <v>18872</v>
      </c>
      <c r="E28" s="70">
        <v>6860</v>
      </c>
      <c r="F28" s="60"/>
      <c r="G28" s="60"/>
    </row>
    <row r="29" spans="1:7" ht="30" customHeight="1" x14ac:dyDescent="0.2">
      <c r="A29" s="63" t="s">
        <v>805</v>
      </c>
      <c r="B29" s="68" t="s">
        <v>855</v>
      </c>
      <c r="C29" s="69" t="s">
        <v>856</v>
      </c>
      <c r="D29" s="70">
        <v>6640</v>
      </c>
      <c r="E29" s="70">
        <v>3798</v>
      </c>
      <c r="F29" s="60"/>
      <c r="G29" s="60"/>
    </row>
    <row r="30" spans="1:7" ht="30" customHeight="1" x14ac:dyDescent="0.2">
      <c r="A30" s="61" t="s">
        <v>718</v>
      </c>
      <c r="B30" s="71" t="s">
        <v>857</v>
      </c>
      <c r="C30" s="72" t="s">
        <v>858</v>
      </c>
      <c r="D30" s="73">
        <f>D32++D33+D34+D35+D36+D37+D38+D39+D40+D41+D42</f>
        <v>17126</v>
      </c>
      <c r="E30" s="73">
        <f>E32++E33+E34+E35+E36+E37+E38+E39+E40+E41+E42</f>
        <v>35672</v>
      </c>
      <c r="F30" s="62"/>
      <c r="G30" s="62"/>
    </row>
    <row r="31" spans="1:7" ht="42.75" x14ac:dyDescent="0.2">
      <c r="A31" s="53" t="s">
        <v>607</v>
      </c>
      <c r="B31" s="53" t="s">
        <v>785</v>
      </c>
      <c r="C31" s="54" t="s">
        <v>786</v>
      </c>
      <c r="D31" s="53" t="s">
        <v>787</v>
      </c>
      <c r="E31" s="53" t="s">
        <v>788</v>
      </c>
      <c r="F31" s="62"/>
      <c r="G31" s="62"/>
    </row>
    <row r="32" spans="1:7" ht="30" customHeight="1" x14ac:dyDescent="0.2">
      <c r="A32" s="63" t="s">
        <v>721</v>
      </c>
      <c r="B32" s="68" t="s">
        <v>859</v>
      </c>
      <c r="C32" s="69" t="s">
        <v>860</v>
      </c>
      <c r="D32" s="70"/>
      <c r="E32" s="70"/>
      <c r="F32" s="62"/>
      <c r="G32" s="62"/>
    </row>
    <row r="33" spans="1:20" ht="30" customHeight="1" x14ac:dyDescent="0.2">
      <c r="A33" s="63" t="s">
        <v>861</v>
      </c>
      <c r="B33" s="68" t="s">
        <v>862</v>
      </c>
      <c r="C33" s="69" t="s">
        <v>863</v>
      </c>
      <c r="D33" s="70"/>
      <c r="E33" s="70"/>
      <c r="F33" s="62"/>
      <c r="G33" s="62"/>
    </row>
    <row r="34" spans="1:20" ht="30" customHeight="1" x14ac:dyDescent="0.2">
      <c r="A34" s="63" t="s">
        <v>864</v>
      </c>
      <c r="B34" s="68" t="s">
        <v>865</v>
      </c>
      <c r="C34" s="69" t="s">
        <v>866</v>
      </c>
      <c r="D34" s="70"/>
      <c r="E34" s="70"/>
      <c r="F34" s="62"/>
      <c r="G34" s="62"/>
    </row>
    <row r="35" spans="1:20" ht="30" customHeight="1" x14ac:dyDescent="0.2">
      <c r="A35" s="63" t="s">
        <v>867</v>
      </c>
      <c r="B35" s="68" t="s">
        <v>868</v>
      </c>
      <c r="C35" s="69" t="s">
        <v>869</v>
      </c>
      <c r="D35" s="70"/>
      <c r="E35" s="70"/>
      <c r="F35" s="74"/>
      <c r="G35" s="75"/>
      <c r="H35" s="76"/>
    </row>
    <row r="36" spans="1:20" ht="30" customHeight="1" x14ac:dyDescent="0.2">
      <c r="A36" s="63" t="s">
        <v>636</v>
      </c>
      <c r="B36" s="68" t="s">
        <v>870</v>
      </c>
      <c r="C36" s="69" t="s">
        <v>871</v>
      </c>
      <c r="D36" s="70"/>
      <c r="E36" s="70"/>
      <c r="F36" s="62"/>
      <c r="G36" s="62"/>
    </row>
    <row r="37" spans="1:20" ht="30" customHeight="1" x14ac:dyDescent="0.2">
      <c r="A37" s="63" t="s">
        <v>872</v>
      </c>
      <c r="B37" s="68" t="s">
        <v>873</v>
      </c>
      <c r="C37" s="69" t="s">
        <v>874</v>
      </c>
      <c r="D37" s="70"/>
      <c r="E37" s="70"/>
      <c r="F37" s="62"/>
      <c r="G37" s="62"/>
    </row>
    <row r="38" spans="1:20" ht="30" customHeight="1" x14ac:dyDescent="0.2">
      <c r="A38" s="63" t="s">
        <v>875</v>
      </c>
      <c r="B38" s="68" t="s">
        <v>876</v>
      </c>
      <c r="C38" s="69" t="s">
        <v>877</v>
      </c>
      <c r="D38" s="70"/>
      <c r="E38" s="70"/>
      <c r="F38" s="62"/>
      <c r="G38" s="62"/>
    </row>
    <row r="39" spans="1:20" ht="30" customHeight="1" x14ac:dyDescent="0.2">
      <c r="A39" s="63" t="s">
        <v>878</v>
      </c>
      <c r="B39" s="68" t="s">
        <v>879</v>
      </c>
      <c r="C39" s="69" t="s">
        <v>880</v>
      </c>
      <c r="D39" s="70"/>
      <c r="E39" s="70"/>
      <c r="F39" s="62"/>
      <c r="G39" s="62"/>
    </row>
    <row r="40" spans="1:20" ht="30" customHeight="1" x14ac:dyDescent="0.2">
      <c r="A40" s="63" t="s">
        <v>881</v>
      </c>
      <c r="B40" s="68" t="s">
        <v>882</v>
      </c>
      <c r="C40" s="69" t="s">
        <v>883</v>
      </c>
      <c r="D40" s="70">
        <v>10970</v>
      </c>
      <c r="E40" s="70">
        <v>10352</v>
      </c>
      <c r="F40" s="62"/>
      <c r="G40" s="62"/>
    </row>
    <row r="41" spans="1:20" ht="30" customHeight="1" x14ac:dyDescent="0.2">
      <c r="A41" s="63" t="s">
        <v>884</v>
      </c>
      <c r="B41" s="68" t="s">
        <v>885</v>
      </c>
      <c r="C41" s="69" t="s">
        <v>886</v>
      </c>
      <c r="D41" s="70">
        <v>6156</v>
      </c>
      <c r="E41" s="70">
        <v>25320</v>
      </c>
      <c r="F41" s="62"/>
      <c r="G41" s="62"/>
    </row>
    <row r="42" spans="1:20" ht="30" customHeight="1" x14ac:dyDescent="0.2">
      <c r="A42" s="63" t="s">
        <v>887</v>
      </c>
      <c r="B42" s="68" t="s">
        <v>888</v>
      </c>
      <c r="C42" s="69" t="s">
        <v>889</v>
      </c>
      <c r="D42" s="70"/>
      <c r="E42" s="70"/>
      <c r="F42" s="62"/>
      <c r="G42" s="62"/>
    </row>
    <row r="43" spans="1:20" ht="30" customHeight="1" x14ac:dyDescent="0.2">
      <c r="A43" s="61" t="s">
        <v>742</v>
      </c>
      <c r="B43" s="71" t="s">
        <v>890</v>
      </c>
      <c r="C43" s="77" t="s">
        <v>891</v>
      </c>
      <c r="D43" s="73">
        <f>D44+D45+D46+D47+D48+D49+D50+D51+D52+D53</f>
        <v>1802876</v>
      </c>
      <c r="E43" s="73">
        <f>E44+E45+E46+E47+E48+E49+E50+E51+E52+E53</f>
        <v>2469153</v>
      </c>
      <c r="F43" s="62"/>
      <c r="G43" s="62"/>
      <c r="S43" s="46"/>
      <c r="T43" s="46"/>
    </row>
    <row r="44" spans="1:20" ht="36" customHeight="1" x14ac:dyDescent="0.2">
      <c r="A44" s="63" t="s">
        <v>745</v>
      </c>
      <c r="B44" s="68" t="s">
        <v>892</v>
      </c>
      <c r="C44" s="69" t="s">
        <v>893</v>
      </c>
      <c r="D44" s="70">
        <v>330299</v>
      </c>
      <c r="E44" s="70">
        <v>199390</v>
      </c>
      <c r="F44" s="62"/>
      <c r="G44" s="62"/>
    </row>
    <row r="45" spans="1:20" ht="30" customHeight="1" x14ac:dyDescent="0.2">
      <c r="A45" s="78" t="s">
        <v>627</v>
      </c>
      <c r="B45" s="68" t="s">
        <v>862</v>
      </c>
      <c r="C45" s="69" t="s">
        <v>894</v>
      </c>
      <c r="D45" s="70"/>
      <c r="E45" s="70"/>
      <c r="F45" s="62"/>
      <c r="G45" s="62"/>
    </row>
    <row r="46" spans="1:20" ht="30" customHeight="1" x14ac:dyDescent="0.2">
      <c r="A46" s="79" t="s">
        <v>864</v>
      </c>
      <c r="B46" s="68" t="s">
        <v>895</v>
      </c>
      <c r="C46" s="69" t="s">
        <v>896</v>
      </c>
      <c r="D46" s="70">
        <v>9437</v>
      </c>
      <c r="E46" s="70">
        <v>300</v>
      </c>
      <c r="F46" s="62"/>
      <c r="G46" s="62"/>
    </row>
    <row r="47" spans="1:20" ht="30" customHeight="1" x14ac:dyDescent="0.2">
      <c r="A47" s="79" t="s">
        <v>897</v>
      </c>
      <c r="B47" s="68" t="s">
        <v>898</v>
      </c>
      <c r="C47" s="69" t="s">
        <v>899</v>
      </c>
      <c r="D47" s="70"/>
      <c r="E47" s="70"/>
      <c r="F47" s="62"/>
      <c r="G47" s="62"/>
    </row>
    <row r="48" spans="1:20" ht="30" customHeight="1" x14ac:dyDescent="0.2">
      <c r="A48" s="78" t="s">
        <v>900</v>
      </c>
      <c r="B48" s="68" t="s">
        <v>901</v>
      </c>
      <c r="C48" s="69" t="s">
        <v>902</v>
      </c>
      <c r="D48" s="70">
        <v>1260000</v>
      </c>
      <c r="E48" s="70"/>
      <c r="F48" s="62"/>
      <c r="G48" s="62"/>
    </row>
    <row r="49" spans="1:7" ht="30" customHeight="1" x14ac:dyDescent="0.2">
      <c r="A49" s="79" t="s">
        <v>872</v>
      </c>
      <c r="B49" s="68" t="s">
        <v>903</v>
      </c>
      <c r="C49" s="69" t="s">
        <v>904</v>
      </c>
      <c r="D49" s="70"/>
      <c r="E49" s="70">
        <v>2090725</v>
      </c>
      <c r="F49" s="62"/>
      <c r="G49" s="62"/>
    </row>
    <row r="50" spans="1:7" ht="30" customHeight="1" x14ac:dyDescent="0.2">
      <c r="A50" s="79" t="s">
        <v>875</v>
      </c>
      <c r="B50" s="68" t="s">
        <v>905</v>
      </c>
      <c r="C50" s="69" t="s">
        <v>906</v>
      </c>
      <c r="D50" s="70">
        <v>64865</v>
      </c>
      <c r="E50" s="70">
        <v>61131</v>
      </c>
      <c r="F50" s="62"/>
      <c r="G50" s="62"/>
    </row>
    <row r="51" spans="1:7" ht="30" customHeight="1" x14ac:dyDescent="0.2">
      <c r="A51" s="79" t="s">
        <v>878</v>
      </c>
      <c r="B51" s="68" t="s">
        <v>907</v>
      </c>
      <c r="C51" s="69" t="s">
        <v>908</v>
      </c>
      <c r="D51" s="70">
        <v>42197</v>
      </c>
      <c r="E51" s="70">
        <v>31796</v>
      </c>
      <c r="F51" s="62"/>
      <c r="G51" s="62"/>
    </row>
    <row r="52" spans="1:7" ht="30" customHeight="1" x14ac:dyDescent="0.2">
      <c r="A52" s="79" t="s">
        <v>909</v>
      </c>
      <c r="B52" s="68" t="s">
        <v>910</v>
      </c>
      <c r="C52" s="69" t="s">
        <v>911</v>
      </c>
      <c r="D52" s="70">
        <v>73209</v>
      </c>
      <c r="E52" s="70">
        <v>49411</v>
      </c>
      <c r="F52" s="62"/>
      <c r="G52" s="62"/>
    </row>
    <row r="53" spans="1:7" ht="30" customHeight="1" x14ac:dyDescent="0.2">
      <c r="A53" s="79" t="s">
        <v>912</v>
      </c>
      <c r="B53" s="68" t="s">
        <v>913</v>
      </c>
      <c r="C53" s="69" t="s">
        <v>914</v>
      </c>
      <c r="D53" s="70">
        <v>22869</v>
      </c>
      <c r="E53" s="70">
        <v>36400</v>
      </c>
      <c r="F53" s="62"/>
      <c r="G53" s="62"/>
    </row>
    <row r="54" spans="1:7" ht="30" customHeight="1" x14ac:dyDescent="0.2">
      <c r="A54" s="56" t="s">
        <v>760</v>
      </c>
      <c r="B54" s="71" t="s">
        <v>915</v>
      </c>
      <c r="C54" s="77" t="s">
        <v>916</v>
      </c>
      <c r="D54" s="80">
        <v>0</v>
      </c>
      <c r="E54" s="80">
        <v>0</v>
      </c>
      <c r="F54" s="62"/>
      <c r="G54" s="62"/>
    </row>
    <row r="55" spans="1:7" ht="30" customHeight="1" x14ac:dyDescent="0.2">
      <c r="A55" s="56" t="s">
        <v>917</v>
      </c>
      <c r="B55" s="71" t="s">
        <v>918</v>
      </c>
      <c r="C55" s="77" t="s">
        <v>919</v>
      </c>
      <c r="D55" s="80">
        <f>D56+D57</f>
        <v>0</v>
      </c>
      <c r="E55" s="80">
        <f>E56+E57</f>
        <v>0</v>
      </c>
      <c r="F55" s="62"/>
      <c r="G55" s="62"/>
    </row>
    <row r="56" spans="1:7" ht="30" customHeight="1" x14ac:dyDescent="0.2">
      <c r="A56" s="81" t="s">
        <v>920</v>
      </c>
      <c r="B56" s="68" t="s">
        <v>921</v>
      </c>
      <c r="C56" s="69" t="s">
        <v>922</v>
      </c>
      <c r="D56" s="70"/>
      <c r="E56" s="70"/>
      <c r="F56" s="62"/>
      <c r="G56" s="62"/>
    </row>
    <row r="57" spans="1:7" ht="30" customHeight="1" x14ac:dyDescent="0.2">
      <c r="A57" s="81" t="s">
        <v>839</v>
      </c>
      <c r="B57" s="68" t="s">
        <v>923</v>
      </c>
      <c r="C57" s="69" t="s">
        <v>924</v>
      </c>
      <c r="D57" s="70"/>
      <c r="E57" s="70"/>
      <c r="F57" s="62"/>
      <c r="G57" s="62"/>
    </row>
    <row r="58" spans="1:7" ht="30" customHeight="1" x14ac:dyDescent="0.2">
      <c r="A58" s="56" t="s">
        <v>335</v>
      </c>
      <c r="B58" s="71" t="s">
        <v>925</v>
      </c>
      <c r="C58" s="69" t="s">
        <v>926</v>
      </c>
      <c r="D58" s="73">
        <f>D59+D60+D61+D62</f>
        <v>0</v>
      </c>
      <c r="E58" s="73">
        <f>E59+E60+E61+E62</f>
        <v>144</v>
      </c>
      <c r="F58" s="62"/>
      <c r="G58" s="62"/>
    </row>
    <row r="59" spans="1:7" ht="30" customHeight="1" x14ac:dyDescent="0.2">
      <c r="A59" s="81" t="s">
        <v>927</v>
      </c>
      <c r="B59" s="68" t="s">
        <v>928</v>
      </c>
      <c r="C59" s="69" t="s">
        <v>929</v>
      </c>
      <c r="D59" s="70"/>
      <c r="E59" s="70"/>
      <c r="F59" s="62"/>
      <c r="G59" s="62"/>
    </row>
    <row r="60" spans="1:7" ht="30" customHeight="1" x14ac:dyDescent="0.2">
      <c r="A60" s="81" t="s">
        <v>799</v>
      </c>
      <c r="B60" s="68" t="s">
        <v>930</v>
      </c>
      <c r="C60" s="69" t="s">
        <v>931</v>
      </c>
      <c r="D60" s="70"/>
      <c r="E60" s="70">
        <v>2</v>
      </c>
      <c r="F60" s="62"/>
      <c r="G60" s="62"/>
    </row>
    <row r="61" spans="1:7" ht="30" customHeight="1" x14ac:dyDescent="0.2">
      <c r="A61" s="81" t="s">
        <v>802</v>
      </c>
      <c r="B61" s="68" t="s">
        <v>932</v>
      </c>
      <c r="C61" s="69" t="s">
        <v>933</v>
      </c>
      <c r="D61" s="70"/>
      <c r="E61" s="70"/>
      <c r="F61" s="62"/>
      <c r="G61" s="62"/>
    </row>
    <row r="62" spans="1:7" ht="30" customHeight="1" x14ac:dyDescent="0.2">
      <c r="A62" s="81" t="s">
        <v>805</v>
      </c>
      <c r="B62" s="68" t="s">
        <v>934</v>
      </c>
      <c r="C62" s="69" t="s">
        <v>935</v>
      </c>
      <c r="D62" s="70"/>
      <c r="E62" s="70">
        <v>142</v>
      </c>
      <c r="F62" s="62"/>
      <c r="G62" s="62"/>
    </row>
    <row r="63" spans="1:7" x14ac:dyDescent="0.2">
      <c r="F63" s="62"/>
      <c r="G63" s="62"/>
    </row>
    <row r="64" spans="1:7" x14ac:dyDescent="0.2">
      <c r="F64" s="62"/>
      <c r="G64" s="62"/>
    </row>
    <row r="65" spans="2:7" x14ac:dyDescent="0.2">
      <c r="B65" s="135" t="s">
        <v>1097</v>
      </c>
      <c r="C65" s="136"/>
      <c r="D65" s="137" t="str">
        <f>IF(ROUND(Aktíva!F4-Pasíva!D2,0)=0,"OK","CHYBA")</f>
        <v>OK</v>
      </c>
      <c r="E65" s="137" t="str">
        <f>IF(ROUND(Aktíva!G5-Pasíva!E2,0)=0,"OK","CHYBA")</f>
        <v>OK</v>
      </c>
      <c r="F65" s="62"/>
      <c r="G65" s="62"/>
    </row>
    <row r="66" spans="2:7" x14ac:dyDescent="0.2">
      <c r="B66" s="285" t="s">
        <v>1098</v>
      </c>
      <c r="C66" s="285"/>
      <c r="D66" s="137" t="str">
        <f>IF(ROUND(D23-VZAS!D67,0)=0,"OK","CHYBA")</f>
        <v>OK</v>
      </c>
      <c r="E66" s="137" t="str">
        <f>IF(ROUND(E23-VZAS!E67,0)=0,"OK","CHYBA")</f>
        <v>OK</v>
      </c>
      <c r="F66" s="62"/>
      <c r="G66" s="62"/>
    </row>
    <row r="67" spans="2:7" x14ac:dyDescent="0.2">
      <c r="F67" s="62"/>
      <c r="G67" s="62"/>
    </row>
    <row r="68" spans="2:7" x14ac:dyDescent="0.2">
      <c r="F68" s="62"/>
      <c r="G68" s="62"/>
    </row>
    <row r="69" spans="2:7" x14ac:dyDescent="0.2">
      <c r="F69" s="62"/>
      <c r="G69" s="62"/>
    </row>
    <row r="70" spans="2:7" x14ac:dyDescent="0.2">
      <c r="F70" s="62"/>
      <c r="G70" s="62"/>
    </row>
    <row r="71" spans="2:7" x14ac:dyDescent="0.2">
      <c r="F71" s="62"/>
      <c r="G71" s="62"/>
    </row>
    <row r="72" spans="2:7" x14ac:dyDescent="0.2">
      <c r="F72" s="62"/>
      <c r="G72" s="62"/>
    </row>
    <row r="73" spans="2:7" x14ac:dyDescent="0.2">
      <c r="F73" s="62"/>
      <c r="G73" s="62"/>
    </row>
    <row r="74" spans="2:7" x14ac:dyDescent="0.2">
      <c r="F74" s="62"/>
      <c r="G74" s="62"/>
    </row>
    <row r="75" spans="2:7" x14ac:dyDescent="0.2">
      <c r="F75" s="62"/>
      <c r="G75" s="62"/>
    </row>
    <row r="76" spans="2:7" x14ac:dyDescent="0.2">
      <c r="F76" s="62"/>
      <c r="G76" s="62"/>
    </row>
    <row r="77" spans="2:7" x14ac:dyDescent="0.2">
      <c r="F77" s="62"/>
      <c r="G77" s="62"/>
    </row>
    <row r="78" spans="2:7" x14ac:dyDescent="0.2">
      <c r="F78" s="62"/>
      <c r="G78" s="62"/>
    </row>
    <row r="79" spans="2:7" x14ac:dyDescent="0.2">
      <c r="F79" s="62"/>
      <c r="G79" s="62"/>
    </row>
    <row r="80" spans="2:7" x14ac:dyDescent="0.2">
      <c r="F80" s="62"/>
      <c r="G80" s="62"/>
    </row>
    <row r="81" spans="6:7" x14ac:dyDescent="0.2">
      <c r="F81" s="62"/>
      <c r="G81" s="62"/>
    </row>
    <row r="82" spans="6:7" x14ac:dyDescent="0.2">
      <c r="F82" s="62"/>
      <c r="G82" s="62"/>
    </row>
    <row r="83" spans="6:7" x14ac:dyDescent="0.2">
      <c r="F83" s="62"/>
      <c r="G83" s="62"/>
    </row>
    <row r="84" spans="6:7" x14ac:dyDescent="0.2">
      <c r="F84" s="62"/>
      <c r="G84" s="62"/>
    </row>
    <row r="85" spans="6:7" x14ac:dyDescent="0.2">
      <c r="F85" s="62"/>
      <c r="G85" s="62"/>
    </row>
    <row r="86" spans="6:7" x14ac:dyDescent="0.2">
      <c r="F86" s="62"/>
      <c r="G86" s="62"/>
    </row>
    <row r="87" spans="6:7" x14ac:dyDescent="0.2">
      <c r="F87" s="62"/>
      <c r="G87" s="62"/>
    </row>
    <row r="88" spans="6:7" x14ac:dyDescent="0.2">
      <c r="F88" s="62"/>
      <c r="G88" s="62"/>
    </row>
    <row r="89" spans="6:7" x14ac:dyDescent="0.2">
      <c r="F89" s="62"/>
      <c r="G89" s="62"/>
    </row>
    <row r="90" spans="6:7" x14ac:dyDescent="0.2">
      <c r="F90" s="62"/>
      <c r="G90" s="62"/>
    </row>
    <row r="91" spans="6:7" x14ac:dyDescent="0.2">
      <c r="F91" s="62"/>
      <c r="G91" s="62"/>
    </row>
    <row r="92" spans="6:7" x14ac:dyDescent="0.2">
      <c r="F92" s="62"/>
      <c r="G92" s="62"/>
    </row>
    <row r="93" spans="6:7" x14ac:dyDescent="0.2">
      <c r="F93" s="62"/>
      <c r="G93" s="62"/>
    </row>
    <row r="94" spans="6:7" x14ac:dyDescent="0.2">
      <c r="F94" s="62"/>
      <c r="G94" s="62"/>
    </row>
    <row r="95" spans="6:7" x14ac:dyDescent="0.2">
      <c r="F95" s="62"/>
      <c r="G95" s="62"/>
    </row>
    <row r="96" spans="6:7" x14ac:dyDescent="0.2">
      <c r="F96" s="62"/>
      <c r="G96" s="62"/>
    </row>
    <row r="97" spans="6:7" x14ac:dyDescent="0.2">
      <c r="F97" s="62"/>
      <c r="G97" s="62"/>
    </row>
    <row r="98" spans="6:7" x14ac:dyDescent="0.2">
      <c r="F98" s="62"/>
      <c r="G98" s="62"/>
    </row>
    <row r="99" spans="6:7" x14ac:dyDescent="0.2">
      <c r="F99" s="62"/>
      <c r="G99" s="62"/>
    </row>
    <row r="100" spans="6:7" x14ac:dyDescent="0.2">
      <c r="F100" s="62"/>
      <c r="G100" s="62"/>
    </row>
    <row r="101" spans="6:7" x14ac:dyDescent="0.2">
      <c r="F101" s="62"/>
      <c r="G101" s="62"/>
    </row>
    <row r="102" spans="6:7" x14ac:dyDescent="0.2">
      <c r="F102" s="62"/>
      <c r="G102" s="62"/>
    </row>
    <row r="103" spans="6:7" x14ac:dyDescent="0.2">
      <c r="F103" s="62"/>
      <c r="G103" s="62"/>
    </row>
    <row r="104" spans="6:7" x14ac:dyDescent="0.2">
      <c r="F104" s="62"/>
      <c r="G104" s="62"/>
    </row>
    <row r="105" spans="6:7" x14ac:dyDescent="0.2">
      <c r="F105" s="62"/>
      <c r="G105" s="62"/>
    </row>
    <row r="106" spans="6:7" x14ac:dyDescent="0.2">
      <c r="F106" s="62"/>
      <c r="G106" s="62"/>
    </row>
    <row r="107" spans="6:7" x14ac:dyDescent="0.2">
      <c r="F107" s="62"/>
      <c r="G107" s="62"/>
    </row>
    <row r="108" spans="6:7" x14ac:dyDescent="0.2">
      <c r="F108" s="62"/>
      <c r="G108" s="62"/>
    </row>
    <row r="109" spans="6:7" x14ac:dyDescent="0.2">
      <c r="F109" s="62"/>
      <c r="G109" s="62"/>
    </row>
    <row r="110" spans="6:7" x14ac:dyDescent="0.2">
      <c r="F110" s="62"/>
      <c r="G110" s="62"/>
    </row>
    <row r="111" spans="6:7" x14ac:dyDescent="0.2">
      <c r="F111" s="62"/>
      <c r="G111" s="62"/>
    </row>
    <row r="112" spans="6:7" x14ac:dyDescent="0.2">
      <c r="F112" s="62"/>
      <c r="G112" s="62"/>
    </row>
    <row r="113" spans="6:7" x14ac:dyDescent="0.2">
      <c r="F113" s="62"/>
      <c r="G113" s="62"/>
    </row>
    <row r="114" spans="6:7" x14ac:dyDescent="0.2">
      <c r="F114" s="62"/>
      <c r="G114" s="62"/>
    </row>
    <row r="115" spans="6:7" x14ac:dyDescent="0.2">
      <c r="F115" s="62"/>
      <c r="G115" s="62"/>
    </row>
    <row r="116" spans="6:7" x14ac:dyDescent="0.2">
      <c r="F116" s="62"/>
      <c r="G116" s="62"/>
    </row>
    <row r="117" spans="6:7" x14ac:dyDescent="0.2">
      <c r="F117" s="62"/>
      <c r="G117" s="62"/>
    </row>
    <row r="118" spans="6:7" x14ac:dyDescent="0.2">
      <c r="F118" s="62"/>
      <c r="G118" s="62"/>
    </row>
    <row r="119" spans="6:7" x14ac:dyDescent="0.2">
      <c r="F119" s="62"/>
      <c r="G119" s="62"/>
    </row>
    <row r="120" spans="6:7" x14ac:dyDescent="0.2">
      <c r="F120" s="62"/>
      <c r="G120" s="62"/>
    </row>
    <row r="121" spans="6:7" x14ac:dyDescent="0.2">
      <c r="F121" s="62"/>
      <c r="G121" s="62"/>
    </row>
    <row r="122" spans="6:7" x14ac:dyDescent="0.2">
      <c r="F122" s="62"/>
      <c r="G122" s="62"/>
    </row>
    <row r="123" spans="6:7" x14ac:dyDescent="0.2">
      <c r="F123" s="62"/>
      <c r="G123" s="62"/>
    </row>
    <row r="124" spans="6:7" x14ac:dyDescent="0.2">
      <c r="F124" s="62"/>
      <c r="G124" s="62"/>
    </row>
    <row r="125" spans="6:7" x14ac:dyDescent="0.2">
      <c r="F125" s="62"/>
      <c r="G125" s="62"/>
    </row>
    <row r="126" spans="6:7" x14ac:dyDescent="0.2">
      <c r="F126" s="62"/>
      <c r="G126" s="62"/>
    </row>
    <row r="127" spans="6:7" x14ac:dyDescent="0.2">
      <c r="F127" s="62"/>
      <c r="G127" s="62"/>
    </row>
    <row r="128" spans="6:7" x14ac:dyDescent="0.2">
      <c r="F128" s="62"/>
      <c r="G128" s="62"/>
    </row>
    <row r="129" spans="6:7" x14ac:dyDescent="0.2">
      <c r="F129" s="62"/>
      <c r="G129" s="62"/>
    </row>
    <row r="130" spans="6:7" x14ac:dyDescent="0.2">
      <c r="F130" s="62"/>
      <c r="G130" s="62"/>
    </row>
    <row r="131" spans="6:7" x14ac:dyDescent="0.2">
      <c r="F131" s="62"/>
      <c r="G131" s="62"/>
    </row>
    <row r="132" spans="6:7" x14ac:dyDescent="0.2">
      <c r="F132" s="62"/>
      <c r="G132" s="62"/>
    </row>
    <row r="133" spans="6:7" x14ac:dyDescent="0.2">
      <c r="F133" s="62"/>
      <c r="G133" s="62"/>
    </row>
    <row r="134" spans="6:7" x14ac:dyDescent="0.2">
      <c r="F134" s="62"/>
      <c r="G134" s="62"/>
    </row>
    <row r="135" spans="6:7" x14ac:dyDescent="0.2">
      <c r="F135" s="62"/>
      <c r="G135" s="62"/>
    </row>
    <row r="136" spans="6:7" x14ac:dyDescent="0.2">
      <c r="F136" s="62"/>
      <c r="G136" s="62"/>
    </row>
    <row r="137" spans="6:7" x14ac:dyDescent="0.2">
      <c r="F137" s="62"/>
      <c r="G137" s="62"/>
    </row>
    <row r="138" spans="6:7" x14ac:dyDescent="0.2">
      <c r="F138" s="62"/>
      <c r="G138" s="62"/>
    </row>
    <row r="139" spans="6:7" x14ac:dyDescent="0.2">
      <c r="F139" s="62"/>
      <c r="G139" s="62"/>
    </row>
    <row r="140" spans="6:7" x14ac:dyDescent="0.2">
      <c r="F140" s="62"/>
      <c r="G140" s="62"/>
    </row>
    <row r="141" spans="6:7" x14ac:dyDescent="0.2">
      <c r="F141" s="62"/>
      <c r="G141" s="62"/>
    </row>
    <row r="142" spans="6:7" x14ac:dyDescent="0.2">
      <c r="F142" s="62"/>
      <c r="G142" s="62"/>
    </row>
    <row r="143" spans="6:7" x14ac:dyDescent="0.2">
      <c r="F143" s="62"/>
      <c r="G143" s="62"/>
    </row>
    <row r="144" spans="6:7" x14ac:dyDescent="0.2">
      <c r="F144" s="62"/>
      <c r="G144" s="62"/>
    </row>
    <row r="145" spans="6:7" x14ac:dyDescent="0.2">
      <c r="F145" s="62"/>
      <c r="G145" s="62"/>
    </row>
    <row r="146" spans="6:7" x14ac:dyDescent="0.2">
      <c r="F146" s="62"/>
      <c r="G146" s="62"/>
    </row>
    <row r="147" spans="6:7" x14ac:dyDescent="0.2">
      <c r="F147" s="62"/>
      <c r="G147" s="62"/>
    </row>
    <row r="148" spans="6:7" x14ac:dyDescent="0.2">
      <c r="F148" s="62"/>
      <c r="G148" s="62"/>
    </row>
    <row r="149" spans="6:7" x14ac:dyDescent="0.2">
      <c r="F149" s="62"/>
      <c r="G149" s="62"/>
    </row>
    <row r="150" spans="6:7" x14ac:dyDescent="0.2">
      <c r="F150" s="62"/>
      <c r="G150" s="62"/>
    </row>
    <row r="151" spans="6:7" x14ac:dyDescent="0.2">
      <c r="F151" s="62"/>
      <c r="G151" s="62"/>
    </row>
    <row r="152" spans="6:7" x14ac:dyDescent="0.2">
      <c r="F152" s="62"/>
      <c r="G152" s="62"/>
    </row>
    <row r="153" spans="6:7" x14ac:dyDescent="0.2">
      <c r="F153" s="62"/>
      <c r="G153" s="62"/>
    </row>
    <row r="154" spans="6:7" x14ac:dyDescent="0.2">
      <c r="F154" s="62"/>
      <c r="G154" s="62"/>
    </row>
    <row r="155" spans="6:7" x14ac:dyDescent="0.2">
      <c r="F155" s="62"/>
      <c r="G155" s="62"/>
    </row>
    <row r="156" spans="6:7" x14ac:dyDescent="0.2">
      <c r="F156" s="62"/>
      <c r="G156" s="62"/>
    </row>
    <row r="157" spans="6:7" x14ac:dyDescent="0.2">
      <c r="F157" s="62"/>
      <c r="G157" s="62"/>
    </row>
    <row r="158" spans="6:7" x14ac:dyDescent="0.2">
      <c r="F158" s="62"/>
      <c r="G158" s="62"/>
    </row>
    <row r="159" spans="6:7" x14ac:dyDescent="0.2">
      <c r="F159" s="62"/>
      <c r="G159" s="62"/>
    </row>
    <row r="160" spans="6:7" x14ac:dyDescent="0.2">
      <c r="F160" s="62"/>
      <c r="G160" s="62"/>
    </row>
    <row r="161" spans="6:7" x14ac:dyDescent="0.2">
      <c r="F161" s="62"/>
      <c r="G161" s="62"/>
    </row>
    <row r="162" spans="6:7" x14ac:dyDescent="0.2">
      <c r="F162" s="62"/>
      <c r="G162" s="62"/>
    </row>
    <row r="163" spans="6:7" x14ac:dyDescent="0.2">
      <c r="F163" s="62"/>
      <c r="G163" s="62"/>
    </row>
    <row r="164" spans="6:7" x14ac:dyDescent="0.2">
      <c r="F164" s="62"/>
      <c r="G164" s="62"/>
    </row>
    <row r="165" spans="6:7" x14ac:dyDescent="0.2">
      <c r="F165" s="62"/>
      <c r="G165" s="62"/>
    </row>
    <row r="166" spans="6:7" x14ac:dyDescent="0.2">
      <c r="F166" s="62"/>
      <c r="G166" s="62"/>
    </row>
    <row r="167" spans="6:7" x14ac:dyDescent="0.2">
      <c r="F167" s="62"/>
      <c r="G167" s="62"/>
    </row>
    <row r="168" spans="6:7" x14ac:dyDescent="0.2">
      <c r="F168" s="62"/>
      <c r="G168" s="62"/>
    </row>
    <row r="169" spans="6:7" x14ac:dyDescent="0.2">
      <c r="F169" s="62"/>
      <c r="G169" s="62"/>
    </row>
    <row r="170" spans="6:7" x14ac:dyDescent="0.2">
      <c r="F170" s="62"/>
      <c r="G170" s="62"/>
    </row>
    <row r="171" spans="6:7" x14ac:dyDescent="0.2">
      <c r="F171" s="62"/>
      <c r="G171" s="62"/>
    </row>
    <row r="172" spans="6:7" x14ac:dyDescent="0.2">
      <c r="F172" s="62"/>
      <c r="G172" s="62"/>
    </row>
    <row r="173" spans="6:7" x14ac:dyDescent="0.2">
      <c r="F173" s="62"/>
      <c r="G173" s="62"/>
    </row>
    <row r="174" spans="6:7" x14ac:dyDescent="0.2">
      <c r="F174" s="62"/>
      <c r="G174" s="62"/>
    </row>
    <row r="175" spans="6:7" x14ac:dyDescent="0.2">
      <c r="F175" s="62"/>
      <c r="G175" s="62"/>
    </row>
    <row r="176" spans="6:7" x14ac:dyDescent="0.2">
      <c r="F176" s="62"/>
      <c r="G176" s="62"/>
    </row>
    <row r="177" spans="6:7" x14ac:dyDescent="0.2">
      <c r="F177" s="62"/>
      <c r="G177" s="62"/>
    </row>
    <row r="178" spans="6:7" x14ac:dyDescent="0.2">
      <c r="F178" s="62"/>
      <c r="G178" s="62"/>
    </row>
    <row r="179" spans="6:7" x14ac:dyDescent="0.2">
      <c r="F179" s="62"/>
      <c r="G179" s="62"/>
    </row>
    <row r="180" spans="6:7" x14ac:dyDescent="0.2">
      <c r="F180" s="62"/>
      <c r="G180" s="62"/>
    </row>
    <row r="181" spans="6:7" x14ac:dyDescent="0.2">
      <c r="F181" s="62"/>
      <c r="G181" s="62"/>
    </row>
    <row r="182" spans="6:7" x14ac:dyDescent="0.2">
      <c r="F182" s="62"/>
      <c r="G182" s="62"/>
    </row>
    <row r="183" spans="6:7" x14ac:dyDescent="0.2">
      <c r="F183" s="62"/>
      <c r="G183" s="62"/>
    </row>
    <row r="184" spans="6:7" x14ac:dyDescent="0.2">
      <c r="F184" s="62"/>
      <c r="G184" s="62"/>
    </row>
    <row r="185" spans="6:7" x14ac:dyDescent="0.2">
      <c r="F185" s="62"/>
      <c r="G185" s="62"/>
    </row>
    <row r="186" spans="6:7" x14ac:dyDescent="0.2">
      <c r="F186" s="62"/>
      <c r="G186" s="62"/>
    </row>
    <row r="187" spans="6:7" x14ac:dyDescent="0.2">
      <c r="F187" s="62"/>
      <c r="G187" s="62"/>
    </row>
    <row r="188" spans="6:7" x14ac:dyDescent="0.2">
      <c r="F188" s="62"/>
      <c r="G188" s="62"/>
    </row>
    <row r="189" spans="6:7" x14ac:dyDescent="0.2">
      <c r="F189" s="62"/>
      <c r="G189" s="62"/>
    </row>
    <row r="190" spans="6:7" x14ac:dyDescent="0.2">
      <c r="F190" s="62"/>
      <c r="G190" s="62"/>
    </row>
    <row r="191" spans="6:7" x14ac:dyDescent="0.2">
      <c r="F191" s="62"/>
      <c r="G191" s="62"/>
    </row>
    <row r="192" spans="6:7" x14ac:dyDescent="0.2">
      <c r="F192" s="62"/>
      <c r="G192" s="62"/>
    </row>
    <row r="193" spans="6:7" x14ac:dyDescent="0.2">
      <c r="F193" s="62"/>
      <c r="G193" s="62"/>
    </row>
    <row r="194" spans="6:7" x14ac:dyDescent="0.2">
      <c r="F194" s="62"/>
      <c r="G194" s="62"/>
    </row>
    <row r="195" spans="6:7" x14ac:dyDescent="0.2">
      <c r="F195" s="62"/>
      <c r="G195" s="62"/>
    </row>
    <row r="196" spans="6:7" x14ac:dyDescent="0.2">
      <c r="F196" s="62"/>
      <c r="G196" s="62"/>
    </row>
    <row r="197" spans="6:7" x14ac:dyDescent="0.2">
      <c r="F197" s="62"/>
      <c r="G197" s="62"/>
    </row>
    <row r="198" spans="6:7" x14ac:dyDescent="0.2">
      <c r="F198" s="62"/>
      <c r="G198" s="62"/>
    </row>
    <row r="199" spans="6:7" x14ac:dyDescent="0.2">
      <c r="F199" s="62"/>
      <c r="G199" s="62"/>
    </row>
    <row r="200" spans="6:7" x14ac:dyDescent="0.2">
      <c r="F200" s="62"/>
      <c r="G200" s="62"/>
    </row>
    <row r="201" spans="6:7" x14ac:dyDescent="0.2">
      <c r="F201" s="62"/>
      <c r="G201" s="62"/>
    </row>
    <row r="202" spans="6:7" x14ac:dyDescent="0.2">
      <c r="F202" s="62"/>
      <c r="G202" s="62"/>
    </row>
    <row r="203" spans="6:7" x14ac:dyDescent="0.2">
      <c r="F203" s="62"/>
      <c r="G203" s="62"/>
    </row>
    <row r="204" spans="6:7" x14ac:dyDescent="0.2">
      <c r="F204" s="62"/>
      <c r="G204" s="62"/>
    </row>
    <row r="205" spans="6:7" x14ac:dyDescent="0.2">
      <c r="F205" s="62"/>
      <c r="G205" s="62"/>
    </row>
    <row r="206" spans="6:7" x14ac:dyDescent="0.2">
      <c r="F206" s="62"/>
      <c r="G206" s="62"/>
    </row>
    <row r="207" spans="6:7" x14ac:dyDescent="0.2">
      <c r="F207" s="62"/>
      <c r="G207" s="62"/>
    </row>
    <row r="208" spans="6:7" x14ac:dyDescent="0.2">
      <c r="F208" s="62"/>
      <c r="G208" s="62"/>
    </row>
    <row r="209" spans="6:7" x14ac:dyDescent="0.2">
      <c r="F209" s="62"/>
      <c r="G209" s="62"/>
    </row>
    <row r="210" spans="6:7" x14ac:dyDescent="0.2">
      <c r="F210" s="62"/>
      <c r="G210" s="62"/>
    </row>
    <row r="211" spans="6:7" x14ac:dyDescent="0.2">
      <c r="F211" s="62"/>
      <c r="G211" s="62"/>
    </row>
    <row r="212" spans="6:7" x14ac:dyDescent="0.2">
      <c r="F212" s="62"/>
      <c r="G212" s="62"/>
    </row>
    <row r="213" spans="6:7" x14ac:dyDescent="0.2">
      <c r="F213" s="62"/>
      <c r="G213" s="62"/>
    </row>
    <row r="214" spans="6:7" x14ac:dyDescent="0.2">
      <c r="F214" s="62"/>
      <c r="G214" s="62"/>
    </row>
    <row r="215" spans="6:7" x14ac:dyDescent="0.2">
      <c r="F215" s="62"/>
      <c r="G215" s="62"/>
    </row>
    <row r="216" spans="6:7" x14ac:dyDescent="0.2">
      <c r="F216" s="62"/>
      <c r="G216" s="62"/>
    </row>
    <row r="217" spans="6:7" x14ac:dyDescent="0.2">
      <c r="F217" s="62"/>
      <c r="G217" s="62"/>
    </row>
    <row r="218" spans="6:7" x14ac:dyDescent="0.2">
      <c r="F218" s="62"/>
      <c r="G218" s="62"/>
    </row>
    <row r="219" spans="6:7" x14ac:dyDescent="0.2">
      <c r="F219" s="62"/>
      <c r="G219" s="62"/>
    </row>
    <row r="220" spans="6:7" x14ac:dyDescent="0.2">
      <c r="F220" s="62"/>
      <c r="G220" s="62"/>
    </row>
    <row r="221" spans="6:7" x14ac:dyDescent="0.2">
      <c r="F221" s="62"/>
      <c r="G221" s="62"/>
    </row>
    <row r="222" spans="6:7" x14ac:dyDescent="0.2">
      <c r="F222" s="62"/>
      <c r="G222" s="62"/>
    </row>
    <row r="223" spans="6:7" x14ac:dyDescent="0.2">
      <c r="F223" s="62"/>
      <c r="G223" s="62"/>
    </row>
    <row r="224" spans="6:7" x14ac:dyDescent="0.2">
      <c r="F224" s="62"/>
      <c r="G224" s="62"/>
    </row>
    <row r="225" spans="6:7" x14ac:dyDescent="0.2">
      <c r="F225" s="62"/>
      <c r="G225" s="62"/>
    </row>
    <row r="226" spans="6:7" x14ac:dyDescent="0.2">
      <c r="F226" s="62"/>
      <c r="G226" s="62"/>
    </row>
    <row r="227" spans="6:7" x14ac:dyDescent="0.2">
      <c r="F227" s="62"/>
      <c r="G227" s="62"/>
    </row>
    <row r="228" spans="6:7" x14ac:dyDescent="0.2">
      <c r="F228" s="62"/>
      <c r="G228" s="62"/>
    </row>
    <row r="229" spans="6:7" x14ac:dyDescent="0.2">
      <c r="F229" s="62"/>
      <c r="G229" s="62"/>
    </row>
    <row r="230" spans="6:7" x14ac:dyDescent="0.2">
      <c r="F230" s="62"/>
      <c r="G230" s="62"/>
    </row>
    <row r="231" spans="6:7" x14ac:dyDescent="0.2">
      <c r="F231" s="62"/>
      <c r="G231" s="62"/>
    </row>
    <row r="232" spans="6:7" x14ac:dyDescent="0.2">
      <c r="F232" s="62"/>
      <c r="G232" s="62"/>
    </row>
    <row r="233" spans="6:7" x14ac:dyDescent="0.2">
      <c r="F233" s="62"/>
      <c r="G233" s="62"/>
    </row>
    <row r="234" spans="6:7" x14ac:dyDescent="0.2">
      <c r="F234" s="62"/>
      <c r="G234" s="62"/>
    </row>
    <row r="235" spans="6:7" x14ac:dyDescent="0.2">
      <c r="F235" s="62"/>
      <c r="G235" s="62"/>
    </row>
    <row r="236" spans="6:7" x14ac:dyDescent="0.2">
      <c r="F236" s="62"/>
      <c r="G236" s="62"/>
    </row>
    <row r="237" spans="6:7" x14ac:dyDescent="0.2">
      <c r="F237" s="62"/>
      <c r="G237" s="62"/>
    </row>
    <row r="238" spans="6:7" x14ac:dyDescent="0.2">
      <c r="F238" s="62"/>
      <c r="G238" s="62"/>
    </row>
    <row r="239" spans="6:7" x14ac:dyDescent="0.2">
      <c r="F239" s="62"/>
      <c r="G239" s="62"/>
    </row>
    <row r="240" spans="6:7" x14ac:dyDescent="0.2">
      <c r="F240" s="62"/>
      <c r="G240" s="62"/>
    </row>
    <row r="241" spans="6:7" x14ac:dyDescent="0.2">
      <c r="F241" s="62"/>
      <c r="G241" s="62"/>
    </row>
    <row r="242" spans="6:7" x14ac:dyDescent="0.2">
      <c r="F242" s="62"/>
      <c r="G242" s="62"/>
    </row>
    <row r="243" spans="6:7" x14ac:dyDescent="0.2">
      <c r="F243" s="62"/>
      <c r="G243" s="62"/>
    </row>
    <row r="244" spans="6:7" x14ac:dyDescent="0.2">
      <c r="F244" s="62"/>
      <c r="G244" s="62"/>
    </row>
    <row r="245" spans="6:7" x14ac:dyDescent="0.2">
      <c r="F245" s="62"/>
      <c r="G245" s="62"/>
    </row>
    <row r="246" spans="6:7" x14ac:dyDescent="0.2">
      <c r="F246" s="62"/>
      <c r="G246" s="62"/>
    </row>
    <row r="247" spans="6:7" x14ac:dyDescent="0.2">
      <c r="F247" s="62"/>
      <c r="G247" s="62"/>
    </row>
    <row r="248" spans="6:7" x14ac:dyDescent="0.2">
      <c r="F248" s="62"/>
      <c r="G248" s="62"/>
    </row>
    <row r="249" spans="6:7" x14ac:dyDescent="0.2">
      <c r="F249" s="62"/>
      <c r="G249" s="62"/>
    </row>
    <row r="250" spans="6:7" x14ac:dyDescent="0.2">
      <c r="F250" s="62"/>
      <c r="G250" s="62"/>
    </row>
    <row r="251" spans="6:7" x14ac:dyDescent="0.2">
      <c r="F251" s="62"/>
      <c r="G251" s="62"/>
    </row>
    <row r="252" spans="6:7" x14ac:dyDescent="0.2">
      <c r="F252" s="62"/>
      <c r="G252" s="62"/>
    </row>
    <row r="253" spans="6:7" x14ac:dyDescent="0.2">
      <c r="F253" s="62"/>
      <c r="G253" s="62"/>
    </row>
    <row r="254" spans="6:7" x14ac:dyDescent="0.2">
      <c r="F254" s="62"/>
      <c r="G254" s="62"/>
    </row>
    <row r="255" spans="6:7" x14ac:dyDescent="0.2">
      <c r="F255" s="62"/>
      <c r="G255" s="62"/>
    </row>
    <row r="256" spans="6:7" x14ac:dyDescent="0.2">
      <c r="F256" s="62"/>
      <c r="G256" s="62"/>
    </row>
    <row r="257" spans="6:7" x14ac:dyDescent="0.2">
      <c r="F257" s="62"/>
      <c r="G257" s="62"/>
    </row>
    <row r="258" spans="6:7" x14ac:dyDescent="0.2">
      <c r="F258" s="62"/>
      <c r="G258" s="62"/>
    </row>
    <row r="259" spans="6:7" x14ac:dyDescent="0.2">
      <c r="F259" s="62"/>
      <c r="G259" s="62"/>
    </row>
    <row r="260" spans="6:7" x14ac:dyDescent="0.2">
      <c r="F260" s="62"/>
      <c r="G260" s="62"/>
    </row>
    <row r="261" spans="6:7" x14ac:dyDescent="0.2">
      <c r="F261" s="62"/>
      <c r="G261" s="62"/>
    </row>
    <row r="262" spans="6:7" x14ac:dyDescent="0.2">
      <c r="F262" s="62"/>
      <c r="G262" s="62"/>
    </row>
    <row r="263" spans="6:7" x14ac:dyDescent="0.2">
      <c r="F263" s="62"/>
      <c r="G263" s="62"/>
    </row>
    <row r="264" spans="6:7" x14ac:dyDescent="0.2">
      <c r="F264" s="62"/>
      <c r="G264" s="62"/>
    </row>
    <row r="265" spans="6:7" x14ac:dyDescent="0.2">
      <c r="F265" s="62"/>
      <c r="G265" s="62"/>
    </row>
    <row r="266" spans="6:7" x14ac:dyDescent="0.2">
      <c r="F266" s="62"/>
      <c r="G266" s="62"/>
    </row>
    <row r="267" spans="6:7" x14ac:dyDescent="0.2">
      <c r="F267" s="62"/>
      <c r="G267" s="62"/>
    </row>
    <row r="268" spans="6:7" x14ac:dyDescent="0.2">
      <c r="F268" s="62"/>
      <c r="G268" s="62"/>
    </row>
    <row r="269" spans="6:7" x14ac:dyDescent="0.2">
      <c r="F269" s="62"/>
      <c r="G269" s="62"/>
    </row>
    <row r="270" spans="6:7" x14ac:dyDescent="0.2">
      <c r="F270" s="62"/>
      <c r="G270" s="62"/>
    </row>
    <row r="271" spans="6:7" x14ac:dyDescent="0.2">
      <c r="F271" s="62"/>
      <c r="G271" s="62"/>
    </row>
    <row r="272" spans="6:7" x14ac:dyDescent="0.2">
      <c r="F272" s="62"/>
      <c r="G272" s="62"/>
    </row>
    <row r="273" spans="6:7" x14ac:dyDescent="0.2">
      <c r="F273" s="62"/>
      <c r="G273" s="62"/>
    </row>
    <row r="274" spans="6:7" x14ac:dyDescent="0.2">
      <c r="F274" s="62"/>
      <c r="G274" s="62"/>
    </row>
    <row r="275" spans="6:7" x14ac:dyDescent="0.2">
      <c r="F275" s="62"/>
      <c r="G275" s="62"/>
    </row>
    <row r="276" spans="6:7" x14ac:dyDescent="0.2">
      <c r="F276" s="62"/>
      <c r="G276" s="62"/>
    </row>
    <row r="277" spans="6:7" x14ac:dyDescent="0.2">
      <c r="F277" s="62"/>
      <c r="G277" s="62"/>
    </row>
    <row r="278" spans="6:7" x14ac:dyDescent="0.2">
      <c r="F278" s="62"/>
      <c r="G278" s="62"/>
    </row>
    <row r="279" spans="6:7" x14ac:dyDescent="0.2">
      <c r="F279" s="62"/>
      <c r="G279" s="62"/>
    </row>
    <row r="280" spans="6:7" x14ac:dyDescent="0.2">
      <c r="F280" s="62"/>
      <c r="G280" s="62"/>
    </row>
    <row r="281" spans="6:7" x14ac:dyDescent="0.2">
      <c r="F281" s="62"/>
      <c r="G281" s="62"/>
    </row>
    <row r="282" spans="6:7" x14ac:dyDescent="0.2">
      <c r="F282" s="62"/>
      <c r="G282" s="62"/>
    </row>
    <row r="283" spans="6:7" x14ac:dyDescent="0.2">
      <c r="F283" s="62"/>
      <c r="G283" s="62"/>
    </row>
    <row r="284" spans="6:7" x14ac:dyDescent="0.2">
      <c r="F284" s="62"/>
      <c r="G284" s="62"/>
    </row>
    <row r="285" spans="6:7" x14ac:dyDescent="0.2">
      <c r="F285" s="62"/>
      <c r="G285" s="62"/>
    </row>
    <row r="286" spans="6:7" x14ac:dyDescent="0.2">
      <c r="F286" s="62"/>
      <c r="G286" s="62"/>
    </row>
    <row r="287" spans="6:7" x14ac:dyDescent="0.2">
      <c r="F287" s="62"/>
      <c r="G287" s="62"/>
    </row>
    <row r="288" spans="6:7" x14ac:dyDescent="0.2">
      <c r="F288" s="62"/>
      <c r="G288" s="62"/>
    </row>
    <row r="289" spans="6:7" x14ac:dyDescent="0.2">
      <c r="F289" s="62"/>
      <c r="G289" s="62"/>
    </row>
    <row r="290" spans="6:7" x14ac:dyDescent="0.2">
      <c r="F290" s="62"/>
      <c r="G290" s="62"/>
    </row>
    <row r="291" spans="6:7" x14ac:dyDescent="0.2">
      <c r="F291" s="62"/>
      <c r="G291" s="62"/>
    </row>
    <row r="292" spans="6:7" x14ac:dyDescent="0.2">
      <c r="F292" s="62"/>
      <c r="G292" s="62"/>
    </row>
    <row r="293" spans="6:7" x14ac:dyDescent="0.2">
      <c r="F293" s="62"/>
      <c r="G293" s="62"/>
    </row>
    <row r="294" spans="6:7" x14ac:dyDescent="0.2">
      <c r="F294" s="62"/>
      <c r="G294" s="62"/>
    </row>
    <row r="295" spans="6:7" x14ac:dyDescent="0.2">
      <c r="F295" s="62"/>
      <c r="G295" s="62"/>
    </row>
    <row r="296" spans="6:7" x14ac:dyDescent="0.2">
      <c r="F296" s="62"/>
      <c r="G296" s="62"/>
    </row>
    <row r="297" spans="6:7" x14ac:dyDescent="0.2">
      <c r="F297" s="62"/>
      <c r="G297" s="62"/>
    </row>
    <row r="298" spans="6:7" x14ac:dyDescent="0.2">
      <c r="F298" s="62"/>
      <c r="G298" s="62"/>
    </row>
    <row r="299" spans="6:7" x14ac:dyDescent="0.2">
      <c r="F299" s="62"/>
      <c r="G299" s="62"/>
    </row>
    <row r="300" spans="6:7" x14ac:dyDescent="0.2">
      <c r="F300" s="62"/>
      <c r="G300" s="62"/>
    </row>
    <row r="301" spans="6:7" x14ac:dyDescent="0.2">
      <c r="F301" s="62"/>
      <c r="G301" s="62"/>
    </row>
    <row r="302" spans="6:7" x14ac:dyDescent="0.2">
      <c r="F302" s="62"/>
      <c r="G302" s="62"/>
    </row>
    <row r="303" spans="6:7" x14ac:dyDescent="0.2">
      <c r="F303" s="62"/>
      <c r="G303" s="62"/>
    </row>
    <row r="304" spans="6:7" x14ac:dyDescent="0.2">
      <c r="F304" s="62"/>
      <c r="G304" s="62"/>
    </row>
    <row r="305" spans="6:7" x14ac:dyDescent="0.2">
      <c r="F305" s="62"/>
      <c r="G305" s="62"/>
    </row>
    <row r="306" spans="6:7" x14ac:dyDescent="0.2">
      <c r="F306" s="62"/>
      <c r="G306" s="62"/>
    </row>
    <row r="307" spans="6:7" x14ac:dyDescent="0.2">
      <c r="F307" s="62"/>
      <c r="G307" s="62"/>
    </row>
    <row r="308" spans="6:7" x14ac:dyDescent="0.2">
      <c r="F308" s="62"/>
      <c r="G308" s="62"/>
    </row>
    <row r="309" spans="6:7" x14ac:dyDescent="0.2">
      <c r="F309" s="62"/>
      <c r="G309" s="62"/>
    </row>
    <row r="310" spans="6:7" x14ac:dyDescent="0.2">
      <c r="F310" s="62"/>
      <c r="G310" s="62"/>
    </row>
    <row r="311" spans="6:7" x14ac:dyDescent="0.2">
      <c r="F311" s="62"/>
      <c r="G311" s="62"/>
    </row>
    <row r="312" spans="6:7" x14ac:dyDescent="0.2">
      <c r="F312" s="62"/>
      <c r="G312" s="62"/>
    </row>
    <row r="313" spans="6:7" x14ac:dyDescent="0.2">
      <c r="F313" s="62"/>
      <c r="G313" s="62"/>
    </row>
    <row r="314" spans="6:7" x14ac:dyDescent="0.2">
      <c r="F314" s="62"/>
      <c r="G314" s="62"/>
    </row>
    <row r="315" spans="6:7" x14ac:dyDescent="0.2">
      <c r="F315" s="62"/>
      <c r="G315" s="62"/>
    </row>
    <row r="316" spans="6:7" x14ac:dyDescent="0.2">
      <c r="F316" s="62"/>
      <c r="G316" s="62"/>
    </row>
    <row r="317" spans="6:7" x14ac:dyDescent="0.2">
      <c r="F317" s="62"/>
      <c r="G317" s="62"/>
    </row>
    <row r="318" spans="6:7" x14ac:dyDescent="0.2">
      <c r="F318" s="62"/>
      <c r="G318" s="62"/>
    </row>
    <row r="319" spans="6:7" x14ac:dyDescent="0.2">
      <c r="F319" s="62"/>
      <c r="G319" s="62"/>
    </row>
    <row r="320" spans="6:7" x14ac:dyDescent="0.2">
      <c r="F320" s="62"/>
      <c r="G320" s="62"/>
    </row>
    <row r="321" spans="6:7" x14ac:dyDescent="0.2">
      <c r="F321" s="62"/>
      <c r="G321" s="62"/>
    </row>
    <row r="322" spans="6:7" x14ac:dyDescent="0.2">
      <c r="F322" s="62"/>
      <c r="G322" s="62"/>
    </row>
    <row r="323" spans="6:7" x14ac:dyDescent="0.2">
      <c r="F323" s="62"/>
      <c r="G323" s="62"/>
    </row>
    <row r="324" spans="6:7" x14ac:dyDescent="0.2">
      <c r="F324" s="62"/>
      <c r="G324" s="62"/>
    </row>
    <row r="325" spans="6:7" x14ac:dyDescent="0.2">
      <c r="F325" s="62"/>
      <c r="G325" s="62"/>
    </row>
    <row r="326" spans="6:7" x14ac:dyDescent="0.2">
      <c r="F326" s="62"/>
      <c r="G326" s="62"/>
    </row>
    <row r="327" spans="6:7" x14ac:dyDescent="0.2">
      <c r="F327" s="62"/>
      <c r="G327" s="62"/>
    </row>
    <row r="328" spans="6:7" x14ac:dyDescent="0.2">
      <c r="F328" s="62"/>
      <c r="G328" s="62"/>
    </row>
    <row r="329" spans="6:7" x14ac:dyDescent="0.2">
      <c r="F329" s="62"/>
      <c r="G329" s="62"/>
    </row>
    <row r="330" spans="6:7" x14ac:dyDescent="0.2">
      <c r="F330" s="62"/>
      <c r="G330" s="62"/>
    </row>
    <row r="331" spans="6:7" x14ac:dyDescent="0.2">
      <c r="F331" s="62"/>
      <c r="G331" s="62"/>
    </row>
    <row r="332" spans="6:7" x14ac:dyDescent="0.2">
      <c r="F332" s="62"/>
      <c r="G332" s="62"/>
    </row>
    <row r="333" spans="6:7" x14ac:dyDescent="0.2">
      <c r="F333" s="62"/>
      <c r="G333" s="62"/>
    </row>
    <row r="334" spans="6:7" x14ac:dyDescent="0.2">
      <c r="F334" s="62"/>
      <c r="G334" s="62"/>
    </row>
    <row r="335" spans="6:7" x14ac:dyDescent="0.2">
      <c r="F335" s="62"/>
      <c r="G335" s="62"/>
    </row>
    <row r="336" spans="6:7" x14ac:dyDescent="0.2">
      <c r="F336" s="62"/>
      <c r="G336" s="62"/>
    </row>
    <row r="337" spans="6:7" x14ac:dyDescent="0.2">
      <c r="F337" s="62"/>
      <c r="G337" s="62"/>
    </row>
    <row r="338" spans="6:7" x14ac:dyDescent="0.2">
      <c r="F338" s="62"/>
      <c r="G338" s="62"/>
    </row>
    <row r="339" spans="6:7" x14ac:dyDescent="0.2">
      <c r="F339" s="62"/>
      <c r="G339" s="62"/>
    </row>
    <row r="340" spans="6:7" x14ac:dyDescent="0.2">
      <c r="F340" s="62"/>
      <c r="G340" s="62"/>
    </row>
    <row r="341" spans="6:7" x14ac:dyDescent="0.2">
      <c r="F341" s="62"/>
      <c r="G341" s="62"/>
    </row>
    <row r="342" spans="6:7" x14ac:dyDescent="0.2">
      <c r="F342" s="62"/>
      <c r="G342" s="62"/>
    </row>
    <row r="343" spans="6:7" x14ac:dyDescent="0.2">
      <c r="F343" s="62"/>
      <c r="G343" s="62"/>
    </row>
    <row r="344" spans="6:7" x14ac:dyDescent="0.2">
      <c r="F344" s="62"/>
      <c r="G344" s="62"/>
    </row>
    <row r="345" spans="6:7" x14ac:dyDescent="0.2">
      <c r="F345" s="62"/>
      <c r="G345" s="62"/>
    </row>
    <row r="346" spans="6:7" x14ac:dyDescent="0.2">
      <c r="F346" s="62"/>
      <c r="G346" s="62"/>
    </row>
    <row r="347" spans="6:7" x14ac:dyDescent="0.2">
      <c r="F347" s="62"/>
      <c r="G347" s="62"/>
    </row>
    <row r="348" spans="6:7" x14ac:dyDescent="0.2">
      <c r="F348" s="62"/>
      <c r="G348" s="62"/>
    </row>
    <row r="349" spans="6:7" x14ac:dyDescent="0.2">
      <c r="F349" s="62"/>
      <c r="G349" s="62"/>
    </row>
    <row r="350" spans="6:7" x14ac:dyDescent="0.2">
      <c r="F350" s="62"/>
      <c r="G350" s="62"/>
    </row>
    <row r="351" spans="6:7" x14ac:dyDescent="0.2">
      <c r="F351" s="62"/>
      <c r="G351" s="62"/>
    </row>
    <row r="352" spans="6:7" x14ac:dyDescent="0.2">
      <c r="F352" s="62"/>
      <c r="G352" s="62"/>
    </row>
    <row r="353" spans="6:7" x14ac:dyDescent="0.2">
      <c r="F353" s="62"/>
      <c r="G353" s="62"/>
    </row>
    <row r="354" spans="6:7" x14ac:dyDescent="0.2">
      <c r="F354" s="62"/>
      <c r="G354" s="62"/>
    </row>
    <row r="355" spans="6:7" x14ac:dyDescent="0.2">
      <c r="F355" s="62"/>
      <c r="G355" s="62"/>
    </row>
    <row r="356" spans="6:7" x14ac:dyDescent="0.2">
      <c r="F356" s="62"/>
      <c r="G356" s="62"/>
    </row>
    <row r="357" spans="6:7" x14ac:dyDescent="0.2">
      <c r="F357" s="62"/>
      <c r="G357" s="62"/>
    </row>
    <row r="358" spans="6:7" x14ac:dyDescent="0.2">
      <c r="F358" s="62"/>
      <c r="G358" s="62"/>
    </row>
    <row r="359" spans="6:7" x14ac:dyDescent="0.2">
      <c r="F359" s="62"/>
      <c r="G359" s="62"/>
    </row>
    <row r="360" spans="6:7" x14ac:dyDescent="0.2">
      <c r="F360" s="62"/>
      <c r="G360" s="62"/>
    </row>
    <row r="361" spans="6:7" x14ac:dyDescent="0.2">
      <c r="F361" s="62"/>
      <c r="G361" s="62"/>
    </row>
    <row r="362" spans="6:7" x14ac:dyDescent="0.2">
      <c r="F362" s="62"/>
      <c r="G362" s="62"/>
    </row>
    <row r="363" spans="6:7" x14ac:dyDescent="0.2">
      <c r="F363" s="62"/>
      <c r="G363" s="62"/>
    </row>
    <row r="364" spans="6:7" x14ac:dyDescent="0.2">
      <c r="F364" s="62"/>
      <c r="G364" s="62"/>
    </row>
    <row r="365" spans="6:7" x14ac:dyDescent="0.2">
      <c r="F365" s="62"/>
      <c r="G365" s="62"/>
    </row>
    <row r="366" spans="6:7" x14ac:dyDescent="0.2">
      <c r="F366" s="62"/>
      <c r="G366" s="62"/>
    </row>
    <row r="367" spans="6:7" x14ac:dyDescent="0.2">
      <c r="F367" s="62"/>
      <c r="G367" s="62"/>
    </row>
    <row r="368" spans="6:7" x14ac:dyDescent="0.2">
      <c r="F368" s="62"/>
      <c r="G368" s="62"/>
    </row>
    <row r="369" spans="6:7" x14ac:dyDescent="0.2">
      <c r="F369" s="62"/>
      <c r="G369" s="62"/>
    </row>
    <row r="370" spans="6:7" x14ac:dyDescent="0.2">
      <c r="F370" s="62"/>
      <c r="G370" s="62"/>
    </row>
    <row r="371" spans="6:7" x14ac:dyDescent="0.2">
      <c r="F371" s="62"/>
      <c r="G371" s="62"/>
    </row>
    <row r="372" spans="6:7" x14ac:dyDescent="0.2">
      <c r="F372" s="62"/>
      <c r="G372" s="62"/>
    </row>
    <row r="373" spans="6:7" x14ac:dyDescent="0.2">
      <c r="F373" s="62"/>
      <c r="G373" s="62"/>
    </row>
    <row r="374" spans="6:7" x14ac:dyDescent="0.2">
      <c r="F374" s="62"/>
      <c r="G374" s="62"/>
    </row>
    <row r="375" spans="6:7" x14ac:dyDescent="0.2">
      <c r="F375" s="62"/>
      <c r="G375" s="62"/>
    </row>
    <row r="376" spans="6:7" x14ac:dyDescent="0.2">
      <c r="F376" s="62"/>
      <c r="G376" s="62"/>
    </row>
    <row r="377" spans="6:7" x14ac:dyDescent="0.2">
      <c r="F377" s="62"/>
      <c r="G377" s="62"/>
    </row>
    <row r="378" spans="6:7" x14ac:dyDescent="0.2">
      <c r="F378" s="62"/>
      <c r="G378" s="62"/>
    </row>
    <row r="379" spans="6:7" x14ac:dyDescent="0.2">
      <c r="F379" s="62"/>
      <c r="G379" s="62"/>
    </row>
    <row r="380" spans="6:7" x14ac:dyDescent="0.2">
      <c r="F380" s="62"/>
      <c r="G380" s="62"/>
    </row>
    <row r="381" spans="6:7" x14ac:dyDescent="0.2">
      <c r="F381" s="62"/>
      <c r="G381" s="62"/>
    </row>
    <row r="382" spans="6:7" x14ac:dyDescent="0.2">
      <c r="F382" s="62"/>
      <c r="G382" s="62"/>
    </row>
    <row r="383" spans="6:7" x14ac:dyDescent="0.2">
      <c r="F383" s="62"/>
      <c r="G383" s="62"/>
    </row>
    <row r="384" spans="6:7" x14ac:dyDescent="0.2">
      <c r="F384" s="62"/>
      <c r="G384" s="62"/>
    </row>
    <row r="385" spans="6:7" x14ac:dyDescent="0.2">
      <c r="F385" s="62"/>
      <c r="G385" s="62"/>
    </row>
    <row r="386" spans="6:7" x14ac:dyDescent="0.2">
      <c r="F386" s="62"/>
      <c r="G386" s="62"/>
    </row>
    <row r="387" spans="6:7" x14ac:dyDescent="0.2">
      <c r="F387" s="62"/>
      <c r="G387" s="62"/>
    </row>
    <row r="388" spans="6:7" x14ac:dyDescent="0.2">
      <c r="F388" s="62"/>
      <c r="G388" s="62"/>
    </row>
    <row r="389" spans="6:7" x14ac:dyDescent="0.2">
      <c r="F389" s="62"/>
      <c r="G389" s="62"/>
    </row>
    <row r="390" spans="6:7" x14ac:dyDescent="0.2">
      <c r="F390" s="62"/>
      <c r="G390" s="62"/>
    </row>
    <row r="391" spans="6:7" x14ac:dyDescent="0.2">
      <c r="F391" s="62"/>
      <c r="G391" s="62"/>
    </row>
    <row r="392" spans="6:7" x14ac:dyDescent="0.2">
      <c r="F392" s="62"/>
      <c r="G392" s="62"/>
    </row>
    <row r="393" spans="6:7" x14ac:dyDescent="0.2">
      <c r="F393" s="62"/>
      <c r="G393" s="62"/>
    </row>
    <row r="394" spans="6:7" x14ac:dyDescent="0.2">
      <c r="F394" s="62"/>
      <c r="G394" s="62"/>
    </row>
    <row r="395" spans="6:7" x14ac:dyDescent="0.2">
      <c r="F395" s="62"/>
      <c r="G395" s="62"/>
    </row>
    <row r="396" spans="6:7" x14ac:dyDescent="0.2">
      <c r="F396" s="62"/>
      <c r="G396" s="62"/>
    </row>
    <row r="397" spans="6:7" x14ac:dyDescent="0.2">
      <c r="F397" s="62"/>
      <c r="G397" s="62"/>
    </row>
    <row r="398" spans="6:7" x14ac:dyDescent="0.2">
      <c r="F398" s="62"/>
      <c r="G398" s="62"/>
    </row>
    <row r="399" spans="6:7" x14ac:dyDescent="0.2">
      <c r="F399" s="62"/>
      <c r="G399" s="62"/>
    </row>
    <row r="400" spans="6:7" x14ac:dyDescent="0.2">
      <c r="F400" s="62"/>
      <c r="G400" s="62"/>
    </row>
    <row r="401" spans="6:7" x14ac:dyDescent="0.2">
      <c r="F401" s="62"/>
      <c r="G401" s="62"/>
    </row>
    <row r="402" spans="6:7" x14ac:dyDescent="0.2">
      <c r="F402" s="62"/>
      <c r="G402" s="62"/>
    </row>
    <row r="403" spans="6:7" x14ac:dyDescent="0.2">
      <c r="F403" s="62"/>
      <c r="G403" s="62"/>
    </row>
    <row r="404" spans="6:7" x14ac:dyDescent="0.2">
      <c r="F404" s="62"/>
      <c r="G404" s="62"/>
    </row>
    <row r="405" spans="6:7" x14ac:dyDescent="0.2">
      <c r="F405" s="62"/>
      <c r="G405" s="62"/>
    </row>
    <row r="406" spans="6:7" x14ac:dyDescent="0.2">
      <c r="F406" s="62"/>
      <c r="G406" s="62"/>
    </row>
    <row r="407" spans="6:7" x14ac:dyDescent="0.2">
      <c r="F407" s="62"/>
      <c r="G407" s="62"/>
    </row>
    <row r="408" spans="6:7" x14ac:dyDescent="0.2">
      <c r="F408" s="62"/>
      <c r="G408" s="62"/>
    </row>
    <row r="409" spans="6:7" x14ac:dyDescent="0.2">
      <c r="F409" s="62"/>
      <c r="G409" s="62"/>
    </row>
    <row r="410" spans="6:7" x14ac:dyDescent="0.2">
      <c r="F410" s="62"/>
      <c r="G410" s="62"/>
    </row>
    <row r="411" spans="6:7" x14ac:dyDescent="0.2">
      <c r="F411" s="62"/>
      <c r="G411" s="62"/>
    </row>
    <row r="412" spans="6:7" x14ac:dyDescent="0.2">
      <c r="F412" s="62"/>
      <c r="G412" s="62"/>
    </row>
    <row r="413" spans="6:7" x14ac:dyDescent="0.2">
      <c r="F413" s="62"/>
      <c r="G413" s="62"/>
    </row>
    <row r="414" spans="6:7" x14ac:dyDescent="0.2">
      <c r="F414" s="62"/>
      <c r="G414" s="62"/>
    </row>
    <row r="415" spans="6:7" x14ac:dyDescent="0.2">
      <c r="F415" s="62"/>
      <c r="G415" s="62"/>
    </row>
    <row r="416" spans="6:7" x14ac:dyDescent="0.2">
      <c r="F416" s="62"/>
      <c r="G416" s="62"/>
    </row>
    <row r="417" spans="6:7" x14ac:dyDescent="0.2">
      <c r="F417" s="62"/>
      <c r="G417" s="62"/>
    </row>
    <row r="418" spans="6:7" x14ac:dyDescent="0.2">
      <c r="F418" s="62"/>
      <c r="G418" s="62"/>
    </row>
    <row r="419" spans="6:7" x14ac:dyDescent="0.2">
      <c r="F419" s="62"/>
      <c r="G419" s="62"/>
    </row>
    <row r="420" spans="6:7" x14ac:dyDescent="0.2">
      <c r="F420" s="62"/>
      <c r="G420" s="62"/>
    </row>
    <row r="421" spans="6:7" x14ac:dyDescent="0.2">
      <c r="F421" s="62"/>
      <c r="G421" s="62"/>
    </row>
    <row r="422" spans="6:7" x14ac:dyDescent="0.2">
      <c r="F422" s="62"/>
      <c r="G422" s="62"/>
    </row>
    <row r="423" spans="6:7" x14ac:dyDescent="0.2">
      <c r="F423" s="62"/>
      <c r="G423" s="62"/>
    </row>
    <row r="424" spans="6:7" x14ac:dyDescent="0.2">
      <c r="F424" s="62"/>
      <c r="G424" s="62"/>
    </row>
    <row r="425" spans="6:7" x14ac:dyDescent="0.2">
      <c r="F425" s="62"/>
      <c r="G425" s="62"/>
    </row>
    <row r="426" spans="6:7" x14ac:dyDescent="0.2">
      <c r="F426" s="62"/>
      <c r="G426" s="62"/>
    </row>
    <row r="427" spans="6:7" x14ac:dyDescent="0.2">
      <c r="F427" s="62"/>
      <c r="G427" s="62"/>
    </row>
    <row r="428" spans="6:7" x14ac:dyDescent="0.2">
      <c r="F428" s="62"/>
      <c r="G428" s="62"/>
    </row>
    <row r="429" spans="6:7" x14ac:dyDescent="0.2">
      <c r="F429" s="62"/>
      <c r="G429" s="62"/>
    </row>
    <row r="430" spans="6:7" x14ac:dyDescent="0.2">
      <c r="F430" s="62"/>
      <c r="G430" s="62"/>
    </row>
    <row r="431" spans="6:7" x14ac:dyDescent="0.2">
      <c r="F431" s="62"/>
      <c r="G431" s="62"/>
    </row>
    <row r="432" spans="6:7" x14ac:dyDescent="0.2">
      <c r="F432" s="62"/>
      <c r="G432" s="62"/>
    </row>
    <row r="433" spans="6:7" x14ac:dyDescent="0.2">
      <c r="F433" s="62"/>
      <c r="G433" s="62"/>
    </row>
    <row r="434" spans="6:7" x14ac:dyDescent="0.2">
      <c r="F434" s="62"/>
      <c r="G434" s="62"/>
    </row>
    <row r="435" spans="6:7" x14ac:dyDescent="0.2">
      <c r="F435" s="62"/>
      <c r="G435" s="62"/>
    </row>
    <row r="436" spans="6:7" x14ac:dyDescent="0.2">
      <c r="F436" s="62"/>
      <c r="G436" s="62"/>
    </row>
    <row r="437" spans="6:7" x14ac:dyDescent="0.2">
      <c r="F437" s="62"/>
      <c r="G437" s="62"/>
    </row>
    <row r="438" spans="6:7" x14ac:dyDescent="0.2">
      <c r="F438" s="62"/>
      <c r="G438" s="62"/>
    </row>
    <row r="439" spans="6:7" x14ac:dyDescent="0.2">
      <c r="F439" s="62"/>
      <c r="G439" s="62"/>
    </row>
    <row r="440" spans="6:7" x14ac:dyDescent="0.2">
      <c r="F440" s="62"/>
      <c r="G440" s="62"/>
    </row>
    <row r="441" spans="6:7" x14ac:dyDescent="0.2">
      <c r="F441" s="62"/>
      <c r="G441" s="62"/>
    </row>
    <row r="442" spans="6:7" x14ac:dyDescent="0.2">
      <c r="F442" s="62"/>
      <c r="G442" s="62"/>
    </row>
    <row r="443" spans="6:7" x14ac:dyDescent="0.2">
      <c r="F443" s="62"/>
      <c r="G443" s="62"/>
    </row>
    <row r="444" spans="6:7" x14ac:dyDescent="0.2">
      <c r="F444" s="62"/>
      <c r="G444" s="62"/>
    </row>
    <row r="445" spans="6:7" x14ac:dyDescent="0.2">
      <c r="F445" s="62"/>
      <c r="G445" s="62"/>
    </row>
    <row r="446" spans="6:7" x14ac:dyDescent="0.2">
      <c r="F446" s="62"/>
      <c r="G446" s="62"/>
    </row>
    <row r="447" spans="6:7" x14ac:dyDescent="0.2">
      <c r="F447" s="62"/>
      <c r="G447" s="62"/>
    </row>
    <row r="448" spans="6:7" x14ac:dyDescent="0.2">
      <c r="F448" s="62"/>
      <c r="G448" s="62"/>
    </row>
    <row r="449" spans="6:7" x14ac:dyDescent="0.2">
      <c r="F449" s="62"/>
      <c r="G449" s="62"/>
    </row>
    <row r="450" spans="6:7" x14ac:dyDescent="0.2">
      <c r="F450" s="62"/>
      <c r="G450" s="62"/>
    </row>
    <row r="451" spans="6:7" x14ac:dyDescent="0.2">
      <c r="F451" s="62"/>
      <c r="G451" s="62"/>
    </row>
    <row r="452" spans="6:7" x14ac:dyDescent="0.2">
      <c r="F452" s="62"/>
      <c r="G452" s="62"/>
    </row>
    <row r="453" spans="6:7" x14ac:dyDescent="0.2">
      <c r="F453" s="62"/>
      <c r="G453" s="62"/>
    </row>
    <row r="454" spans="6:7" x14ac:dyDescent="0.2">
      <c r="F454" s="62"/>
      <c r="G454" s="62"/>
    </row>
    <row r="455" spans="6:7" x14ac:dyDescent="0.2">
      <c r="F455" s="62"/>
      <c r="G455" s="62"/>
    </row>
    <row r="456" spans="6:7" x14ac:dyDescent="0.2">
      <c r="F456" s="62"/>
      <c r="G456" s="62"/>
    </row>
    <row r="457" spans="6:7" x14ac:dyDescent="0.2">
      <c r="F457" s="62"/>
      <c r="G457" s="62"/>
    </row>
    <row r="458" spans="6:7" x14ac:dyDescent="0.2">
      <c r="F458" s="62"/>
      <c r="G458" s="62"/>
    </row>
    <row r="459" spans="6:7" x14ac:dyDescent="0.2">
      <c r="F459" s="62"/>
      <c r="G459" s="62"/>
    </row>
    <row r="460" spans="6:7" x14ac:dyDescent="0.2">
      <c r="F460" s="62"/>
      <c r="G460" s="62"/>
    </row>
    <row r="461" spans="6:7" x14ac:dyDescent="0.2">
      <c r="F461" s="62"/>
      <c r="G461" s="62"/>
    </row>
    <row r="462" spans="6:7" x14ac:dyDescent="0.2">
      <c r="F462" s="62"/>
      <c r="G462" s="62"/>
    </row>
    <row r="463" spans="6:7" x14ac:dyDescent="0.2">
      <c r="F463" s="62"/>
      <c r="G463" s="62"/>
    </row>
    <row r="464" spans="6:7" x14ac:dyDescent="0.2">
      <c r="F464" s="62"/>
      <c r="G464" s="62"/>
    </row>
    <row r="465" spans="6:7" x14ac:dyDescent="0.2">
      <c r="F465" s="62"/>
      <c r="G465" s="62"/>
    </row>
    <row r="466" spans="6:7" x14ac:dyDescent="0.2">
      <c r="F466" s="62"/>
      <c r="G466" s="62"/>
    </row>
    <row r="467" spans="6:7" x14ac:dyDescent="0.2">
      <c r="F467" s="62"/>
      <c r="G467" s="62"/>
    </row>
    <row r="468" spans="6:7" x14ac:dyDescent="0.2">
      <c r="F468" s="62"/>
      <c r="G468" s="62"/>
    </row>
    <row r="469" spans="6:7" x14ac:dyDescent="0.2">
      <c r="F469" s="62"/>
      <c r="G469" s="62"/>
    </row>
    <row r="470" spans="6:7" x14ac:dyDescent="0.2">
      <c r="F470" s="62"/>
      <c r="G470" s="62"/>
    </row>
    <row r="471" spans="6:7" x14ac:dyDescent="0.2">
      <c r="F471" s="62"/>
      <c r="G471" s="62"/>
    </row>
    <row r="472" spans="6:7" x14ac:dyDescent="0.2">
      <c r="F472" s="62"/>
      <c r="G472" s="62"/>
    </row>
    <row r="473" spans="6:7" x14ac:dyDescent="0.2">
      <c r="F473" s="62"/>
      <c r="G473" s="62"/>
    </row>
    <row r="474" spans="6:7" x14ac:dyDescent="0.2">
      <c r="F474" s="62"/>
      <c r="G474" s="62"/>
    </row>
    <row r="475" spans="6:7" x14ac:dyDescent="0.2">
      <c r="F475" s="62"/>
      <c r="G475" s="62"/>
    </row>
    <row r="476" spans="6:7" x14ac:dyDescent="0.2">
      <c r="F476" s="62"/>
      <c r="G476" s="62"/>
    </row>
    <row r="477" spans="6:7" x14ac:dyDescent="0.2">
      <c r="F477" s="62"/>
      <c r="G477" s="62"/>
    </row>
    <row r="478" spans="6:7" x14ac:dyDescent="0.2">
      <c r="F478" s="62"/>
      <c r="G478" s="62"/>
    </row>
    <row r="479" spans="6:7" x14ac:dyDescent="0.2">
      <c r="F479" s="62"/>
      <c r="G479" s="62"/>
    </row>
    <row r="480" spans="6:7" x14ac:dyDescent="0.2">
      <c r="F480" s="62"/>
      <c r="G480" s="62"/>
    </row>
    <row r="481" spans="6:7" x14ac:dyDescent="0.2">
      <c r="F481" s="62"/>
      <c r="G481" s="62"/>
    </row>
    <row r="482" spans="6:7" x14ac:dyDescent="0.2">
      <c r="F482" s="62"/>
      <c r="G482" s="62"/>
    </row>
    <row r="483" spans="6:7" x14ac:dyDescent="0.2">
      <c r="F483" s="62"/>
      <c r="G483" s="62"/>
    </row>
    <row r="484" spans="6:7" x14ac:dyDescent="0.2">
      <c r="F484" s="62"/>
      <c r="G484" s="62"/>
    </row>
    <row r="485" spans="6:7" x14ac:dyDescent="0.2">
      <c r="F485" s="62"/>
      <c r="G485" s="62"/>
    </row>
    <row r="486" spans="6:7" x14ac:dyDescent="0.2">
      <c r="F486" s="62"/>
      <c r="G486" s="62"/>
    </row>
    <row r="487" spans="6:7" x14ac:dyDescent="0.2">
      <c r="F487" s="62"/>
      <c r="G487" s="62"/>
    </row>
    <row r="488" spans="6:7" x14ac:dyDescent="0.2">
      <c r="F488" s="62"/>
      <c r="G488" s="62"/>
    </row>
    <row r="489" spans="6:7" x14ac:dyDescent="0.2">
      <c r="F489" s="62"/>
      <c r="G489" s="62"/>
    </row>
    <row r="490" spans="6:7" x14ac:dyDescent="0.2">
      <c r="F490" s="62"/>
      <c r="G490" s="62"/>
    </row>
    <row r="491" spans="6:7" x14ac:dyDescent="0.2">
      <c r="F491" s="62"/>
      <c r="G491" s="62"/>
    </row>
    <row r="492" spans="6:7" x14ac:dyDescent="0.2">
      <c r="F492" s="62"/>
      <c r="G492" s="62"/>
    </row>
    <row r="493" spans="6:7" x14ac:dyDescent="0.2">
      <c r="F493" s="62"/>
      <c r="G493" s="62"/>
    </row>
    <row r="494" spans="6:7" x14ac:dyDescent="0.2">
      <c r="F494" s="62"/>
      <c r="G494" s="62"/>
    </row>
    <row r="495" spans="6:7" x14ac:dyDescent="0.2">
      <c r="F495" s="62"/>
      <c r="G495" s="62"/>
    </row>
    <row r="496" spans="6:7" x14ac:dyDescent="0.2">
      <c r="F496" s="62"/>
      <c r="G496" s="62"/>
    </row>
    <row r="497" spans="6:7" x14ac:dyDescent="0.2">
      <c r="F497" s="62"/>
      <c r="G497" s="62"/>
    </row>
    <row r="498" spans="6:7" x14ac:dyDescent="0.2">
      <c r="F498" s="62"/>
      <c r="G498" s="62"/>
    </row>
    <row r="499" spans="6:7" x14ac:dyDescent="0.2">
      <c r="F499" s="62"/>
      <c r="G499" s="62"/>
    </row>
    <row r="500" spans="6:7" x14ac:dyDescent="0.2">
      <c r="F500" s="62"/>
      <c r="G500" s="62"/>
    </row>
    <row r="501" spans="6:7" x14ac:dyDescent="0.2">
      <c r="F501" s="62"/>
      <c r="G501" s="62"/>
    </row>
    <row r="502" spans="6:7" x14ac:dyDescent="0.2">
      <c r="F502" s="62"/>
      <c r="G502" s="62"/>
    </row>
    <row r="503" spans="6:7" x14ac:dyDescent="0.2">
      <c r="F503" s="62"/>
      <c r="G503" s="62"/>
    </row>
    <row r="504" spans="6:7" x14ac:dyDescent="0.2">
      <c r="F504" s="62"/>
      <c r="G504" s="62"/>
    </row>
    <row r="505" spans="6:7" x14ac:dyDescent="0.2">
      <c r="F505" s="62"/>
      <c r="G505" s="62"/>
    </row>
    <row r="506" spans="6:7" x14ac:dyDescent="0.2">
      <c r="F506" s="62"/>
      <c r="G506" s="62"/>
    </row>
    <row r="507" spans="6:7" x14ac:dyDescent="0.2">
      <c r="F507" s="62"/>
      <c r="G507" s="62"/>
    </row>
    <row r="508" spans="6:7" x14ac:dyDescent="0.2">
      <c r="F508" s="62"/>
      <c r="G508" s="62"/>
    </row>
    <row r="509" spans="6:7" x14ac:dyDescent="0.2">
      <c r="F509" s="62"/>
      <c r="G509" s="62"/>
    </row>
    <row r="510" spans="6:7" x14ac:dyDescent="0.2">
      <c r="F510" s="62"/>
      <c r="G510" s="62"/>
    </row>
    <row r="511" spans="6:7" x14ac:dyDescent="0.2">
      <c r="F511" s="62"/>
      <c r="G511" s="62"/>
    </row>
    <row r="512" spans="6:7" x14ac:dyDescent="0.2">
      <c r="F512" s="62"/>
      <c r="G512" s="62"/>
    </row>
    <row r="513" spans="6:7" x14ac:dyDescent="0.2">
      <c r="F513" s="62"/>
      <c r="G513" s="62"/>
    </row>
    <row r="514" spans="6:7" x14ac:dyDescent="0.2">
      <c r="F514" s="62"/>
      <c r="G514" s="62"/>
    </row>
    <row r="515" spans="6:7" x14ac:dyDescent="0.2">
      <c r="F515" s="62"/>
      <c r="G515" s="62"/>
    </row>
    <row r="516" spans="6:7" x14ac:dyDescent="0.2">
      <c r="F516" s="62"/>
      <c r="G516" s="62"/>
    </row>
    <row r="517" spans="6:7" x14ac:dyDescent="0.2">
      <c r="F517" s="62"/>
      <c r="G517" s="62"/>
    </row>
    <row r="518" spans="6:7" x14ac:dyDescent="0.2">
      <c r="F518" s="62"/>
      <c r="G518" s="62"/>
    </row>
    <row r="519" spans="6:7" x14ac:dyDescent="0.2">
      <c r="F519" s="62"/>
      <c r="G519" s="62"/>
    </row>
    <row r="520" spans="6:7" x14ac:dyDescent="0.2">
      <c r="F520" s="62"/>
      <c r="G520" s="62"/>
    </row>
    <row r="521" spans="6:7" x14ac:dyDescent="0.2">
      <c r="F521" s="62"/>
      <c r="G521" s="62"/>
    </row>
    <row r="522" spans="6:7" x14ac:dyDescent="0.2">
      <c r="F522" s="62"/>
      <c r="G522" s="62"/>
    </row>
    <row r="523" spans="6:7" x14ac:dyDescent="0.2">
      <c r="F523" s="62"/>
      <c r="G523" s="62"/>
    </row>
    <row r="524" spans="6:7" x14ac:dyDescent="0.2">
      <c r="F524" s="62"/>
      <c r="G524" s="62"/>
    </row>
    <row r="525" spans="6:7" x14ac:dyDescent="0.2">
      <c r="F525" s="62"/>
      <c r="G525" s="62"/>
    </row>
    <row r="526" spans="6:7" x14ac:dyDescent="0.2">
      <c r="F526" s="62"/>
      <c r="G526" s="62"/>
    </row>
    <row r="527" spans="6:7" x14ac:dyDescent="0.2">
      <c r="F527" s="62"/>
      <c r="G527" s="62"/>
    </row>
    <row r="528" spans="6:7" x14ac:dyDescent="0.2">
      <c r="F528" s="62"/>
      <c r="G528" s="62"/>
    </row>
    <row r="529" spans="6:7" x14ac:dyDescent="0.2">
      <c r="F529" s="62"/>
      <c r="G529" s="62"/>
    </row>
    <row r="530" spans="6:7" x14ac:dyDescent="0.2">
      <c r="F530" s="62"/>
      <c r="G530" s="62"/>
    </row>
    <row r="531" spans="6:7" x14ac:dyDescent="0.2">
      <c r="F531" s="62"/>
      <c r="G531" s="62"/>
    </row>
    <row r="532" spans="6:7" x14ac:dyDescent="0.2">
      <c r="F532" s="62"/>
      <c r="G532" s="62"/>
    </row>
    <row r="533" spans="6:7" x14ac:dyDescent="0.2">
      <c r="F533" s="62"/>
      <c r="G533" s="62"/>
    </row>
    <row r="534" spans="6:7" x14ac:dyDescent="0.2">
      <c r="F534" s="62"/>
      <c r="G534" s="62"/>
    </row>
    <row r="535" spans="6:7" x14ac:dyDescent="0.2">
      <c r="F535" s="62"/>
      <c r="G535" s="62"/>
    </row>
    <row r="536" spans="6:7" x14ac:dyDescent="0.2">
      <c r="F536" s="62"/>
      <c r="G536" s="62"/>
    </row>
    <row r="537" spans="6:7" x14ac:dyDescent="0.2">
      <c r="F537" s="62"/>
      <c r="G537" s="62"/>
    </row>
    <row r="538" spans="6:7" x14ac:dyDescent="0.2">
      <c r="F538" s="62"/>
      <c r="G538" s="62"/>
    </row>
    <row r="539" spans="6:7" x14ac:dyDescent="0.2">
      <c r="F539" s="62"/>
      <c r="G539" s="62"/>
    </row>
    <row r="540" spans="6:7" x14ac:dyDescent="0.2">
      <c r="F540" s="62"/>
      <c r="G540" s="62"/>
    </row>
    <row r="541" spans="6:7" x14ac:dyDescent="0.2">
      <c r="F541" s="62"/>
      <c r="G541" s="62"/>
    </row>
    <row r="542" spans="6:7" x14ac:dyDescent="0.2">
      <c r="F542" s="62"/>
      <c r="G542" s="62"/>
    </row>
    <row r="543" spans="6:7" x14ac:dyDescent="0.2">
      <c r="F543" s="62"/>
      <c r="G543" s="62"/>
    </row>
    <row r="544" spans="6:7" x14ac:dyDescent="0.2">
      <c r="F544" s="62"/>
      <c r="G544" s="62"/>
    </row>
    <row r="545" spans="6:7" x14ac:dyDescent="0.2">
      <c r="F545" s="62"/>
      <c r="G545" s="62"/>
    </row>
    <row r="546" spans="6:7" x14ac:dyDescent="0.2">
      <c r="F546" s="62"/>
      <c r="G546" s="62"/>
    </row>
    <row r="547" spans="6:7" x14ac:dyDescent="0.2">
      <c r="F547" s="62"/>
      <c r="G547" s="62"/>
    </row>
    <row r="548" spans="6:7" x14ac:dyDescent="0.2">
      <c r="F548" s="62"/>
      <c r="G548" s="62"/>
    </row>
    <row r="549" spans="6:7" x14ac:dyDescent="0.2">
      <c r="F549" s="62"/>
      <c r="G549" s="62"/>
    </row>
    <row r="550" spans="6:7" x14ac:dyDescent="0.2">
      <c r="F550" s="62"/>
      <c r="G550" s="62"/>
    </row>
    <row r="551" spans="6:7" x14ac:dyDescent="0.2">
      <c r="F551" s="62"/>
      <c r="G551" s="62"/>
    </row>
    <row r="552" spans="6:7" x14ac:dyDescent="0.2">
      <c r="F552" s="62"/>
      <c r="G552" s="62"/>
    </row>
    <row r="553" spans="6:7" x14ac:dyDescent="0.2">
      <c r="F553" s="62"/>
      <c r="G553" s="62"/>
    </row>
    <row r="554" spans="6:7" x14ac:dyDescent="0.2">
      <c r="F554" s="62"/>
      <c r="G554" s="62"/>
    </row>
    <row r="555" spans="6:7" x14ac:dyDescent="0.2">
      <c r="F555" s="62"/>
      <c r="G555" s="62"/>
    </row>
    <row r="556" spans="6:7" x14ac:dyDescent="0.2">
      <c r="F556" s="62"/>
      <c r="G556" s="62"/>
    </row>
    <row r="557" spans="6:7" x14ac:dyDescent="0.2">
      <c r="F557" s="62"/>
      <c r="G557" s="62"/>
    </row>
    <row r="558" spans="6:7" x14ac:dyDescent="0.2">
      <c r="F558" s="62"/>
      <c r="G558" s="62"/>
    </row>
    <row r="559" spans="6:7" x14ac:dyDescent="0.2">
      <c r="F559" s="62"/>
      <c r="G559" s="62"/>
    </row>
    <row r="560" spans="6:7" x14ac:dyDescent="0.2">
      <c r="F560" s="62"/>
      <c r="G560" s="62"/>
    </row>
    <row r="561" spans="6:7" x14ac:dyDescent="0.2">
      <c r="F561" s="62"/>
      <c r="G561" s="62"/>
    </row>
    <row r="562" spans="6:7" x14ac:dyDescent="0.2">
      <c r="F562" s="62"/>
      <c r="G562" s="62"/>
    </row>
    <row r="563" spans="6:7" x14ac:dyDescent="0.2">
      <c r="F563" s="62"/>
      <c r="G563" s="62"/>
    </row>
    <row r="564" spans="6:7" x14ac:dyDescent="0.2">
      <c r="F564" s="62"/>
      <c r="G564" s="62"/>
    </row>
    <row r="565" spans="6:7" x14ac:dyDescent="0.2">
      <c r="F565" s="62"/>
      <c r="G565" s="62"/>
    </row>
    <row r="566" spans="6:7" x14ac:dyDescent="0.2">
      <c r="F566" s="62"/>
      <c r="G566" s="62"/>
    </row>
    <row r="567" spans="6:7" x14ac:dyDescent="0.2">
      <c r="F567" s="62"/>
      <c r="G567" s="62"/>
    </row>
    <row r="568" spans="6:7" x14ac:dyDescent="0.2">
      <c r="F568" s="62"/>
      <c r="G568" s="62"/>
    </row>
    <row r="569" spans="6:7" x14ac:dyDescent="0.2">
      <c r="F569" s="62"/>
      <c r="G569" s="62"/>
    </row>
    <row r="570" spans="6:7" x14ac:dyDescent="0.2">
      <c r="F570" s="62"/>
      <c r="G570" s="62"/>
    </row>
    <row r="571" spans="6:7" x14ac:dyDescent="0.2">
      <c r="F571" s="62"/>
      <c r="G571" s="62"/>
    </row>
    <row r="572" spans="6:7" x14ac:dyDescent="0.2">
      <c r="F572" s="62"/>
      <c r="G572" s="62"/>
    </row>
    <row r="573" spans="6:7" x14ac:dyDescent="0.2">
      <c r="F573" s="62"/>
      <c r="G573" s="62"/>
    </row>
    <row r="574" spans="6:7" x14ac:dyDescent="0.2">
      <c r="F574" s="62"/>
      <c r="G574" s="62"/>
    </row>
    <row r="575" spans="6:7" x14ac:dyDescent="0.2">
      <c r="F575" s="62"/>
      <c r="G575" s="62"/>
    </row>
    <row r="576" spans="6:7" x14ac:dyDescent="0.2">
      <c r="F576" s="62"/>
      <c r="G576" s="62"/>
    </row>
    <row r="577" spans="6:7" x14ac:dyDescent="0.2">
      <c r="F577" s="62"/>
      <c r="G577" s="62"/>
    </row>
    <row r="578" spans="6:7" x14ac:dyDescent="0.2">
      <c r="F578" s="62"/>
      <c r="G578" s="62"/>
    </row>
    <row r="579" spans="6:7" x14ac:dyDescent="0.2">
      <c r="F579" s="62"/>
      <c r="G579" s="62"/>
    </row>
    <row r="580" spans="6:7" x14ac:dyDescent="0.2">
      <c r="F580" s="62"/>
      <c r="G580" s="62"/>
    </row>
    <row r="581" spans="6:7" x14ac:dyDescent="0.2">
      <c r="F581" s="62"/>
      <c r="G581" s="62"/>
    </row>
    <row r="582" spans="6:7" x14ac:dyDescent="0.2">
      <c r="F582" s="62"/>
      <c r="G582" s="62"/>
    </row>
    <row r="583" spans="6:7" x14ac:dyDescent="0.2">
      <c r="F583" s="62"/>
      <c r="G583" s="62"/>
    </row>
    <row r="584" spans="6:7" x14ac:dyDescent="0.2">
      <c r="F584" s="62"/>
      <c r="G584" s="62"/>
    </row>
    <row r="585" spans="6:7" x14ac:dyDescent="0.2">
      <c r="F585" s="62"/>
      <c r="G585" s="62"/>
    </row>
    <row r="586" spans="6:7" x14ac:dyDescent="0.2">
      <c r="F586" s="62"/>
      <c r="G586" s="62"/>
    </row>
    <row r="587" spans="6:7" x14ac:dyDescent="0.2">
      <c r="F587" s="62"/>
      <c r="G587" s="62"/>
    </row>
    <row r="588" spans="6:7" x14ac:dyDescent="0.2">
      <c r="F588" s="62"/>
      <c r="G588" s="62"/>
    </row>
    <row r="589" spans="6:7" x14ac:dyDescent="0.2">
      <c r="F589" s="62"/>
      <c r="G589" s="62"/>
    </row>
    <row r="590" spans="6:7" x14ac:dyDescent="0.2">
      <c r="F590" s="62"/>
      <c r="G590" s="62"/>
    </row>
    <row r="591" spans="6:7" x14ac:dyDescent="0.2">
      <c r="F591" s="62"/>
      <c r="G591" s="62"/>
    </row>
    <row r="592" spans="6:7" x14ac:dyDescent="0.2">
      <c r="F592" s="62"/>
      <c r="G592" s="62"/>
    </row>
    <row r="593" spans="6:7" x14ac:dyDescent="0.2">
      <c r="F593" s="62"/>
      <c r="G593" s="62"/>
    </row>
    <row r="594" spans="6:7" x14ac:dyDescent="0.2">
      <c r="F594" s="62"/>
      <c r="G594" s="62"/>
    </row>
    <row r="595" spans="6:7" x14ac:dyDescent="0.2">
      <c r="F595" s="62"/>
      <c r="G595" s="62"/>
    </row>
    <row r="596" spans="6:7" x14ac:dyDescent="0.2">
      <c r="F596" s="62"/>
      <c r="G596" s="62"/>
    </row>
    <row r="597" spans="6:7" x14ac:dyDescent="0.2">
      <c r="F597" s="62"/>
      <c r="G597" s="62"/>
    </row>
    <row r="598" spans="6:7" x14ac:dyDescent="0.2">
      <c r="F598" s="62"/>
      <c r="G598" s="62"/>
    </row>
    <row r="599" spans="6:7" x14ac:dyDescent="0.2">
      <c r="F599" s="62"/>
      <c r="G599" s="62"/>
    </row>
    <row r="600" spans="6:7" x14ac:dyDescent="0.2">
      <c r="F600" s="62"/>
      <c r="G600" s="62"/>
    </row>
    <row r="601" spans="6:7" x14ac:dyDescent="0.2">
      <c r="F601" s="62"/>
      <c r="G601" s="62"/>
    </row>
    <row r="602" spans="6:7" x14ac:dyDescent="0.2">
      <c r="F602" s="62"/>
      <c r="G602" s="62"/>
    </row>
    <row r="603" spans="6:7" x14ac:dyDescent="0.2">
      <c r="F603" s="62"/>
      <c r="G603" s="62"/>
    </row>
    <row r="604" spans="6:7" x14ac:dyDescent="0.2">
      <c r="F604" s="62"/>
      <c r="G604" s="62"/>
    </row>
    <row r="605" spans="6:7" x14ac:dyDescent="0.2">
      <c r="F605" s="62"/>
      <c r="G605" s="62"/>
    </row>
    <row r="606" spans="6:7" x14ac:dyDescent="0.2">
      <c r="F606" s="62"/>
      <c r="G606" s="62"/>
    </row>
    <row r="607" spans="6:7" x14ac:dyDescent="0.2">
      <c r="F607" s="62"/>
      <c r="G607" s="62"/>
    </row>
    <row r="608" spans="6:7" x14ac:dyDescent="0.2">
      <c r="F608" s="62"/>
      <c r="G608" s="62"/>
    </row>
    <row r="609" spans="6:7" x14ac:dyDescent="0.2">
      <c r="F609" s="62"/>
      <c r="G609" s="62"/>
    </row>
    <row r="610" spans="6:7" x14ac:dyDescent="0.2">
      <c r="F610" s="62"/>
      <c r="G610" s="62"/>
    </row>
    <row r="611" spans="6:7" x14ac:dyDescent="0.2">
      <c r="F611" s="62"/>
      <c r="G611" s="62"/>
    </row>
    <row r="612" spans="6:7" x14ac:dyDescent="0.2">
      <c r="F612" s="62"/>
      <c r="G612" s="62"/>
    </row>
    <row r="613" spans="6:7" x14ac:dyDescent="0.2">
      <c r="F613" s="62"/>
      <c r="G613" s="62"/>
    </row>
    <row r="614" spans="6:7" x14ac:dyDescent="0.2">
      <c r="F614" s="62"/>
      <c r="G614" s="62"/>
    </row>
    <row r="615" spans="6:7" x14ac:dyDescent="0.2">
      <c r="F615" s="62"/>
      <c r="G615" s="62"/>
    </row>
    <row r="616" spans="6:7" x14ac:dyDescent="0.2">
      <c r="F616" s="62"/>
      <c r="G616" s="62"/>
    </row>
    <row r="617" spans="6:7" x14ac:dyDescent="0.2">
      <c r="F617" s="62"/>
      <c r="G617" s="62"/>
    </row>
    <row r="618" spans="6:7" x14ac:dyDescent="0.2">
      <c r="F618" s="62"/>
      <c r="G618" s="62"/>
    </row>
    <row r="619" spans="6:7" x14ac:dyDescent="0.2">
      <c r="F619" s="62"/>
      <c r="G619" s="62"/>
    </row>
    <row r="620" spans="6:7" x14ac:dyDescent="0.2">
      <c r="F620" s="62"/>
      <c r="G620" s="62"/>
    </row>
    <row r="621" spans="6:7" x14ac:dyDescent="0.2">
      <c r="F621" s="62"/>
      <c r="G621" s="62"/>
    </row>
    <row r="622" spans="6:7" x14ac:dyDescent="0.2">
      <c r="F622" s="62"/>
      <c r="G622" s="62"/>
    </row>
    <row r="623" spans="6:7" x14ac:dyDescent="0.2">
      <c r="F623" s="62"/>
      <c r="G623" s="62"/>
    </row>
    <row r="624" spans="6:7" x14ac:dyDescent="0.2">
      <c r="F624" s="62"/>
      <c r="G624" s="62"/>
    </row>
    <row r="625" spans="6:7" x14ac:dyDescent="0.2">
      <c r="F625" s="62"/>
      <c r="G625" s="62"/>
    </row>
    <row r="626" spans="6:7" x14ac:dyDescent="0.2">
      <c r="F626" s="62"/>
      <c r="G626" s="62"/>
    </row>
    <row r="627" spans="6:7" x14ac:dyDescent="0.2">
      <c r="F627" s="62"/>
      <c r="G627" s="62"/>
    </row>
    <row r="628" spans="6:7" x14ac:dyDescent="0.2">
      <c r="F628" s="62"/>
      <c r="G628" s="62"/>
    </row>
    <row r="629" spans="6:7" x14ac:dyDescent="0.2">
      <c r="F629" s="62"/>
      <c r="G629" s="62"/>
    </row>
    <row r="630" spans="6:7" x14ac:dyDescent="0.2">
      <c r="F630" s="62"/>
      <c r="G630" s="62"/>
    </row>
    <row r="631" spans="6:7" x14ac:dyDescent="0.2">
      <c r="F631" s="62"/>
      <c r="G631" s="62"/>
    </row>
    <row r="632" spans="6:7" x14ac:dyDescent="0.2">
      <c r="F632" s="62"/>
      <c r="G632" s="62"/>
    </row>
    <row r="633" spans="6:7" x14ac:dyDescent="0.2">
      <c r="F633" s="62"/>
      <c r="G633" s="62"/>
    </row>
    <row r="634" spans="6:7" x14ac:dyDescent="0.2">
      <c r="F634" s="62"/>
      <c r="G634" s="62"/>
    </row>
    <row r="635" spans="6:7" x14ac:dyDescent="0.2">
      <c r="F635" s="62"/>
      <c r="G635" s="62"/>
    </row>
    <row r="636" spans="6:7" x14ac:dyDescent="0.2">
      <c r="F636" s="62"/>
      <c r="G636" s="62"/>
    </row>
    <row r="637" spans="6:7" x14ac:dyDescent="0.2">
      <c r="F637" s="62"/>
      <c r="G637" s="62"/>
    </row>
    <row r="638" spans="6:7" x14ac:dyDescent="0.2">
      <c r="F638" s="62"/>
      <c r="G638" s="62"/>
    </row>
    <row r="639" spans="6:7" x14ac:dyDescent="0.2">
      <c r="F639" s="62"/>
      <c r="G639" s="62"/>
    </row>
    <row r="640" spans="6:7" x14ac:dyDescent="0.2">
      <c r="F640" s="62"/>
      <c r="G640" s="62"/>
    </row>
    <row r="641" spans="6:7" x14ac:dyDescent="0.2">
      <c r="F641" s="62"/>
      <c r="G641" s="62"/>
    </row>
    <row r="642" spans="6:7" x14ac:dyDescent="0.2">
      <c r="F642" s="62"/>
      <c r="G642" s="62"/>
    </row>
    <row r="643" spans="6:7" x14ac:dyDescent="0.2">
      <c r="F643" s="62"/>
      <c r="G643" s="62"/>
    </row>
    <row r="644" spans="6:7" x14ac:dyDescent="0.2">
      <c r="F644" s="62"/>
      <c r="G644" s="62"/>
    </row>
    <row r="645" spans="6:7" x14ac:dyDescent="0.2">
      <c r="F645" s="62"/>
      <c r="G645" s="62"/>
    </row>
    <row r="646" spans="6:7" x14ac:dyDescent="0.2">
      <c r="F646" s="62"/>
      <c r="G646" s="62"/>
    </row>
    <row r="647" spans="6:7" x14ac:dyDescent="0.2">
      <c r="F647" s="62"/>
      <c r="G647" s="62"/>
    </row>
    <row r="648" spans="6:7" x14ac:dyDescent="0.2">
      <c r="F648" s="62"/>
      <c r="G648" s="62"/>
    </row>
    <row r="649" spans="6:7" x14ac:dyDescent="0.2">
      <c r="F649" s="62"/>
      <c r="G649" s="62"/>
    </row>
    <row r="650" spans="6:7" x14ac:dyDescent="0.2">
      <c r="F650" s="62"/>
      <c r="G650" s="62"/>
    </row>
    <row r="651" spans="6:7" x14ac:dyDescent="0.2">
      <c r="F651" s="62"/>
      <c r="G651" s="62"/>
    </row>
    <row r="652" spans="6:7" x14ac:dyDescent="0.2">
      <c r="F652" s="62"/>
      <c r="G652" s="62"/>
    </row>
    <row r="653" spans="6:7" x14ac:dyDescent="0.2">
      <c r="F653" s="62"/>
      <c r="G653" s="62"/>
    </row>
    <row r="654" spans="6:7" x14ac:dyDescent="0.2">
      <c r="F654" s="62"/>
      <c r="G654" s="62"/>
    </row>
    <row r="655" spans="6:7" x14ac:dyDescent="0.2">
      <c r="F655" s="62"/>
      <c r="G655" s="62"/>
    </row>
    <row r="656" spans="6:7" x14ac:dyDescent="0.2">
      <c r="F656" s="62"/>
      <c r="G656" s="62"/>
    </row>
    <row r="657" spans="6:7" x14ac:dyDescent="0.2">
      <c r="F657" s="62"/>
      <c r="G657" s="62"/>
    </row>
    <row r="658" spans="6:7" x14ac:dyDescent="0.2">
      <c r="F658" s="62"/>
      <c r="G658" s="62"/>
    </row>
    <row r="659" spans="6:7" x14ac:dyDescent="0.2">
      <c r="F659" s="62"/>
      <c r="G659" s="62"/>
    </row>
    <row r="660" spans="6:7" x14ac:dyDescent="0.2">
      <c r="F660" s="62"/>
      <c r="G660" s="62"/>
    </row>
    <row r="661" spans="6:7" x14ac:dyDescent="0.2">
      <c r="F661" s="62"/>
      <c r="G661" s="62"/>
    </row>
    <row r="662" spans="6:7" x14ac:dyDescent="0.2">
      <c r="F662" s="62"/>
      <c r="G662" s="62"/>
    </row>
    <row r="663" spans="6:7" x14ac:dyDescent="0.2">
      <c r="F663" s="62"/>
      <c r="G663" s="62"/>
    </row>
    <row r="664" spans="6:7" x14ac:dyDescent="0.2">
      <c r="F664" s="62"/>
      <c r="G664" s="62"/>
    </row>
    <row r="665" spans="6:7" x14ac:dyDescent="0.2">
      <c r="F665" s="62"/>
      <c r="G665" s="62"/>
    </row>
    <row r="666" spans="6:7" x14ac:dyDescent="0.2">
      <c r="F666" s="62"/>
      <c r="G666" s="62"/>
    </row>
    <row r="667" spans="6:7" x14ac:dyDescent="0.2">
      <c r="F667" s="62"/>
      <c r="G667" s="62"/>
    </row>
    <row r="668" spans="6:7" x14ac:dyDescent="0.2">
      <c r="F668" s="62"/>
      <c r="G668" s="62"/>
    </row>
    <row r="669" spans="6:7" x14ac:dyDescent="0.2">
      <c r="F669" s="62"/>
      <c r="G669" s="62"/>
    </row>
    <row r="670" spans="6:7" x14ac:dyDescent="0.2">
      <c r="F670" s="62"/>
      <c r="G670" s="62"/>
    </row>
    <row r="671" spans="6:7" x14ac:dyDescent="0.2">
      <c r="F671" s="62"/>
      <c r="G671" s="62"/>
    </row>
    <row r="672" spans="6:7" x14ac:dyDescent="0.2">
      <c r="F672" s="62"/>
      <c r="G672" s="62"/>
    </row>
    <row r="673" spans="6:7" x14ac:dyDescent="0.2">
      <c r="F673" s="62"/>
      <c r="G673" s="62"/>
    </row>
    <row r="674" spans="6:7" x14ac:dyDescent="0.2">
      <c r="F674" s="62"/>
      <c r="G674" s="62"/>
    </row>
    <row r="675" spans="6:7" x14ac:dyDescent="0.2">
      <c r="F675" s="62"/>
      <c r="G675" s="62"/>
    </row>
    <row r="676" spans="6:7" x14ac:dyDescent="0.2">
      <c r="F676" s="62"/>
      <c r="G676" s="62"/>
    </row>
    <row r="677" spans="6:7" x14ac:dyDescent="0.2">
      <c r="F677" s="62"/>
      <c r="G677" s="62"/>
    </row>
    <row r="678" spans="6:7" x14ac:dyDescent="0.2">
      <c r="F678" s="62"/>
      <c r="G678" s="62"/>
    </row>
    <row r="679" spans="6:7" x14ac:dyDescent="0.2">
      <c r="F679" s="62"/>
      <c r="G679" s="62"/>
    </row>
    <row r="680" spans="6:7" x14ac:dyDescent="0.2">
      <c r="F680" s="62"/>
      <c r="G680" s="62"/>
    </row>
    <row r="681" spans="6:7" x14ac:dyDescent="0.2">
      <c r="F681" s="62"/>
      <c r="G681" s="62"/>
    </row>
    <row r="682" spans="6:7" x14ac:dyDescent="0.2">
      <c r="F682" s="62"/>
      <c r="G682" s="62"/>
    </row>
    <row r="683" spans="6:7" x14ac:dyDescent="0.2">
      <c r="F683" s="62"/>
      <c r="G683" s="62"/>
    </row>
    <row r="684" spans="6:7" x14ac:dyDescent="0.2">
      <c r="F684" s="62"/>
      <c r="G684" s="62"/>
    </row>
    <row r="685" spans="6:7" x14ac:dyDescent="0.2">
      <c r="F685" s="62"/>
      <c r="G685" s="62"/>
    </row>
    <row r="686" spans="6:7" x14ac:dyDescent="0.2">
      <c r="F686" s="62"/>
      <c r="G686" s="62"/>
    </row>
    <row r="687" spans="6:7" x14ac:dyDescent="0.2">
      <c r="F687" s="62"/>
      <c r="G687" s="62"/>
    </row>
    <row r="688" spans="6:7" x14ac:dyDescent="0.2">
      <c r="F688" s="62"/>
      <c r="G688" s="62"/>
    </row>
    <row r="689" spans="6:7" x14ac:dyDescent="0.2">
      <c r="F689" s="62"/>
      <c r="G689" s="62"/>
    </row>
    <row r="690" spans="6:7" x14ac:dyDescent="0.2">
      <c r="F690" s="62"/>
      <c r="G690" s="62"/>
    </row>
    <row r="691" spans="6:7" x14ac:dyDescent="0.2">
      <c r="F691" s="62"/>
      <c r="G691" s="62"/>
    </row>
    <row r="692" spans="6:7" x14ac:dyDescent="0.2">
      <c r="F692" s="62"/>
      <c r="G692" s="62"/>
    </row>
    <row r="693" spans="6:7" x14ac:dyDescent="0.2">
      <c r="F693" s="62"/>
      <c r="G693" s="62"/>
    </row>
    <row r="694" spans="6:7" x14ac:dyDescent="0.2">
      <c r="F694" s="62"/>
      <c r="G694" s="62"/>
    </row>
    <row r="695" spans="6:7" x14ac:dyDescent="0.2">
      <c r="F695" s="62"/>
      <c r="G695" s="62"/>
    </row>
    <row r="696" spans="6:7" x14ac:dyDescent="0.2">
      <c r="F696" s="62"/>
      <c r="G696" s="62"/>
    </row>
    <row r="697" spans="6:7" x14ac:dyDescent="0.2">
      <c r="F697" s="62"/>
      <c r="G697" s="62"/>
    </row>
    <row r="698" spans="6:7" x14ac:dyDescent="0.2">
      <c r="F698" s="62"/>
      <c r="G698" s="62"/>
    </row>
    <row r="699" spans="6:7" x14ac:dyDescent="0.2">
      <c r="F699" s="62"/>
      <c r="G699" s="62"/>
    </row>
    <row r="700" spans="6:7" x14ac:dyDescent="0.2">
      <c r="F700" s="62"/>
      <c r="G700" s="62"/>
    </row>
    <row r="701" spans="6:7" x14ac:dyDescent="0.2">
      <c r="F701" s="62"/>
      <c r="G701" s="62"/>
    </row>
    <row r="702" spans="6:7" x14ac:dyDescent="0.2">
      <c r="F702" s="62"/>
      <c r="G702" s="62"/>
    </row>
    <row r="703" spans="6:7" x14ac:dyDescent="0.2">
      <c r="F703" s="62"/>
      <c r="G703" s="62"/>
    </row>
    <row r="704" spans="6:7" x14ac:dyDescent="0.2">
      <c r="F704" s="62"/>
      <c r="G704" s="62"/>
    </row>
    <row r="705" spans="6:7" x14ac:dyDescent="0.2">
      <c r="F705" s="62"/>
      <c r="G705" s="62"/>
    </row>
    <row r="706" spans="6:7" x14ac:dyDescent="0.2">
      <c r="F706" s="62"/>
      <c r="G706" s="62"/>
    </row>
    <row r="707" spans="6:7" x14ac:dyDescent="0.2">
      <c r="F707" s="62"/>
      <c r="G707" s="62"/>
    </row>
    <row r="708" spans="6:7" x14ac:dyDescent="0.2">
      <c r="F708" s="62"/>
      <c r="G708" s="62"/>
    </row>
    <row r="709" spans="6:7" x14ac:dyDescent="0.2">
      <c r="F709" s="62"/>
      <c r="G709" s="62"/>
    </row>
    <row r="710" spans="6:7" x14ac:dyDescent="0.2">
      <c r="F710" s="62"/>
      <c r="G710" s="62"/>
    </row>
    <row r="711" spans="6:7" x14ac:dyDescent="0.2">
      <c r="F711" s="62"/>
      <c r="G711" s="62"/>
    </row>
    <row r="712" spans="6:7" x14ac:dyDescent="0.2">
      <c r="F712" s="62"/>
      <c r="G712" s="62"/>
    </row>
    <row r="713" spans="6:7" x14ac:dyDescent="0.2">
      <c r="F713" s="62"/>
      <c r="G713" s="62"/>
    </row>
    <row r="714" spans="6:7" x14ac:dyDescent="0.2">
      <c r="F714" s="62"/>
      <c r="G714" s="62"/>
    </row>
    <row r="715" spans="6:7" x14ac:dyDescent="0.2">
      <c r="F715" s="62"/>
      <c r="G715" s="62"/>
    </row>
    <row r="716" spans="6:7" x14ac:dyDescent="0.2">
      <c r="F716" s="62"/>
      <c r="G716" s="62"/>
    </row>
    <row r="717" spans="6:7" x14ac:dyDescent="0.2">
      <c r="F717" s="62"/>
      <c r="G717" s="62"/>
    </row>
    <row r="718" spans="6:7" x14ac:dyDescent="0.2">
      <c r="F718" s="62"/>
      <c r="G718" s="62"/>
    </row>
    <row r="719" spans="6:7" x14ac:dyDescent="0.2">
      <c r="F719" s="62"/>
      <c r="G719" s="62"/>
    </row>
    <row r="720" spans="6:7" x14ac:dyDescent="0.2">
      <c r="F720" s="62"/>
      <c r="G720" s="62"/>
    </row>
    <row r="721" spans="6:7" x14ac:dyDescent="0.2">
      <c r="F721" s="62"/>
      <c r="G721" s="62"/>
    </row>
    <row r="722" spans="6:7" x14ac:dyDescent="0.2">
      <c r="F722" s="62"/>
      <c r="G722" s="62"/>
    </row>
    <row r="723" spans="6:7" x14ac:dyDescent="0.2">
      <c r="F723" s="62"/>
      <c r="G723" s="62"/>
    </row>
    <row r="724" spans="6:7" x14ac:dyDescent="0.2">
      <c r="F724" s="62"/>
      <c r="G724" s="62"/>
    </row>
    <row r="725" spans="6:7" x14ac:dyDescent="0.2">
      <c r="F725" s="62"/>
      <c r="G725" s="62"/>
    </row>
    <row r="726" spans="6:7" x14ac:dyDescent="0.2">
      <c r="F726" s="62"/>
      <c r="G726" s="62"/>
    </row>
    <row r="727" spans="6:7" x14ac:dyDescent="0.2">
      <c r="F727" s="62"/>
      <c r="G727" s="62"/>
    </row>
    <row r="728" spans="6:7" x14ac:dyDescent="0.2">
      <c r="F728" s="62"/>
      <c r="G728" s="62"/>
    </row>
    <row r="729" spans="6:7" x14ac:dyDescent="0.2">
      <c r="F729" s="62"/>
      <c r="G729" s="62"/>
    </row>
    <row r="730" spans="6:7" x14ac:dyDescent="0.2">
      <c r="F730" s="62"/>
      <c r="G730" s="62"/>
    </row>
    <row r="731" spans="6:7" x14ac:dyDescent="0.2">
      <c r="F731" s="62"/>
      <c r="G731" s="62"/>
    </row>
    <row r="732" spans="6:7" x14ac:dyDescent="0.2">
      <c r="F732" s="62"/>
      <c r="G732" s="62"/>
    </row>
    <row r="733" spans="6:7" x14ac:dyDescent="0.2">
      <c r="F733" s="62"/>
      <c r="G733" s="62"/>
    </row>
    <row r="734" spans="6:7" x14ac:dyDescent="0.2">
      <c r="F734" s="62"/>
      <c r="G734" s="62"/>
    </row>
    <row r="735" spans="6:7" x14ac:dyDescent="0.2">
      <c r="F735" s="62"/>
      <c r="G735" s="62"/>
    </row>
    <row r="736" spans="6:7" x14ac:dyDescent="0.2">
      <c r="F736" s="62"/>
      <c r="G736" s="62"/>
    </row>
    <row r="737" spans="6:7" x14ac:dyDescent="0.2">
      <c r="F737" s="62"/>
      <c r="G737" s="62"/>
    </row>
    <row r="738" spans="6:7" x14ac:dyDescent="0.2">
      <c r="F738" s="62"/>
      <c r="G738" s="62"/>
    </row>
    <row r="739" spans="6:7" x14ac:dyDescent="0.2">
      <c r="F739" s="62"/>
      <c r="G739" s="62"/>
    </row>
    <row r="740" spans="6:7" x14ac:dyDescent="0.2">
      <c r="F740" s="62"/>
      <c r="G740" s="62"/>
    </row>
    <row r="741" spans="6:7" x14ac:dyDescent="0.2">
      <c r="F741" s="62"/>
      <c r="G741" s="62"/>
    </row>
    <row r="742" spans="6:7" x14ac:dyDescent="0.2">
      <c r="F742" s="62"/>
      <c r="G742" s="62"/>
    </row>
    <row r="743" spans="6:7" x14ac:dyDescent="0.2">
      <c r="F743" s="62"/>
      <c r="G743" s="62"/>
    </row>
    <row r="744" spans="6:7" x14ac:dyDescent="0.2">
      <c r="F744" s="62"/>
      <c r="G744" s="62"/>
    </row>
    <row r="745" spans="6:7" x14ac:dyDescent="0.2">
      <c r="F745" s="62"/>
      <c r="G745" s="62"/>
    </row>
    <row r="746" spans="6:7" x14ac:dyDescent="0.2">
      <c r="F746" s="62"/>
      <c r="G746" s="62"/>
    </row>
    <row r="747" spans="6:7" x14ac:dyDescent="0.2">
      <c r="F747" s="62"/>
      <c r="G747" s="62"/>
    </row>
    <row r="748" spans="6:7" x14ac:dyDescent="0.2">
      <c r="F748" s="62"/>
      <c r="G748" s="62"/>
    </row>
    <row r="749" spans="6:7" x14ac:dyDescent="0.2">
      <c r="F749" s="62"/>
      <c r="G749" s="62"/>
    </row>
    <row r="750" spans="6:7" x14ac:dyDescent="0.2">
      <c r="F750" s="62"/>
      <c r="G750" s="62"/>
    </row>
    <row r="751" spans="6:7" x14ac:dyDescent="0.2">
      <c r="F751" s="62"/>
      <c r="G751" s="62"/>
    </row>
    <row r="752" spans="6:7" x14ac:dyDescent="0.2">
      <c r="F752" s="62"/>
      <c r="G752" s="62"/>
    </row>
    <row r="753" spans="6:7" x14ac:dyDescent="0.2">
      <c r="F753" s="62"/>
      <c r="G753" s="62"/>
    </row>
    <row r="754" spans="6:7" x14ac:dyDescent="0.2">
      <c r="F754" s="62"/>
      <c r="G754" s="62"/>
    </row>
    <row r="755" spans="6:7" x14ac:dyDescent="0.2">
      <c r="F755" s="62"/>
      <c r="G755" s="62"/>
    </row>
    <row r="756" spans="6:7" x14ac:dyDescent="0.2">
      <c r="F756" s="62"/>
      <c r="G756" s="62"/>
    </row>
    <row r="757" spans="6:7" x14ac:dyDescent="0.2">
      <c r="F757" s="62"/>
      <c r="G757" s="62"/>
    </row>
    <row r="758" spans="6:7" x14ac:dyDescent="0.2">
      <c r="F758" s="62"/>
      <c r="G758" s="62"/>
    </row>
    <row r="759" spans="6:7" x14ac:dyDescent="0.2">
      <c r="F759" s="62"/>
      <c r="G759" s="62"/>
    </row>
    <row r="760" spans="6:7" x14ac:dyDescent="0.2">
      <c r="F760" s="62"/>
      <c r="G760" s="62"/>
    </row>
    <row r="761" spans="6:7" x14ac:dyDescent="0.2">
      <c r="F761" s="62"/>
      <c r="G761" s="62"/>
    </row>
    <row r="762" spans="6:7" x14ac:dyDescent="0.2">
      <c r="F762" s="62"/>
      <c r="G762" s="62"/>
    </row>
    <row r="763" spans="6:7" x14ac:dyDescent="0.2">
      <c r="F763" s="62"/>
      <c r="G763" s="62"/>
    </row>
    <row r="764" spans="6:7" x14ac:dyDescent="0.2">
      <c r="F764" s="62"/>
      <c r="G764" s="62"/>
    </row>
    <row r="765" spans="6:7" x14ac:dyDescent="0.2">
      <c r="F765" s="62"/>
      <c r="G765" s="62"/>
    </row>
    <row r="766" spans="6:7" x14ac:dyDescent="0.2">
      <c r="F766" s="62"/>
      <c r="G766" s="62"/>
    </row>
    <row r="767" spans="6:7" x14ac:dyDescent="0.2">
      <c r="F767" s="62"/>
      <c r="G767" s="62"/>
    </row>
    <row r="768" spans="6:7" x14ac:dyDescent="0.2">
      <c r="F768" s="62"/>
      <c r="G768" s="62"/>
    </row>
    <row r="769" spans="6:7" x14ac:dyDescent="0.2">
      <c r="F769" s="62"/>
      <c r="G769" s="62"/>
    </row>
    <row r="770" spans="6:7" x14ac:dyDescent="0.2">
      <c r="F770" s="62"/>
      <c r="G770" s="62"/>
    </row>
    <row r="771" spans="6:7" x14ac:dyDescent="0.2">
      <c r="F771" s="62"/>
      <c r="G771" s="62"/>
    </row>
    <row r="772" spans="6:7" x14ac:dyDescent="0.2">
      <c r="F772" s="62"/>
      <c r="G772" s="62"/>
    </row>
    <row r="773" spans="6:7" x14ac:dyDescent="0.2">
      <c r="F773" s="62"/>
      <c r="G773" s="62"/>
    </row>
    <row r="774" spans="6:7" x14ac:dyDescent="0.2">
      <c r="F774" s="62"/>
      <c r="G774" s="62"/>
    </row>
    <row r="775" spans="6:7" x14ac:dyDescent="0.2">
      <c r="F775" s="62"/>
      <c r="G775" s="62"/>
    </row>
    <row r="776" spans="6:7" x14ac:dyDescent="0.2">
      <c r="F776" s="62"/>
      <c r="G776" s="62"/>
    </row>
    <row r="777" spans="6:7" x14ac:dyDescent="0.2">
      <c r="F777" s="62"/>
      <c r="G777" s="62"/>
    </row>
    <row r="778" spans="6:7" x14ac:dyDescent="0.2">
      <c r="F778" s="62"/>
      <c r="G778" s="62"/>
    </row>
    <row r="779" spans="6:7" x14ac:dyDescent="0.2">
      <c r="F779" s="62"/>
      <c r="G779" s="62"/>
    </row>
    <row r="780" spans="6:7" x14ac:dyDescent="0.2">
      <c r="F780" s="62"/>
      <c r="G780" s="62"/>
    </row>
    <row r="781" spans="6:7" x14ac:dyDescent="0.2">
      <c r="F781" s="62"/>
      <c r="G781" s="62"/>
    </row>
    <row r="782" spans="6:7" x14ac:dyDescent="0.2">
      <c r="F782" s="62"/>
      <c r="G782" s="62"/>
    </row>
    <row r="783" spans="6:7" x14ac:dyDescent="0.2">
      <c r="F783" s="62"/>
      <c r="G783" s="62"/>
    </row>
    <row r="784" spans="6:7" x14ac:dyDescent="0.2">
      <c r="F784" s="62"/>
      <c r="G784" s="62"/>
    </row>
    <row r="785" spans="6:7" x14ac:dyDescent="0.2">
      <c r="F785" s="62"/>
      <c r="G785" s="62"/>
    </row>
    <row r="786" spans="6:7" x14ac:dyDescent="0.2">
      <c r="F786" s="62"/>
      <c r="G786" s="62"/>
    </row>
    <row r="787" spans="6:7" x14ac:dyDescent="0.2">
      <c r="F787" s="62"/>
      <c r="G787" s="62"/>
    </row>
    <row r="788" spans="6:7" x14ac:dyDescent="0.2">
      <c r="F788" s="62"/>
      <c r="G788" s="62"/>
    </row>
    <row r="789" spans="6:7" x14ac:dyDescent="0.2">
      <c r="F789" s="62"/>
      <c r="G789" s="62"/>
    </row>
    <row r="790" spans="6:7" x14ac:dyDescent="0.2">
      <c r="F790" s="62"/>
      <c r="G790" s="62"/>
    </row>
    <row r="791" spans="6:7" x14ac:dyDescent="0.2">
      <c r="F791" s="62"/>
      <c r="G791" s="62"/>
    </row>
    <row r="792" spans="6:7" x14ac:dyDescent="0.2">
      <c r="F792" s="62"/>
      <c r="G792" s="62"/>
    </row>
    <row r="793" spans="6:7" x14ac:dyDescent="0.2">
      <c r="F793" s="62"/>
      <c r="G793" s="62"/>
    </row>
    <row r="794" spans="6:7" x14ac:dyDescent="0.2">
      <c r="F794" s="62"/>
      <c r="G794" s="62"/>
    </row>
    <row r="795" spans="6:7" x14ac:dyDescent="0.2">
      <c r="F795" s="62"/>
      <c r="G795" s="62"/>
    </row>
    <row r="796" spans="6:7" x14ac:dyDescent="0.2">
      <c r="F796" s="62"/>
      <c r="G796" s="62"/>
    </row>
    <row r="797" spans="6:7" x14ac:dyDescent="0.2">
      <c r="F797" s="62"/>
      <c r="G797" s="62"/>
    </row>
    <row r="798" spans="6:7" x14ac:dyDescent="0.2">
      <c r="F798" s="62"/>
      <c r="G798" s="62"/>
    </row>
    <row r="799" spans="6:7" x14ac:dyDescent="0.2">
      <c r="F799" s="62"/>
      <c r="G799" s="62"/>
    </row>
    <row r="800" spans="6:7" x14ac:dyDescent="0.2">
      <c r="F800" s="62"/>
      <c r="G800" s="62"/>
    </row>
    <row r="801" spans="6:7" x14ac:dyDescent="0.2">
      <c r="F801" s="62"/>
      <c r="G801" s="62"/>
    </row>
    <row r="802" spans="6:7" x14ac:dyDescent="0.2">
      <c r="F802" s="62"/>
      <c r="G802" s="62"/>
    </row>
    <row r="803" spans="6:7" x14ac:dyDescent="0.2">
      <c r="F803" s="62"/>
      <c r="G803" s="62"/>
    </row>
    <row r="804" spans="6:7" x14ac:dyDescent="0.2">
      <c r="F804" s="62"/>
      <c r="G804" s="62"/>
    </row>
    <row r="805" spans="6:7" x14ac:dyDescent="0.2">
      <c r="F805" s="62"/>
      <c r="G805" s="62"/>
    </row>
    <row r="806" spans="6:7" x14ac:dyDescent="0.2">
      <c r="F806" s="62"/>
      <c r="G806" s="62"/>
    </row>
    <row r="807" spans="6:7" x14ac:dyDescent="0.2">
      <c r="F807" s="62"/>
      <c r="G807" s="62"/>
    </row>
    <row r="808" spans="6:7" x14ac:dyDescent="0.2">
      <c r="F808" s="62"/>
      <c r="G808" s="62"/>
    </row>
    <row r="809" spans="6:7" x14ac:dyDescent="0.2">
      <c r="F809" s="62"/>
      <c r="G809" s="62"/>
    </row>
    <row r="810" spans="6:7" x14ac:dyDescent="0.2">
      <c r="F810" s="62"/>
      <c r="G810" s="62"/>
    </row>
    <row r="811" spans="6:7" x14ac:dyDescent="0.2">
      <c r="F811" s="62"/>
      <c r="G811" s="62"/>
    </row>
    <row r="812" spans="6:7" x14ac:dyDescent="0.2">
      <c r="F812" s="62"/>
      <c r="G812" s="62"/>
    </row>
    <row r="813" spans="6:7" x14ac:dyDescent="0.2">
      <c r="F813" s="62"/>
      <c r="G813" s="62"/>
    </row>
    <row r="814" spans="6:7" x14ac:dyDescent="0.2">
      <c r="F814" s="62"/>
      <c r="G814" s="62"/>
    </row>
    <row r="815" spans="6:7" x14ac:dyDescent="0.2">
      <c r="F815" s="62"/>
      <c r="G815" s="62"/>
    </row>
    <row r="816" spans="6:7" x14ac:dyDescent="0.2">
      <c r="F816" s="62"/>
      <c r="G816" s="62"/>
    </row>
    <row r="817" spans="6:7" x14ac:dyDescent="0.2">
      <c r="F817" s="62"/>
      <c r="G817" s="62"/>
    </row>
    <row r="818" spans="6:7" x14ac:dyDescent="0.2">
      <c r="F818" s="62"/>
      <c r="G818" s="62"/>
    </row>
    <row r="819" spans="6:7" x14ac:dyDescent="0.2">
      <c r="F819" s="62"/>
      <c r="G819" s="62"/>
    </row>
    <row r="820" spans="6:7" x14ac:dyDescent="0.2">
      <c r="F820" s="62"/>
      <c r="G820" s="62"/>
    </row>
    <row r="821" spans="6:7" x14ac:dyDescent="0.2">
      <c r="F821" s="62"/>
      <c r="G821" s="62"/>
    </row>
    <row r="822" spans="6:7" x14ac:dyDescent="0.2">
      <c r="F822" s="62"/>
      <c r="G822" s="62"/>
    </row>
    <row r="823" spans="6:7" x14ac:dyDescent="0.2">
      <c r="F823" s="62"/>
      <c r="G823" s="62"/>
    </row>
    <row r="824" spans="6:7" x14ac:dyDescent="0.2">
      <c r="F824" s="62"/>
      <c r="G824" s="62"/>
    </row>
    <row r="825" spans="6:7" x14ac:dyDescent="0.2">
      <c r="F825" s="62"/>
      <c r="G825" s="62"/>
    </row>
    <row r="826" spans="6:7" x14ac:dyDescent="0.2">
      <c r="F826" s="62"/>
      <c r="G826" s="62"/>
    </row>
    <row r="827" spans="6:7" x14ac:dyDescent="0.2">
      <c r="F827" s="62"/>
      <c r="G827" s="62"/>
    </row>
    <row r="828" spans="6:7" x14ac:dyDescent="0.2">
      <c r="F828" s="62"/>
      <c r="G828" s="62"/>
    </row>
    <row r="829" spans="6:7" x14ac:dyDescent="0.2">
      <c r="F829" s="62"/>
      <c r="G829" s="62"/>
    </row>
    <row r="830" spans="6:7" x14ac:dyDescent="0.2">
      <c r="F830" s="62"/>
      <c r="G830" s="62"/>
    </row>
    <row r="831" spans="6:7" x14ac:dyDescent="0.2">
      <c r="F831" s="62"/>
      <c r="G831" s="62"/>
    </row>
    <row r="832" spans="6:7" x14ac:dyDescent="0.2">
      <c r="F832" s="62"/>
      <c r="G832" s="62"/>
    </row>
    <row r="833" spans="6:7" x14ac:dyDescent="0.2">
      <c r="F833" s="62"/>
      <c r="G833" s="62"/>
    </row>
    <row r="834" spans="6:7" x14ac:dyDescent="0.2">
      <c r="F834" s="62"/>
      <c r="G834" s="62"/>
    </row>
    <row r="835" spans="6:7" x14ac:dyDescent="0.2">
      <c r="F835" s="62"/>
      <c r="G835" s="62"/>
    </row>
    <row r="836" spans="6:7" x14ac:dyDescent="0.2">
      <c r="F836" s="62"/>
      <c r="G836" s="62"/>
    </row>
    <row r="837" spans="6:7" x14ac:dyDescent="0.2">
      <c r="F837" s="62"/>
      <c r="G837" s="62"/>
    </row>
    <row r="838" spans="6:7" x14ac:dyDescent="0.2">
      <c r="F838" s="62"/>
      <c r="G838" s="62"/>
    </row>
    <row r="839" spans="6:7" x14ac:dyDescent="0.2">
      <c r="F839" s="62"/>
      <c r="G839" s="62"/>
    </row>
    <row r="840" spans="6:7" x14ac:dyDescent="0.2">
      <c r="F840" s="62"/>
      <c r="G840" s="62"/>
    </row>
    <row r="841" spans="6:7" x14ac:dyDescent="0.2">
      <c r="F841" s="62"/>
      <c r="G841" s="62"/>
    </row>
    <row r="842" spans="6:7" x14ac:dyDescent="0.2">
      <c r="F842" s="62"/>
      <c r="G842" s="62"/>
    </row>
    <row r="843" spans="6:7" x14ac:dyDescent="0.2">
      <c r="F843" s="62"/>
      <c r="G843" s="62"/>
    </row>
    <row r="844" spans="6:7" x14ac:dyDescent="0.2">
      <c r="F844" s="62"/>
      <c r="G844" s="62"/>
    </row>
    <row r="845" spans="6:7" x14ac:dyDescent="0.2">
      <c r="F845" s="62"/>
      <c r="G845" s="62"/>
    </row>
    <row r="846" spans="6:7" x14ac:dyDescent="0.2">
      <c r="F846" s="62"/>
      <c r="G846" s="62"/>
    </row>
    <row r="847" spans="6:7" x14ac:dyDescent="0.2">
      <c r="F847" s="62"/>
      <c r="G847" s="62"/>
    </row>
    <row r="848" spans="6:7" x14ac:dyDescent="0.2">
      <c r="F848" s="62"/>
      <c r="G848" s="62"/>
    </row>
    <row r="849" spans="6:7" x14ac:dyDescent="0.2">
      <c r="F849" s="62"/>
      <c r="G849" s="62"/>
    </row>
    <row r="850" spans="6:7" x14ac:dyDescent="0.2">
      <c r="F850" s="62"/>
      <c r="G850" s="62"/>
    </row>
    <row r="851" spans="6:7" x14ac:dyDescent="0.2">
      <c r="F851" s="62"/>
      <c r="G851" s="62"/>
    </row>
    <row r="852" spans="6:7" x14ac:dyDescent="0.2">
      <c r="F852" s="62"/>
      <c r="G852" s="62"/>
    </row>
    <row r="853" spans="6:7" x14ac:dyDescent="0.2">
      <c r="F853" s="62"/>
      <c r="G853" s="62"/>
    </row>
    <row r="854" spans="6:7" x14ac:dyDescent="0.2">
      <c r="F854" s="62"/>
      <c r="G854" s="62"/>
    </row>
    <row r="855" spans="6:7" x14ac:dyDescent="0.2">
      <c r="F855" s="62"/>
      <c r="G855" s="62"/>
    </row>
    <row r="856" spans="6:7" x14ac:dyDescent="0.2">
      <c r="F856" s="62"/>
      <c r="G856" s="62"/>
    </row>
    <row r="857" spans="6:7" x14ac:dyDescent="0.2">
      <c r="F857" s="62"/>
      <c r="G857" s="62"/>
    </row>
    <row r="858" spans="6:7" x14ac:dyDescent="0.2">
      <c r="F858" s="62"/>
      <c r="G858" s="62"/>
    </row>
    <row r="859" spans="6:7" x14ac:dyDescent="0.2">
      <c r="F859" s="62"/>
      <c r="G859" s="62"/>
    </row>
    <row r="860" spans="6:7" x14ac:dyDescent="0.2">
      <c r="F860" s="62"/>
      <c r="G860" s="62"/>
    </row>
    <row r="861" spans="6:7" x14ac:dyDescent="0.2">
      <c r="F861" s="62"/>
      <c r="G861" s="62"/>
    </row>
    <row r="862" spans="6:7" x14ac:dyDescent="0.2">
      <c r="F862" s="62"/>
      <c r="G862" s="62"/>
    </row>
    <row r="863" spans="6:7" x14ac:dyDescent="0.2">
      <c r="F863" s="62"/>
      <c r="G863" s="62"/>
    </row>
    <row r="864" spans="6:7" x14ac:dyDescent="0.2">
      <c r="F864" s="62"/>
      <c r="G864" s="62"/>
    </row>
    <row r="865" spans="6:7" x14ac:dyDescent="0.2">
      <c r="F865" s="62"/>
      <c r="G865" s="62"/>
    </row>
    <row r="866" spans="6:7" x14ac:dyDescent="0.2">
      <c r="F866" s="62"/>
      <c r="G866" s="62"/>
    </row>
    <row r="867" spans="6:7" x14ac:dyDescent="0.2">
      <c r="F867" s="62"/>
      <c r="G867" s="62"/>
    </row>
    <row r="868" spans="6:7" x14ac:dyDescent="0.2">
      <c r="F868" s="62"/>
      <c r="G868" s="62"/>
    </row>
    <row r="869" spans="6:7" x14ac:dyDescent="0.2">
      <c r="F869" s="62"/>
      <c r="G869" s="62"/>
    </row>
    <row r="870" spans="6:7" x14ac:dyDescent="0.2">
      <c r="F870" s="62"/>
      <c r="G870" s="62"/>
    </row>
    <row r="871" spans="6:7" x14ac:dyDescent="0.2">
      <c r="F871" s="62"/>
      <c r="G871" s="62"/>
    </row>
    <row r="872" spans="6:7" x14ac:dyDescent="0.2">
      <c r="F872" s="62"/>
      <c r="G872" s="62"/>
    </row>
    <row r="873" spans="6:7" x14ac:dyDescent="0.2">
      <c r="F873" s="62"/>
      <c r="G873" s="62"/>
    </row>
    <row r="874" spans="6:7" x14ac:dyDescent="0.2">
      <c r="F874" s="62"/>
      <c r="G874" s="62"/>
    </row>
    <row r="875" spans="6:7" x14ac:dyDescent="0.2">
      <c r="F875" s="62"/>
      <c r="G875" s="62"/>
    </row>
    <row r="876" spans="6:7" x14ac:dyDescent="0.2">
      <c r="F876" s="62"/>
      <c r="G876" s="62"/>
    </row>
    <row r="877" spans="6:7" x14ac:dyDescent="0.2">
      <c r="F877" s="62"/>
      <c r="G877" s="62"/>
    </row>
    <row r="878" spans="6:7" x14ac:dyDescent="0.2">
      <c r="F878" s="62"/>
      <c r="G878" s="62"/>
    </row>
    <row r="879" spans="6:7" x14ac:dyDescent="0.2">
      <c r="F879" s="62"/>
      <c r="G879" s="62"/>
    </row>
    <row r="880" spans="6:7" x14ac:dyDescent="0.2">
      <c r="F880" s="62"/>
      <c r="G880" s="62"/>
    </row>
    <row r="881" spans="6:7" x14ac:dyDescent="0.2">
      <c r="F881" s="62"/>
      <c r="G881" s="62"/>
    </row>
    <row r="882" spans="6:7" x14ac:dyDescent="0.2">
      <c r="F882" s="62"/>
      <c r="G882" s="62"/>
    </row>
    <row r="883" spans="6:7" x14ac:dyDescent="0.2">
      <c r="F883" s="62"/>
      <c r="G883" s="62"/>
    </row>
    <row r="884" spans="6:7" x14ac:dyDescent="0.2">
      <c r="F884" s="62"/>
      <c r="G884" s="62"/>
    </row>
    <row r="885" spans="6:7" x14ac:dyDescent="0.2">
      <c r="F885" s="62"/>
      <c r="G885" s="62"/>
    </row>
    <row r="886" spans="6:7" x14ac:dyDescent="0.2">
      <c r="F886" s="62"/>
      <c r="G886" s="62"/>
    </row>
    <row r="887" spans="6:7" x14ac:dyDescent="0.2">
      <c r="F887" s="62"/>
      <c r="G887" s="62"/>
    </row>
    <row r="888" spans="6:7" x14ac:dyDescent="0.2">
      <c r="F888" s="62"/>
      <c r="G888" s="62"/>
    </row>
    <row r="889" spans="6:7" x14ac:dyDescent="0.2">
      <c r="F889" s="62"/>
      <c r="G889" s="62"/>
    </row>
    <row r="890" spans="6:7" x14ac:dyDescent="0.2">
      <c r="F890" s="62"/>
      <c r="G890" s="62"/>
    </row>
    <row r="891" spans="6:7" x14ac:dyDescent="0.2">
      <c r="F891" s="62"/>
      <c r="G891" s="62"/>
    </row>
    <row r="892" spans="6:7" x14ac:dyDescent="0.2">
      <c r="F892" s="62"/>
      <c r="G892" s="62"/>
    </row>
    <row r="893" spans="6:7" x14ac:dyDescent="0.2">
      <c r="F893" s="62"/>
      <c r="G893" s="62"/>
    </row>
    <row r="894" spans="6:7" x14ac:dyDescent="0.2">
      <c r="F894" s="62"/>
      <c r="G894" s="62"/>
    </row>
    <row r="895" spans="6:7" x14ac:dyDescent="0.2">
      <c r="F895" s="62"/>
      <c r="G895" s="62"/>
    </row>
    <row r="896" spans="6:7" x14ac:dyDescent="0.2">
      <c r="F896" s="62"/>
      <c r="G896" s="62"/>
    </row>
    <row r="897" spans="6:7" x14ac:dyDescent="0.2">
      <c r="F897" s="62"/>
      <c r="G897" s="62"/>
    </row>
    <row r="898" spans="6:7" x14ac:dyDescent="0.2">
      <c r="F898" s="62"/>
      <c r="G898" s="62"/>
    </row>
    <row r="899" spans="6:7" x14ac:dyDescent="0.2">
      <c r="F899" s="62"/>
      <c r="G899" s="62"/>
    </row>
    <row r="900" spans="6:7" x14ac:dyDescent="0.2">
      <c r="F900" s="62"/>
      <c r="G900" s="62"/>
    </row>
    <row r="901" spans="6:7" x14ac:dyDescent="0.2">
      <c r="F901" s="62"/>
      <c r="G901" s="62"/>
    </row>
    <row r="902" spans="6:7" x14ac:dyDescent="0.2">
      <c r="F902" s="62"/>
      <c r="G902" s="62"/>
    </row>
    <row r="903" spans="6:7" x14ac:dyDescent="0.2">
      <c r="F903" s="62"/>
      <c r="G903" s="62"/>
    </row>
    <row r="904" spans="6:7" x14ac:dyDescent="0.2">
      <c r="F904" s="62"/>
      <c r="G904" s="62"/>
    </row>
    <row r="905" spans="6:7" x14ac:dyDescent="0.2">
      <c r="F905" s="62"/>
      <c r="G905" s="62"/>
    </row>
    <row r="906" spans="6:7" x14ac:dyDescent="0.2">
      <c r="F906" s="62"/>
      <c r="G906" s="62"/>
    </row>
    <row r="907" spans="6:7" x14ac:dyDescent="0.2">
      <c r="F907" s="62"/>
      <c r="G907" s="62"/>
    </row>
    <row r="908" spans="6:7" x14ac:dyDescent="0.2">
      <c r="F908" s="62"/>
      <c r="G908" s="62"/>
    </row>
    <row r="909" spans="6:7" x14ac:dyDescent="0.2">
      <c r="F909" s="62"/>
      <c r="G909" s="62"/>
    </row>
    <row r="910" spans="6:7" x14ac:dyDescent="0.2">
      <c r="F910" s="62"/>
      <c r="G910" s="62"/>
    </row>
    <row r="911" spans="6:7" x14ac:dyDescent="0.2">
      <c r="F911" s="62"/>
      <c r="G911" s="62"/>
    </row>
    <row r="912" spans="6:7" x14ac:dyDescent="0.2">
      <c r="F912" s="62"/>
      <c r="G912" s="62"/>
    </row>
    <row r="913" spans="6:7" x14ac:dyDescent="0.2">
      <c r="F913" s="62"/>
      <c r="G913" s="62"/>
    </row>
    <row r="914" spans="6:7" x14ac:dyDescent="0.2">
      <c r="F914" s="62"/>
      <c r="G914" s="62"/>
    </row>
    <row r="915" spans="6:7" x14ac:dyDescent="0.2">
      <c r="F915" s="62"/>
      <c r="G915" s="62"/>
    </row>
    <row r="916" spans="6:7" x14ac:dyDescent="0.2">
      <c r="F916" s="62"/>
      <c r="G916" s="62"/>
    </row>
    <row r="917" spans="6:7" x14ac:dyDescent="0.2">
      <c r="F917" s="62"/>
      <c r="G917" s="62"/>
    </row>
    <row r="918" spans="6:7" x14ac:dyDescent="0.2">
      <c r="F918" s="62"/>
      <c r="G918" s="62"/>
    </row>
    <row r="919" spans="6:7" x14ac:dyDescent="0.2">
      <c r="F919" s="62"/>
      <c r="G919" s="62"/>
    </row>
    <row r="920" spans="6:7" x14ac:dyDescent="0.2">
      <c r="F920" s="62"/>
      <c r="G920" s="62"/>
    </row>
    <row r="921" spans="6:7" x14ac:dyDescent="0.2">
      <c r="F921" s="62"/>
      <c r="G921" s="62"/>
    </row>
    <row r="922" spans="6:7" x14ac:dyDescent="0.2">
      <c r="F922" s="62"/>
      <c r="G922" s="62"/>
    </row>
    <row r="923" spans="6:7" x14ac:dyDescent="0.2">
      <c r="F923" s="62"/>
      <c r="G923" s="62"/>
    </row>
    <row r="924" spans="6:7" x14ac:dyDescent="0.2">
      <c r="F924" s="62"/>
      <c r="G924" s="62"/>
    </row>
    <row r="925" spans="6:7" x14ac:dyDescent="0.2">
      <c r="F925" s="62"/>
      <c r="G925" s="62"/>
    </row>
    <row r="926" spans="6:7" x14ac:dyDescent="0.2">
      <c r="F926" s="62"/>
      <c r="G926" s="62"/>
    </row>
    <row r="927" spans="6:7" x14ac:dyDescent="0.2">
      <c r="F927" s="62"/>
      <c r="G927" s="62"/>
    </row>
    <row r="928" spans="6:7" x14ac:dyDescent="0.2">
      <c r="F928" s="62"/>
      <c r="G928" s="62"/>
    </row>
    <row r="929" spans="6:7" x14ac:dyDescent="0.2">
      <c r="F929" s="62"/>
      <c r="G929" s="62"/>
    </row>
    <row r="930" spans="6:7" x14ac:dyDescent="0.2">
      <c r="F930" s="62"/>
      <c r="G930" s="62"/>
    </row>
    <row r="931" spans="6:7" x14ac:dyDescent="0.2">
      <c r="F931" s="62"/>
      <c r="G931" s="62"/>
    </row>
    <row r="932" spans="6:7" x14ac:dyDescent="0.2">
      <c r="F932" s="62"/>
      <c r="G932" s="62"/>
    </row>
    <row r="933" spans="6:7" x14ac:dyDescent="0.2">
      <c r="F933" s="62"/>
      <c r="G933" s="62"/>
    </row>
    <row r="934" spans="6:7" x14ac:dyDescent="0.2">
      <c r="F934" s="62"/>
      <c r="G934" s="62"/>
    </row>
    <row r="935" spans="6:7" x14ac:dyDescent="0.2">
      <c r="F935" s="62"/>
      <c r="G935" s="62"/>
    </row>
    <row r="936" spans="6:7" x14ac:dyDescent="0.2">
      <c r="F936" s="62"/>
      <c r="G936" s="62"/>
    </row>
    <row r="937" spans="6:7" x14ac:dyDescent="0.2">
      <c r="F937" s="62"/>
      <c r="G937" s="62"/>
    </row>
    <row r="938" spans="6:7" x14ac:dyDescent="0.2">
      <c r="F938" s="62"/>
      <c r="G938" s="62"/>
    </row>
    <row r="939" spans="6:7" x14ac:dyDescent="0.2">
      <c r="F939" s="62"/>
      <c r="G939" s="62"/>
    </row>
    <row r="940" spans="6:7" x14ac:dyDescent="0.2">
      <c r="F940" s="62"/>
      <c r="G940" s="62"/>
    </row>
    <row r="941" spans="6:7" x14ac:dyDescent="0.2">
      <c r="F941" s="62"/>
      <c r="G941" s="62"/>
    </row>
    <row r="942" spans="6:7" x14ac:dyDescent="0.2">
      <c r="F942" s="62"/>
      <c r="G942" s="62"/>
    </row>
    <row r="943" spans="6:7" x14ac:dyDescent="0.2">
      <c r="F943" s="62"/>
      <c r="G943" s="62"/>
    </row>
    <row r="944" spans="6:7" x14ac:dyDescent="0.2">
      <c r="F944" s="62"/>
      <c r="G944" s="62"/>
    </row>
    <row r="945" spans="6:7" x14ac:dyDescent="0.2">
      <c r="F945" s="62"/>
      <c r="G945" s="62"/>
    </row>
    <row r="946" spans="6:7" x14ac:dyDescent="0.2">
      <c r="F946" s="62"/>
      <c r="G946" s="62"/>
    </row>
    <row r="947" spans="6:7" x14ac:dyDescent="0.2">
      <c r="F947" s="62"/>
      <c r="G947" s="62"/>
    </row>
    <row r="948" spans="6:7" x14ac:dyDescent="0.2">
      <c r="F948" s="62"/>
      <c r="G948" s="62"/>
    </row>
    <row r="949" spans="6:7" x14ac:dyDescent="0.2">
      <c r="F949" s="62"/>
      <c r="G949" s="62"/>
    </row>
    <row r="950" spans="6:7" x14ac:dyDescent="0.2">
      <c r="F950" s="62"/>
      <c r="G950" s="62"/>
    </row>
    <row r="951" spans="6:7" x14ac:dyDescent="0.2">
      <c r="F951" s="62"/>
      <c r="G951" s="62"/>
    </row>
    <row r="952" spans="6:7" x14ac:dyDescent="0.2">
      <c r="F952" s="62"/>
      <c r="G952" s="62"/>
    </row>
    <row r="953" spans="6:7" x14ac:dyDescent="0.2">
      <c r="F953" s="62"/>
      <c r="G953" s="62"/>
    </row>
    <row r="954" spans="6:7" x14ac:dyDescent="0.2">
      <c r="F954" s="62"/>
      <c r="G954" s="62"/>
    </row>
    <row r="955" spans="6:7" x14ac:dyDescent="0.2">
      <c r="F955" s="62"/>
      <c r="G955" s="62"/>
    </row>
    <row r="956" spans="6:7" x14ac:dyDescent="0.2">
      <c r="F956" s="62"/>
      <c r="G956" s="62"/>
    </row>
    <row r="957" spans="6:7" x14ac:dyDescent="0.2">
      <c r="F957" s="62"/>
      <c r="G957" s="62"/>
    </row>
    <row r="958" spans="6:7" x14ac:dyDescent="0.2">
      <c r="F958" s="62"/>
      <c r="G958" s="62"/>
    </row>
    <row r="959" spans="6:7" x14ac:dyDescent="0.2">
      <c r="F959" s="62"/>
      <c r="G959" s="62"/>
    </row>
    <row r="960" spans="6:7" x14ac:dyDescent="0.2">
      <c r="F960" s="62"/>
      <c r="G960" s="62"/>
    </row>
    <row r="961" spans="6:7" x14ac:dyDescent="0.2">
      <c r="F961" s="62"/>
      <c r="G961" s="62"/>
    </row>
    <row r="962" spans="6:7" x14ac:dyDescent="0.2">
      <c r="F962" s="62"/>
      <c r="G962" s="62"/>
    </row>
    <row r="963" spans="6:7" x14ac:dyDescent="0.2">
      <c r="F963" s="62"/>
      <c r="G963" s="62"/>
    </row>
    <row r="964" spans="6:7" x14ac:dyDescent="0.2">
      <c r="F964" s="62"/>
      <c r="G964" s="62"/>
    </row>
    <row r="965" spans="6:7" x14ac:dyDescent="0.2">
      <c r="F965" s="62"/>
      <c r="G965" s="62"/>
    </row>
    <row r="966" spans="6:7" x14ac:dyDescent="0.2">
      <c r="F966" s="62"/>
      <c r="G966" s="62"/>
    </row>
    <row r="967" spans="6:7" x14ac:dyDescent="0.2">
      <c r="F967" s="62"/>
      <c r="G967" s="62"/>
    </row>
    <row r="968" spans="6:7" x14ac:dyDescent="0.2">
      <c r="F968" s="62"/>
      <c r="G968" s="62"/>
    </row>
    <row r="969" spans="6:7" x14ac:dyDescent="0.2">
      <c r="F969" s="62"/>
      <c r="G969" s="62"/>
    </row>
    <row r="970" spans="6:7" x14ac:dyDescent="0.2">
      <c r="F970" s="62"/>
      <c r="G970" s="62"/>
    </row>
    <row r="971" spans="6:7" x14ac:dyDescent="0.2">
      <c r="F971" s="62"/>
      <c r="G971" s="62"/>
    </row>
    <row r="972" spans="6:7" x14ac:dyDescent="0.2">
      <c r="F972" s="62"/>
      <c r="G972" s="62"/>
    </row>
    <row r="973" spans="6:7" x14ac:dyDescent="0.2">
      <c r="F973" s="62"/>
      <c r="G973" s="62"/>
    </row>
    <row r="974" spans="6:7" x14ac:dyDescent="0.2">
      <c r="F974" s="62"/>
      <c r="G974" s="62"/>
    </row>
    <row r="975" spans="6:7" x14ac:dyDescent="0.2">
      <c r="F975" s="62"/>
      <c r="G975" s="62"/>
    </row>
    <row r="976" spans="6:7" x14ac:dyDescent="0.2">
      <c r="F976" s="62"/>
      <c r="G976" s="62"/>
    </row>
    <row r="977" spans="6:7" x14ac:dyDescent="0.2">
      <c r="F977" s="62"/>
      <c r="G977" s="62"/>
    </row>
    <row r="978" spans="6:7" x14ac:dyDescent="0.2">
      <c r="F978" s="62"/>
      <c r="G978" s="62"/>
    </row>
    <row r="979" spans="6:7" x14ac:dyDescent="0.2">
      <c r="F979" s="62"/>
      <c r="G979" s="62"/>
    </row>
    <row r="980" spans="6:7" x14ac:dyDescent="0.2">
      <c r="F980" s="62"/>
      <c r="G980" s="62"/>
    </row>
    <row r="981" spans="6:7" x14ac:dyDescent="0.2">
      <c r="F981" s="62"/>
      <c r="G981" s="62"/>
    </row>
    <row r="982" spans="6:7" x14ac:dyDescent="0.2">
      <c r="F982" s="62"/>
      <c r="G982" s="62"/>
    </row>
    <row r="983" spans="6:7" x14ac:dyDescent="0.2">
      <c r="F983" s="62"/>
      <c r="G983" s="62"/>
    </row>
    <row r="984" spans="6:7" x14ac:dyDescent="0.2">
      <c r="F984" s="62"/>
      <c r="G984" s="62"/>
    </row>
    <row r="985" spans="6:7" x14ac:dyDescent="0.2">
      <c r="F985" s="62"/>
      <c r="G985" s="62"/>
    </row>
    <row r="986" spans="6:7" x14ac:dyDescent="0.2">
      <c r="F986" s="62"/>
      <c r="G986" s="62"/>
    </row>
    <row r="987" spans="6:7" x14ac:dyDescent="0.2">
      <c r="F987" s="62"/>
      <c r="G987" s="62"/>
    </row>
    <row r="988" spans="6:7" x14ac:dyDescent="0.2">
      <c r="F988" s="62"/>
      <c r="G988" s="62"/>
    </row>
    <row r="989" spans="6:7" x14ac:dyDescent="0.2">
      <c r="F989" s="62"/>
      <c r="G989" s="62"/>
    </row>
    <row r="990" spans="6:7" x14ac:dyDescent="0.2">
      <c r="F990" s="62"/>
      <c r="G990" s="62"/>
    </row>
    <row r="991" spans="6:7" x14ac:dyDescent="0.2">
      <c r="F991" s="62"/>
      <c r="G991" s="62"/>
    </row>
    <row r="992" spans="6:7" x14ac:dyDescent="0.2">
      <c r="F992" s="62"/>
      <c r="G992" s="62"/>
    </row>
    <row r="993" spans="6:7" x14ac:dyDescent="0.2">
      <c r="F993" s="62"/>
      <c r="G993" s="62"/>
    </row>
    <row r="994" spans="6:7" x14ac:dyDescent="0.2">
      <c r="F994" s="62"/>
      <c r="G994" s="62"/>
    </row>
    <row r="995" spans="6:7" x14ac:dyDescent="0.2">
      <c r="F995" s="62"/>
      <c r="G995" s="62"/>
    </row>
    <row r="996" spans="6:7" x14ac:dyDescent="0.2">
      <c r="F996" s="62"/>
      <c r="G996" s="62"/>
    </row>
    <row r="997" spans="6:7" x14ac:dyDescent="0.2">
      <c r="F997" s="62"/>
      <c r="G997" s="62"/>
    </row>
    <row r="998" spans="6:7" x14ac:dyDescent="0.2">
      <c r="F998" s="62"/>
      <c r="G998" s="62"/>
    </row>
    <row r="999" spans="6:7" x14ac:dyDescent="0.2">
      <c r="F999" s="62"/>
      <c r="G999" s="62"/>
    </row>
    <row r="1000" spans="6:7" x14ac:dyDescent="0.2">
      <c r="F1000" s="62"/>
      <c r="G1000" s="62"/>
    </row>
    <row r="1001" spans="6:7" x14ac:dyDescent="0.2">
      <c r="F1001" s="62"/>
      <c r="G1001" s="62"/>
    </row>
    <row r="1002" spans="6:7" x14ac:dyDescent="0.2">
      <c r="F1002" s="62"/>
      <c r="G1002" s="62"/>
    </row>
    <row r="1003" spans="6:7" x14ac:dyDescent="0.2">
      <c r="F1003" s="62"/>
      <c r="G1003" s="62"/>
    </row>
    <row r="1004" spans="6:7" x14ac:dyDescent="0.2">
      <c r="F1004" s="62"/>
      <c r="G1004" s="62"/>
    </row>
    <row r="1005" spans="6:7" x14ac:dyDescent="0.2">
      <c r="F1005" s="62"/>
      <c r="G1005" s="62"/>
    </row>
    <row r="1006" spans="6:7" x14ac:dyDescent="0.2">
      <c r="F1006" s="62"/>
      <c r="G1006" s="62"/>
    </row>
    <row r="1007" spans="6:7" x14ac:dyDescent="0.2">
      <c r="F1007" s="62"/>
      <c r="G1007" s="62"/>
    </row>
    <row r="1008" spans="6:7" x14ac:dyDescent="0.2">
      <c r="F1008" s="62"/>
      <c r="G1008" s="62"/>
    </row>
    <row r="1009" spans="6:7" x14ac:dyDescent="0.2">
      <c r="F1009" s="62"/>
      <c r="G1009" s="62"/>
    </row>
    <row r="1010" spans="6:7" x14ac:dyDescent="0.2">
      <c r="F1010" s="62"/>
      <c r="G1010" s="62"/>
    </row>
    <row r="1011" spans="6:7" x14ac:dyDescent="0.2">
      <c r="F1011" s="62"/>
      <c r="G1011" s="62"/>
    </row>
    <row r="1012" spans="6:7" x14ac:dyDescent="0.2">
      <c r="F1012" s="62"/>
      <c r="G1012" s="62"/>
    </row>
    <row r="1013" spans="6:7" x14ac:dyDescent="0.2">
      <c r="F1013" s="62"/>
      <c r="G1013" s="62"/>
    </row>
    <row r="1014" spans="6:7" x14ac:dyDescent="0.2">
      <c r="F1014" s="62"/>
      <c r="G1014" s="62"/>
    </row>
    <row r="1015" spans="6:7" x14ac:dyDescent="0.2">
      <c r="F1015" s="62"/>
      <c r="G1015" s="62"/>
    </row>
    <row r="1016" spans="6:7" x14ac:dyDescent="0.2">
      <c r="F1016" s="62"/>
      <c r="G1016" s="62"/>
    </row>
    <row r="1017" spans="6:7" x14ac:dyDescent="0.2">
      <c r="F1017" s="62"/>
      <c r="G1017" s="62"/>
    </row>
    <row r="1018" spans="6:7" x14ac:dyDescent="0.2">
      <c r="F1018" s="62"/>
      <c r="G1018" s="62"/>
    </row>
    <row r="1019" spans="6:7" x14ac:dyDescent="0.2">
      <c r="F1019" s="62"/>
      <c r="G1019" s="62"/>
    </row>
    <row r="1020" spans="6:7" x14ac:dyDescent="0.2">
      <c r="F1020" s="62"/>
      <c r="G1020" s="62"/>
    </row>
    <row r="1021" spans="6:7" x14ac:dyDescent="0.2">
      <c r="F1021" s="62"/>
      <c r="G1021" s="62"/>
    </row>
    <row r="1022" spans="6:7" x14ac:dyDescent="0.2">
      <c r="F1022" s="62"/>
      <c r="G1022" s="62"/>
    </row>
    <row r="1023" spans="6:7" x14ac:dyDescent="0.2">
      <c r="F1023" s="62"/>
      <c r="G1023" s="62"/>
    </row>
    <row r="1024" spans="6:7" x14ac:dyDescent="0.2">
      <c r="F1024" s="62"/>
      <c r="G1024" s="62"/>
    </row>
    <row r="1025" spans="6:7" x14ac:dyDescent="0.2">
      <c r="F1025" s="62"/>
      <c r="G1025" s="62"/>
    </row>
    <row r="1026" spans="6:7" x14ac:dyDescent="0.2">
      <c r="F1026" s="62"/>
      <c r="G1026" s="62"/>
    </row>
    <row r="1027" spans="6:7" x14ac:dyDescent="0.2">
      <c r="F1027" s="62"/>
      <c r="G1027" s="62"/>
    </row>
    <row r="1028" spans="6:7" x14ac:dyDescent="0.2">
      <c r="F1028" s="62"/>
      <c r="G1028" s="62"/>
    </row>
    <row r="1029" spans="6:7" x14ac:dyDescent="0.2">
      <c r="F1029" s="62"/>
      <c r="G1029" s="62"/>
    </row>
    <row r="1030" spans="6:7" x14ac:dyDescent="0.2">
      <c r="F1030" s="62"/>
      <c r="G1030" s="62"/>
    </row>
    <row r="1031" spans="6:7" x14ac:dyDescent="0.2">
      <c r="F1031" s="62"/>
      <c r="G1031" s="62"/>
    </row>
    <row r="1032" spans="6:7" x14ac:dyDescent="0.2">
      <c r="F1032" s="62"/>
      <c r="G1032" s="62"/>
    </row>
    <row r="1033" spans="6:7" x14ac:dyDescent="0.2">
      <c r="F1033" s="62"/>
      <c r="G1033" s="62"/>
    </row>
    <row r="1034" spans="6:7" x14ac:dyDescent="0.2">
      <c r="F1034" s="62"/>
      <c r="G1034" s="62"/>
    </row>
    <row r="1035" spans="6:7" x14ac:dyDescent="0.2">
      <c r="F1035" s="62"/>
      <c r="G1035" s="62"/>
    </row>
    <row r="1036" spans="6:7" x14ac:dyDescent="0.2">
      <c r="F1036" s="62"/>
      <c r="G1036" s="62"/>
    </row>
    <row r="1037" spans="6:7" x14ac:dyDescent="0.2">
      <c r="F1037" s="62"/>
      <c r="G1037" s="62"/>
    </row>
    <row r="1038" spans="6:7" x14ac:dyDescent="0.2">
      <c r="F1038" s="62"/>
      <c r="G1038" s="62"/>
    </row>
    <row r="1039" spans="6:7" x14ac:dyDescent="0.2">
      <c r="F1039" s="62"/>
      <c r="G1039" s="62"/>
    </row>
    <row r="1040" spans="6:7" x14ac:dyDescent="0.2">
      <c r="F1040" s="62"/>
      <c r="G1040" s="62"/>
    </row>
    <row r="1041" spans="6:7" x14ac:dyDescent="0.2">
      <c r="F1041" s="62"/>
      <c r="G1041" s="62"/>
    </row>
    <row r="1042" spans="6:7" x14ac:dyDescent="0.2">
      <c r="F1042" s="62"/>
      <c r="G1042" s="62"/>
    </row>
    <row r="1043" spans="6:7" x14ac:dyDescent="0.2">
      <c r="F1043" s="62"/>
      <c r="G1043" s="62"/>
    </row>
    <row r="1044" spans="6:7" x14ac:dyDescent="0.2">
      <c r="F1044" s="62"/>
      <c r="G1044" s="62"/>
    </row>
    <row r="1045" spans="6:7" x14ac:dyDescent="0.2">
      <c r="F1045" s="62"/>
      <c r="G1045" s="62"/>
    </row>
    <row r="1046" spans="6:7" x14ac:dyDescent="0.2">
      <c r="F1046" s="62"/>
      <c r="G1046" s="62"/>
    </row>
    <row r="1047" spans="6:7" x14ac:dyDescent="0.2">
      <c r="F1047" s="62"/>
      <c r="G1047" s="62"/>
    </row>
    <row r="1048" spans="6:7" x14ac:dyDescent="0.2">
      <c r="F1048" s="62"/>
      <c r="G1048" s="62"/>
    </row>
    <row r="1049" spans="6:7" x14ac:dyDescent="0.2">
      <c r="F1049" s="62"/>
      <c r="G1049" s="62"/>
    </row>
    <row r="1050" spans="6:7" x14ac:dyDescent="0.2">
      <c r="F1050" s="62"/>
      <c r="G1050" s="62"/>
    </row>
    <row r="1051" spans="6:7" x14ac:dyDescent="0.2">
      <c r="F1051" s="62"/>
      <c r="G1051" s="62"/>
    </row>
    <row r="1052" spans="6:7" x14ac:dyDescent="0.2">
      <c r="F1052" s="62"/>
      <c r="G1052" s="62"/>
    </row>
    <row r="1053" spans="6:7" x14ac:dyDescent="0.2">
      <c r="F1053" s="62"/>
      <c r="G1053" s="62"/>
    </row>
    <row r="1054" spans="6:7" x14ac:dyDescent="0.2">
      <c r="F1054" s="62"/>
      <c r="G1054" s="62"/>
    </row>
    <row r="1055" spans="6:7" x14ac:dyDescent="0.2">
      <c r="F1055" s="62"/>
      <c r="G1055" s="62"/>
    </row>
    <row r="1056" spans="6:7" x14ac:dyDescent="0.2">
      <c r="F1056" s="62"/>
      <c r="G1056" s="62"/>
    </row>
    <row r="1057" spans="6:7" x14ac:dyDescent="0.2">
      <c r="F1057" s="62"/>
      <c r="G1057" s="62"/>
    </row>
    <row r="1058" spans="6:7" x14ac:dyDescent="0.2">
      <c r="F1058" s="62"/>
      <c r="G1058" s="62"/>
    </row>
    <row r="1059" spans="6:7" x14ac:dyDescent="0.2">
      <c r="F1059" s="62"/>
      <c r="G1059" s="62"/>
    </row>
    <row r="1060" spans="6:7" x14ac:dyDescent="0.2">
      <c r="F1060" s="62"/>
      <c r="G1060" s="62"/>
    </row>
    <row r="1061" spans="6:7" x14ac:dyDescent="0.2">
      <c r="F1061" s="62"/>
      <c r="G1061" s="62"/>
    </row>
    <row r="1062" spans="6:7" x14ac:dyDescent="0.2">
      <c r="F1062" s="62"/>
      <c r="G1062" s="62"/>
    </row>
    <row r="1063" spans="6:7" x14ac:dyDescent="0.2">
      <c r="F1063" s="62"/>
      <c r="G1063" s="62"/>
    </row>
    <row r="1064" spans="6:7" x14ac:dyDescent="0.2">
      <c r="F1064" s="62"/>
      <c r="G1064" s="62"/>
    </row>
    <row r="1065" spans="6:7" x14ac:dyDescent="0.2">
      <c r="F1065" s="62"/>
      <c r="G1065" s="62"/>
    </row>
    <row r="1066" spans="6:7" x14ac:dyDescent="0.2">
      <c r="F1066" s="62"/>
      <c r="G1066" s="62"/>
    </row>
    <row r="1067" spans="6:7" x14ac:dyDescent="0.2">
      <c r="F1067" s="62"/>
      <c r="G1067" s="62"/>
    </row>
    <row r="1068" spans="6:7" x14ac:dyDescent="0.2">
      <c r="F1068" s="62"/>
      <c r="G1068" s="62"/>
    </row>
    <row r="1069" spans="6:7" x14ac:dyDescent="0.2">
      <c r="F1069" s="62"/>
      <c r="G1069" s="62"/>
    </row>
    <row r="1070" spans="6:7" x14ac:dyDescent="0.2">
      <c r="F1070" s="62"/>
      <c r="G1070" s="62"/>
    </row>
    <row r="1071" spans="6:7" x14ac:dyDescent="0.2">
      <c r="F1071" s="62"/>
      <c r="G1071" s="62"/>
    </row>
    <row r="1072" spans="6:7" x14ac:dyDescent="0.2">
      <c r="F1072" s="62"/>
      <c r="G1072" s="62"/>
    </row>
    <row r="1073" spans="6:7" x14ac:dyDescent="0.2">
      <c r="F1073" s="62"/>
      <c r="G1073" s="62"/>
    </row>
    <row r="1074" spans="6:7" x14ac:dyDescent="0.2">
      <c r="F1074" s="62"/>
      <c r="G1074" s="62"/>
    </row>
    <row r="1075" spans="6:7" x14ac:dyDescent="0.2">
      <c r="F1075" s="62"/>
      <c r="G1075" s="62"/>
    </row>
    <row r="1076" spans="6:7" x14ac:dyDescent="0.2">
      <c r="F1076" s="62"/>
      <c r="G1076" s="62"/>
    </row>
    <row r="1077" spans="6:7" x14ac:dyDescent="0.2">
      <c r="F1077" s="62"/>
      <c r="G1077" s="62"/>
    </row>
    <row r="1078" spans="6:7" x14ac:dyDescent="0.2">
      <c r="F1078" s="62"/>
      <c r="G1078" s="62"/>
    </row>
    <row r="1079" spans="6:7" x14ac:dyDescent="0.2">
      <c r="F1079" s="62"/>
      <c r="G1079" s="62"/>
    </row>
    <row r="1080" spans="6:7" x14ac:dyDescent="0.2">
      <c r="F1080" s="62"/>
      <c r="G1080" s="62"/>
    </row>
    <row r="1081" spans="6:7" x14ac:dyDescent="0.2">
      <c r="F1081" s="62"/>
      <c r="G1081" s="62"/>
    </row>
    <row r="1082" spans="6:7" x14ac:dyDescent="0.2">
      <c r="F1082" s="62"/>
      <c r="G1082" s="62"/>
    </row>
    <row r="1083" spans="6:7" x14ac:dyDescent="0.2">
      <c r="F1083" s="62"/>
      <c r="G1083" s="62"/>
    </row>
    <row r="1084" spans="6:7" x14ac:dyDescent="0.2">
      <c r="F1084" s="62"/>
      <c r="G1084" s="62"/>
    </row>
    <row r="1085" spans="6:7" x14ac:dyDescent="0.2">
      <c r="F1085" s="62"/>
      <c r="G1085" s="62"/>
    </row>
    <row r="1086" spans="6:7" x14ac:dyDescent="0.2">
      <c r="F1086" s="62"/>
      <c r="G1086" s="62"/>
    </row>
    <row r="1087" spans="6:7" x14ac:dyDescent="0.2">
      <c r="F1087" s="62"/>
      <c r="G1087" s="62"/>
    </row>
    <row r="1088" spans="6:7" x14ac:dyDescent="0.2">
      <c r="F1088" s="62"/>
      <c r="G1088" s="62"/>
    </row>
    <row r="1089" spans="6:7" x14ac:dyDescent="0.2">
      <c r="F1089" s="62"/>
      <c r="G1089" s="62"/>
    </row>
    <row r="1090" spans="6:7" x14ac:dyDescent="0.2">
      <c r="F1090" s="62"/>
      <c r="G1090" s="62"/>
    </row>
    <row r="1091" spans="6:7" x14ac:dyDescent="0.2">
      <c r="F1091" s="62"/>
      <c r="G1091" s="62"/>
    </row>
    <row r="1092" spans="6:7" x14ac:dyDescent="0.2">
      <c r="F1092" s="62"/>
      <c r="G1092" s="62"/>
    </row>
    <row r="1093" spans="6:7" x14ac:dyDescent="0.2">
      <c r="F1093" s="62"/>
      <c r="G1093" s="62"/>
    </row>
    <row r="1094" spans="6:7" x14ac:dyDescent="0.2">
      <c r="F1094" s="62"/>
      <c r="G1094" s="62"/>
    </row>
    <row r="1095" spans="6:7" x14ac:dyDescent="0.2">
      <c r="F1095" s="62"/>
      <c r="G1095" s="62"/>
    </row>
    <row r="1096" spans="6:7" x14ac:dyDescent="0.2">
      <c r="F1096" s="62"/>
      <c r="G1096" s="62"/>
    </row>
    <row r="1097" spans="6:7" x14ac:dyDescent="0.2">
      <c r="F1097" s="62"/>
      <c r="G1097" s="62"/>
    </row>
    <row r="1098" spans="6:7" x14ac:dyDescent="0.2">
      <c r="F1098" s="62"/>
      <c r="G1098" s="62"/>
    </row>
    <row r="1099" spans="6:7" x14ac:dyDescent="0.2">
      <c r="F1099" s="62"/>
      <c r="G1099" s="62"/>
    </row>
    <row r="1100" spans="6:7" x14ac:dyDescent="0.2">
      <c r="F1100" s="62"/>
      <c r="G1100" s="62"/>
    </row>
    <row r="1101" spans="6:7" x14ac:dyDescent="0.2">
      <c r="F1101" s="62"/>
      <c r="G1101" s="62"/>
    </row>
    <row r="1102" spans="6:7" x14ac:dyDescent="0.2">
      <c r="F1102" s="62"/>
      <c r="G1102" s="62"/>
    </row>
    <row r="1103" spans="6:7" x14ac:dyDescent="0.2">
      <c r="F1103" s="62"/>
      <c r="G1103" s="62"/>
    </row>
    <row r="1104" spans="6:7" x14ac:dyDescent="0.2">
      <c r="F1104" s="62"/>
      <c r="G1104" s="62"/>
    </row>
    <row r="1105" spans="6:7" x14ac:dyDescent="0.2">
      <c r="F1105" s="62"/>
      <c r="G1105" s="62"/>
    </row>
    <row r="1106" spans="6:7" x14ac:dyDescent="0.2">
      <c r="F1106" s="62"/>
      <c r="G1106" s="62"/>
    </row>
    <row r="1107" spans="6:7" x14ac:dyDescent="0.2">
      <c r="F1107" s="62"/>
      <c r="G1107" s="62"/>
    </row>
    <row r="1108" spans="6:7" x14ac:dyDescent="0.2">
      <c r="F1108" s="62"/>
      <c r="G1108" s="62"/>
    </row>
    <row r="1109" spans="6:7" x14ac:dyDescent="0.2">
      <c r="F1109" s="62"/>
      <c r="G1109" s="62"/>
    </row>
    <row r="1110" spans="6:7" x14ac:dyDescent="0.2">
      <c r="F1110" s="62"/>
      <c r="G1110" s="62"/>
    </row>
    <row r="1111" spans="6:7" x14ac:dyDescent="0.2">
      <c r="F1111" s="62"/>
      <c r="G1111" s="62"/>
    </row>
    <row r="1112" spans="6:7" x14ac:dyDescent="0.2">
      <c r="F1112" s="62"/>
      <c r="G1112" s="62"/>
    </row>
    <row r="1113" spans="6:7" x14ac:dyDescent="0.2">
      <c r="F1113" s="62"/>
      <c r="G1113" s="62"/>
    </row>
    <row r="1114" spans="6:7" x14ac:dyDescent="0.2">
      <c r="F1114" s="62"/>
      <c r="G1114" s="62"/>
    </row>
    <row r="1115" spans="6:7" x14ac:dyDescent="0.2">
      <c r="F1115" s="62"/>
      <c r="G1115" s="62"/>
    </row>
    <row r="1116" spans="6:7" x14ac:dyDescent="0.2">
      <c r="F1116" s="62"/>
      <c r="G1116" s="62"/>
    </row>
    <row r="1117" spans="6:7" x14ac:dyDescent="0.2">
      <c r="F1117" s="62"/>
      <c r="G1117" s="62"/>
    </row>
    <row r="1118" spans="6:7" x14ac:dyDescent="0.2">
      <c r="F1118" s="62"/>
      <c r="G1118" s="62"/>
    </row>
    <row r="1119" spans="6:7" x14ac:dyDescent="0.2">
      <c r="F1119" s="62"/>
      <c r="G1119" s="62"/>
    </row>
    <row r="1120" spans="6:7" x14ac:dyDescent="0.2">
      <c r="F1120" s="62"/>
      <c r="G1120" s="62"/>
    </row>
    <row r="1121" spans="6:7" x14ac:dyDescent="0.2">
      <c r="F1121" s="62"/>
      <c r="G1121" s="62"/>
    </row>
    <row r="1122" spans="6:7" x14ac:dyDescent="0.2">
      <c r="F1122" s="62"/>
      <c r="G1122" s="62"/>
    </row>
    <row r="1123" spans="6:7" x14ac:dyDescent="0.2">
      <c r="F1123" s="62"/>
      <c r="G1123" s="62"/>
    </row>
    <row r="1124" spans="6:7" x14ac:dyDescent="0.2">
      <c r="F1124" s="62"/>
      <c r="G1124" s="62"/>
    </row>
    <row r="1125" spans="6:7" x14ac:dyDescent="0.2">
      <c r="F1125" s="62"/>
      <c r="G1125" s="62"/>
    </row>
    <row r="1126" spans="6:7" x14ac:dyDescent="0.2">
      <c r="F1126" s="62"/>
      <c r="G1126" s="62"/>
    </row>
    <row r="1127" spans="6:7" x14ac:dyDescent="0.2">
      <c r="F1127" s="62"/>
      <c r="G1127" s="62"/>
    </row>
    <row r="1128" spans="6:7" x14ac:dyDescent="0.2">
      <c r="F1128" s="62"/>
      <c r="G1128" s="62"/>
    </row>
    <row r="1129" spans="6:7" x14ac:dyDescent="0.2">
      <c r="F1129" s="62"/>
      <c r="G1129" s="62"/>
    </row>
    <row r="1130" spans="6:7" x14ac:dyDescent="0.2">
      <c r="F1130" s="62"/>
      <c r="G1130" s="62"/>
    </row>
    <row r="1131" spans="6:7" x14ac:dyDescent="0.2">
      <c r="F1131" s="62"/>
      <c r="G1131" s="62"/>
    </row>
    <row r="1132" spans="6:7" x14ac:dyDescent="0.2">
      <c r="F1132" s="62"/>
      <c r="G1132" s="62"/>
    </row>
    <row r="1133" spans="6:7" x14ac:dyDescent="0.2">
      <c r="F1133" s="62"/>
      <c r="G1133" s="62"/>
    </row>
    <row r="1134" spans="6:7" x14ac:dyDescent="0.2">
      <c r="F1134" s="62"/>
      <c r="G1134" s="62"/>
    </row>
    <row r="1135" spans="6:7" x14ac:dyDescent="0.2">
      <c r="F1135" s="62"/>
      <c r="G1135" s="62"/>
    </row>
    <row r="1136" spans="6:7" x14ac:dyDescent="0.2">
      <c r="F1136" s="62"/>
      <c r="G1136" s="62"/>
    </row>
    <row r="1137" spans="6:7" x14ac:dyDescent="0.2">
      <c r="F1137" s="62"/>
      <c r="G1137" s="62"/>
    </row>
    <row r="1138" spans="6:7" x14ac:dyDescent="0.2">
      <c r="F1138" s="62"/>
      <c r="G1138" s="62"/>
    </row>
    <row r="1139" spans="6:7" x14ac:dyDescent="0.2">
      <c r="F1139" s="62"/>
      <c r="G1139" s="62"/>
    </row>
    <row r="1140" spans="6:7" x14ac:dyDescent="0.2">
      <c r="F1140" s="62"/>
      <c r="G1140" s="62"/>
    </row>
    <row r="1141" spans="6:7" x14ac:dyDescent="0.2">
      <c r="F1141" s="62"/>
      <c r="G1141" s="62"/>
    </row>
    <row r="1142" spans="6:7" x14ac:dyDescent="0.2">
      <c r="F1142" s="62"/>
      <c r="G1142" s="62"/>
    </row>
    <row r="1143" spans="6:7" x14ac:dyDescent="0.2">
      <c r="F1143" s="62"/>
      <c r="G1143" s="62"/>
    </row>
    <row r="1144" spans="6:7" x14ac:dyDescent="0.2">
      <c r="F1144" s="62"/>
      <c r="G1144" s="62"/>
    </row>
    <row r="1145" spans="6:7" x14ac:dyDescent="0.2">
      <c r="F1145" s="62"/>
      <c r="G1145" s="62"/>
    </row>
    <row r="1146" spans="6:7" x14ac:dyDescent="0.2">
      <c r="F1146" s="62"/>
      <c r="G1146" s="62"/>
    </row>
    <row r="1147" spans="6:7" x14ac:dyDescent="0.2">
      <c r="F1147" s="62"/>
      <c r="G1147" s="62"/>
    </row>
    <row r="1148" spans="6:7" x14ac:dyDescent="0.2">
      <c r="F1148" s="62"/>
      <c r="G1148" s="62"/>
    </row>
    <row r="1149" spans="6:7" x14ac:dyDescent="0.2">
      <c r="F1149" s="62"/>
      <c r="G1149" s="62"/>
    </row>
    <row r="1150" spans="6:7" x14ac:dyDescent="0.2">
      <c r="F1150" s="62"/>
      <c r="G1150" s="62"/>
    </row>
    <row r="1151" spans="6:7" x14ac:dyDescent="0.2">
      <c r="F1151" s="62"/>
      <c r="G1151" s="62"/>
    </row>
    <row r="1152" spans="6:7" x14ac:dyDescent="0.2">
      <c r="F1152" s="62"/>
      <c r="G1152" s="62"/>
    </row>
    <row r="1153" spans="6:7" x14ac:dyDescent="0.2">
      <c r="F1153" s="62"/>
      <c r="G1153" s="62"/>
    </row>
    <row r="1154" spans="6:7" x14ac:dyDescent="0.2">
      <c r="F1154" s="62"/>
      <c r="G1154" s="62"/>
    </row>
    <row r="1155" spans="6:7" x14ac:dyDescent="0.2">
      <c r="F1155" s="62"/>
      <c r="G1155" s="62"/>
    </row>
    <row r="1156" spans="6:7" x14ac:dyDescent="0.2">
      <c r="F1156" s="62"/>
      <c r="G1156" s="62"/>
    </row>
    <row r="1157" spans="6:7" x14ac:dyDescent="0.2">
      <c r="F1157" s="62"/>
      <c r="G1157" s="62"/>
    </row>
    <row r="1158" spans="6:7" x14ac:dyDescent="0.2">
      <c r="F1158" s="62"/>
      <c r="G1158" s="62"/>
    </row>
    <row r="1159" spans="6:7" x14ac:dyDescent="0.2">
      <c r="F1159" s="62"/>
      <c r="G1159" s="62"/>
    </row>
    <row r="1160" spans="6:7" x14ac:dyDescent="0.2">
      <c r="F1160" s="62"/>
      <c r="G1160" s="62"/>
    </row>
    <row r="1161" spans="6:7" x14ac:dyDescent="0.2">
      <c r="F1161" s="62"/>
      <c r="G1161" s="62"/>
    </row>
    <row r="1162" spans="6:7" x14ac:dyDescent="0.2">
      <c r="F1162" s="62"/>
      <c r="G1162" s="62"/>
    </row>
    <row r="1163" spans="6:7" x14ac:dyDescent="0.2">
      <c r="F1163" s="62"/>
      <c r="G1163" s="62"/>
    </row>
    <row r="1164" spans="6:7" x14ac:dyDescent="0.2">
      <c r="F1164" s="62"/>
      <c r="G1164" s="62"/>
    </row>
    <row r="1165" spans="6:7" x14ac:dyDescent="0.2">
      <c r="F1165" s="62"/>
      <c r="G1165" s="62"/>
    </row>
    <row r="1166" spans="6:7" x14ac:dyDescent="0.2">
      <c r="F1166" s="62"/>
      <c r="G1166" s="62"/>
    </row>
    <row r="1167" spans="6:7" x14ac:dyDescent="0.2">
      <c r="F1167" s="62"/>
      <c r="G1167" s="62"/>
    </row>
    <row r="1168" spans="6:7" x14ac:dyDescent="0.2">
      <c r="F1168" s="62"/>
      <c r="G1168" s="62"/>
    </row>
    <row r="1169" spans="6:7" x14ac:dyDescent="0.2">
      <c r="F1169" s="62"/>
      <c r="G1169" s="62"/>
    </row>
    <row r="1170" spans="6:7" x14ac:dyDescent="0.2">
      <c r="F1170" s="62"/>
      <c r="G1170" s="62"/>
    </row>
    <row r="1171" spans="6:7" x14ac:dyDescent="0.2">
      <c r="F1171" s="62"/>
      <c r="G1171" s="62"/>
    </row>
    <row r="1172" spans="6:7" x14ac:dyDescent="0.2">
      <c r="F1172" s="62"/>
      <c r="G1172" s="62"/>
    </row>
    <row r="1173" spans="6:7" x14ac:dyDescent="0.2">
      <c r="F1173" s="62"/>
      <c r="G1173" s="62"/>
    </row>
    <row r="1174" spans="6:7" x14ac:dyDescent="0.2">
      <c r="F1174" s="62"/>
      <c r="G1174" s="62"/>
    </row>
    <row r="1175" spans="6:7" x14ac:dyDescent="0.2">
      <c r="F1175" s="62"/>
      <c r="G1175" s="62"/>
    </row>
    <row r="1176" spans="6:7" x14ac:dyDescent="0.2">
      <c r="F1176" s="62"/>
      <c r="G1176" s="62"/>
    </row>
    <row r="1177" spans="6:7" x14ac:dyDescent="0.2">
      <c r="F1177" s="62"/>
      <c r="G1177" s="62"/>
    </row>
    <row r="1178" spans="6:7" x14ac:dyDescent="0.2">
      <c r="F1178" s="62"/>
      <c r="G1178" s="62"/>
    </row>
    <row r="1179" spans="6:7" x14ac:dyDescent="0.2">
      <c r="F1179" s="62"/>
      <c r="G1179" s="62"/>
    </row>
  </sheetData>
  <mergeCells count="1">
    <mergeCell ref="B66:C66"/>
  </mergeCells>
  <conditionalFormatting sqref="D65:E66">
    <cfRule type="cellIs" dxfId="0" priority="1" operator="equal">
      <formula>"CHYBA"</formula>
    </cfRule>
  </conditionalFormatting>
  <pageMargins left="0.78740157480314965" right="0.35433070866141736" top="0.51181102362204722" bottom="0.35433070866141736" header="0.35433070866141736" footer="0.35433070866141736"/>
  <pageSetup paperSize="9" scale="81" fitToHeight="2" orientation="portrait" horizontalDpi="1200" verticalDpi="1200" r:id="rId1"/>
  <headerFooter alignWithMargins="0"/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38"/>
  <sheetViews>
    <sheetView topLeftCell="A28" zoomScaleNormal="100" workbookViewId="0">
      <selection activeCell="A35" sqref="A35"/>
    </sheetView>
  </sheetViews>
  <sheetFormatPr defaultColWidth="9.140625" defaultRowHeight="12.75" x14ac:dyDescent="0.2"/>
  <cols>
    <col min="1" max="25" width="2.42578125" style="3" customWidth="1"/>
    <col min="26" max="26" width="2.85546875" style="3" customWidth="1"/>
    <col min="27" max="34" width="2.42578125" style="3" customWidth="1"/>
    <col min="35" max="16384" width="9.140625" style="3"/>
  </cols>
  <sheetData>
    <row r="3" spans="1:34" x14ac:dyDescent="0.2">
      <c r="A3" s="30" t="s">
        <v>1076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</row>
    <row r="6" spans="1:34" ht="21.75" customHeight="1" x14ac:dyDescent="0.2">
      <c r="A6" s="223" t="s">
        <v>606</v>
      </c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</row>
    <row r="7" spans="1:34" x14ac:dyDescent="0.2">
      <c r="K7" s="29" t="s">
        <v>578</v>
      </c>
      <c r="M7" s="9">
        <f>IF('Súvaha TS'!M7=0," ",'Súvaha TS'!M7)</f>
        <v>3</v>
      </c>
      <c r="N7" s="9">
        <f>IF('Súvaha TS'!N7=0," ",'Súvaha TS'!N7)</f>
        <v>1</v>
      </c>
      <c r="O7" s="3" t="s">
        <v>23</v>
      </c>
      <c r="P7" s="9">
        <f>IF('Súvaha TS'!P7=0," ",'Súvaha TS'!P7)</f>
        <v>1</v>
      </c>
      <c r="Q7" s="9">
        <f>IF('Súvaha TS'!Q7=0," ",'Súvaha TS'!Q7)</f>
        <v>2</v>
      </c>
      <c r="R7" s="3" t="s">
        <v>23</v>
      </c>
      <c r="S7" s="9">
        <f>IF('Súvaha TS'!S7=0," ",'Súvaha TS'!S7)</f>
        <v>2</v>
      </c>
      <c r="T7" s="9">
        <v>0</v>
      </c>
      <c r="U7" s="9">
        <f>IF('Súvaha TS'!U7=0," ",'Súvaha TS'!U7)</f>
        <v>1</v>
      </c>
      <c r="V7" s="9">
        <f>IF('Súvaha TS'!V7=0," ",'Súvaha TS'!V7)</f>
        <v>3</v>
      </c>
      <c r="W7" s="2" t="s">
        <v>577</v>
      </c>
      <c r="X7" s="2"/>
      <c r="Y7" s="2"/>
      <c r="Z7" s="2"/>
      <c r="AA7" s="2"/>
      <c r="AB7" s="2"/>
    </row>
    <row r="12" spans="1:34" ht="16.5" customHeight="1" x14ac:dyDescent="0.2">
      <c r="A12" s="12" t="s">
        <v>579</v>
      </c>
      <c r="B12" s="13"/>
      <c r="C12" s="13"/>
      <c r="D12" s="13"/>
      <c r="E12" s="13"/>
      <c r="F12" s="13"/>
      <c r="G12" s="13"/>
      <c r="H12" s="13"/>
      <c r="I12" s="13"/>
      <c r="J12" s="13"/>
      <c r="K12" s="14"/>
      <c r="L12" s="12" t="s">
        <v>580</v>
      </c>
      <c r="M12" s="13"/>
      <c r="N12" s="13"/>
      <c r="O12" s="13"/>
      <c r="P12" s="13"/>
      <c r="Q12" s="13"/>
      <c r="R12" s="13" t="s">
        <v>584</v>
      </c>
      <c r="S12" s="13"/>
      <c r="T12" s="13"/>
      <c r="U12" s="13"/>
      <c r="V12" s="13"/>
      <c r="W12" s="14"/>
      <c r="X12" s="12"/>
      <c r="Y12" s="13"/>
      <c r="Z12" s="13"/>
      <c r="AA12" s="13"/>
      <c r="AB12" s="13" t="s">
        <v>591</v>
      </c>
      <c r="AC12" s="13"/>
      <c r="AD12" s="13"/>
      <c r="AE12" s="13" t="s">
        <v>590</v>
      </c>
      <c r="AF12" s="13"/>
      <c r="AG12" s="13"/>
      <c r="AH12" s="14"/>
    </row>
    <row r="13" spans="1:34" ht="16.5" customHeight="1" x14ac:dyDescent="0.2">
      <c r="A13" s="103">
        <f>IF('Súvaha TS'!A13=0," ",'Súvaha TS'!A13)</f>
        <v>2</v>
      </c>
      <c r="B13" s="103">
        <v>0</v>
      </c>
      <c r="C13" s="103">
        <f>IF('Súvaha TS'!C13=0," ",'Súvaha TS'!C13)</f>
        <v>2</v>
      </c>
      <c r="D13" s="103">
        <v>0</v>
      </c>
      <c r="E13" s="103">
        <f>IF('Súvaha TS'!E13=0," ",'Súvaha TS'!E13)</f>
        <v>4</v>
      </c>
      <c r="F13" s="103">
        <f>IF('Súvaha TS'!F13=0," ",'Súvaha TS'!F13)</f>
        <v>3</v>
      </c>
      <c r="G13" s="103">
        <f>IF('Súvaha TS'!G13=0," ",'Súvaha TS'!G13)</f>
        <v>4</v>
      </c>
      <c r="H13" s="103">
        <f>IF('Súvaha TS'!H13=0," ",'Súvaha TS'!H13)</f>
        <v>6</v>
      </c>
      <c r="I13" s="103">
        <f>IF('Súvaha TS'!I13=0," ",'Súvaha TS'!I13)</f>
        <v>1</v>
      </c>
      <c r="J13" s="103">
        <f>IF('Súvaha TS'!J13=0," ",'Súvaha TS'!J13)</f>
        <v>4</v>
      </c>
      <c r="K13" s="17"/>
      <c r="L13" s="103" t="str">
        <f>IF('Súvaha TS'!L13=0," ",'Súvaha TS'!L13)</f>
        <v>x</v>
      </c>
      <c r="M13" s="10" t="s">
        <v>581</v>
      </c>
      <c r="N13" s="10"/>
      <c r="O13" s="5"/>
      <c r="P13" s="5"/>
      <c r="Q13" s="5"/>
      <c r="R13" s="5"/>
      <c r="S13" s="103" t="str">
        <f>IF('Súvaha TS'!S13=0," ",'Súvaha TS'!S13)</f>
        <v>x</v>
      </c>
      <c r="T13" s="10" t="s">
        <v>585</v>
      </c>
      <c r="U13" s="5"/>
      <c r="V13" s="5"/>
      <c r="W13" s="17"/>
      <c r="X13" s="15" t="s">
        <v>588</v>
      </c>
      <c r="Y13" s="10"/>
      <c r="Z13" s="10"/>
      <c r="AA13" s="10" t="s">
        <v>7</v>
      </c>
      <c r="AB13" s="103">
        <v>0</v>
      </c>
      <c r="AC13" s="103">
        <v>1</v>
      </c>
      <c r="AD13" s="5"/>
      <c r="AE13" s="103">
        <f>IF('Súvaha TS'!AE13=0," ",'Súvaha TS'!AE13)</f>
        <v>2</v>
      </c>
      <c r="AF13" s="103">
        <v>0</v>
      </c>
      <c r="AG13" s="103">
        <f>IF('Súvaha TS'!AG13=0," ",'Súvaha TS'!AG13)</f>
        <v>1</v>
      </c>
      <c r="AH13" s="103">
        <f>IF('Súvaha TS'!AH13=0," ",'Súvaha TS'!AH13)</f>
        <v>3</v>
      </c>
    </row>
    <row r="14" spans="1:34" ht="16.5" customHeight="1" x14ac:dyDescent="0.2">
      <c r="A14" s="15" t="s">
        <v>20</v>
      </c>
      <c r="B14" s="10"/>
      <c r="C14" s="10"/>
      <c r="D14" s="10"/>
      <c r="E14" s="10"/>
      <c r="F14" s="10"/>
      <c r="G14" s="10"/>
      <c r="H14" s="10"/>
      <c r="I14" s="5"/>
      <c r="J14" s="5"/>
      <c r="K14" s="17"/>
      <c r="L14" s="103" t="str">
        <f>IF('Súvaha TS'!L14=0," ",'Súvaha TS'!L14)</f>
        <v xml:space="preserve"> </v>
      </c>
      <c r="M14" s="10" t="s">
        <v>582</v>
      </c>
      <c r="N14" s="10"/>
      <c r="O14" s="5"/>
      <c r="P14" s="5"/>
      <c r="Q14" s="5"/>
      <c r="R14" s="5"/>
      <c r="S14" s="103" t="str">
        <f>IF('Súvaha TS'!S14=0," ",'Súvaha TS'!S14)</f>
        <v xml:space="preserve"> </v>
      </c>
      <c r="T14" s="10" t="s">
        <v>586</v>
      </c>
      <c r="U14" s="5"/>
      <c r="V14" s="5"/>
      <c r="W14" s="17"/>
      <c r="X14" s="15" t="s">
        <v>589</v>
      </c>
      <c r="Y14" s="10"/>
      <c r="Z14" s="10"/>
      <c r="AA14" s="10" t="s">
        <v>10</v>
      </c>
      <c r="AB14" s="103">
        <f>IF('Súvaha TS'!AB14=0," ",'Súvaha TS'!AB14)</f>
        <v>1</v>
      </c>
      <c r="AC14" s="103">
        <f>IF('Súvaha TS'!AC14=0," ",'Súvaha TS'!AC14)</f>
        <v>2</v>
      </c>
      <c r="AD14" s="5"/>
      <c r="AE14" s="103">
        <f>IF('Súvaha TS'!AE14=0," ",'Súvaha TS'!AE14)</f>
        <v>2</v>
      </c>
      <c r="AF14" s="103">
        <v>0</v>
      </c>
      <c r="AG14" s="103">
        <f>IF('Súvaha TS'!AG14=0," ",'Súvaha TS'!AG14)</f>
        <v>1</v>
      </c>
      <c r="AH14" s="103">
        <f>IF('Súvaha TS'!AH14=0," ",'Súvaha TS'!AH14)</f>
        <v>3</v>
      </c>
    </row>
    <row r="15" spans="1:34" ht="16.5" customHeight="1" x14ac:dyDescent="0.2">
      <c r="A15" s="103">
        <f>IF('Súvaha TS'!A15=0," ",'Súvaha TS'!A15)</f>
        <v>3</v>
      </c>
      <c r="B15" s="103">
        <f>IF('Súvaha TS'!B15=0," ",'Súvaha TS'!B15)</f>
        <v>1</v>
      </c>
      <c r="C15" s="103">
        <f>IF('Súvaha TS'!C15=0," ",'Súvaha TS'!C15)</f>
        <v>6</v>
      </c>
      <c r="D15" s="103">
        <f>IF('Súvaha TS'!D15=0," ",'Súvaha TS'!D15)</f>
        <v>4</v>
      </c>
      <c r="E15" s="103">
        <f>IF('Súvaha TS'!E15=0," ",'Súvaha TS'!E15)</f>
        <v>2</v>
      </c>
      <c r="F15" s="103">
        <f>IF('Súvaha TS'!F15=0," ",'Súvaha TS'!F15)</f>
        <v>6</v>
      </c>
      <c r="G15" s="103">
        <v>0</v>
      </c>
      <c r="H15" s="103">
        <f>IF('Súvaha TS'!H15=0," ",'Súvaha TS'!H15)</f>
        <v>8</v>
      </c>
      <c r="I15" s="5"/>
      <c r="J15" s="5"/>
      <c r="K15" s="17"/>
      <c r="L15" s="103" t="str">
        <f>IF('Súvaha TS'!L15=0," ",'Súvaha TS'!L15)</f>
        <v xml:space="preserve"> </v>
      </c>
      <c r="M15" s="10" t="s">
        <v>583</v>
      </c>
      <c r="N15" s="10"/>
      <c r="O15" s="5"/>
      <c r="P15" s="5"/>
      <c r="Q15" s="5"/>
      <c r="R15" s="5"/>
      <c r="S15" s="10" t="s">
        <v>587</v>
      </c>
      <c r="T15" s="10"/>
      <c r="U15" s="10"/>
      <c r="V15" s="10"/>
      <c r="W15" s="21"/>
      <c r="X15" s="15" t="s">
        <v>593</v>
      </c>
      <c r="Y15" s="10"/>
      <c r="Z15" s="10"/>
      <c r="AA15" s="10" t="s">
        <v>7</v>
      </c>
      <c r="AB15" s="103">
        <v>0</v>
      </c>
      <c r="AC15" s="103">
        <f>IF('Súvaha TS'!AC15=0," ",'Súvaha TS'!AC15)</f>
        <v>1</v>
      </c>
      <c r="AD15" s="5"/>
      <c r="AE15" s="103">
        <f>IF('Súvaha TS'!AE15=0," ",'Súvaha TS'!AE15)</f>
        <v>2</v>
      </c>
      <c r="AF15" s="103">
        <v>0</v>
      </c>
      <c r="AG15" s="103">
        <f>IF('Súvaha TS'!AG15=0," ",'Súvaha TS'!AG15)</f>
        <v>1</v>
      </c>
      <c r="AH15" s="103">
        <f>IF('Súvaha TS'!AH15=0," ",'Súvaha TS'!AH15)</f>
        <v>2</v>
      </c>
    </row>
    <row r="16" spans="1:34" ht="16.5" customHeight="1" x14ac:dyDescent="0.2">
      <c r="A16" s="15" t="s">
        <v>592</v>
      </c>
      <c r="B16" s="10"/>
      <c r="C16" s="10"/>
      <c r="D16" s="10"/>
      <c r="E16" s="10"/>
      <c r="F16" s="10"/>
      <c r="G16" s="10"/>
      <c r="H16" s="10"/>
      <c r="I16" s="5"/>
      <c r="J16" s="5"/>
      <c r="K16" s="17"/>
      <c r="L16" s="22"/>
      <c r="M16" s="5"/>
      <c r="N16" s="5"/>
      <c r="O16" s="5"/>
      <c r="P16" s="5"/>
      <c r="Q16" s="5"/>
      <c r="R16" s="5"/>
      <c r="S16" s="5"/>
      <c r="T16" s="5"/>
      <c r="U16" s="5"/>
      <c r="V16" s="5"/>
      <c r="W16" s="17"/>
      <c r="X16" s="224" t="s">
        <v>594</v>
      </c>
      <c r="Y16" s="225"/>
      <c r="Z16" s="225"/>
      <c r="AA16" s="10" t="s">
        <v>10</v>
      </c>
      <c r="AB16" s="103">
        <f>IF('Súvaha TS'!AB16=0," ",'Súvaha TS'!AB16)</f>
        <v>1</v>
      </c>
      <c r="AC16" s="103">
        <f>IF('Súvaha TS'!AC16=0," ",'Súvaha TS'!AC16)</f>
        <v>2</v>
      </c>
      <c r="AD16" s="5"/>
      <c r="AE16" s="103">
        <f>IF('Súvaha TS'!AE16=0," ",'Súvaha TS'!AE16)</f>
        <v>2</v>
      </c>
      <c r="AF16" s="103">
        <v>0</v>
      </c>
      <c r="AG16" s="103">
        <f>IF('Súvaha TS'!AG16=0," ",'Súvaha TS'!AG16)</f>
        <v>1</v>
      </c>
      <c r="AH16" s="103">
        <v>2</v>
      </c>
    </row>
    <row r="17" spans="1:34" ht="16.5" customHeight="1" x14ac:dyDescent="0.2">
      <c r="A17" s="103">
        <f>IF('Súvaha TS'!A17=0," ",'Súvaha TS'!A17)</f>
        <v>4</v>
      </c>
      <c r="B17" s="103">
        <f>IF('Súvaha TS'!B17=0," ",'Súvaha TS'!B17)</f>
        <v>6</v>
      </c>
      <c r="C17" s="16" t="s">
        <v>23</v>
      </c>
      <c r="D17" s="103">
        <f>IF('Súvaha TS'!D17=0," ",'Súvaha TS'!D17)</f>
        <v>7</v>
      </c>
      <c r="E17" s="103">
        <f>IF('Súvaha TS'!E17=0," ",'Súvaha TS'!E17)</f>
        <v>6</v>
      </c>
      <c r="F17" s="16" t="s">
        <v>23</v>
      </c>
      <c r="G17" s="103" t="str">
        <f>IF('Súvaha TS'!G17=0," ",'Súvaha TS'!G17)</f>
        <v xml:space="preserve"> </v>
      </c>
      <c r="H17" s="16"/>
      <c r="I17" s="5"/>
      <c r="J17" s="5"/>
      <c r="K17" s="17"/>
      <c r="L17" s="22"/>
      <c r="M17" s="5"/>
      <c r="N17" s="5"/>
      <c r="O17" s="5"/>
      <c r="P17" s="5"/>
      <c r="Q17" s="5"/>
      <c r="R17" s="5"/>
      <c r="S17" s="5"/>
      <c r="T17" s="5"/>
      <c r="U17" s="5"/>
      <c r="V17" s="5"/>
      <c r="W17" s="17"/>
      <c r="X17" s="224"/>
      <c r="Y17" s="225"/>
      <c r="Z17" s="225"/>
      <c r="AA17" s="5"/>
      <c r="AB17" s="5"/>
      <c r="AC17" s="5"/>
      <c r="AD17" s="5"/>
      <c r="AE17" s="5"/>
      <c r="AF17" s="5"/>
      <c r="AG17" s="5"/>
      <c r="AH17" s="17"/>
    </row>
    <row r="18" spans="1:34" ht="16.5" customHeight="1" x14ac:dyDescent="0.25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8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20"/>
      <c r="X18" s="23" t="s">
        <v>589</v>
      </c>
      <c r="Y18" s="19"/>
      <c r="Z18" s="19"/>
      <c r="AA18" s="19"/>
      <c r="AB18" s="19"/>
      <c r="AC18" s="19"/>
      <c r="AD18" s="19"/>
      <c r="AE18" s="19"/>
      <c r="AF18" s="19"/>
      <c r="AG18" s="19"/>
      <c r="AH18" s="20"/>
    </row>
    <row r="19" spans="1:34" ht="16.5" customHeight="1" x14ac:dyDescent="0.25">
      <c r="A19" s="22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17"/>
    </row>
    <row r="20" spans="1:34" s="2" customFormat="1" ht="16.5" customHeight="1" x14ac:dyDescent="0.2">
      <c r="A20" s="15" t="s">
        <v>595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21"/>
    </row>
    <row r="21" spans="1:34" ht="16.5" customHeight="1" x14ac:dyDescent="0.25">
      <c r="A21" s="9" t="str">
        <f>IF('Súvaha TS'!A21=0," ",'Súvaha TS'!A21)</f>
        <v>H</v>
      </c>
      <c r="B21" s="9" t="str">
        <f>IF('Súvaha TS'!B21=0," ",'Súvaha TS'!B21)</f>
        <v xml:space="preserve">A </v>
      </c>
      <c r="C21" s="9" t="str">
        <f>IF('Súvaha TS'!C21=0," ",'Súvaha TS'!C21)</f>
        <v>N</v>
      </c>
      <c r="D21" s="9" t="str">
        <f>IF('Súvaha TS'!D21=0," ",'Súvaha TS'!D21)</f>
        <v>S</v>
      </c>
      <c r="E21" s="9" t="str">
        <f>IF('Súvaha TS'!E21=0," ",'Súvaha TS'!E21)</f>
        <v>A</v>
      </c>
      <c r="F21" s="9" t="str">
        <f>IF('Súvaha TS'!F21=0," ",'Súvaha TS'!F21)</f>
        <v>-</v>
      </c>
      <c r="G21" s="9" t="str">
        <f>IF('Súvaha TS'!G21=0," ",'Súvaha TS'!G21)</f>
        <v xml:space="preserve">F </v>
      </c>
      <c r="H21" s="9" t="str">
        <f>IF('Súvaha TS'!H21=0," ",'Súvaha TS'!H21)</f>
        <v>L</v>
      </c>
      <c r="I21" s="9" t="str">
        <f>IF('Súvaha TS'!I21=0," ",'Súvaha TS'!I21)</f>
        <v>E</v>
      </c>
      <c r="J21" s="9" t="str">
        <f>IF('Súvaha TS'!J21=0," ",'Súvaha TS'!J21)</f>
        <v>X</v>
      </c>
      <c r="K21" s="9" t="str">
        <f>IF('Súvaha TS'!K21=0," ",'Súvaha TS'!K21)</f>
        <v xml:space="preserve"> </v>
      </c>
      <c r="L21" s="9" t="str">
        <f>IF('Súvaha TS'!L21=0," ",'Súvaha TS'!L21)</f>
        <v>H</v>
      </c>
      <c r="M21" s="9" t="str">
        <f>IF('Súvaha TS'!M21=0," ",'Súvaha TS'!M21)</f>
        <v>Y</v>
      </c>
      <c r="N21" s="9" t="str">
        <f>IF('Súvaha TS'!N21=0," ",'Súvaha TS'!N21)</f>
        <v>D</v>
      </c>
      <c r="O21" s="9" t="str">
        <f>IF('Súvaha TS'!O21=0," ",'Súvaha TS'!O21)</f>
        <v>R</v>
      </c>
      <c r="P21" s="9" t="str">
        <f>IF('Súvaha TS'!P21=0," ",'Súvaha TS'!P21)</f>
        <v>A</v>
      </c>
      <c r="Q21" s="9" t="str">
        <f>IF('Súvaha TS'!Q21=0," ",'Súvaha TS'!Q21)</f>
        <v>U</v>
      </c>
      <c r="R21" s="9" t="str">
        <f>IF('Súvaha TS'!R21=0," ",'Súvaha TS'!R21)</f>
        <v>L</v>
      </c>
      <c r="S21" s="9" t="str">
        <f>IF('Súvaha TS'!S21=0," ",'Súvaha TS'!S21)</f>
        <v>I</v>
      </c>
      <c r="T21" s="9" t="str">
        <f>IF('Súvaha TS'!T21=0," ",'Súvaha TS'!T21)</f>
        <v>K</v>
      </c>
      <c r="U21" s="9" t="str">
        <f>IF('Súvaha TS'!U21=0," ",'Súvaha TS'!U21)</f>
        <v>,</v>
      </c>
      <c r="V21" s="9" t="str">
        <f>IF('Súvaha TS'!V21=0," ",'Súvaha TS'!V21)</f>
        <v>S</v>
      </c>
      <c r="W21" s="9" t="str">
        <f>IF('Súvaha TS'!W21=0," ",'Súvaha TS'!W21)</f>
        <v>.</v>
      </c>
      <c r="X21" s="9" t="str">
        <f>IF('Súvaha TS'!X21=0," ",'Súvaha TS'!X21)</f>
        <v>R</v>
      </c>
      <c r="Y21" s="9" t="str">
        <f>IF('Súvaha TS'!Y21=0," ",'Súvaha TS'!Y21)</f>
        <v>.</v>
      </c>
      <c r="Z21" s="9" t="str">
        <f>IF('Súvaha TS'!Z21=0," ",'Súvaha TS'!Z21)</f>
        <v>O</v>
      </c>
      <c r="AA21" s="9" t="str">
        <f>IF('Súvaha TS'!AA21=0," ",'Súvaha TS'!AA21)</f>
        <v>.</v>
      </c>
      <c r="AB21" s="9" t="str">
        <f>IF('Súvaha TS'!AB21=0," ",'Súvaha TS'!AB21)</f>
        <v xml:space="preserve"> </v>
      </c>
      <c r="AC21" s="9" t="str">
        <f>IF('Súvaha TS'!AC21=0," ",'Súvaha TS'!AC21)</f>
        <v xml:space="preserve"> </v>
      </c>
      <c r="AD21" s="9" t="str">
        <f>IF('Súvaha TS'!AD21=0," ",'Súvaha TS'!AD21)</f>
        <v xml:space="preserve"> </v>
      </c>
      <c r="AE21" s="9" t="str">
        <f>IF('Súvaha TS'!AE21=0," ",'Súvaha TS'!AE21)</f>
        <v xml:space="preserve"> </v>
      </c>
      <c r="AF21" s="9" t="str">
        <f>IF('Súvaha TS'!AF21=0," ",'Súvaha TS'!AF21)</f>
        <v xml:space="preserve"> </v>
      </c>
      <c r="AG21" s="9" t="str">
        <f>IF('Súvaha TS'!AG21=0," ",'Súvaha TS'!AG21)</f>
        <v xml:space="preserve"> </v>
      </c>
      <c r="AH21" s="9" t="str">
        <f>IF('Súvaha TS'!AH21=0," ",'Súvaha TS'!AH21)</f>
        <v xml:space="preserve"> </v>
      </c>
    </row>
    <row r="22" spans="1:34" ht="16.5" customHeight="1" x14ac:dyDescent="0.25">
      <c r="A22" s="9" t="str">
        <f>IF('Súvaha TS'!A22=0," ",'Súvaha TS'!A22)</f>
        <v xml:space="preserve"> </v>
      </c>
      <c r="B22" s="9" t="str">
        <f>IF('Súvaha TS'!B22=0," ",'Súvaha TS'!B22)</f>
        <v xml:space="preserve"> </v>
      </c>
      <c r="C22" s="9" t="str">
        <f>IF('Súvaha TS'!C22=0," ",'Súvaha TS'!C22)</f>
        <v xml:space="preserve"> </v>
      </c>
      <c r="D22" s="9" t="str">
        <f>IF('Súvaha TS'!D22=0," ",'Súvaha TS'!D22)</f>
        <v xml:space="preserve"> </v>
      </c>
      <c r="E22" s="9" t="str">
        <f>IF('Súvaha TS'!E22=0," ",'Súvaha TS'!E22)</f>
        <v xml:space="preserve"> </v>
      </c>
      <c r="F22" s="9" t="str">
        <f>IF('Súvaha TS'!F22=0," ",'Súvaha TS'!F22)</f>
        <v xml:space="preserve"> </v>
      </c>
      <c r="G22" s="9" t="str">
        <f>IF('Súvaha TS'!G22=0," ",'Súvaha TS'!G22)</f>
        <v xml:space="preserve"> </v>
      </c>
      <c r="H22" s="9" t="str">
        <f>IF('Súvaha TS'!H22=0," ",'Súvaha TS'!H22)</f>
        <v xml:space="preserve"> </v>
      </c>
      <c r="I22" s="9" t="str">
        <f>IF('Súvaha TS'!I22=0," ",'Súvaha TS'!I22)</f>
        <v xml:space="preserve"> </v>
      </c>
      <c r="J22" s="9" t="str">
        <f>IF('Súvaha TS'!J22=0," ",'Súvaha TS'!J22)</f>
        <v xml:space="preserve"> </v>
      </c>
      <c r="K22" s="9" t="str">
        <f>IF('Súvaha TS'!K22=0," ",'Súvaha TS'!K22)</f>
        <v xml:space="preserve"> </v>
      </c>
      <c r="L22" s="9" t="str">
        <f>IF('Súvaha TS'!L22=0," ",'Súvaha TS'!L22)</f>
        <v xml:space="preserve"> </v>
      </c>
      <c r="M22" s="9" t="str">
        <f>IF('Súvaha TS'!M22=0," ",'Súvaha TS'!M22)</f>
        <v xml:space="preserve"> </v>
      </c>
      <c r="N22" s="9" t="str">
        <f>IF('Súvaha TS'!N22=0," ",'Súvaha TS'!N22)</f>
        <v xml:space="preserve"> </v>
      </c>
      <c r="O22" s="9" t="str">
        <f>IF('Súvaha TS'!O22=0," ",'Súvaha TS'!O22)</f>
        <v xml:space="preserve"> </v>
      </c>
      <c r="P22" s="9" t="str">
        <f>IF('Súvaha TS'!P22=0," ",'Súvaha TS'!P22)</f>
        <v xml:space="preserve"> </v>
      </c>
      <c r="Q22" s="9" t="str">
        <f>IF('Súvaha TS'!Q22=0," ",'Súvaha TS'!Q22)</f>
        <v xml:space="preserve"> </v>
      </c>
      <c r="R22" s="9" t="str">
        <f>IF('Súvaha TS'!R22=0," ",'Súvaha TS'!R22)</f>
        <v xml:space="preserve"> </v>
      </c>
      <c r="S22" s="9" t="str">
        <f>IF('Súvaha TS'!S22=0," ",'Súvaha TS'!S22)</f>
        <v xml:space="preserve"> </v>
      </c>
      <c r="T22" s="9" t="str">
        <f>IF('Súvaha TS'!T22=0," ",'Súvaha TS'!T22)</f>
        <v xml:space="preserve"> </v>
      </c>
      <c r="U22" s="9" t="str">
        <f>IF('Súvaha TS'!U22=0," ",'Súvaha TS'!U22)</f>
        <v xml:space="preserve"> </v>
      </c>
      <c r="V22" s="9" t="str">
        <f>IF('Súvaha TS'!V22=0," ",'Súvaha TS'!V22)</f>
        <v xml:space="preserve"> </v>
      </c>
      <c r="W22" s="9" t="str">
        <f>IF('Súvaha TS'!W22=0," ",'Súvaha TS'!W22)</f>
        <v xml:space="preserve"> </v>
      </c>
      <c r="X22" s="9" t="str">
        <f>IF('Súvaha TS'!X22=0," ",'Súvaha TS'!X22)</f>
        <v xml:space="preserve"> </v>
      </c>
      <c r="Y22" s="9" t="str">
        <f>IF('Súvaha TS'!Y22=0," ",'Súvaha TS'!Y22)</f>
        <v xml:space="preserve"> </v>
      </c>
      <c r="Z22" s="9" t="str">
        <f>IF('Súvaha TS'!Z22=0," ",'Súvaha TS'!Z22)</f>
        <v xml:space="preserve"> </v>
      </c>
      <c r="AA22" s="9" t="str">
        <f>IF('Súvaha TS'!AA22=0," ",'Súvaha TS'!AA22)</f>
        <v xml:space="preserve"> </v>
      </c>
      <c r="AB22" s="9" t="str">
        <f>IF('Súvaha TS'!AB22=0," ",'Súvaha TS'!AB22)</f>
        <v xml:space="preserve"> </v>
      </c>
      <c r="AC22" s="9" t="str">
        <f>IF('Súvaha TS'!AC22=0," ",'Súvaha TS'!AC22)</f>
        <v xml:space="preserve"> </v>
      </c>
      <c r="AD22" s="9" t="str">
        <f>IF('Súvaha TS'!AD22=0," ",'Súvaha TS'!AD22)</f>
        <v xml:space="preserve"> </v>
      </c>
      <c r="AE22" s="9" t="str">
        <f>IF('Súvaha TS'!AE22=0," ",'Súvaha TS'!AE22)</f>
        <v xml:space="preserve"> </v>
      </c>
      <c r="AF22" s="9" t="str">
        <f>IF('Súvaha TS'!AF22=0," ",'Súvaha TS'!AF22)</f>
        <v xml:space="preserve"> </v>
      </c>
      <c r="AG22" s="9" t="str">
        <f>IF('Súvaha TS'!AG22=0," ",'Súvaha TS'!AG22)</f>
        <v xml:space="preserve"> </v>
      </c>
      <c r="AH22" s="9" t="str">
        <f>IF('Súvaha TS'!AH22=0," ",'Súvaha TS'!AH22)</f>
        <v xml:space="preserve"> </v>
      </c>
    </row>
    <row r="23" spans="1:34" ht="16.5" customHeight="1" x14ac:dyDescent="0.2">
      <c r="A23" s="25" t="s">
        <v>596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7"/>
    </row>
    <row r="24" spans="1:34" ht="16.5" customHeight="1" x14ac:dyDescent="0.2">
      <c r="A24" s="15" t="s">
        <v>24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 t="s">
        <v>25</v>
      </c>
      <c r="AD24" s="10"/>
      <c r="AE24" s="10"/>
      <c r="AF24" s="10"/>
      <c r="AG24" s="10"/>
      <c r="AH24" s="21"/>
    </row>
    <row r="25" spans="1:34" s="106" customFormat="1" ht="16.5" customHeight="1" x14ac:dyDescent="0.25">
      <c r="A25" s="103" t="str">
        <f>IF('Súvaha TS'!A25=0," ",'Súvaha TS'!A25)</f>
        <v xml:space="preserve"> </v>
      </c>
      <c r="B25" s="103" t="str">
        <f>IF('Súvaha TS'!B25=0," ",'Súvaha TS'!B25)</f>
        <v xml:space="preserve"> </v>
      </c>
      <c r="C25" s="103" t="str">
        <f>IF('Súvaha TS'!C25=0," ",'Súvaha TS'!C25)</f>
        <v xml:space="preserve"> </v>
      </c>
      <c r="D25" s="103" t="str">
        <f>IF('Súvaha TS'!D25=0," ",'Súvaha TS'!D25)</f>
        <v xml:space="preserve"> </v>
      </c>
      <c r="E25" s="103" t="str">
        <f>IF('Súvaha TS'!E25=0," ",'Súvaha TS'!E25)</f>
        <v xml:space="preserve"> </v>
      </c>
      <c r="F25" s="103" t="str">
        <f>IF('Súvaha TS'!F25=0," ",'Súvaha TS'!F25)</f>
        <v xml:space="preserve"> </v>
      </c>
      <c r="G25" s="103" t="str">
        <f>IF('Súvaha TS'!G25=0," ",'Súvaha TS'!G25)</f>
        <v xml:space="preserve"> </v>
      </c>
      <c r="H25" s="103" t="str">
        <f>IF('Súvaha TS'!H25=0," ",'Súvaha TS'!H25)</f>
        <v xml:space="preserve"> </v>
      </c>
      <c r="I25" s="103" t="str">
        <f>IF('Súvaha TS'!I25=0," ",'Súvaha TS'!I25)</f>
        <v xml:space="preserve"> </v>
      </c>
      <c r="J25" s="103" t="str">
        <f>IF('Súvaha TS'!J25=0," ",'Súvaha TS'!J25)</f>
        <v xml:space="preserve"> </v>
      </c>
      <c r="K25" s="103" t="str">
        <f>IF('Súvaha TS'!K25=0," ",'Súvaha TS'!K25)</f>
        <v xml:space="preserve"> </v>
      </c>
      <c r="L25" s="103" t="str">
        <f>IF('Súvaha TS'!L25=0," ",'Súvaha TS'!L25)</f>
        <v xml:space="preserve"> </v>
      </c>
      <c r="M25" s="103" t="str">
        <f>IF('Súvaha TS'!M25=0," ",'Súvaha TS'!M25)</f>
        <v xml:space="preserve"> </v>
      </c>
      <c r="N25" s="103" t="str">
        <f>IF('Súvaha TS'!N25=0," ",'Súvaha TS'!N25)</f>
        <v xml:space="preserve"> </v>
      </c>
      <c r="O25" s="103" t="str">
        <f>IF('Súvaha TS'!O25=0," ",'Súvaha TS'!O25)</f>
        <v xml:space="preserve"> </v>
      </c>
      <c r="P25" s="103" t="str">
        <f>IF('Súvaha TS'!P25=0," ",'Súvaha TS'!P25)</f>
        <v xml:space="preserve"> </v>
      </c>
      <c r="Q25" s="103" t="str">
        <f>IF('Súvaha TS'!Q25=0," ",'Súvaha TS'!Q25)</f>
        <v xml:space="preserve"> </v>
      </c>
      <c r="R25" s="103" t="str">
        <f>IF('Súvaha TS'!R25=0," ",'Súvaha TS'!R25)</f>
        <v xml:space="preserve"> </v>
      </c>
      <c r="S25" s="103" t="str">
        <f>IF('Súvaha TS'!S25=0," ",'Súvaha TS'!S25)</f>
        <v xml:space="preserve"> </v>
      </c>
      <c r="T25" s="103" t="str">
        <f>IF('Súvaha TS'!T25=0," ",'Súvaha TS'!T25)</f>
        <v xml:space="preserve"> </v>
      </c>
      <c r="U25" s="103" t="str">
        <f>IF('Súvaha TS'!U25=0," ",'Súvaha TS'!U25)</f>
        <v xml:space="preserve"> </v>
      </c>
      <c r="V25" s="103" t="str">
        <f>IF('Súvaha TS'!V25=0," ",'Súvaha TS'!V25)</f>
        <v xml:space="preserve"> </v>
      </c>
      <c r="W25" s="103" t="str">
        <f>IF('Súvaha TS'!W25=0," ",'Súvaha TS'!W25)</f>
        <v xml:space="preserve"> </v>
      </c>
      <c r="X25" s="103" t="str">
        <f>IF('Súvaha TS'!X25=0," ",'Súvaha TS'!X25)</f>
        <v xml:space="preserve"> </v>
      </c>
      <c r="Y25" s="103" t="str">
        <f>IF('Súvaha TS'!Y25=0," ",'Súvaha TS'!Y25)</f>
        <v xml:space="preserve"> </v>
      </c>
      <c r="Z25" s="103" t="str">
        <f>IF('Súvaha TS'!Z25=0," ",'Súvaha TS'!Z25)</f>
        <v xml:space="preserve"> </v>
      </c>
      <c r="AA25" s="16"/>
      <c r="AB25" s="16"/>
      <c r="AC25" s="103" t="str">
        <f>IF('Súvaha TS'!AC25=0," ",'Súvaha TS'!AC25)</f>
        <v xml:space="preserve"> </v>
      </c>
      <c r="AD25" s="103" t="str">
        <f>IF('Súvaha TS'!AD25=0," ",'Súvaha TS'!AD25)</f>
        <v xml:space="preserve"> </v>
      </c>
      <c r="AE25" s="103" t="str">
        <f>IF('Súvaha TS'!AE25=0," ",'Súvaha TS'!AE25)</f>
        <v xml:space="preserve"> </v>
      </c>
      <c r="AF25" s="103">
        <f>IF('Súvaha TS'!AF25=0," ",'Súvaha TS'!AF25)</f>
        <v>3</v>
      </c>
      <c r="AG25" s="103">
        <f>IF('Súvaha TS'!AG25=0," ",'Súvaha TS'!AG25)</f>
        <v>2</v>
      </c>
      <c r="AH25" s="103">
        <f>IF('Súvaha TS'!AH25=0," ",'Súvaha TS'!AH25)</f>
        <v>5</v>
      </c>
    </row>
    <row r="26" spans="1:34" ht="16.5" customHeight="1" x14ac:dyDescent="0.2">
      <c r="A26" s="15" t="s">
        <v>26</v>
      </c>
      <c r="B26" s="10"/>
      <c r="C26" s="10"/>
      <c r="D26" s="10"/>
      <c r="E26" s="10"/>
      <c r="F26" s="10"/>
      <c r="G26" s="10"/>
      <c r="H26" s="10" t="s">
        <v>597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21"/>
    </row>
    <row r="27" spans="1:34" s="106" customFormat="1" ht="16.5" customHeight="1" x14ac:dyDescent="0.25">
      <c r="A27" s="103" t="str">
        <f>IF('Súvaha TS'!A27=0," ",'Súvaha TS'!A27)</f>
        <v xml:space="preserve"> </v>
      </c>
      <c r="B27" s="103">
        <f>IF('Súvaha TS'!B27=0," ",'Súvaha TS'!B27)</f>
        <v>3</v>
      </c>
      <c r="C27" s="103">
        <f>IF('Súvaha TS'!C27=0," ",'Súvaha TS'!C27)</f>
        <v>8</v>
      </c>
      <c r="D27" s="103">
        <f>IF('Súvaha TS'!D27=0," ",'Súvaha TS'!D27)</f>
        <v>4</v>
      </c>
      <c r="E27" s="103">
        <f>IF('Súvaha TS'!E27=0," ",'Súvaha TS'!E27)</f>
        <v>1</v>
      </c>
      <c r="F27" s="16"/>
      <c r="G27" s="16"/>
      <c r="H27" s="103" t="str">
        <f>IF('Súvaha TS'!H27=0," ",'Súvaha TS'!H27)</f>
        <v>K</v>
      </c>
      <c r="I27" s="103" t="str">
        <f>IF('Súvaha TS'!I27=0," ",'Súvaha TS'!I27)</f>
        <v>O</v>
      </c>
      <c r="J27" s="103" t="str">
        <f>IF('Súvaha TS'!J27=0," ",'Súvaha TS'!J27)</f>
        <v>Š</v>
      </c>
      <c r="K27" s="103" t="str">
        <f>IF('Súvaha TS'!K27=0," ",'Súvaha TS'!K27)</f>
        <v>Ť</v>
      </c>
      <c r="L27" s="103" t="str">
        <f>IF('Súvaha TS'!L27=0," ",'Súvaha TS'!L27)</f>
        <v>A</v>
      </c>
      <c r="M27" s="103" t="str">
        <f>IF('Súvaha TS'!M27=0," ",'Súvaha TS'!M27)</f>
        <v>N</v>
      </c>
      <c r="N27" s="103" t="str">
        <f>IF('Súvaha TS'!N27=0," ",'Súvaha TS'!N27)</f>
        <v>Y</v>
      </c>
      <c r="O27" s="103" t="str">
        <f>IF('Súvaha TS'!O27=0," ",'Súvaha TS'!O27)</f>
        <v xml:space="preserve"> </v>
      </c>
      <c r="P27" s="103" t="str">
        <f>IF('Súvaha TS'!P27=0," ",'Súvaha TS'!P27)</f>
        <v>N</v>
      </c>
      <c r="Q27" s="103" t="str">
        <f>IF('Súvaha TS'!Q27=0," ",'Súvaha TS'!Q27)</f>
        <v>A</v>
      </c>
      <c r="R27" s="103" t="str">
        <f>IF('Súvaha TS'!R27=0," ",'Súvaha TS'!R27)</f>
        <v>D</v>
      </c>
      <c r="S27" s="103" t="str">
        <f>IF('Súvaha TS'!S27=0," ",'Súvaha TS'!S27)</f>
        <v xml:space="preserve"> </v>
      </c>
      <c r="T27" s="103" t="str">
        <f>IF('Súvaha TS'!T27=0," ",'Súvaha TS'!T27)</f>
        <v>T</v>
      </c>
      <c r="U27" s="103" t="str">
        <f>IF('Súvaha TS'!U27=0," ",'Súvaha TS'!U27)</f>
        <v>U</v>
      </c>
      <c r="V27" s="103" t="str">
        <f>IF('Súvaha TS'!V27=0," ",'Súvaha TS'!V27)</f>
        <v>R</v>
      </c>
      <c r="W27" s="103" t="str">
        <f>IF('Súvaha TS'!W27=0," ",'Súvaha TS'!W27)</f>
        <v>C</v>
      </c>
      <c r="X27" s="103" t="str">
        <f>IF('Súvaha TS'!X27=0," ",'Súvaha TS'!X27)</f>
        <v>O</v>
      </c>
      <c r="Y27" s="103" t="str">
        <f>IF('Súvaha TS'!Y27=0," ",'Súvaha TS'!Y27)</f>
        <v>M</v>
      </c>
      <c r="Z27" s="103" t="str">
        <f>IF('Súvaha TS'!Z27=0," ",'Súvaha TS'!Z27)</f>
        <v xml:space="preserve"> </v>
      </c>
      <c r="AA27" s="103" t="str">
        <f>IF('Súvaha TS'!AA27=0," ",'Súvaha TS'!AA27)</f>
        <v xml:space="preserve"> </v>
      </c>
      <c r="AB27" s="103" t="str">
        <f>IF('Súvaha TS'!AB27=0," ",'Súvaha TS'!AB27)</f>
        <v xml:space="preserve"> </v>
      </c>
      <c r="AC27" s="103" t="str">
        <f>IF('Súvaha TS'!AC27=0," ",'Súvaha TS'!AC27)</f>
        <v xml:space="preserve"> </v>
      </c>
      <c r="AD27" s="103" t="str">
        <f>IF('Súvaha TS'!AD27=0," ",'Súvaha TS'!AD27)</f>
        <v xml:space="preserve"> </v>
      </c>
      <c r="AE27" s="103" t="str">
        <f>IF('Súvaha TS'!AE27=0," ",'Súvaha TS'!AE27)</f>
        <v xml:space="preserve"> </v>
      </c>
      <c r="AF27" s="103" t="str">
        <f>IF('Súvaha TS'!AF27=0," ",'Súvaha TS'!AF27)</f>
        <v xml:space="preserve"> </v>
      </c>
      <c r="AG27" s="103" t="str">
        <f>IF('Súvaha TS'!AG27=0," ",'Súvaha TS'!AG27)</f>
        <v xml:space="preserve"> </v>
      </c>
      <c r="AH27" s="103" t="str">
        <f>IF('Súvaha TS'!AH27=0," ",'Súvaha TS'!AH27)</f>
        <v xml:space="preserve"> </v>
      </c>
    </row>
    <row r="28" spans="1:34" s="2" customFormat="1" ht="16.5" customHeight="1" x14ac:dyDescent="0.2">
      <c r="A28" s="15" t="s">
        <v>598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 t="s">
        <v>599</v>
      </c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21"/>
    </row>
    <row r="29" spans="1:34" ht="16.5" customHeight="1" x14ac:dyDescent="0.25">
      <c r="A29" s="9" t="str">
        <f>IF('Súvaha TS'!A29=0," ",'Súvaha TS'!A29)</f>
        <v xml:space="preserve"> </v>
      </c>
      <c r="B29" s="9">
        <f>IF('Súvaha TS'!B29=0," ",'Súvaha TS'!B29)</f>
        <v>4</v>
      </c>
      <c r="C29" s="9">
        <f>IF('Súvaha TS'!C29=0," ",'Súvaha TS'!C29)</f>
        <v>3</v>
      </c>
      <c r="D29" s="9" t="str">
        <f>IF('Súvaha TS'!D29=0," ",'Súvaha TS'!D29)</f>
        <v xml:space="preserve"> </v>
      </c>
      <c r="E29" s="16" t="s">
        <v>27</v>
      </c>
      <c r="F29" s="9">
        <f>IF('Súvaha TS'!F29=0," ",'Súvaha TS'!F29)</f>
        <v>4</v>
      </c>
      <c r="G29" s="9">
        <f>IF('Súvaha TS'!G29=0," ",'Súvaha TS'!G29)</f>
        <v>3</v>
      </c>
      <c r="H29" s="9">
        <f>IF('Súvaha TS'!H29=0," ",'Súvaha TS'!H29)</f>
        <v>8</v>
      </c>
      <c r="I29" s="9">
        <f>IF('Súvaha TS'!I29=0," ",'Súvaha TS'!I29)</f>
        <v>8</v>
      </c>
      <c r="J29" s="9">
        <f>IF('Súvaha TS'!J29=0," ",'Súvaha TS'!J29)</f>
        <v>5</v>
      </c>
      <c r="K29" s="9">
        <f>IF('Súvaha TS'!K29=0," ",'Súvaha TS'!K29)</f>
        <v>7</v>
      </c>
      <c r="L29" s="9">
        <f>IF('Súvaha TS'!L29=0," ",'Súvaha TS'!L29)</f>
        <v>5</v>
      </c>
      <c r="M29" s="9" t="str">
        <f>IF('Súvaha TS'!M29=0," ",'Súvaha TS'!M29)</f>
        <v xml:space="preserve"> </v>
      </c>
      <c r="N29" s="5"/>
      <c r="O29" s="5"/>
      <c r="P29" s="5"/>
      <c r="Q29" s="5"/>
      <c r="R29" s="9" t="str">
        <f>IF('Súvaha TS'!R29=0," ",'Súvaha TS'!R29)</f>
        <v xml:space="preserve"> </v>
      </c>
      <c r="S29" s="9">
        <f>IF('Súvaha TS'!S29=0," ",'Súvaha TS'!S29)</f>
        <v>4</v>
      </c>
      <c r="T29" s="9">
        <f>IF('Súvaha TS'!T29=0," ",'Súvaha TS'!T29)</f>
        <v>3</v>
      </c>
      <c r="U29" s="9" t="str">
        <f>IF('Súvaha TS'!U29=0," ",'Súvaha TS'!U29)</f>
        <v xml:space="preserve"> </v>
      </c>
      <c r="V29" s="16" t="s">
        <v>27</v>
      </c>
      <c r="W29" s="9">
        <f>IF('Súvaha TS'!W29=0," ",'Súvaha TS'!W29)</f>
        <v>4</v>
      </c>
      <c r="X29" s="9">
        <f>IF('Súvaha TS'!X29=0," ",'Súvaha TS'!X29)</f>
        <v>3</v>
      </c>
      <c r="Y29" s="9">
        <f>IF('Súvaha TS'!Y29=0," ",'Súvaha TS'!Y29)</f>
        <v>8</v>
      </c>
      <c r="Z29" s="9">
        <f>IF('Súvaha TS'!Z29=0," ",'Súvaha TS'!Z29)</f>
        <v>8</v>
      </c>
      <c r="AA29" s="9">
        <f>IF('Súvaha TS'!AA29=0," ",'Súvaha TS'!AA29)</f>
        <v>5</v>
      </c>
      <c r="AB29" s="9">
        <f>IF('Súvaha TS'!AB29=0," ",'Súvaha TS'!AB29)</f>
        <v>7</v>
      </c>
      <c r="AC29" s="9">
        <f>IF('Súvaha TS'!AC29=0," ",'Súvaha TS'!AC29)</f>
        <v>4</v>
      </c>
      <c r="AD29" s="9" t="str">
        <f>IF('Súvaha TS'!AD29=0," ",'Súvaha TS'!AD29)</f>
        <v xml:space="preserve"> </v>
      </c>
      <c r="AE29" s="5"/>
      <c r="AF29" s="5"/>
      <c r="AG29" s="5"/>
      <c r="AH29" s="17"/>
    </row>
    <row r="30" spans="1:34" s="2" customFormat="1" ht="16.5" customHeight="1" x14ac:dyDescent="0.2">
      <c r="A30" s="15" t="s">
        <v>600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21"/>
    </row>
    <row r="31" spans="1:34" s="106" customFormat="1" ht="16.5" customHeight="1" x14ac:dyDescent="0.25">
      <c r="A31" s="103" t="str">
        <f>IF('Súvaha TS'!A31=0," ",'Súvaha TS'!A31)</f>
        <v>S</v>
      </c>
      <c r="B31" s="103" t="str">
        <f>IF('Súvaha TS'!B31=0," ",'Súvaha TS'!B31)</f>
        <v>U</v>
      </c>
      <c r="C31" s="103" t="str">
        <f>IF('Súvaha TS'!C31=0," ",'Súvaha TS'!C31)</f>
        <v>H</v>
      </c>
      <c r="D31" s="103" t="str">
        <f>IF('Súvaha TS'!D31=0," ",'Súvaha TS'!D31)</f>
        <v>A</v>
      </c>
      <c r="E31" s="103" t="str">
        <f>IF('Súvaha TS'!E31=0," ",'Súvaha TS'!E31)</f>
        <v>J</v>
      </c>
      <c r="F31" s="103" t="str">
        <f>IF('Súvaha TS'!F31=0," ",'Súvaha TS'!F31)</f>
        <v>O</v>
      </c>
      <c r="G31" s="103" t="str">
        <f>IF('Súvaha TS'!G31=0," ",'Súvaha TS'!G31)</f>
        <v>V</v>
      </c>
      <c r="H31" s="103" t="str">
        <f>IF('Súvaha TS'!H31=0," ",'Súvaha TS'!H31)</f>
        <v>A</v>
      </c>
      <c r="I31" s="103" t="str">
        <f>IF('Súvaha TS'!I31=0," ",'Súvaha TS'!I31)</f>
        <v>@</v>
      </c>
      <c r="J31" s="103" t="str">
        <f>IF('Súvaha TS'!J31=0," ",'Súvaha TS'!J31)</f>
        <v>H</v>
      </c>
      <c r="K31" s="103" t="str">
        <f>IF('Súvaha TS'!K31=0," ",'Súvaha TS'!K31)</f>
        <v>A</v>
      </c>
      <c r="L31" s="103" t="str">
        <f>IF('Súvaha TS'!L31=0," ",'Súvaha TS'!L31)</f>
        <v>N</v>
      </c>
      <c r="M31" s="103" t="str">
        <f>IF('Súvaha TS'!M31=0," ",'Súvaha TS'!M31)</f>
        <v>S</v>
      </c>
      <c r="N31" s="103" t="str">
        <f>IF('Súvaha TS'!N31=0," ",'Súvaha TS'!N31)</f>
        <v>A</v>
      </c>
      <c r="O31" s="103" t="str">
        <f>IF('Súvaha TS'!O31=0," ",'Súvaha TS'!O31)</f>
        <v>F</v>
      </c>
      <c r="P31" s="103" t="str">
        <f>IF('Súvaha TS'!P31=0," ",'Súvaha TS'!P31)</f>
        <v>L</v>
      </c>
      <c r="Q31" s="103" t="str">
        <f>IF('Súvaha TS'!Q31=0," ",'Súvaha TS'!Q31)</f>
        <v>E</v>
      </c>
      <c r="R31" s="103" t="str">
        <f>IF('Súvaha TS'!R31=0," ",'Súvaha TS'!R31)</f>
        <v>X</v>
      </c>
      <c r="S31" s="103" t="str">
        <f>IF('Súvaha TS'!S31=0," ",'Súvaha TS'!S31)</f>
        <v>.</v>
      </c>
      <c r="T31" s="103" t="str">
        <f>IF('Súvaha TS'!T31=0," ",'Súvaha TS'!T31)</f>
        <v>S</v>
      </c>
      <c r="U31" s="103" t="str">
        <f>IF('Súvaha TS'!U31=0," ",'Súvaha TS'!U31)</f>
        <v>K</v>
      </c>
      <c r="V31" s="103" t="str">
        <f>IF('Súvaha TS'!V31=0," ",'Súvaha TS'!V31)</f>
        <v xml:space="preserve"> </v>
      </c>
      <c r="W31" s="103" t="str">
        <f>IF('Súvaha TS'!W31=0," ",'Súvaha TS'!W31)</f>
        <v xml:space="preserve"> </v>
      </c>
      <c r="X31" s="103" t="str">
        <f>IF('Súvaha TS'!X31=0," ",'Súvaha TS'!X31)</f>
        <v xml:space="preserve"> </v>
      </c>
      <c r="Y31" s="103" t="str">
        <f>IF('Súvaha TS'!Y31=0," ",'Súvaha TS'!Y31)</f>
        <v xml:space="preserve"> </v>
      </c>
      <c r="Z31" s="103" t="str">
        <f>IF('Súvaha TS'!Z31=0," ",'Súvaha TS'!Z31)</f>
        <v xml:space="preserve"> </v>
      </c>
      <c r="AA31" s="103" t="str">
        <f>IF('Súvaha TS'!AA31=0," ",'Súvaha TS'!AA31)</f>
        <v xml:space="preserve"> </v>
      </c>
      <c r="AB31" s="103" t="str">
        <f>IF('Súvaha TS'!AB31=0," ",'Súvaha TS'!AB31)</f>
        <v xml:space="preserve"> </v>
      </c>
      <c r="AC31" s="103" t="str">
        <f>IF('Súvaha TS'!AC31=0," ",'Súvaha TS'!AC31)</f>
        <v xml:space="preserve"> </v>
      </c>
      <c r="AD31" s="103" t="str">
        <f>IF('Súvaha TS'!AD31=0," ",'Súvaha TS'!AD31)</f>
        <v xml:space="preserve"> </v>
      </c>
      <c r="AE31" s="16"/>
      <c r="AF31" s="16"/>
      <c r="AG31" s="16"/>
      <c r="AH31" s="117"/>
    </row>
    <row r="32" spans="1:34" ht="16.5" customHeight="1" x14ac:dyDescent="0.25">
      <c r="A32" s="22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17"/>
    </row>
    <row r="33" spans="1:34" s="2" customFormat="1" ht="16.5" customHeight="1" x14ac:dyDescent="0.2">
      <c r="A33" s="25" t="s">
        <v>601</v>
      </c>
      <c r="B33" s="26"/>
      <c r="C33" s="13"/>
      <c r="D33" s="26"/>
      <c r="E33" s="26"/>
      <c r="F33" s="13"/>
      <c r="G33" s="26"/>
      <c r="H33" s="26"/>
      <c r="I33" s="26"/>
      <c r="J33" s="27"/>
      <c r="K33" s="226" t="s">
        <v>603</v>
      </c>
      <c r="L33" s="227"/>
      <c r="M33" s="227"/>
      <c r="N33" s="227"/>
      <c r="O33" s="227"/>
      <c r="P33" s="227"/>
      <c r="Q33" s="227"/>
      <c r="R33" s="228"/>
      <c r="S33" s="226" t="s">
        <v>604</v>
      </c>
      <c r="T33" s="227"/>
      <c r="U33" s="227"/>
      <c r="V33" s="227"/>
      <c r="W33" s="227"/>
      <c r="X33" s="227"/>
      <c r="Y33" s="227"/>
      <c r="Z33" s="228"/>
      <c r="AA33" s="226" t="s">
        <v>605</v>
      </c>
      <c r="AB33" s="227"/>
      <c r="AC33" s="227"/>
      <c r="AD33" s="227"/>
      <c r="AE33" s="227"/>
      <c r="AF33" s="227"/>
      <c r="AG33" s="227"/>
      <c r="AH33" s="228"/>
    </row>
    <row r="34" spans="1:34" ht="16.5" customHeight="1" x14ac:dyDescent="0.2">
      <c r="A34" s="9">
        <v>1</v>
      </c>
      <c r="B34" s="9">
        <v>0</v>
      </c>
      <c r="C34" s="24" t="s">
        <v>23</v>
      </c>
      <c r="D34" s="9">
        <v>0</v>
      </c>
      <c r="E34" s="9">
        <f>IF('Súvaha TS'!E34=0," ",'Súvaha TS'!E34)</f>
        <v>3</v>
      </c>
      <c r="F34" s="24" t="s">
        <v>23</v>
      </c>
      <c r="G34" s="9">
        <f>IF('Súvaha TS'!G34=0," ",'Súvaha TS'!G34)</f>
        <v>2</v>
      </c>
      <c r="H34" s="9">
        <v>0</v>
      </c>
      <c r="I34" s="9">
        <f>IF('Súvaha TS'!I34=0," ",'Súvaha TS'!I34)</f>
        <v>1</v>
      </c>
      <c r="J34" s="9">
        <f>IF('Súvaha TS'!J34=0," ",'Súvaha TS'!J34)</f>
        <v>4</v>
      </c>
      <c r="K34" s="229"/>
      <c r="L34" s="230"/>
      <c r="M34" s="230"/>
      <c r="N34" s="230"/>
      <c r="O34" s="230"/>
      <c r="P34" s="230"/>
      <c r="Q34" s="230"/>
      <c r="R34" s="231"/>
      <c r="S34" s="229"/>
      <c r="T34" s="230"/>
      <c r="U34" s="230"/>
      <c r="V34" s="230"/>
      <c r="W34" s="230"/>
      <c r="X34" s="230"/>
      <c r="Y34" s="230"/>
      <c r="Z34" s="231"/>
      <c r="AA34" s="229"/>
      <c r="AB34" s="230"/>
      <c r="AC34" s="230"/>
      <c r="AD34" s="230"/>
      <c r="AE34" s="230"/>
      <c r="AF34" s="230"/>
      <c r="AG34" s="230"/>
      <c r="AH34" s="231"/>
    </row>
    <row r="35" spans="1:34" ht="16.5" customHeight="1" x14ac:dyDescent="0.2">
      <c r="A35" s="22"/>
      <c r="B35" s="5"/>
      <c r="C35" s="16"/>
      <c r="D35" s="5"/>
      <c r="E35" s="5"/>
      <c r="F35" s="16"/>
      <c r="G35" s="5"/>
      <c r="H35" s="5"/>
      <c r="I35" s="5"/>
      <c r="J35" s="17"/>
      <c r="K35" s="229"/>
      <c r="L35" s="230"/>
      <c r="M35" s="230"/>
      <c r="N35" s="230"/>
      <c r="O35" s="230"/>
      <c r="P35" s="230"/>
      <c r="Q35" s="230"/>
      <c r="R35" s="231"/>
      <c r="S35" s="229"/>
      <c r="T35" s="230"/>
      <c r="U35" s="230"/>
      <c r="V35" s="230"/>
      <c r="W35" s="230"/>
      <c r="X35" s="230"/>
      <c r="Y35" s="230"/>
      <c r="Z35" s="231"/>
      <c r="AA35" s="229"/>
      <c r="AB35" s="230"/>
      <c r="AC35" s="230"/>
      <c r="AD35" s="230"/>
      <c r="AE35" s="230"/>
      <c r="AF35" s="230"/>
      <c r="AG35" s="230"/>
      <c r="AH35" s="231"/>
    </row>
    <row r="36" spans="1:34" ht="16.5" customHeight="1" x14ac:dyDescent="0.2">
      <c r="A36" s="22"/>
      <c r="B36" s="5"/>
      <c r="C36" s="5"/>
      <c r="D36" s="5"/>
      <c r="E36" s="5"/>
      <c r="F36" s="5"/>
      <c r="G36" s="5"/>
      <c r="H36" s="5"/>
      <c r="I36" s="5"/>
      <c r="J36" s="17"/>
      <c r="K36" s="229"/>
      <c r="L36" s="230"/>
      <c r="M36" s="230"/>
      <c r="N36" s="230"/>
      <c r="O36" s="230"/>
      <c r="P36" s="230"/>
      <c r="Q36" s="230"/>
      <c r="R36" s="231"/>
      <c r="S36" s="229"/>
      <c r="T36" s="230"/>
      <c r="U36" s="230"/>
      <c r="V36" s="230"/>
      <c r="W36" s="230"/>
      <c r="X36" s="230"/>
      <c r="Y36" s="230"/>
      <c r="Z36" s="231"/>
      <c r="AA36" s="229"/>
      <c r="AB36" s="230"/>
      <c r="AC36" s="230"/>
      <c r="AD36" s="230"/>
      <c r="AE36" s="230"/>
      <c r="AF36" s="230"/>
      <c r="AG36" s="230"/>
      <c r="AH36" s="231"/>
    </row>
    <row r="37" spans="1:34" ht="16.5" customHeight="1" x14ac:dyDescent="0.2">
      <c r="A37" s="15" t="s">
        <v>602</v>
      </c>
      <c r="B37" s="5"/>
      <c r="C37" s="5"/>
      <c r="D37" s="5"/>
      <c r="E37" s="5"/>
      <c r="F37" s="5"/>
      <c r="G37" s="5"/>
      <c r="H37" s="5"/>
      <c r="I37" s="5"/>
      <c r="J37" s="17"/>
      <c r="K37" s="229"/>
      <c r="L37" s="230"/>
      <c r="M37" s="230"/>
      <c r="N37" s="230"/>
      <c r="O37" s="230"/>
      <c r="P37" s="230"/>
      <c r="Q37" s="230"/>
      <c r="R37" s="231"/>
      <c r="S37" s="229"/>
      <c r="T37" s="230"/>
      <c r="U37" s="230"/>
      <c r="V37" s="230"/>
      <c r="W37" s="230"/>
      <c r="X37" s="230"/>
      <c r="Y37" s="230"/>
      <c r="Z37" s="231"/>
      <c r="AA37" s="229"/>
      <c r="AB37" s="230"/>
      <c r="AC37" s="230"/>
      <c r="AD37" s="230"/>
      <c r="AE37" s="230"/>
      <c r="AF37" s="230"/>
      <c r="AG37" s="230"/>
      <c r="AH37" s="231"/>
    </row>
    <row r="38" spans="1:34" ht="16.5" customHeight="1" x14ac:dyDescent="0.2">
      <c r="A38" s="9" t="str">
        <f>IF('Súvaha TS'!A38=0," ",'Súvaha TS'!A38)</f>
        <v xml:space="preserve"> </v>
      </c>
      <c r="B38" s="9" t="str">
        <f>IF('Súvaha TS'!B38=0," ",'Súvaha TS'!B38)</f>
        <v xml:space="preserve"> </v>
      </c>
      <c r="C38" s="28" t="s">
        <v>23</v>
      </c>
      <c r="D38" s="9" t="str">
        <f>IF('Súvaha TS'!D38=0," ",'Súvaha TS'!D38)</f>
        <v xml:space="preserve"> </v>
      </c>
      <c r="E38" s="9" t="str">
        <f>IF('Súvaha TS'!E38=0," ",'Súvaha TS'!E38)</f>
        <v xml:space="preserve"> </v>
      </c>
      <c r="F38" s="28" t="s">
        <v>23</v>
      </c>
      <c r="G38" s="9" t="str">
        <f>IF('Súvaha TS'!G38=0," ",'Súvaha TS'!G38)</f>
        <v xml:space="preserve"> </v>
      </c>
      <c r="H38" s="9" t="str">
        <f>IF('Súvaha TS'!H38=0," ",'Súvaha TS'!H38)</f>
        <v xml:space="preserve"> </v>
      </c>
      <c r="I38" s="9" t="str">
        <f>IF('Súvaha TS'!I38=0," ",'Súvaha TS'!I38)</f>
        <v xml:space="preserve"> </v>
      </c>
      <c r="J38" s="9" t="str">
        <f>IF('Súvaha TS'!J38=0," ",'Súvaha TS'!J38)</f>
        <v xml:space="preserve"> </v>
      </c>
      <c r="K38" s="232"/>
      <c r="L38" s="233"/>
      <c r="M38" s="233"/>
      <c r="N38" s="233"/>
      <c r="O38" s="233"/>
      <c r="P38" s="233"/>
      <c r="Q38" s="233"/>
      <c r="R38" s="234"/>
      <c r="S38" s="232"/>
      <c r="T38" s="233"/>
      <c r="U38" s="233"/>
      <c r="V38" s="233"/>
      <c r="W38" s="233"/>
      <c r="X38" s="233"/>
      <c r="Y38" s="233"/>
      <c r="Z38" s="234"/>
      <c r="AA38" s="232"/>
      <c r="AB38" s="233"/>
      <c r="AC38" s="233"/>
      <c r="AD38" s="233"/>
      <c r="AE38" s="233"/>
      <c r="AF38" s="233"/>
      <c r="AG38" s="233"/>
      <c r="AH38" s="234"/>
    </row>
  </sheetData>
  <mergeCells count="5">
    <mergeCell ref="A6:AH6"/>
    <mergeCell ref="X16:Z17"/>
    <mergeCell ref="K33:R38"/>
    <mergeCell ref="S33:Z38"/>
    <mergeCell ref="AA33:AH3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5"/>
  <sheetViews>
    <sheetView topLeftCell="A13" zoomScaleNormal="100" zoomScaleSheetLayoutView="100" workbookViewId="0">
      <selection activeCell="D25" sqref="D25"/>
    </sheetView>
  </sheetViews>
  <sheetFormatPr defaultRowHeight="12.75" x14ac:dyDescent="0.2"/>
  <cols>
    <col min="1" max="1" width="7.140625" style="93" customWidth="1"/>
    <col min="2" max="2" width="44.85546875" style="94" customWidth="1"/>
    <col min="3" max="3" width="6.28515625" style="93" customWidth="1"/>
    <col min="4" max="4" width="24.85546875" style="93" customWidth="1"/>
    <col min="5" max="5" width="27" style="93" customWidth="1"/>
    <col min="6" max="7" width="12.140625" style="82" customWidth="1"/>
    <col min="8" max="256" width="9.140625" style="82"/>
    <col min="257" max="257" width="7.140625" style="82" customWidth="1"/>
    <col min="258" max="258" width="44.85546875" style="82" customWidth="1"/>
    <col min="259" max="259" width="6.28515625" style="82" customWidth="1"/>
    <col min="260" max="260" width="24.85546875" style="82" customWidth="1"/>
    <col min="261" max="261" width="27" style="82" customWidth="1"/>
    <col min="262" max="263" width="12.140625" style="82" customWidth="1"/>
    <col min="264" max="512" width="9.140625" style="82"/>
    <col min="513" max="513" width="7.140625" style="82" customWidth="1"/>
    <col min="514" max="514" width="44.85546875" style="82" customWidth="1"/>
    <col min="515" max="515" width="6.28515625" style="82" customWidth="1"/>
    <col min="516" max="516" width="24.85546875" style="82" customWidth="1"/>
    <col min="517" max="517" width="27" style="82" customWidth="1"/>
    <col min="518" max="519" width="12.140625" style="82" customWidth="1"/>
    <col min="520" max="768" width="9.140625" style="82"/>
    <col min="769" max="769" width="7.140625" style="82" customWidth="1"/>
    <col min="770" max="770" width="44.85546875" style="82" customWidth="1"/>
    <col min="771" max="771" width="6.28515625" style="82" customWidth="1"/>
    <col min="772" max="772" width="24.85546875" style="82" customWidth="1"/>
    <col min="773" max="773" width="27" style="82" customWidth="1"/>
    <col min="774" max="775" width="12.140625" style="82" customWidth="1"/>
    <col min="776" max="1024" width="9.140625" style="82"/>
    <col min="1025" max="1025" width="7.140625" style="82" customWidth="1"/>
    <col min="1026" max="1026" width="44.85546875" style="82" customWidth="1"/>
    <col min="1027" max="1027" width="6.28515625" style="82" customWidth="1"/>
    <col min="1028" max="1028" width="24.85546875" style="82" customWidth="1"/>
    <col min="1029" max="1029" width="27" style="82" customWidth="1"/>
    <col min="1030" max="1031" width="12.140625" style="82" customWidth="1"/>
    <col min="1032" max="1280" width="9.140625" style="82"/>
    <col min="1281" max="1281" width="7.140625" style="82" customWidth="1"/>
    <col min="1282" max="1282" width="44.85546875" style="82" customWidth="1"/>
    <col min="1283" max="1283" width="6.28515625" style="82" customWidth="1"/>
    <col min="1284" max="1284" width="24.85546875" style="82" customWidth="1"/>
    <col min="1285" max="1285" width="27" style="82" customWidth="1"/>
    <col min="1286" max="1287" width="12.140625" style="82" customWidth="1"/>
    <col min="1288" max="1536" width="9.140625" style="82"/>
    <col min="1537" max="1537" width="7.140625" style="82" customWidth="1"/>
    <col min="1538" max="1538" width="44.85546875" style="82" customWidth="1"/>
    <col min="1539" max="1539" width="6.28515625" style="82" customWidth="1"/>
    <col min="1540" max="1540" width="24.85546875" style="82" customWidth="1"/>
    <col min="1541" max="1541" width="27" style="82" customWidth="1"/>
    <col min="1542" max="1543" width="12.140625" style="82" customWidth="1"/>
    <col min="1544" max="1792" width="9.140625" style="82"/>
    <col min="1793" max="1793" width="7.140625" style="82" customWidth="1"/>
    <col min="1794" max="1794" width="44.85546875" style="82" customWidth="1"/>
    <col min="1795" max="1795" width="6.28515625" style="82" customWidth="1"/>
    <col min="1796" max="1796" width="24.85546875" style="82" customWidth="1"/>
    <col min="1797" max="1797" width="27" style="82" customWidth="1"/>
    <col min="1798" max="1799" width="12.140625" style="82" customWidth="1"/>
    <col min="1800" max="2048" width="9.140625" style="82"/>
    <col min="2049" max="2049" width="7.140625" style="82" customWidth="1"/>
    <col min="2050" max="2050" width="44.85546875" style="82" customWidth="1"/>
    <col min="2051" max="2051" width="6.28515625" style="82" customWidth="1"/>
    <col min="2052" max="2052" width="24.85546875" style="82" customWidth="1"/>
    <col min="2053" max="2053" width="27" style="82" customWidth="1"/>
    <col min="2054" max="2055" width="12.140625" style="82" customWidth="1"/>
    <col min="2056" max="2304" width="9.140625" style="82"/>
    <col min="2305" max="2305" width="7.140625" style="82" customWidth="1"/>
    <col min="2306" max="2306" width="44.85546875" style="82" customWidth="1"/>
    <col min="2307" max="2307" width="6.28515625" style="82" customWidth="1"/>
    <col min="2308" max="2308" width="24.85546875" style="82" customWidth="1"/>
    <col min="2309" max="2309" width="27" style="82" customWidth="1"/>
    <col min="2310" max="2311" width="12.140625" style="82" customWidth="1"/>
    <col min="2312" max="2560" width="9.140625" style="82"/>
    <col min="2561" max="2561" width="7.140625" style="82" customWidth="1"/>
    <col min="2562" max="2562" width="44.85546875" style="82" customWidth="1"/>
    <col min="2563" max="2563" width="6.28515625" style="82" customWidth="1"/>
    <col min="2564" max="2564" width="24.85546875" style="82" customWidth="1"/>
    <col min="2565" max="2565" width="27" style="82" customWidth="1"/>
    <col min="2566" max="2567" width="12.140625" style="82" customWidth="1"/>
    <col min="2568" max="2816" width="9.140625" style="82"/>
    <col min="2817" max="2817" width="7.140625" style="82" customWidth="1"/>
    <col min="2818" max="2818" width="44.85546875" style="82" customWidth="1"/>
    <col min="2819" max="2819" width="6.28515625" style="82" customWidth="1"/>
    <col min="2820" max="2820" width="24.85546875" style="82" customWidth="1"/>
    <col min="2821" max="2821" width="27" style="82" customWidth="1"/>
    <col min="2822" max="2823" width="12.140625" style="82" customWidth="1"/>
    <col min="2824" max="3072" width="9.140625" style="82"/>
    <col min="3073" max="3073" width="7.140625" style="82" customWidth="1"/>
    <col min="3074" max="3074" width="44.85546875" style="82" customWidth="1"/>
    <col min="3075" max="3075" width="6.28515625" style="82" customWidth="1"/>
    <col min="3076" max="3076" width="24.85546875" style="82" customWidth="1"/>
    <col min="3077" max="3077" width="27" style="82" customWidth="1"/>
    <col min="3078" max="3079" width="12.140625" style="82" customWidth="1"/>
    <col min="3080" max="3328" width="9.140625" style="82"/>
    <col min="3329" max="3329" width="7.140625" style="82" customWidth="1"/>
    <col min="3330" max="3330" width="44.85546875" style="82" customWidth="1"/>
    <col min="3331" max="3331" width="6.28515625" style="82" customWidth="1"/>
    <col min="3332" max="3332" width="24.85546875" style="82" customWidth="1"/>
    <col min="3333" max="3333" width="27" style="82" customWidth="1"/>
    <col min="3334" max="3335" width="12.140625" style="82" customWidth="1"/>
    <col min="3336" max="3584" width="9.140625" style="82"/>
    <col min="3585" max="3585" width="7.140625" style="82" customWidth="1"/>
    <col min="3586" max="3586" width="44.85546875" style="82" customWidth="1"/>
    <col min="3587" max="3587" width="6.28515625" style="82" customWidth="1"/>
    <col min="3588" max="3588" width="24.85546875" style="82" customWidth="1"/>
    <col min="3589" max="3589" width="27" style="82" customWidth="1"/>
    <col min="3590" max="3591" width="12.140625" style="82" customWidth="1"/>
    <col min="3592" max="3840" width="9.140625" style="82"/>
    <col min="3841" max="3841" width="7.140625" style="82" customWidth="1"/>
    <col min="3842" max="3842" width="44.85546875" style="82" customWidth="1"/>
    <col min="3843" max="3843" width="6.28515625" style="82" customWidth="1"/>
    <col min="3844" max="3844" width="24.85546875" style="82" customWidth="1"/>
    <col min="3845" max="3845" width="27" style="82" customWidth="1"/>
    <col min="3846" max="3847" width="12.140625" style="82" customWidth="1"/>
    <col min="3848" max="4096" width="9.140625" style="82"/>
    <col min="4097" max="4097" width="7.140625" style="82" customWidth="1"/>
    <col min="4098" max="4098" width="44.85546875" style="82" customWidth="1"/>
    <col min="4099" max="4099" width="6.28515625" style="82" customWidth="1"/>
    <col min="4100" max="4100" width="24.85546875" style="82" customWidth="1"/>
    <col min="4101" max="4101" width="27" style="82" customWidth="1"/>
    <col min="4102" max="4103" width="12.140625" style="82" customWidth="1"/>
    <col min="4104" max="4352" width="9.140625" style="82"/>
    <col min="4353" max="4353" width="7.140625" style="82" customWidth="1"/>
    <col min="4354" max="4354" width="44.85546875" style="82" customWidth="1"/>
    <col min="4355" max="4355" width="6.28515625" style="82" customWidth="1"/>
    <col min="4356" max="4356" width="24.85546875" style="82" customWidth="1"/>
    <col min="4357" max="4357" width="27" style="82" customWidth="1"/>
    <col min="4358" max="4359" width="12.140625" style="82" customWidth="1"/>
    <col min="4360" max="4608" width="9.140625" style="82"/>
    <col min="4609" max="4609" width="7.140625" style="82" customWidth="1"/>
    <col min="4610" max="4610" width="44.85546875" style="82" customWidth="1"/>
    <col min="4611" max="4611" width="6.28515625" style="82" customWidth="1"/>
    <col min="4612" max="4612" width="24.85546875" style="82" customWidth="1"/>
    <col min="4613" max="4613" width="27" style="82" customWidth="1"/>
    <col min="4614" max="4615" width="12.140625" style="82" customWidth="1"/>
    <col min="4616" max="4864" width="9.140625" style="82"/>
    <col min="4865" max="4865" width="7.140625" style="82" customWidth="1"/>
    <col min="4866" max="4866" width="44.85546875" style="82" customWidth="1"/>
    <col min="4867" max="4867" width="6.28515625" style="82" customWidth="1"/>
    <col min="4868" max="4868" width="24.85546875" style="82" customWidth="1"/>
    <col min="4869" max="4869" width="27" style="82" customWidth="1"/>
    <col min="4870" max="4871" width="12.140625" style="82" customWidth="1"/>
    <col min="4872" max="5120" width="9.140625" style="82"/>
    <col min="5121" max="5121" width="7.140625" style="82" customWidth="1"/>
    <col min="5122" max="5122" width="44.85546875" style="82" customWidth="1"/>
    <col min="5123" max="5123" width="6.28515625" style="82" customWidth="1"/>
    <col min="5124" max="5124" width="24.85546875" style="82" customWidth="1"/>
    <col min="5125" max="5125" width="27" style="82" customWidth="1"/>
    <col min="5126" max="5127" width="12.140625" style="82" customWidth="1"/>
    <col min="5128" max="5376" width="9.140625" style="82"/>
    <col min="5377" max="5377" width="7.140625" style="82" customWidth="1"/>
    <col min="5378" max="5378" width="44.85546875" style="82" customWidth="1"/>
    <col min="5379" max="5379" width="6.28515625" style="82" customWidth="1"/>
    <col min="5380" max="5380" width="24.85546875" style="82" customWidth="1"/>
    <col min="5381" max="5381" width="27" style="82" customWidth="1"/>
    <col min="5382" max="5383" width="12.140625" style="82" customWidth="1"/>
    <col min="5384" max="5632" width="9.140625" style="82"/>
    <col min="5633" max="5633" width="7.140625" style="82" customWidth="1"/>
    <col min="5634" max="5634" width="44.85546875" style="82" customWidth="1"/>
    <col min="5635" max="5635" width="6.28515625" style="82" customWidth="1"/>
    <col min="5636" max="5636" width="24.85546875" style="82" customWidth="1"/>
    <col min="5637" max="5637" width="27" style="82" customWidth="1"/>
    <col min="5638" max="5639" width="12.140625" style="82" customWidth="1"/>
    <col min="5640" max="5888" width="9.140625" style="82"/>
    <col min="5889" max="5889" width="7.140625" style="82" customWidth="1"/>
    <col min="5890" max="5890" width="44.85546875" style="82" customWidth="1"/>
    <col min="5891" max="5891" width="6.28515625" style="82" customWidth="1"/>
    <col min="5892" max="5892" width="24.85546875" style="82" customWidth="1"/>
    <col min="5893" max="5893" width="27" style="82" customWidth="1"/>
    <col min="5894" max="5895" width="12.140625" style="82" customWidth="1"/>
    <col min="5896" max="6144" width="9.140625" style="82"/>
    <col min="6145" max="6145" width="7.140625" style="82" customWidth="1"/>
    <col min="6146" max="6146" width="44.85546875" style="82" customWidth="1"/>
    <col min="6147" max="6147" width="6.28515625" style="82" customWidth="1"/>
    <col min="6148" max="6148" width="24.85546875" style="82" customWidth="1"/>
    <col min="6149" max="6149" width="27" style="82" customWidth="1"/>
    <col min="6150" max="6151" width="12.140625" style="82" customWidth="1"/>
    <col min="6152" max="6400" width="9.140625" style="82"/>
    <col min="6401" max="6401" width="7.140625" style="82" customWidth="1"/>
    <col min="6402" max="6402" width="44.85546875" style="82" customWidth="1"/>
    <col min="6403" max="6403" width="6.28515625" style="82" customWidth="1"/>
    <col min="6404" max="6404" width="24.85546875" style="82" customWidth="1"/>
    <col min="6405" max="6405" width="27" style="82" customWidth="1"/>
    <col min="6406" max="6407" width="12.140625" style="82" customWidth="1"/>
    <col min="6408" max="6656" width="9.140625" style="82"/>
    <col min="6657" max="6657" width="7.140625" style="82" customWidth="1"/>
    <col min="6658" max="6658" width="44.85546875" style="82" customWidth="1"/>
    <col min="6659" max="6659" width="6.28515625" style="82" customWidth="1"/>
    <col min="6660" max="6660" width="24.85546875" style="82" customWidth="1"/>
    <col min="6661" max="6661" width="27" style="82" customWidth="1"/>
    <col min="6662" max="6663" width="12.140625" style="82" customWidth="1"/>
    <col min="6664" max="6912" width="9.140625" style="82"/>
    <col min="6913" max="6913" width="7.140625" style="82" customWidth="1"/>
    <col min="6914" max="6914" width="44.85546875" style="82" customWidth="1"/>
    <col min="6915" max="6915" width="6.28515625" style="82" customWidth="1"/>
    <col min="6916" max="6916" width="24.85546875" style="82" customWidth="1"/>
    <col min="6917" max="6917" width="27" style="82" customWidth="1"/>
    <col min="6918" max="6919" width="12.140625" style="82" customWidth="1"/>
    <col min="6920" max="7168" width="9.140625" style="82"/>
    <col min="7169" max="7169" width="7.140625" style="82" customWidth="1"/>
    <col min="7170" max="7170" width="44.85546875" style="82" customWidth="1"/>
    <col min="7171" max="7171" width="6.28515625" style="82" customWidth="1"/>
    <col min="7172" max="7172" width="24.85546875" style="82" customWidth="1"/>
    <col min="7173" max="7173" width="27" style="82" customWidth="1"/>
    <col min="7174" max="7175" width="12.140625" style="82" customWidth="1"/>
    <col min="7176" max="7424" width="9.140625" style="82"/>
    <col min="7425" max="7425" width="7.140625" style="82" customWidth="1"/>
    <col min="7426" max="7426" width="44.85546875" style="82" customWidth="1"/>
    <col min="7427" max="7427" width="6.28515625" style="82" customWidth="1"/>
    <col min="7428" max="7428" width="24.85546875" style="82" customWidth="1"/>
    <col min="7429" max="7429" width="27" style="82" customWidth="1"/>
    <col min="7430" max="7431" width="12.140625" style="82" customWidth="1"/>
    <col min="7432" max="7680" width="9.140625" style="82"/>
    <col min="7681" max="7681" width="7.140625" style="82" customWidth="1"/>
    <col min="7682" max="7682" width="44.85546875" style="82" customWidth="1"/>
    <col min="7683" max="7683" width="6.28515625" style="82" customWidth="1"/>
    <col min="7684" max="7684" width="24.85546875" style="82" customWidth="1"/>
    <col min="7685" max="7685" width="27" style="82" customWidth="1"/>
    <col min="7686" max="7687" width="12.140625" style="82" customWidth="1"/>
    <col min="7688" max="7936" width="9.140625" style="82"/>
    <col min="7937" max="7937" width="7.140625" style="82" customWidth="1"/>
    <col min="7938" max="7938" width="44.85546875" style="82" customWidth="1"/>
    <col min="7939" max="7939" width="6.28515625" style="82" customWidth="1"/>
    <col min="7940" max="7940" width="24.85546875" style="82" customWidth="1"/>
    <col min="7941" max="7941" width="27" style="82" customWidth="1"/>
    <col min="7942" max="7943" width="12.140625" style="82" customWidth="1"/>
    <col min="7944" max="8192" width="9.140625" style="82"/>
    <col min="8193" max="8193" width="7.140625" style="82" customWidth="1"/>
    <col min="8194" max="8194" width="44.85546875" style="82" customWidth="1"/>
    <col min="8195" max="8195" width="6.28515625" style="82" customWidth="1"/>
    <col min="8196" max="8196" width="24.85546875" style="82" customWidth="1"/>
    <col min="8197" max="8197" width="27" style="82" customWidth="1"/>
    <col min="8198" max="8199" width="12.140625" style="82" customWidth="1"/>
    <col min="8200" max="8448" width="9.140625" style="82"/>
    <col min="8449" max="8449" width="7.140625" style="82" customWidth="1"/>
    <col min="8450" max="8450" width="44.85546875" style="82" customWidth="1"/>
    <col min="8451" max="8451" width="6.28515625" style="82" customWidth="1"/>
    <col min="8452" max="8452" width="24.85546875" style="82" customWidth="1"/>
    <col min="8453" max="8453" width="27" style="82" customWidth="1"/>
    <col min="8454" max="8455" width="12.140625" style="82" customWidth="1"/>
    <col min="8456" max="8704" width="9.140625" style="82"/>
    <col min="8705" max="8705" width="7.140625" style="82" customWidth="1"/>
    <col min="8706" max="8706" width="44.85546875" style="82" customWidth="1"/>
    <col min="8707" max="8707" width="6.28515625" style="82" customWidth="1"/>
    <col min="8708" max="8708" width="24.85546875" style="82" customWidth="1"/>
    <col min="8709" max="8709" width="27" style="82" customWidth="1"/>
    <col min="8710" max="8711" width="12.140625" style="82" customWidth="1"/>
    <col min="8712" max="8960" width="9.140625" style="82"/>
    <col min="8961" max="8961" width="7.140625" style="82" customWidth="1"/>
    <col min="8962" max="8962" width="44.85546875" style="82" customWidth="1"/>
    <col min="8963" max="8963" width="6.28515625" style="82" customWidth="1"/>
    <col min="8964" max="8964" width="24.85546875" style="82" customWidth="1"/>
    <col min="8965" max="8965" width="27" style="82" customWidth="1"/>
    <col min="8966" max="8967" width="12.140625" style="82" customWidth="1"/>
    <col min="8968" max="9216" width="9.140625" style="82"/>
    <col min="9217" max="9217" width="7.140625" style="82" customWidth="1"/>
    <col min="9218" max="9218" width="44.85546875" style="82" customWidth="1"/>
    <col min="9219" max="9219" width="6.28515625" style="82" customWidth="1"/>
    <col min="9220" max="9220" width="24.85546875" style="82" customWidth="1"/>
    <col min="9221" max="9221" width="27" style="82" customWidth="1"/>
    <col min="9222" max="9223" width="12.140625" style="82" customWidth="1"/>
    <col min="9224" max="9472" width="9.140625" style="82"/>
    <col min="9473" max="9473" width="7.140625" style="82" customWidth="1"/>
    <col min="9474" max="9474" width="44.85546875" style="82" customWidth="1"/>
    <col min="9475" max="9475" width="6.28515625" style="82" customWidth="1"/>
    <col min="9476" max="9476" width="24.85546875" style="82" customWidth="1"/>
    <col min="9477" max="9477" width="27" style="82" customWidth="1"/>
    <col min="9478" max="9479" width="12.140625" style="82" customWidth="1"/>
    <col min="9480" max="9728" width="9.140625" style="82"/>
    <col min="9729" max="9729" width="7.140625" style="82" customWidth="1"/>
    <col min="9730" max="9730" width="44.85546875" style="82" customWidth="1"/>
    <col min="9731" max="9731" width="6.28515625" style="82" customWidth="1"/>
    <col min="9732" max="9732" width="24.85546875" style="82" customWidth="1"/>
    <col min="9733" max="9733" width="27" style="82" customWidth="1"/>
    <col min="9734" max="9735" width="12.140625" style="82" customWidth="1"/>
    <col min="9736" max="9984" width="9.140625" style="82"/>
    <col min="9985" max="9985" width="7.140625" style="82" customWidth="1"/>
    <col min="9986" max="9986" width="44.85546875" style="82" customWidth="1"/>
    <col min="9987" max="9987" width="6.28515625" style="82" customWidth="1"/>
    <col min="9988" max="9988" width="24.85546875" style="82" customWidth="1"/>
    <col min="9989" max="9989" width="27" style="82" customWidth="1"/>
    <col min="9990" max="9991" width="12.140625" style="82" customWidth="1"/>
    <col min="9992" max="10240" width="9.140625" style="82"/>
    <col min="10241" max="10241" width="7.140625" style="82" customWidth="1"/>
    <col min="10242" max="10242" width="44.85546875" style="82" customWidth="1"/>
    <col min="10243" max="10243" width="6.28515625" style="82" customWidth="1"/>
    <col min="10244" max="10244" width="24.85546875" style="82" customWidth="1"/>
    <col min="10245" max="10245" width="27" style="82" customWidth="1"/>
    <col min="10246" max="10247" width="12.140625" style="82" customWidth="1"/>
    <col min="10248" max="10496" width="9.140625" style="82"/>
    <col min="10497" max="10497" width="7.140625" style="82" customWidth="1"/>
    <col min="10498" max="10498" width="44.85546875" style="82" customWidth="1"/>
    <col min="10499" max="10499" width="6.28515625" style="82" customWidth="1"/>
    <col min="10500" max="10500" width="24.85546875" style="82" customWidth="1"/>
    <col min="10501" max="10501" width="27" style="82" customWidth="1"/>
    <col min="10502" max="10503" width="12.140625" style="82" customWidth="1"/>
    <col min="10504" max="10752" width="9.140625" style="82"/>
    <col min="10753" max="10753" width="7.140625" style="82" customWidth="1"/>
    <col min="10754" max="10754" width="44.85546875" style="82" customWidth="1"/>
    <col min="10755" max="10755" width="6.28515625" style="82" customWidth="1"/>
    <col min="10756" max="10756" width="24.85546875" style="82" customWidth="1"/>
    <col min="10757" max="10757" width="27" style="82" customWidth="1"/>
    <col min="10758" max="10759" width="12.140625" style="82" customWidth="1"/>
    <col min="10760" max="11008" width="9.140625" style="82"/>
    <col min="11009" max="11009" width="7.140625" style="82" customWidth="1"/>
    <col min="11010" max="11010" width="44.85546875" style="82" customWidth="1"/>
    <col min="11011" max="11011" width="6.28515625" style="82" customWidth="1"/>
    <col min="11012" max="11012" width="24.85546875" style="82" customWidth="1"/>
    <col min="11013" max="11013" width="27" style="82" customWidth="1"/>
    <col min="11014" max="11015" width="12.140625" style="82" customWidth="1"/>
    <col min="11016" max="11264" width="9.140625" style="82"/>
    <col min="11265" max="11265" width="7.140625" style="82" customWidth="1"/>
    <col min="11266" max="11266" width="44.85546875" style="82" customWidth="1"/>
    <col min="11267" max="11267" width="6.28515625" style="82" customWidth="1"/>
    <col min="11268" max="11268" width="24.85546875" style="82" customWidth="1"/>
    <col min="11269" max="11269" width="27" style="82" customWidth="1"/>
    <col min="11270" max="11271" width="12.140625" style="82" customWidth="1"/>
    <col min="11272" max="11520" width="9.140625" style="82"/>
    <col min="11521" max="11521" width="7.140625" style="82" customWidth="1"/>
    <col min="11522" max="11522" width="44.85546875" style="82" customWidth="1"/>
    <col min="11523" max="11523" width="6.28515625" style="82" customWidth="1"/>
    <col min="11524" max="11524" width="24.85546875" style="82" customWidth="1"/>
    <col min="11525" max="11525" width="27" style="82" customWidth="1"/>
    <col min="11526" max="11527" width="12.140625" style="82" customWidth="1"/>
    <col min="11528" max="11776" width="9.140625" style="82"/>
    <col min="11777" max="11777" width="7.140625" style="82" customWidth="1"/>
    <col min="11778" max="11778" width="44.85546875" style="82" customWidth="1"/>
    <col min="11779" max="11779" width="6.28515625" style="82" customWidth="1"/>
    <col min="11780" max="11780" width="24.85546875" style="82" customWidth="1"/>
    <col min="11781" max="11781" width="27" style="82" customWidth="1"/>
    <col min="11782" max="11783" width="12.140625" style="82" customWidth="1"/>
    <col min="11784" max="12032" width="9.140625" style="82"/>
    <col min="12033" max="12033" width="7.140625" style="82" customWidth="1"/>
    <col min="12034" max="12034" width="44.85546875" style="82" customWidth="1"/>
    <col min="12035" max="12035" width="6.28515625" style="82" customWidth="1"/>
    <col min="12036" max="12036" width="24.85546875" style="82" customWidth="1"/>
    <col min="12037" max="12037" width="27" style="82" customWidth="1"/>
    <col min="12038" max="12039" width="12.140625" style="82" customWidth="1"/>
    <col min="12040" max="12288" width="9.140625" style="82"/>
    <col min="12289" max="12289" width="7.140625" style="82" customWidth="1"/>
    <col min="12290" max="12290" width="44.85546875" style="82" customWidth="1"/>
    <col min="12291" max="12291" width="6.28515625" style="82" customWidth="1"/>
    <col min="12292" max="12292" width="24.85546875" style="82" customWidth="1"/>
    <col min="12293" max="12293" width="27" style="82" customWidth="1"/>
    <col min="12294" max="12295" width="12.140625" style="82" customWidth="1"/>
    <col min="12296" max="12544" width="9.140625" style="82"/>
    <col min="12545" max="12545" width="7.140625" style="82" customWidth="1"/>
    <col min="12546" max="12546" width="44.85546875" style="82" customWidth="1"/>
    <col min="12547" max="12547" width="6.28515625" style="82" customWidth="1"/>
    <col min="12548" max="12548" width="24.85546875" style="82" customWidth="1"/>
    <col min="12549" max="12549" width="27" style="82" customWidth="1"/>
    <col min="12550" max="12551" width="12.140625" style="82" customWidth="1"/>
    <col min="12552" max="12800" width="9.140625" style="82"/>
    <col min="12801" max="12801" width="7.140625" style="82" customWidth="1"/>
    <col min="12802" max="12802" width="44.85546875" style="82" customWidth="1"/>
    <col min="12803" max="12803" width="6.28515625" style="82" customWidth="1"/>
    <col min="12804" max="12804" width="24.85546875" style="82" customWidth="1"/>
    <col min="12805" max="12805" width="27" style="82" customWidth="1"/>
    <col min="12806" max="12807" width="12.140625" style="82" customWidth="1"/>
    <col min="12808" max="13056" width="9.140625" style="82"/>
    <col min="13057" max="13057" width="7.140625" style="82" customWidth="1"/>
    <col min="13058" max="13058" width="44.85546875" style="82" customWidth="1"/>
    <col min="13059" max="13059" width="6.28515625" style="82" customWidth="1"/>
    <col min="13060" max="13060" width="24.85546875" style="82" customWidth="1"/>
    <col min="13061" max="13061" width="27" style="82" customWidth="1"/>
    <col min="13062" max="13063" width="12.140625" style="82" customWidth="1"/>
    <col min="13064" max="13312" width="9.140625" style="82"/>
    <col min="13313" max="13313" width="7.140625" style="82" customWidth="1"/>
    <col min="13314" max="13314" width="44.85546875" style="82" customWidth="1"/>
    <col min="13315" max="13315" width="6.28515625" style="82" customWidth="1"/>
    <col min="13316" max="13316" width="24.85546875" style="82" customWidth="1"/>
    <col min="13317" max="13317" width="27" style="82" customWidth="1"/>
    <col min="13318" max="13319" width="12.140625" style="82" customWidth="1"/>
    <col min="13320" max="13568" width="9.140625" style="82"/>
    <col min="13569" max="13569" width="7.140625" style="82" customWidth="1"/>
    <col min="13570" max="13570" width="44.85546875" style="82" customWidth="1"/>
    <col min="13571" max="13571" width="6.28515625" style="82" customWidth="1"/>
    <col min="13572" max="13572" width="24.85546875" style="82" customWidth="1"/>
    <col min="13573" max="13573" width="27" style="82" customWidth="1"/>
    <col min="13574" max="13575" width="12.140625" style="82" customWidth="1"/>
    <col min="13576" max="13824" width="9.140625" style="82"/>
    <col min="13825" max="13825" width="7.140625" style="82" customWidth="1"/>
    <col min="13826" max="13826" width="44.85546875" style="82" customWidth="1"/>
    <col min="13827" max="13827" width="6.28515625" style="82" customWidth="1"/>
    <col min="13828" max="13828" width="24.85546875" style="82" customWidth="1"/>
    <col min="13829" max="13829" width="27" style="82" customWidth="1"/>
    <col min="13830" max="13831" width="12.140625" style="82" customWidth="1"/>
    <col min="13832" max="14080" width="9.140625" style="82"/>
    <col min="14081" max="14081" width="7.140625" style="82" customWidth="1"/>
    <col min="14082" max="14082" width="44.85546875" style="82" customWidth="1"/>
    <col min="14083" max="14083" width="6.28515625" style="82" customWidth="1"/>
    <col min="14084" max="14084" width="24.85546875" style="82" customWidth="1"/>
    <col min="14085" max="14085" width="27" style="82" customWidth="1"/>
    <col min="14086" max="14087" width="12.140625" style="82" customWidth="1"/>
    <col min="14088" max="14336" width="9.140625" style="82"/>
    <col min="14337" max="14337" width="7.140625" style="82" customWidth="1"/>
    <col min="14338" max="14338" width="44.85546875" style="82" customWidth="1"/>
    <col min="14339" max="14339" width="6.28515625" style="82" customWidth="1"/>
    <col min="14340" max="14340" width="24.85546875" style="82" customWidth="1"/>
    <col min="14341" max="14341" width="27" style="82" customWidth="1"/>
    <col min="14342" max="14343" width="12.140625" style="82" customWidth="1"/>
    <col min="14344" max="14592" width="9.140625" style="82"/>
    <col min="14593" max="14593" width="7.140625" style="82" customWidth="1"/>
    <col min="14594" max="14594" width="44.85546875" style="82" customWidth="1"/>
    <col min="14595" max="14595" width="6.28515625" style="82" customWidth="1"/>
    <col min="14596" max="14596" width="24.85546875" style="82" customWidth="1"/>
    <col min="14597" max="14597" width="27" style="82" customWidth="1"/>
    <col min="14598" max="14599" width="12.140625" style="82" customWidth="1"/>
    <col min="14600" max="14848" width="9.140625" style="82"/>
    <col min="14849" max="14849" width="7.140625" style="82" customWidth="1"/>
    <col min="14850" max="14850" width="44.85546875" style="82" customWidth="1"/>
    <col min="14851" max="14851" width="6.28515625" style="82" customWidth="1"/>
    <col min="14852" max="14852" width="24.85546875" style="82" customWidth="1"/>
    <col min="14853" max="14853" width="27" style="82" customWidth="1"/>
    <col min="14854" max="14855" width="12.140625" style="82" customWidth="1"/>
    <col min="14856" max="15104" width="9.140625" style="82"/>
    <col min="15105" max="15105" width="7.140625" style="82" customWidth="1"/>
    <col min="15106" max="15106" width="44.85546875" style="82" customWidth="1"/>
    <col min="15107" max="15107" width="6.28515625" style="82" customWidth="1"/>
    <col min="15108" max="15108" width="24.85546875" style="82" customWidth="1"/>
    <col min="15109" max="15109" width="27" style="82" customWidth="1"/>
    <col min="15110" max="15111" width="12.140625" style="82" customWidth="1"/>
    <col min="15112" max="15360" width="9.140625" style="82"/>
    <col min="15361" max="15361" width="7.140625" style="82" customWidth="1"/>
    <col min="15362" max="15362" width="44.85546875" style="82" customWidth="1"/>
    <col min="15363" max="15363" width="6.28515625" style="82" customWidth="1"/>
    <col min="15364" max="15364" width="24.85546875" style="82" customWidth="1"/>
    <col min="15365" max="15365" width="27" style="82" customWidth="1"/>
    <col min="15366" max="15367" width="12.140625" style="82" customWidth="1"/>
    <col min="15368" max="15616" width="9.140625" style="82"/>
    <col min="15617" max="15617" width="7.140625" style="82" customWidth="1"/>
    <col min="15618" max="15618" width="44.85546875" style="82" customWidth="1"/>
    <col min="15619" max="15619" width="6.28515625" style="82" customWidth="1"/>
    <col min="15620" max="15620" width="24.85546875" style="82" customWidth="1"/>
    <col min="15621" max="15621" width="27" style="82" customWidth="1"/>
    <col min="15622" max="15623" width="12.140625" style="82" customWidth="1"/>
    <col min="15624" max="15872" width="9.140625" style="82"/>
    <col min="15873" max="15873" width="7.140625" style="82" customWidth="1"/>
    <col min="15874" max="15874" width="44.85546875" style="82" customWidth="1"/>
    <col min="15875" max="15875" width="6.28515625" style="82" customWidth="1"/>
    <col min="15876" max="15876" width="24.85546875" style="82" customWidth="1"/>
    <col min="15877" max="15877" width="27" style="82" customWidth="1"/>
    <col min="15878" max="15879" width="12.140625" style="82" customWidth="1"/>
    <col min="15880" max="16128" width="9.140625" style="82"/>
    <col min="16129" max="16129" width="7.140625" style="82" customWidth="1"/>
    <col min="16130" max="16130" width="44.85546875" style="82" customWidth="1"/>
    <col min="16131" max="16131" width="6.28515625" style="82" customWidth="1"/>
    <col min="16132" max="16132" width="24.85546875" style="82" customWidth="1"/>
    <col min="16133" max="16133" width="27" style="82" customWidth="1"/>
    <col min="16134" max="16135" width="12.140625" style="82" customWidth="1"/>
    <col min="16136" max="16384" width="9.140625" style="82"/>
  </cols>
  <sheetData>
    <row r="1" spans="1:7" ht="16.5" customHeight="1" x14ac:dyDescent="0.2">
      <c r="A1" s="246" t="s">
        <v>936</v>
      </c>
      <c r="B1" s="287" t="s">
        <v>937</v>
      </c>
      <c r="C1" s="287" t="s">
        <v>938</v>
      </c>
      <c r="D1" s="246" t="s">
        <v>939</v>
      </c>
      <c r="E1" s="246"/>
      <c r="F1" s="55"/>
      <c r="G1" s="55"/>
    </row>
    <row r="2" spans="1:7" ht="42.75" x14ac:dyDescent="0.2">
      <c r="A2" s="286"/>
      <c r="B2" s="288"/>
      <c r="C2" s="288"/>
      <c r="D2" s="53" t="s">
        <v>940</v>
      </c>
      <c r="E2" s="53" t="s">
        <v>941</v>
      </c>
      <c r="F2" s="55"/>
      <c r="G2" s="55"/>
    </row>
    <row r="3" spans="1:7" ht="26.25" customHeight="1" x14ac:dyDescent="0.2">
      <c r="A3" s="83" t="s">
        <v>942</v>
      </c>
      <c r="B3" s="68" t="s">
        <v>943</v>
      </c>
      <c r="C3" s="65" t="s">
        <v>541</v>
      </c>
      <c r="D3" s="70">
        <v>5522085</v>
      </c>
      <c r="E3" s="66">
        <v>5059469</v>
      </c>
      <c r="F3" s="60"/>
      <c r="G3" s="60"/>
    </row>
    <row r="4" spans="1:7" ht="32.25" customHeight="1" x14ac:dyDescent="0.2">
      <c r="A4" s="81" t="s">
        <v>260</v>
      </c>
      <c r="B4" s="68" t="s">
        <v>944</v>
      </c>
      <c r="C4" s="65" t="s">
        <v>542</v>
      </c>
      <c r="D4" s="122">
        <v>3251781</v>
      </c>
      <c r="E4" s="66">
        <v>3042711</v>
      </c>
      <c r="F4" s="62"/>
      <c r="G4" s="62"/>
    </row>
    <row r="5" spans="1:7" ht="26.25" customHeight="1" x14ac:dyDescent="0.2">
      <c r="A5" s="84" t="s">
        <v>262</v>
      </c>
      <c r="B5" s="71" t="s">
        <v>945</v>
      </c>
      <c r="C5" s="58" t="s">
        <v>543</v>
      </c>
      <c r="D5" s="123">
        <f>D3-D4</f>
        <v>2270304</v>
      </c>
      <c r="E5" s="59">
        <f>E3-E4</f>
        <v>2016758</v>
      </c>
      <c r="F5" s="62"/>
      <c r="G5" s="62"/>
    </row>
    <row r="6" spans="1:7" ht="26.25" customHeight="1" x14ac:dyDescent="0.2">
      <c r="A6" s="84" t="s">
        <v>946</v>
      </c>
      <c r="B6" s="71" t="s">
        <v>947</v>
      </c>
      <c r="C6" s="58" t="s">
        <v>544</v>
      </c>
      <c r="D6" s="123">
        <f>D7+D8+D9</f>
        <v>193797</v>
      </c>
      <c r="E6" s="59">
        <f>E7+E8+E9</f>
        <v>191153</v>
      </c>
      <c r="F6" s="62"/>
      <c r="G6" s="62"/>
    </row>
    <row r="7" spans="1:7" ht="26.25" customHeight="1" x14ac:dyDescent="0.2">
      <c r="A7" s="83" t="s">
        <v>948</v>
      </c>
      <c r="B7" s="68" t="s">
        <v>949</v>
      </c>
      <c r="C7" s="65" t="s">
        <v>545</v>
      </c>
      <c r="D7" s="70">
        <v>164781</v>
      </c>
      <c r="E7" s="66">
        <v>169143</v>
      </c>
      <c r="F7" s="62"/>
      <c r="G7" s="62"/>
    </row>
    <row r="8" spans="1:7" ht="26.25" customHeight="1" x14ac:dyDescent="0.2">
      <c r="A8" s="83" t="s">
        <v>799</v>
      </c>
      <c r="B8" s="68" t="s">
        <v>950</v>
      </c>
      <c r="C8" s="65" t="s">
        <v>546</v>
      </c>
      <c r="D8" s="122"/>
      <c r="E8" s="66"/>
      <c r="F8" s="62"/>
      <c r="G8" s="62"/>
    </row>
    <row r="9" spans="1:7" ht="26.25" customHeight="1" x14ac:dyDescent="0.2">
      <c r="A9" s="83" t="s">
        <v>802</v>
      </c>
      <c r="B9" s="68" t="s">
        <v>951</v>
      </c>
      <c r="C9" s="65" t="s">
        <v>547</v>
      </c>
      <c r="D9" s="122">
        <v>29016</v>
      </c>
      <c r="E9" s="66">
        <v>22010</v>
      </c>
      <c r="F9" s="62"/>
      <c r="G9" s="62"/>
    </row>
    <row r="10" spans="1:7" ht="26.25" customHeight="1" x14ac:dyDescent="0.2">
      <c r="A10" s="56" t="s">
        <v>304</v>
      </c>
      <c r="B10" s="57" t="s">
        <v>952</v>
      </c>
      <c r="C10" s="58" t="s">
        <v>548</v>
      </c>
      <c r="D10" s="59">
        <f>D11+D12</f>
        <v>683937</v>
      </c>
      <c r="E10" s="59">
        <f>E11+E12</f>
        <v>636532</v>
      </c>
      <c r="F10" s="60"/>
      <c r="G10" s="60"/>
    </row>
    <row r="11" spans="1:7" ht="26.25" customHeight="1" x14ac:dyDescent="0.2">
      <c r="A11" s="81" t="s">
        <v>953</v>
      </c>
      <c r="B11" s="64" t="s">
        <v>954</v>
      </c>
      <c r="C11" s="65" t="s">
        <v>549</v>
      </c>
      <c r="D11" s="66">
        <v>186854</v>
      </c>
      <c r="E11" s="66">
        <v>182080</v>
      </c>
      <c r="F11" s="62"/>
      <c r="G11" s="62"/>
    </row>
    <row r="12" spans="1:7" ht="26.25" customHeight="1" x14ac:dyDescent="0.2">
      <c r="A12" s="83" t="s">
        <v>955</v>
      </c>
      <c r="B12" s="64" t="s">
        <v>956</v>
      </c>
      <c r="C12" s="65">
        <v>10</v>
      </c>
      <c r="D12" s="66">
        <v>497083</v>
      </c>
      <c r="E12" s="66">
        <v>454452</v>
      </c>
      <c r="F12" s="62"/>
      <c r="G12" s="62"/>
    </row>
    <row r="13" spans="1:7" ht="26.25" customHeight="1" x14ac:dyDescent="0.2">
      <c r="A13" s="84" t="s">
        <v>262</v>
      </c>
      <c r="B13" s="57" t="s">
        <v>957</v>
      </c>
      <c r="C13" s="58">
        <v>11</v>
      </c>
      <c r="D13" s="59">
        <f>D5+D6-D10</f>
        <v>1780164</v>
      </c>
      <c r="E13" s="59">
        <f>E5+E6-E10</f>
        <v>1571379</v>
      </c>
      <c r="F13" s="62"/>
      <c r="G13" s="62"/>
    </row>
    <row r="14" spans="1:7" ht="26.25" customHeight="1" x14ac:dyDescent="0.2">
      <c r="A14" s="81" t="s">
        <v>335</v>
      </c>
      <c r="B14" s="64" t="s">
        <v>958</v>
      </c>
      <c r="C14" s="65">
        <v>12</v>
      </c>
      <c r="D14" s="66">
        <v>1195577</v>
      </c>
      <c r="E14" s="66">
        <v>1123258</v>
      </c>
      <c r="F14" s="62"/>
      <c r="G14" s="62"/>
    </row>
    <row r="15" spans="1:7" ht="26.25" customHeight="1" x14ac:dyDescent="0.2">
      <c r="A15" s="81" t="s">
        <v>337</v>
      </c>
      <c r="B15" s="64" t="s">
        <v>959</v>
      </c>
      <c r="C15" s="65">
        <v>13</v>
      </c>
      <c r="D15" s="66">
        <v>863552</v>
      </c>
      <c r="E15" s="66">
        <v>810713</v>
      </c>
      <c r="F15" s="62"/>
      <c r="G15" s="62"/>
    </row>
    <row r="16" spans="1:7" ht="26.25" customHeight="1" x14ac:dyDescent="0.2">
      <c r="A16" s="83" t="s">
        <v>960</v>
      </c>
      <c r="B16" s="64" t="s">
        <v>961</v>
      </c>
      <c r="C16" s="65">
        <v>14</v>
      </c>
      <c r="D16" s="66"/>
      <c r="E16" s="66"/>
      <c r="F16" s="62"/>
      <c r="G16" s="62"/>
    </row>
    <row r="17" spans="1:7" ht="26.25" customHeight="1" x14ac:dyDescent="0.2">
      <c r="A17" s="83" t="s">
        <v>962</v>
      </c>
      <c r="B17" s="64" t="s">
        <v>963</v>
      </c>
      <c r="C17" s="65">
        <v>15</v>
      </c>
      <c r="D17" s="66">
        <v>297367</v>
      </c>
      <c r="E17" s="66">
        <v>269838</v>
      </c>
      <c r="F17" s="62"/>
      <c r="G17" s="62"/>
    </row>
    <row r="18" spans="1:7" ht="26.25" customHeight="1" x14ac:dyDescent="0.2">
      <c r="A18" s="83" t="s">
        <v>964</v>
      </c>
      <c r="B18" s="64" t="s">
        <v>965</v>
      </c>
      <c r="C18" s="65">
        <v>16</v>
      </c>
      <c r="D18" s="66">
        <v>34658</v>
      </c>
      <c r="E18" s="66">
        <v>42707</v>
      </c>
      <c r="F18" s="62"/>
      <c r="G18" s="62"/>
    </row>
    <row r="19" spans="1:7" ht="30" customHeight="1" x14ac:dyDescent="0.2">
      <c r="A19" s="81" t="s">
        <v>377</v>
      </c>
      <c r="B19" s="64" t="s">
        <v>966</v>
      </c>
      <c r="C19" s="65">
        <v>17</v>
      </c>
      <c r="D19" s="122">
        <v>8785</v>
      </c>
      <c r="E19" s="66">
        <v>9104</v>
      </c>
      <c r="F19" s="60"/>
      <c r="G19" s="60"/>
    </row>
    <row r="20" spans="1:7" ht="33" customHeight="1" x14ac:dyDescent="0.2">
      <c r="A20" s="81" t="s">
        <v>378</v>
      </c>
      <c r="B20" s="64" t="s">
        <v>967</v>
      </c>
      <c r="C20" s="65">
        <v>18</v>
      </c>
      <c r="D20" s="122">
        <v>97617</v>
      </c>
      <c r="E20" s="66">
        <v>84504</v>
      </c>
      <c r="F20" s="62"/>
      <c r="G20" s="62"/>
    </row>
    <row r="21" spans="1:7" ht="26.25" customHeight="1" x14ac:dyDescent="0.2">
      <c r="A21" s="83" t="s">
        <v>968</v>
      </c>
      <c r="B21" s="64" t="s">
        <v>969</v>
      </c>
      <c r="C21" s="65">
        <v>19</v>
      </c>
      <c r="D21" s="70">
        <v>672</v>
      </c>
      <c r="E21" s="66">
        <v>3786</v>
      </c>
      <c r="F21" s="62"/>
      <c r="G21" s="62"/>
    </row>
    <row r="22" spans="1:7" ht="26.25" customHeight="1" x14ac:dyDescent="0.2">
      <c r="A22" s="81" t="s">
        <v>31</v>
      </c>
      <c r="B22" s="64" t="s">
        <v>970</v>
      </c>
      <c r="C22" s="65">
        <v>20</v>
      </c>
      <c r="D22" s="122">
        <v>0</v>
      </c>
      <c r="E22" s="66">
        <v>3233</v>
      </c>
      <c r="F22" s="62"/>
      <c r="G22" s="62"/>
    </row>
    <row r="23" spans="1:7" ht="26.25" customHeight="1" x14ac:dyDescent="0.2">
      <c r="A23" s="81" t="s">
        <v>380</v>
      </c>
      <c r="B23" s="64" t="s">
        <v>971</v>
      </c>
      <c r="C23" s="65" t="s">
        <v>677</v>
      </c>
      <c r="D23" s="122">
        <v>8877</v>
      </c>
      <c r="E23" s="70">
        <v>20074</v>
      </c>
      <c r="F23" s="62"/>
      <c r="G23" s="62"/>
    </row>
    <row r="24" spans="1:7" ht="26.25" customHeight="1" x14ac:dyDescent="0.2">
      <c r="A24" s="83" t="s">
        <v>972</v>
      </c>
      <c r="B24" s="64" t="s">
        <v>973</v>
      </c>
      <c r="C24" s="65" t="s">
        <v>680</v>
      </c>
      <c r="D24" s="70">
        <v>41475</v>
      </c>
      <c r="E24" s="66">
        <v>523091</v>
      </c>
      <c r="F24" s="62"/>
      <c r="G24" s="62"/>
    </row>
    <row r="25" spans="1:7" ht="26.25" customHeight="1" x14ac:dyDescent="0.2">
      <c r="A25" s="81" t="s">
        <v>974</v>
      </c>
      <c r="B25" s="64" t="s">
        <v>975</v>
      </c>
      <c r="C25" s="65" t="s">
        <v>682</v>
      </c>
      <c r="D25" s="122">
        <v>40860</v>
      </c>
      <c r="E25" s="66">
        <v>527946</v>
      </c>
      <c r="F25" s="62"/>
      <c r="G25" s="62"/>
    </row>
    <row r="26" spans="1:7" ht="26.25" customHeight="1" x14ac:dyDescent="0.2">
      <c r="A26" s="83" t="s">
        <v>976</v>
      </c>
      <c r="B26" s="64" t="s">
        <v>977</v>
      </c>
      <c r="C26" s="65" t="s">
        <v>684</v>
      </c>
      <c r="D26" s="122"/>
      <c r="E26" s="66"/>
      <c r="F26" s="60"/>
      <c r="G26" s="60"/>
    </row>
    <row r="27" spans="1:7" ht="26.25" customHeight="1" x14ac:dyDescent="0.2">
      <c r="A27" s="81" t="s">
        <v>978</v>
      </c>
      <c r="B27" s="64" t="s">
        <v>979</v>
      </c>
      <c r="C27" s="65" t="s">
        <v>686</v>
      </c>
      <c r="D27" s="122"/>
      <c r="E27" s="66"/>
      <c r="F27" s="62"/>
      <c r="G27" s="62"/>
    </row>
    <row r="28" spans="1:7" ht="31.5" x14ac:dyDescent="0.2">
      <c r="A28" s="84" t="s">
        <v>980</v>
      </c>
      <c r="B28" s="57" t="s">
        <v>981</v>
      </c>
      <c r="C28" s="58" t="s">
        <v>688</v>
      </c>
      <c r="D28" s="123">
        <f>D13-D14-D19-D20+D21-D22-D23+D24-D25+(-D26)-(-D27)</f>
        <v>470595</v>
      </c>
      <c r="E28" s="59">
        <f>E13-E14-E19-E20+E21-E22-E23+E24-E25+(-E26)-(-E27)</f>
        <v>330137</v>
      </c>
      <c r="F28" s="62"/>
      <c r="G28" s="62"/>
    </row>
    <row r="29" spans="1:7" ht="31.5" customHeight="1" x14ac:dyDescent="0.2">
      <c r="A29" s="83" t="s">
        <v>982</v>
      </c>
      <c r="B29" s="64" t="s">
        <v>983</v>
      </c>
      <c r="C29" s="65" t="s">
        <v>691</v>
      </c>
      <c r="D29" s="70"/>
      <c r="E29" s="66"/>
      <c r="F29" s="60"/>
      <c r="G29" s="60"/>
    </row>
    <row r="30" spans="1:7" ht="16.5" customHeight="1" x14ac:dyDescent="0.2">
      <c r="A30" s="246" t="s">
        <v>936</v>
      </c>
      <c r="B30" s="287" t="s">
        <v>937</v>
      </c>
      <c r="C30" s="287" t="s">
        <v>938</v>
      </c>
      <c r="D30" s="246" t="s">
        <v>939</v>
      </c>
      <c r="E30" s="246"/>
      <c r="F30" s="62"/>
      <c r="G30" s="62"/>
    </row>
    <row r="31" spans="1:7" ht="42.75" x14ac:dyDescent="0.2">
      <c r="A31" s="286"/>
      <c r="B31" s="288"/>
      <c r="C31" s="288"/>
      <c r="D31" s="53" t="s">
        <v>940</v>
      </c>
      <c r="E31" s="53" t="s">
        <v>941</v>
      </c>
      <c r="F31" s="62"/>
      <c r="G31" s="62"/>
    </row>
    <row r="32" spans="1:7" ht="28.5" customHeight="1" x14ac:dyDescent="0.2">
      <c r="A32" s="81" t="s">
        <v>984</v>
      </c>
      <c r="B32" s="64" t="s">
        <v>985</v>
      </c>
      <c r="C32" s="65" t="s">
        <v>986</v>
      </c>
      <c r="D32" s="66"/>
      <c r="E32" s="66"/>
      <c r="F32" s="62"/>
      <c r="G32" s="62"/>
    </row>
    <row r="33" spans="1:20" ht="26.25" customHeight="1" x14ac:dyDescent="0.2">
      <c r="A33" s="83" t="s">
        <v>987</v>
      </c>
      <c r="B33" s="64" t="s">
        <v>988</v>
      </c>
      <c r="C33" s="65" t="s">
        <v>989</v>
      </c>
      <c r="D33" s="70">
        <f>D34+D35+D36</f>
        <v>0</v>
      </c>
      <c r="E33" s="66">
        <f>E34+E35+E36</f>
        <v>0</v>
      </c>
      <c r="F33" s="62"/>
      <c r="G33" s="62"/>
    </row>
    <row r="34" spans="1:20" ht="30.6" customHeight="1" x14ac:dyDescent="0.2">
      <c r="A34" s="83" t="s">
        <v>990</v>
      </c>
      <c r="B34" s="64" t="s">
        <v>991</v>
      </c>
      <c r="C34" s="65" t="s">
        <v>992</v>
      </c>
      <c r="D34" s="122"/>
      <c r="E34" s="66"/>
      <c r="F34" s="62"/>
      <c r="G34" s="62"/>
    </row>
    <row r="35" spans="1:20" ht="26.25" customHeight="1" x14ac:dyDescent="0.2">
      <c r="A35" s="83" t="s">
        <v>627</v>
      </c>
      <c r="B35" s="64" t="s">
        <v>993</v>
      </c>
      <c r="C35" s="65" t="s">
        <v>994</v>
      </c>
      <c r="D35" s="122"/>
      <c r="E35" s="66"/>
      <c r="F35" s="62"/>
      <c r="G35" s="62"/>
    </row>
    <row r="36" spans="1:20" ht="26.25" customHeight="1" x14ac:dyDescent="0.2">
      <c r="A36" s="83" t="s">
        <v>630</v>
      </c>
      <c r="B36" s="64" t="s">
        <v>995</v>
      </c>
      <c r="C36" s="65" t="s">
        <v>996</v>
      </c>
      <c r="D36" s="122"/>
      <c r="E36" s="66"/>
      <c r="F36" s="62"/>
      <c r="G36" s="62"/>
    </row>
    <row r="37" spans="1:20" ht="25.9" customHeight="1" x14ac:dyDescent="0.2">
      <c r="A37" s="83" t="s">
        <v>997</v>
      </c>
      <c r="B37" s="64" t="s">
        <v>998</v>
      </c>
      <c r="C37" s="65" t="s">
        <v>999</v>
      </c>
      <c r="D37" s="70"/>
      <c r="E37" s="66"/>
      <c r="F37" s="62"/>
      <c r="G37" s="62"/>
    </row>
    <row r="38" spans="1:20" ht="26.25" customHeight="1" x14ac:dyDescent="0.2">
      <c r="A38" s="81" t="s">
        <v>1000</v>
      </c>
      <c r="B38" s="64" t="s">
        <v>1001</v>
      </c>
      <c r="C38" s="65" t="s">
        <v>1002</v>
      </c>
      <c r="D38" s="70"/>
      <c r="E38" s="66"/>
      <c r="F38" s="62"/>
      <c r="G38" s="62"/>
    </row>
    <row r="39" spans="1:20" ht="26.25" customHeight="1" x14ac:dyDescent="0.2">
      <c r="A39" s="85" t="s">
        <v>1003</v>
      </c>
      <c r="B39" s="64" t="s">
        <v>1004</v>
      </c>
      <c r="C39" s="65" t="s">
        <v>1005</v>
      </c>
      <c r="D39" s="70"/>
      <c r="E39" s="66"/>
      <c r="F39" s="62"/>
      <c r="G39" s="62"/>
    </row>
    <row r="40" spans="1:20" ht="26.25" customHeight="1" x14ac:dyDescent="0.2">
      <c r="A40" s="81" t="s">
        <v>1006</v>
      </c>
      <c r="B40" s="64" t="s">
        <v>1007</v>
      </c>
      <c r="C40" s="65" t="s">
        <v>1008</v>
      </c>
      <c r="D40" s="70"/>
      <c r="E40" s="66"/>
      <c r="F40" s="62"/>
      <c r="G40" s="62"/>
    </row>
    <row r="41" spans="1:20" ht="25.35" customHeight="1" x14ac:dyDescent="0.2">
      <c r="A41" s="81" t="s">
        <v>1009</v>
      </c>
      <c r="B41" s="86" t="s">
        <v>1010</v>
      </c>
      <c r="C41" s="65" t="s">
        <v>1011</v>
      </c>
      <c r="D41" s="70"/>
      <c r="E41" s="66"/>
      <c r="F41" s="62"/>
      <c r="G41" s="62"/>
      <c r="S41" s="87"/>
      <c r="T41" s="87"/>
    </row>
    <row r="42" spans="1:20" ht="25.9" customHeight="1" x14ac:dyDescent="0.2">
      <c r="A42" s="85" t="s">
        <v>1012</v>
      </c>
      <c r="B42" s="64" t="s">
        <v>1013</v>
      </c>
      <c r="C42" s="65" t="s">
        <v>1014</v>
      </c>
      <c r="D42" s="70">
        <v>908</v>
      </c>
      <c r="E42" s="66">
        <v>1159</v>
      </c>
      <c r="F42" s="62"/>
      <c r="G42" s="62"/>
    </row>
    <row r="43" spans="1:20" ht="26.25" customHeight="1" x14ac:dyDescent="0.2">
      <c r="A43" s="81" t="s">
        <v>1015</v>
      </c>
      <c r="B43" s="64" t="s">
        <v>1016</v>
      </c>
      <c r="C43" s="65" t="s">
        <v>1017</v>
      </c>
      <c r="D43" s="70">
        <v>39889</v>
      </c>
      <c r="E43" s="66">
        <v>4574</v>
      </c>
      <c r="F43" s="62"/>
      <c r="G43" s="62"/>
    </row>
    <row r="44" spans="1:20" ht="26.25" customHeight="1" x14ac:dyDescent="0.2">
      <c r="A44" s="83" t="s">
        <v>1018</v>
      </c>
      <c r="B44" s="64" t="s">
        <v>1019</v>
      </c>
      <c r="C44" s="65" t="s">
        <v>1020</v>
      </c>
      <c r="D44" s="70">
        <v>275</v>
      </c>
      <c r="E44" s="66">
        <v>310</v>
      </c>
      <c r="F44" s="62"/>
      <c r="G44" s="62"/>
    </row>
    <row r="45" spans="1:20" ht="26.25" customHeight="1" x14ac:dyDescent="0.2">
      <c r="A45" s="81" t="s">
        <v>1021</v>
      </c>
      <c r="B45" s="64" t="s">
        <v>1022</v>
      </c>
      <c r="C45" s="65" t="s">
        <v>1023</v>
      </c>
      <c r="D45" s="70">
        <v>129</v>
      </c>
      <c r="E45" s="66">
        <v>73</v>
      </c>
      <c r="F45" s="62"/>
      <c r="G45" s="62"/>
    </row>
    <row r="46" spans="1:20" ht="26.25" customHeight="1" x14ac:dyDescent="0.2">
      <c r="A46" s="88" t="s">
        <v>1024</v>
      </c>
      <c r="B46" s="64" t="s">
        <v>1025</v>
      </c>
      <c r="C46" s="65" t="s">
        <v>1026</v>
      </c>
      <c r="D46" s="70"/>
      <c r="E46" s="66"/>
      <c r="F46" s="62"/>
      <c r="G46" s="62"/>
    </row>
    <row r="47" spans="1:20" ht="26.25" customHeight="1" x14ac:dyDescent="0.2">
      <c r="A47" s="81" t="s">
        <v>1027</v>
      </c>
      <c r="B47" s="64" t="s">
        <v>1028</v>
      </c>
      <c r="C47" s="65" t="s">
        <v>1029</v>
      </c>
      <c r="D47" s="122">
        <v>4630</v>
      </c>
      <c r="E47" s="66">
        <v>3925</v>
      </c>
      <c r="F47" s="62"/>
      <c r="G47" s="62"/>
    </row>
    <row r="48" spans="1:20" ht="26.25" customHeight="1" x14ac:dyDescent="0.2">
      <c r="A48" s="88" t="s">
        <v>1030</v>
      </c>
      <c r="B48" s="64" t="s">
        <v>1031</v>
      </c>
      <c r="C48" s="65" t="s">
        <v>1032</v>
      </c>
      <c r="D48" s="122"/>
      <c r="E48" s="66"/>
      <c r="F48" s="62"/>
      <c r="G48" s="62"/>
    </row>
    <row r="49" spans="1:7" ht="30.95" customHeight="1" x14ac:dyDescent="0.2">
      <c r="A49" s="81" t="s">
        <v>1033</v>
      </c>
      <c r="B49" s="64" t="s">
        <v>1034</v>
      </c>
      <c r="C49" s="65" t="s">
        <v>1035</v>
      </c>
      <c r="D49" s="122"/>
      <c r="E49" s="66"/>
      <c r="F49" s="62"/>
      <c r="G49" s="75"/>
    </row>
    <row r="50" spans="1:7" ht="45.75" customHeight="1" x14ac:dyDescent="0.2">
      <c r="A50" s="84" t="s">
        <v>980</v>
      </c>
      <c r="B50" s="57" t="s">
        <v>1036</v>
      </c>
      <c r="C50" s="58" t="s">
        <v>1037</v>
      </c>
      <c r="D50" s="59">
        <f>D29-D32+D33+D37-D38+D39-D40-D41+D42-D43+D44-D45+D46-D47+(-D48)-(-D49)</f>
        <v>-43465</v>
      </c>
      <c r="E50" s="59">
        <f>E29-E32+E33+E37-E38+E39-E40-E41+E42-E43+E44-E45+E46-E47+(-E48)-(-E49)</f>
        <v>-7103</v>
      </c>
      <c r="F50" s="62"/>
      <c r="G50" s="75"/>
    </row>
    <row r="51" spans="1:7" ht="30" customHeight="1" x14ac:dyDescent="0.2">
      <c r="A51" s="84" t="s">
        <v>1038</v>
      </c>
      <c r="B51" s="57" t="s">
        <v>1039</v>
      </c>
      <c r="C51" s="58" t="s">
        <v>1040</v>
      </c>
      <c r="D51" s="59">
        <f>D28+D50</f>
        <v>427130</v>
      </c>
      <c r="E51" s="59">
        <f>E28+E50</f>
        <v>323034</v>
      </c>
      <c r="F51" s="62"/>
      <c r="G51" s="75"/>
    </row>
    <row r="52" spans="1:7" ht="28.5" customHeight="1" x14ac:dyDescent="0.2">
      <c r="A52" s="81" t="s">
        <v>263</v>
      </c>
      <c r="B52" s="64" t="s">
        <v>1041</v>
      </c>
      <c r="C52" s="65" t="s">
        <v>1042</v>
      </c>
      <c r="D52" s="66">
        <v>109698</v>
      </c>
      <c r="E52" s="66">
        <v>70274</v>
      </c>
      <c r="F52" s="62"/>
      <c r="G52" s="89"/>
    </row>
    <row r="53" spans="1:7" ht="26.25" customHeight="1" x14ac:dyDescent="0.2">
      <c r="A53" s="81" t="s">
        <v>1043</v>
      </c>
      <c r="B53" s="64" t="s">
        <v>1044</v>
      </c>
      <c r="C53" s="65" t="s">
        <v>1045</v>
      </c>
      <c r="D53" s="66">
        <v>109430</v>
      </c>
      <c r="E53" s="66">
        <v>81071</v>
      </c>
      <c r="F53" s="62"/>
      <c r="G53" s="89"/>
    </row>
    <row r="54" spans="1:7" ht="26.25" customHeight="1" x14ac:dyDescent="0.2">
      <c r="A54" s="83" t="s">
        <v>960</v>
      </c>
      <c r="B54" s="64" t="s">
        <v>1046</v>
      </c>
      <c r="C54" s="65" t="s">
        <v>1047</v>
      </c>
      <c r="D54" s="66">
        <v>268</v>
      </c>
      <c r="E54" s="66">
        <v>-10797</v>
      </c>
      <c r="F54" s="62"/>
      <c r="G54" s="89"/>
    </row>
    <row r="55" spans="1:7" ht="32.25" customHeight="1" x14ac:dyDescent="0.2">
      <c r="A55" s="84" t="s">
        <v>1038</v>
      </c>
      <c r="B55" s="57" t="s">
        <v>1048</v>
      </c>
      <c r="C55" s="58" t="s">
        <v>1049</v>
      </c>
      <c r="D55" s="59">
        <f>D51-D52</f>
        <v>317432</v>
      </c>
      <c r="E55" s="59">
        <f>E51-E52</f>
        <v>252760</v>
      </c>
      <c r="F55" s="62"/>
      <c r="G55" s="62"/>
    </row>
    <row r="56" spans="1:7" ht="26.25" customHeight="1" x14ac:dyDescent="0.2">
      <c r="A56" s="88" t="s">
        <v>1050</v>
      </c>
      <c r="B56" s="90" t="s">
        <v>1051</v>
      </c>
      <c r="C56" s="65" t="s">
        <v>1052</v>
      </c>
      <c r="D56" s="66"/>
      <c r="E56" s="66"/>
      <c r="F56" s="62"/>
      <c r="G56" s="62"/>
    </row>
    <row r="57" spans="1:7" ht="26.25" customHeight="1" x14ac:dyDescent="0.2">
      <c r="A57" s="81" t="s">
        <v>1053</v>
      </c>
      <c r="B57" s="91" t="s">
        <v>1054</v>
      </c>
      <c r="C57" s="65" t="s">
        <v>1055</v>
      </c>
      <c r="D57" s="66"/>
      <c r="E57" s="66"/>
      <c r="F57" s="62"/>
      <c r="G57" s="62"/>
    </row>
    <row r="58" spans="1:7" ht="26.25" customHeight="1" x14ac:dyDescent="0.2">
      <c r="A58" s="84" t="s">
        <v>980</v>
      </c>
      <c r="B58" s="57" t="s">
        <v>1056</v>
      </c>
      <c r="C58" s="58" t="s">
        <v>1057</v>
      </c>
      <c r="D58" s="59">
        <f>D56-D57</f>
        <v>0</v>
      </c>
      <c r="E58" s="59">
        <f>E56-E57</f>
        <v>0</v>
      </c>
      <c r="F58" s="62"/>
      <c r="G58" s="62"/>
    </row>
    <row r="59" spans="1:7" ht="16.5" customHeight="1" x14ac:dyDescent="0.2">
      <c r="A59" s="246" t="s">
        <v>936</v>
      </c>
      <c r="B59" s="287" t="s">
        <v>937</v>
      </c>
      <c r="C59" s="287" t="s">
        <v>938</v>
      </c>
      <c r="D59" s="246" t="s">
        <v>939</v>
      </c>
      <c r="E59" s="246"/>
      <c r="F59" s="62"/>
      <c r="G59" s="62"/>
    </row>
    <row r="60" spans="1:7" ht="42.75" x14ac:dyDescent="0.2">
      <c r="A60" s="286"/>
      <c r="B60" s="288"/>
      <c r="C60" s="288"/>
      <c r="D60" s="53" t="s">
        <v>940</v>
      </c>
      <c r="E60" s="53" t="s">
        <v>941</v>
      </c>
      <c r="F60" s="62"/>
      <c r="G60" s="62"/>
    </row>
    <row r="61" spans="1:7" ht="26.25" customHeight="1" x14ac:dyDescent="0.2">
      <c r="A61" s="81" t="s">
        <v>1058</v>
      </c>
      <c r="B61" s="64" t="s">
        <v>1059</v>
      </c>
      <c r="C61" s="65" t="s">
        <v>1060</v>
      </c>
      <c r="D61" s="66">
        <f>D62+D63</f>
        <v>0</v>
      </c>
      <c r="E61" s="66">
        <f>E62+E63</f>
        <v>0</v>
      </c>
      <c r="F61" s="62"/>
      <c r="G61" s="62"/>
    </row>
    <row r="62" spans="1:7" ht="26.25" customHeight="1" x14ac:dyDescent="0.2">
      <c r="A62" s="81" t="s">
        <v>1061</v>
      </c>
      <c r="B62" s="90" t="s">
        <v>1062</v>
      </c>
      <c r="C62" s="65" t="s">
        <v>1063</v>
      </c>
      <c r="D62" s="66"/>
      <c r="E62" s="66"/>
      <c r="F62" s="62"/>
      <c r="G62" s="62"/>
    </row>
    <row r="63" spans="1:7" ht="26.25" customHeight="1" x14ac:dyDescent="0.2">
      <c r="A63" s="83" t="s">
        <v>136</v>
      </c>
      <c r="B63" s="92" t="s">
        <v>1064</v>
      </c>
      <c r="C63" s="65" t="s">
        <v>1065</v>
      </c>
      <c r="D63" s="66"/>
      <c r="E63" s="66"/>
      <c r="F63" s="62"/>
      <c r="G63" s="62"/>
    </row>
    <row r="64" spans="1:7" ht="25.5" customHeight="1" x14ac:dyDescent="0.2">
      <c r="A64" s="84" t="s">
        <v>980</v>
      </c>
      <c r="B64" s="57" t="s">
        <v>1066</v>
      </c>
      <c r="C64" s="58" t="s">
        <v>1067</v>
      </c>
      <c r="D64" s="59">
        <f>D58-D61</f>
        <v>0</v>
      </c>
      <c r="E64" s="59">
        <f>E58-E61</f>
        <v>0</v>
      </c>
      <c r="F64" s="62"/>
      <c r="G64" s="62"/>
    </row>
    <row r="65" spans="1:7" ht="25.5" customHeight="1" x14ac:dyDescent="0.2">
      <c r="A65" s="84" t="s">
        <v>1068</v>
      </c>
      <c r="B65" s="57" t="s">
        <v>1069</v>
      </c>
      <c r="C65" s="58" t="s">
        <v>1070</v>
      </c>
      <c r="D65" s="59">
        <f>D51+D58</f>
        <v>427130</v>
      </c>
      <c r="E65" s="59">
        <f>E51+E58</f>
        <v>323034</v>
      </c>
      <c r="F65" s="62"/>
      <c r="G65" s="62"/>
    </row>
    <row r="66" spans="1:7" ht="44.25" customHeight="1" x14ac:dyDescent="0.2">
      <c r="A66" s="81" t="s">
        <v>976</v>
      </c>
      <c r="B66" s="64" t="s">
        <v>1071</v>
      </c>
      <c r="C66" s="65" t="s">
        <v>1072</v>
      </c>
      <c r="D66" s="59"/>
      <c r="E66" s="59"/>
      <c r="F66" s="62"/>
      <c r="G66" s="62"/>
    </row>
    <row r="67" spans="1:7" ht="25.5" customHeight="1" x14ac:dyDescent="0.2">
      <c r="A67" s="84" t="s">
        <v>1068</v>
      </c>
      <c r="B67" s="57" t="s">
        <v>1073</v>
      </c>
      <c r="C67" s="58" t="s">
        <v>1074</v>
      </c>
      <c r="D67" s="59">
        <f>D55+D64-D66</f>
        <v>317432</v>
      </c>
      <c r="E67" s="59">
        <f>E55+E64-E66</f>
        <v>252760</v>
      </c>
      <c r="F67" s="62"/>
      <c r="G67" s="62"/>
    </row>
    <row r="68" spans="1:7" ht="20.100000000000001" customHeight="1" x14ac:dyDescent="0.2">
      <c r="C68" s="95"/>
      <c r="D68" s="96"/>
      <c r="F68" s="62"/>
      <c r="G68" s="62"/>
    </row>
    <row r="69" spans="1:7" x14ac:dyDescent="0.2">
      <c r="C69" s="95"/>
      <c r="D69" s="96"/>
      <c r="E69" s="96"/>
      <c r="F69" s="62"/>
      <c r="G69" s="62"/>
    </row>
    <row r="70" spans="1:7" ht="20.100000000000001" customHeight="1" x14ac:dyDescent="0.2">
      <c r="C70" s="95"/>
      <c r="F70" s="62"/>
      <c r="G70" s="62"/>
    </row>
    <row r="71" spans="1:7" ht="20.100000000000001" customHeight="1" x14ac:dyDescent="0.2">
      <c r="C71" s="95"/>
      <c r="F71" s="62"/>
      <c r="G71" s="62"/>
    </row>
    <row r="72" spans="1:7" x14ac:dyDescent="0.2">
      <c r="C72" s="97"/>
      <c r="D72" s="96"/>
      <c r="E72" s="96"/>
      <c r="F72" s="62"/>
      <c r="G72" s="62"/>
    </row>
    <row r="73" spans="1:7" ht="20.100000000000001" customHeight="1" x14ac:dyDescent="0.2">
      <c r="C73" s="95"/>
      <c r="F73" s="62"/>
      <c r="G73" s="62"/>
    </row>
    <row r="74" spans="1:7" x14ac:dyDescent="0.2">
      <c r="C74" s="97"/>
      <c r="D74" s="96"/>
      <c r="E74" s="96"/>
      <c r="F74" s="62"/>
      <c r="G74" s="62"/>
    </row>
    <row r="75" spans="1:7" ht="20.100000000000001" customHeight="1" x14ac:dyDescent="0.2">
      <c r="A75" s="98"/>
      <c r="B75" s="99"/>
      <c r="C75" s="97"/>
      <c r="D75" s="96"/>
      <c r="E75" s="96"/>
      <c r="F75" s="62"/>
      <c r="G75" s="62"/>
    </row>
    <row r="76" spans="1:7" x14ac:dyDescent="0.2">
      <c r="A76" s="100"/>
      <c r="C76" s="101"/>
      <c r="F76" s="62"/>
      <c r="G76" s="62"/>
    </row>
    <row r="77" spans="1:7" x14ac:dyDescent="0.2">
      <c r="F77" s="62"/>
      <c r="G77" s="62"/>
    </row>
    <row r="78" spans="1:7" x14ac:dyDescent="0.2">
      <c r="F78" s="62"/>
      <c r="G78" s="62"/>
    </row>
    <row r="79" spans="1:7" x14ac:dyDescent="0.2">
      <c r="F79" s="62"/>
      <c r="G79" s="62"/>
    </row>
    <row r="80" spans="1:7" x14ac:dyDescent="0.2">
      <c r="F80" s="62"/>
      <c r="G80" s="62"/>
    </row>
    <row r="81" spans="6:7" x14ac:dyDescent="0.2">
      <c r="F81" s="62"/>
      <c r="G81" s="62"/>
    </row>
    <row r="82" spans="6:7" x14ac:dyDescent="0.2">
      <c r="F82" s="62"/>
      <c r="G82" s="62"/>
    </row>
    <row r="83" spans="6:7" x14ac:dyDescent="0.2">
      <c r="F83" s="62"/>
      <c r="G83" s="62"/>
    </row>
    <row r="84" spans="6:7" x14ac:dyDescent="0.2">
      <c r="F84" s="62"/>
      <c r="G84" s="62"/>
    </row>
    <row r="85" spans="6:7" x14ac:dyDescent="0.2">
      <c r="F85" s="62"/>
      <c r="G85" s="62"/>
    </row>
    <row r="86" spans="6:7" x14ac:dyDescent="0.2">
      <c r="F86" s="62"/>
      <c r="G86" s="62"/>
    </row>
    <row r="87" spans="6:7" x14ac:dyDescent="0.2">
      <c r="F87" s="62"/>
      <c r="G87" s="62"/>
    </row>
    <row r="88" spans="6:7" x14ac:dyDescent="0.2">
      <c r="F88" s="62"/>
      <c r="G88" s="62"/>
    </row>
    <row r="89" spans="6:7" x14ac:dyDescent="0.2">
      <c r="F89" s="62"/>
      <c r="G89" s="62"/>
    </row>
    <row r="90" spans="6:7" x14ac:dyDescent="0.2">
      <c r="F90" s="62"/>
      <c r="G90" s="62"/>
    </row>
    <row r="91" spans="6:7" x14ac:dyDescent="0.2">
      <c r="F91" s="62"/>
      <c r="G91" s="62"/>
    </row>
    <row r="92" spans="6:7" x14ac:dyDescent="0.2">
      <c r="F92" s="62"/>
      <c r="G92" s="62"/>
    </row>
    <row r="93" spans="6:7" x14ac:dyDescent="0.2">
      <c r="F93" s="62"/>
      <c r="G93" s="62"/>
    </row>
    <row r="94" spans="6:7" x14ac:dyDescent="0.2">
      <c r="F94" s="62"/>
      <c r="G94" s="62"/>
    </row>
    <row r="95" spans="6:7" x14ac:dyDescent="0.2">
      <c r="F95" s="62"/>
      <c r="G95" s="62"/>
    </row>
    <row r="96" spans="6:7" x14ac:dyDescent="0.2">
      <c r="F96" s="62"/>
      <c r="G96" s="62"/>
    </row>
    <row r="97" spans="6:7" x14ac:dyDescent="0.2">
      <c r="F97" s="62"/>
      <c r="G97" s="62"/>
    </row>
    <row r="98" spans="6:7" x14ac:dyDescent="0.2">
      <c r="F98" s="62"/>
      <c r="G98" s="62"/>
    </row>
    <row r="99" spans="6:7" x14ac:dyDescent="0.2">
      <c r="F99" s="62"/>
      <c r="G99" s="62"/>
    </row>
    <row r="100" spans="6:7" x14ac:dyDescent="0.2">
      <c r="F100" s="62"/>
      <c r="G100" s="62"/>
    </row>
    <row r="101" spans="6:7" x14ac:dyDescent="0.2">
      <c r="F101" s="62"/>
      <c r="G101" s="62"/>
    </row>
    <row r="102" spans="6:7" x14ac:dyDescent="0.2">
      <c r="F102" s="62"/>
      <c r="G102" s="62"/>
    </row>
    <row r="103" spans="6:7" x14ac:dyDescent="0.2">
      <c r="F103" s="62"/>
      <c r="G103" s="62"/>
    </row>
    <row r="104" spans="6:7" x14ac:dyDescent="0.2">
      <c r="F104" s="62"/>
      <c r="G104" s="62"/>
    </row>
    <row r="105" spans="6:7" x14ac:dyDescent="0.2">
      <c r="F105" s="62"/>
      <c r="G105" s="62"/>
    </row>
    <row r="106" spans="6:7" x14ac:dyDescent="0.2">
      <c r="F106" s="62"/>
      <c r="G106" s="62"/>
    </row>
    <row r="107" spans="6:7" x14ac:dyDescent="0.2">
      <c r="F107" s="62"/>
      <c r="G107" s="62"/>
    </row>
    <row r="108" spans="6:7" x14ac:dyDescent="0.2">
      <c r="F108" s="62"/>
      <c r="G108" s="62"/>
    </row>
    <row r="109" spans="6:7" x14ac:dyDescent="0.2">
      <c r="F109" s="62"/>
      <c r="G109" s="62"/>
    </row>
    <row r="110" spans="6:7" x14ac:dyDescent="0.2">
      <c r="F110" s="62"/>
      <c r="G110" s="62"/>
    </row>
    <row r="111" spans="6:7" x14ac:dyDescent="0.2">
      <c r="F111" s="62"/>
      <c r="G111" s="62"/>
    </row>
    <row r="112" spans="6:7" x14ac:dyDescent="0.2">
      <c r="F112" s="62"/>
      <c r="G112" s="62"/>
    </row>
    <row r="113" spans="6:7" x14ac:dyDescent="0.2">
      <c r="F113" s="62"/>
      <c r="G113" s="62"/>
    </row>
    <row r="114" spans="6:7" x14ac:dyDescent="0.2">
      <c r="F114" s="62"/>
      <c r="G114" s="62"/>
    </row>
    <row r="115" spans="6:7" x14ac:dyDescent="0.2">
      <c r="F115" s="62"/>
      <c r="G115" s="62"/>
    </row>
    <row r="116" spans="6:7" x14ac:dyDescent="0.2">
      <c r="F116" s="62"/>
      <c r="G116" s="62"/>
    </row>
    <row r="117" spans="6:7" x14ac:dyDescent="0.2">
      <c r="F117" s="62"/>
      <c r="G117" s="62"/>
    </row>
    <row r="118" spans="6:7" x14ac:dyDescent="0.2">
      <c r="F118" s="62"/>
      <c r="G118" s="62"/>
    </row>
    <row r="119" spans="6:7" x14ac:dyDescent="0.2">
      <c r="F119" s="62"/>
      <c r="G119" s="62"/>
    </row>
    <row r="120" spans="6:7" x14ac:dyDescent="0.2">
      <c r="F120" s="62"/>
      <c r="G120" s="62"/>
    </row>
    <row r="121" spans="6:7" x14ac:dyDescent="0.2">
      <c r="F121" s="62"/>
      <c r="G121" s="62"/>
    </row>
    <row r="122" spans="6:7" x14ac:dyDescent="0.2">
      <c r="F122" s="62"/>
      <c r="G122" s="62"/>
    </row>
    <row r="123" spans="6:7" x14ac:dyDescent="0.2">
      <c r="F123" s="62"/>
      <c r="G123" s="62"/>
    </row>
    <row r="124" spans="6:7" x14ac:dyDescent="0.2">
      <c r="F124" s="62"/>
      <c r="G124" s="62"/>
    </row>
    <row r="125" spans="6:7" x14ac:dyDescent="0.2">
      <c r="F125" s="62"/>
      <c r="G125" s="62"/>
    </row>
    <row r="126" spans="6:7" x14ac:dyDescent="0.2">
      <c r="F126" s="62"/>
      <c r="G126" s="62"/>
    </row>
    <row r="127" spans="6:7" x14ac:dyDescent="0.2">
      <c r="F127" s="62"/>
      <c r="G127" s="62"/>
    </row>
    <row r="128" spans="6:7" x14ac:dyDescent="0.2">
      <c r="F128" s="62"/>
      <c r="G128" s="62"/>
    </row>
    <row r="129" spans="6:7" x14ac:dyDescent="0.2">
      <c r="F129" s="62"/>
      <c r="G129" s="62"/>
    </row>
    <row r="130" spans="6:7" x14ac:dyDescent="0.2">
      <c r="F130" s="62"/>
      <c r="G130" s="62"/>
    </row>
    <row r="131" spans="6:7" x14ac:dyDescent="0.2">
      <c r="F131" s="62"/>
      <c r="G131" s="62"/>
    </row>
    <row r="132" spans="6:7" x14ac:dyDescent="0.2">
      <c r="F132" s="62"/>
      <c r="G132" s="62"/>
    </row>
    <row r="133" spans="6:7" x14ac:dyDescent="0.2">
      <c r="F133" s="62"/>
      <c r="G133" s="62"/>
    </row>
    <row r="134" spans="6:7" x14ac:dyDescent="0.2">
      <c r="F134" s="62"/>
      <c r="G134" s="62"/>
    </row>
    <row r="135" spans="6:7" x14ac:dyDescent="0.2">
      <c r="F135" s="62"/>
      <c r="G135" s="62"/>
    </row>
    <row r="136" spans="6:7" x14ac:dyDescent="0.2">
      <c r="F136" s="62"/>
      <c r="G136" s="62"/>
    </row>
    <row r="137" spans="6:7" x14ac:dyDescent="0.2">
      <c r="F137" s="62"/>
      <c r="G137" s="62"/>
    </row>
    <row r="138" spans="6:7" x14ac:dyDescent="0.2">
      <c r="F138" s="62"/>
      <c r="G138" s="62"/>
    </row>
    <row r="139" spans="6:7" x14ac:dyDescent="0.2">
      <c r="F139" s="62"/>
      <c r="G139" s="62"/>
    </row>
    <row r="140" spans="6:7" x14ac:dyDescent="0.2">
      <c r="F140" s="62"/>
      <c r="G140" s="62"/>
    </row>
    <row r="141" spans="6:7" x14ac:dyDescent="0.2">
      <c r="F141" s="62"/>
      <c r="G141" s="62"/>
    </row>
    <row r="142" spans="6:7" x14ac:dyDescent="0.2">
      <c r="F142" s="62"/>
      <c r="G142" s="62"/>
    </row>
    <row r="143" spans="6:7" x14ac:dyDescent="0.2">
      <c r="F143" s="62"/>
      <c r="G143" s="62"/>
    </row>
    <row r="144" spans="6:7" x14ac:dyDescent="0.2">
      <c r="F144" s="62"/>
      <c r="G144" s="62"/>
    </row>
    <row r="145" spans="6:7" x14ac:dyDescent="0.2">
      <c r="F145" s="62"/>
      <c r="G145" s="62"/>
    </row>
    <row r="146" spans="6:7" x14ac:dyDescent="0.2">
      <c r="F146" s="62"/>
      <c r="G146" s="62"/>
    </row>
    <row r="147" spans="6:7" x14ac:dyDescent="0.2">
      <c r="F147" s="62"/>
      <c r="G147" s="62"/>
    </row>
    <row r="148" spans="6:7" x14ac:dyDescent="0.2">
      <c r="F148" s="62"/>
      <c r="G148" s="62"/>
    </row>
    <row r="149" spans="6:7" x14ac:dyDescent="0.2">
      <c r="F149" s="62"/>
      <c r="G149" s="62"/>
    </row>
    <row r="150" spans="6:7" x14ac:dyDescent="0.2">
      <c r="F150" s="62"/>
      <c r="G150" s="62"/>
    </row>
    <row r="151" spans="6:7" x14ac:dyDescent="0.2">
      <c r="F151" s="62"/>
      <c r="G151" s="62"/>
    </row>
    <row r="152" spans="6:7" x14ac:dyDescent="0.2">
      <c r="F152" s="62"/>
      <c r="G152" s="62"/>
    </row>
    <row r="153" spans="6:7" x14ac:dyDescent="0.2">
      <c r="F153" s="62"/>
      <c r="G153" s="62"/>
    </row>
    <row r="154" spans="6:7" x14ac:dyDescent="0.2">
      <c r="F154" s="62"/>
      <c r="G154" s="62"/>
    </row>
    <row r="155" spans="6:7" x14ac:dyDescent="0.2">
      <c r="F155" s="62"/>
      <c r="G155" s="62"/>
    </row>
    <row r="156" spans="6:7" x14ac:dyDescent="0.2">
      <c r="F156" s="62"/>
      <c r="G156" s="62"/>
    </row>
    <row r="157" spans="6:7" x14ac:dyDescent="0.2">
      <c r="F157" s="62"/>
      <c r="G157" s="62"/>
    </row>
    <row r="158" spans="6:7" x14ac:dyDescent="0.2">
      <c r="F158" s="62"/>
      <c r="G158" s="62"/>
    </row>
    <row r="159" spans="6:7" x14ac:dyDescent="0.2">
      <c r="F159" s="62"/>
      <c r="G159" s="62"/>
    </row>
    <row r="160" spans="6:7" x14ac:dyDescent="0.2">
      <c r="F160" s="62"/>
      <c r="G160" s="62"/>
    </row>
    <row r="161" spans="6:7" x14ac:dyDescent="0.2">
      <c r="F161" s="62"/>
      <c r="G161" s="62"/>
    </row>
    <row r="162" spans="6:7" x14ac:dyDescent="0.2">
      <c r="F162" s="62"/>
      <c r="G162" s="62"/>
    </row>
    <row r="163" spans="6:7" x14ac:dyDescent="0.2">
      <c r="F163" s="62"/>
      <c r="G163" s="62"/>
    </row>
    <row r="164" spans="6:7" x14ac:dyDescent="0.2">
      <c r="F164" s="62"/>
      <c r="G164" s="62"/>
    </row>
    <row r="165" spans="6:7" x14ac:dyDescent="0.2">
      <c r="F165" s="62"/>
      <c r="G165" s="62"/>
    </row>
    <row r="166" spans="6:7" x14ac:dyDescent="0.2">
      <c r="F166" s="62"/>
      <c r="G166" s="62"/>
    </row>
    <row r="167" spans="6:7" x14ac:dyDescent="0.2">
      <c r="F167" s="62"/>
      <c r="G167" s="62"/>
    </row>
    <row r="168" spans="6:7" x14ac:dyDescent="0.2">
      <c r="F168" s="62"/>
      <c r="G168" s="62"/>
    </row>
    <row r="169" spans="6:7" x14ac:dyDescent="0.2">
      <c r="F169" s="62"/>
      <c r="G169" s="62"/>
    </row>
    <row r="170" spans="6:7" x14ac:dyDescent="0.2">
      <c r="F170" s="62"/>
      <c r="G170" s="62"/>
    </row>
    <row r="171" spans="6:7" x14ac:dyDescent="0.2">
      <c r="F171" s="62"/>
      <c r="G171" s="62"/>
    </row>
    <row r="172" spans="6:7" x14ac:dyDescent="0.2">
      <c r="F172" s="62"/>
      <c r="G172" s="62"/>
    </row>
    <row r="173" spans="6:7" x14ac:dyDescent="0.2">
      <c r="F173" s="62"/>
      <c r="G173" s="62"/>
    </row>
    <row r="174" spans="6:7" x14ac:dyDescent="0.2">
      <c r="F174" s="62"/>
      <c r="G174" s="62"/>
    </row>
    <row r="175" spans="6:7" x14ac:dyDescent="0.2">
      <c r="F175" s="62"/>
      <c r="G175" s="62"/>
    </row>
    <row r="176" spans="6:7" x14ac:dyDescent="0.2">
      <c r="F176" s="62"/>
      <c r="G176" s="62"/>
    </row>
    <row r="177" spans="6:7" x14ac:dyDescent="0.2">
      <c r="F177" s="62"/>
      <c r="G177" s="62"/>
    </row>
    <row r="178" spans="6:7" x14ac:dyDescent="0.2">
      <c r="F178" s="62"/>
      <c r="G178" s="62"/>
    </row>
    <row r="179" spans="6:7" x14ac:dyDescent="0.2">
      <c r="F179" s="62"/>
      <c r="G179" s="62"/>
    </row>
    <row r="180" spans="6:7" x14ac:dyDescent="0.2">
      <c r="F180" s="62"/>
      <c r="G180" s="62"/>
    </row>
    <row r="181" spans="6:7" x14ac:dyDescent="0.2">
      <c r="F181" s="62"/>
      <c r="G181" s="62"/>
    </row>
    <row r="182" spans="6:7" x14ac:dyDescent="0.2">
      <c r="F182" s="62"/>
      <c r="G182" s="62"/>
    </row>
    <row r="183" spans="6:7" x14ac:dyDescent="0.2">
      <c r="F183" s="62"/>
      <c r="G183" s="62"/>
    </row>
    <row r="184" spans="6:7" x14ac:dyDescent="0.2">
      <c r="F184" s="62"/>
      <c r="G184" s="62"/>
    </row>
    <row r="185" spans="6:7" x14ac:dyDescent="0.2">
      <c r="F185" s="62"/>
      <c r="G185" s="62"/>
    </row>
    <row r="186" spans="6:7" x14ac:dyDescent="0.2">
      <c r="F186" s="62"/>
      <c r="G186" s="62"/>
    </row>
    <row r="187" spans="6:7" x14ac:dyDescent="0.2">
      <c r="F187" s="62"/>
      <c r="G187" s="62"/>
    </row>
    <row r="188" spans="6:7" x14ac:dyDescent="0.2">
      <c r="F188" s="62"/>
      <c r="G188" s="62"/>
    </row>
    <row r="189" spans="6:7" x14ac:dyDescent="0.2">
      <c r="F189" s="62"/>
      <c r="G189" s="62"/>
    </row>
    <row r="190" spans="6:7" x14ac:dyDescent="0.2">
      <c r="F190" s="62"/>
      <c r="G190" s="62"/>
    </row>
    <row r="191" spans="6:7" x14ac:dyDescent="0.2">
      <c r="F191" s="62"/>
      <c r="G191" s="62"/>
    </row>
    <row r="192" spans="6:7" x14ac:dyDescent="0.2">
      <c r="F192" s="62"/>
      <c r="G192" s="62"/>
    </row>
    <row r="193" spans="6:7" x14ac:dyDescent="0.2">
      <c r="F193" s="62"/>
      <c r="G193" s="62"/>
    </row>
    <row r="194" spans="6:7" x14ac:dyDescent="0.2">
      <c r="F194" s="62"/>
      <c r="G194" s="62"/>
    </row>
    <row r="195" spans="6:7" x14ac:dyDescent="0.2">
      <c r="F195" s="62"/>
      <c r="G195" s="62"/>
    </row>
    <row r="196" spans="6:7" x14ac:dyDescent="0.2">
      <c r="F196" s="62"/>
      <c r="G196" s="62"/>
    </row>
    <row r="197" spans="6:7" x14ac:dyDescent="0.2">
      <c r="F197" s="62"/>
      <c r="G197" s="62"/>
    </row>
    <row r="198" spans="6:7" x14ac:dyDescent="0.2">
      <c r="F198" s="62"/>
      <c r="G198" s="62"/>
    </row>
    <row r="199" spans="6:7" x14ac:dyDescent="0.2">
      <c r="F199" s="62"/>
      <c r="G199" s="62"/>
    </row>
    <row r="200" spans="6:7" x14ac:dyDescent="0.2">
      <c r="F200" s="62"/>
      <c r="G200" s="62"/>
    </row>
    <row r="201" spans="6:7" x14ac:dyDescent="0.2">
      <c r="F201" s="62"/>
      <c r="G201" s="62"/>
    </row>
    <row r="202" spans="6:7" x14ac:dyDescent="0.2">
      <c r="F202" s="62"/>
      <c r="G202" s="62"/>
    </row>
    <row r="203" spans="6:7" x14ac:dyDescent="0.2">
      <c r="F203" s="62"/>
      <c r="G203" s="62"/>
    </row>
    <row r="204" spans="6:7" x14ac:dyDescent="0.2">
      <c r="F204" s="62"/>
      <c r="G204" s="62"/>
    </row>
    <row r="205" spans="6:7" x14ac:dyDescent="0.2">
      <c r="F205" s="62"/>
      <c r="G205" s="62"/>
    </row>
    <row r="206" spans="6:7" x14ac:dyDescent="0.2">
      <c r="F206" s="62"/>
      <c r="G206" s="62"/>
    </row>
    <row r="207" spans="6:7" x14ac:dyDescent="0.2">
      <c r="F207" s="62"/>
      <c r="G207" s="62"/>
    </row>
    <row r="208" spans="6:7" x14ac:dyDescent="0.2">
      <c r="F208" s="62"/>
      <c r="G208" s="62"/>
    </row>
    <row r="209" spans="6:7" x14ac:dyDescent="0.2">
      <c r="F209" s="62"/>
      <c r="G209" s="62"/>
    </row>
    <row r="210" spans="6:7" x14ac:dyDescent="0.2">
      <c r="F210" s="62"/>
      <c r="G210" s="62"/>
    </row>
    <row r="211" spans="6:7" x14ac:dyDescent="0.2">
      <c r="F211" s="62"/>
      <c r="G211" s="62"/>
    </row>
    <row r="212" spans="6:7" x14ac:dyDescent="0.2">
      <c r="F212" s="62"/>
      <c r="G212" s="62"/>
    </row>
    <row r="213" spans="6:7" x14ac:dyDescent="0.2">
      <c r="F213" s="62"/>
      <c r="G213" s="62"/>
    </row>
    <row r="214" spans="6:7" x14ac:dyDescent="0.2">
      <c r="F214" s="62"/>
      <c r="G214" s="62"/>
    </row>
    <row r="215" spans="6:7" x14ac:dyDescent="0.2">
      <c r="F215" s="62"/>
      <c r="G215" s="62"/>
    </row>
    <row r="216" spans="6:7" x14ac:dyDescent="0.2">
      <c r="F216" s="62"/>
      <c r="G216" s="62"/>
    </row>
    <row r="217" spans="6:7" x14ac:dyDescent="0.2">
      <c r="F217" s="62"/>
      <c r="G217" s="62"/>
    </row>
    <row r="218" spans="6:7" x14ac:dyDescent="0.2">
      <c r="F218" s="62"/>
      <c r="G218" s="62"/>
    </row>
    <row r="219" spans="6:7" x14ac:dyDescent="0.2">
      <c r="F219" s="62"/>
      <c r="G219" s="62"/>
    </row>
    <row r="220" spans="6:7" x14ac:dyDescent="0.2">
      <c r="F220" s="62"/>
      <c r="G220" s="62"/>
    </row>
    <row r="221" spans="6:7" x14ac:dyDescent="0.2">
      <c r="F221" s="62"/>
      <c r="G221" s="62"/>
    </row>
    <row r="222" spans="6:7" x14ac:dyDescent="0.2">
      <c r="F222" s="62"/>
      <c r="G222" s="62"/>
    </row>
    <row r="223" spans="6:7" x14ac:dyDescent="0.2">
      <c r="F223" s="62"/>
      <c r="G223" s="62"/>
    </row>
    <row r="224" spans="6:7" x14ac:dyDescent="0.2">
      <c r="F224" s="62"/>
      <c r="G224" s="62"/>
    </row>
    <row r="225" spans="6:7" x14ac:dyDescent="0.2">
      <c r="F225" s="62"/>
      <c r="G225" s="62"/>
    </row>
    <row r="226" spans="6:7" x14ac:dyDescent="0.2">
      <c r="F226" s="62"/>
      <c r="G226" s="62"/>
    </row>
    <row r="227" spans="6:7" x14ac:dyDescent="0.2">
      <c r="F227" s="62"/>
      <c r="G227" s="62"/>
    </row>
    <row r="228" spans="6:7" x14ac:dyDescent="0.2">
      <c r="F228" s="62"/>
      <c r="G228" s="62"/>
    </row>
    <row r="229" spans="6:7" x14ac:dyDescent="0.2">
      <c r="F229" s="62"/>
      <c r="G229" s="62"/>
    </row>
    <row r="230" spans="6:7" x14ac:dyDescent="0.2">
      <c r="F230" s="62"/>
      <c r="G230" s="62"/>
    </row>
    <row r="231" spans="6:7" x14ac:dyDescent="0.2">
      <c r="F231" s="62"/>
      <c r="G231" s="62"/>
    </row>
    <row r="232" spans="6:7" x14ac:dyDescent="0.2">
      <c r="F232" s="62"/>
      <c r="G232" s="62"/>
    </row>
    <row r="233" spans="6:7" x14ac:dyDescent="0.2">
      <c r="F233" s="62"/>
      <c r="G233" s="62"/>
    </row>
    <row r="234" spans="6:7" x14ac:dyDescent="0.2">
      <c r="F234" s="62"/>
      <c r="G234" s="62"/>
    </row>
    <row r="235" spans="6:7" x14ac:dyDescent="0.2">
      <c r="F235" s="62"/>
      <c r="G235" s="62"/>
    </row>
    <row r="236" spans="6:7" x14ac:dyDescent="0.2">
      <c r="F236" s="62"/>
      <c r="G236" s="62"/>
    </row>
    <row r="237" spans="6:7" x14ac:dyDescent="0.2">
      <c r="F237" s="62"/>
      <c r="G237" s="62"/>
    </row>
    <row r="238" spans="6:7" x14ac:dyDescent="0.2">
      <c r="F238" s="62"/>
      <c r="G238" s="62"/>
    </row>
    <row r="239" spans="6:7" x14ac:dyDescent="0.2">
      <c r="F239" s="62"/>
      <c r="G239" s="62"/>
    </row>
    <row r="240" spans="6:7" x14ac:dyDescent="0.2">
      <c r="F240" s="62"/>
      <c r="G240" s="62"/>
    </row>
    <row r="241" spans="6:7" x14ac:dyDescent="0.2">
      <c r="F241" s="62"/>
      <c r="G241" s="62"/>
    </row>
    <row r="242" spans="6:7" x14ac:dyDescent="0.2">
      <c r="F242" s="62"/>
      <c r="G242" s="62"/>
    </row>
    <row r="243" spans="6:7" x14ac:dyDescent="0.2">
      <c r="F243" s="62"/>
      <c r="G243" s="62"/>
    </row>
    <row r="244" spans="6:7" x14ac:dyDescent="0.2">
      <c r="F244" s="62"/>
      <c r="G244" s="62"/>
    </row>
    <row r="245" spans="6:7" x14ac:dyDescent="0.2">
      <c r="F245" s="62"/>
      <c r="G245" s="62"/>
    </row>
    <row r="246" spans="6:7" x14ac:dyDescent="0.2">
      <c r="F246" s="62"/>
      <c r="G246" s="62"/>
    </row>
    <row r="247" spans="6:7" x14ac:dyDescent="0.2">
      <c r="F247" s="62"/>
      <c r="G247" s="62"/>
    </row>
    <row r="248" spans="6:7" x14ac:dyDescent="0.2">
      <c r="F248" s="62"/>
      <c r="G248" s="62"/>
    </row>
    <row r="249" spans="6:7" x14ac:dyDescent="0.2">
      <c r="F249" s="62"/>
      <c r="G249" s="62"/>
    </row>
    <row r="250" spans="6:7" x14ac:dyDescent="0.2">
      <c r="F250" s="62"/>
      <c r="G250" s="62"/>
    </row>
    <row r="251" spans="6:7" x14ac:dyDescent="0.2">
      <c r="F251" s="62"/>
      <c r="G251" s="62"/>
    </row>
    <row r="252" spans="6:7" x14ac:dyDescent="0.2">
      <c r="F252" s="62"/>
      <c r="G252" s="62"/>
    </row>
    <row r="253" spans="6:7" x14ac:dyDescent="0.2">
      <c r="F253" s="62"/>
      <c r="G253" s="62"/>
    </row>
    <row r="254" spans="6:7" x14ac:dyDescent="0.2">
      <c r="F254" s="62"/>
      <c r="G254" s="62"/>
    </row>
    <row r="255" spans="6:7" x14ac:dyDescent="0.2">
      <c r="F255" s="62"/>
      <c r="G255" s="62"/>
    </row>
    <row r="256" spans="6:7" x14ac:dyDescent="0.2">
      <c r="F256" s="62"/>
      <c r="G256" s="62"/>
    </row>
    <row r="257" spans="6:7" x14ac:dyDescent="0.2">
      <c r="F257" s="62"/>
      <c r="G257" s="62"/>
    </row>
    <row r="258" spans="6:7" x14ac:dyDescent="0.2">
      <c r="F258" s="62"/>
      <c r="G258" s="62"/>
    </row>
    <row r="259" spans="6:7" x14ac:dyDescent="0.2">
      <c r="F259" s="62"/>
      <c r="G259" s="62"/>
    </row>
    <row r="260" spans="6:7" x14ac:dyDescent="0.2">
      <c r="F260" s="62"/>
      <c r="G260" s="62"/>
    </row>
    <row r="261" spans="6:7" x14ac:dyDescent="0.2">
      <c r="F261" s="62"/>
      <c r="G261" s="62"/>
    </row>
    <row r="262" spans="6:7" x14ac:dyDescent="0.2">
      <c r="F262" s="62"/>
      <c r="G262" s="62"/>
    </row>
    <row r="263" spans="6:7" x14ac:dyDescent="0.2">
      <c r="F263" s="62"/>
      <c r="G263" s="62"/>
    </row>
    <row r="264" spans="6:7" x14ac:dyDescent="0.2">
      <c r="F264" s="62"/>
      <c r="G264" s="62"/>
    </row>
    <row r="265" spans="6:7" x14ac:dyDescent="0.2">
      <c r="F265" s="62"/>
      <c r="G265" s="62"/>
    </row>
    <row r="266" spans="6:7" x14ac:dyDescent="0.2">
      <c r="F266" s="62"/>
      <c r="G266" s="62"/>
    </row>
    <row r="267" spans="6:7" x14ac:dyDescent="0.2">
      <c r="F267" s="62"/>
      <c r="G267" s="62"/>
    </row>
    <row r="268" spans="6:7" x14ac:dyDescent="0.2">
      <c r="F268" s="62"/>
      <c r="G268" s="62"/>
    </row>
    <row r="269" spans="6:7" x14ac:dyDescent="0.2">
      <c r="F269" s="62"/>
      <c r="G269" s="62"/>
    </row>
    <row r="270" spans="6:7" x14ac:dyDescent="0.2">
      <c r="F270" s="62"/>
      <c r="G270" s="62"/>
    </row>
    <row r="271" spans="6:7" x14ac:dyDescent="0.2">
      <c r="F271" s="62"/>
      <c r="G271" s="62"/>
    </row>
    <row r="272" spans="6:7" x14ac:dyDescent="0.2">
      <c r="F272" s="62"/>
      <c r="G272" s="62"/>
    </row>
    <row r="273" spans="6:7" x14ac:dyDescent="0.2">
      <c r="F273" s="62"/>
      <c r="G273" s="62"/>
    </row>
    <row r="274" spans="6:7" x14ac:dyDescent="0.2">
      <c r="F274" s="62"/>
      <c r="G274" s="62"/>
    </row>
    <row r="275" spans="6:7" x14ac:dyDescent="0.2">
      <c r="F275" s="62"/>
      <c r="G275" s="62"/>
    </row>
    <row r="276" spans="6:7" x14ac:dyDescent="0.2">
      <c r="F276" s="62"/>
      <c r="G276" s="62"/>
    </row>
    <row r="277" spans="6:7" x14ac:dyDescent="0.2">
      <c r="F277" s="62"/>
      <c r="G277" s="62"/>
    </row>
    <row r="278" spans="6:7" x14ac:dyDescent="0.2">
      <c r="F278" s="62"/>
      <c r="G278" s="62"/>
    </row>
    <row r="279" spans="6:7" x14ac:dyDescent="0.2">
      <c r="F279" s="62"/>
      <c r="G279" s="62"/>
    </row>
    <row r="280" spans="6:7" x14ac:dyDescent="0.2">
      <c r="F280" s="62"/>
      <c r="G280" s="62"/>
    </row>
    <row r="281" spans="6:7" x14ac:dyDescent="0.2">
      <c r="F281" s="62"/>
      <c r="G281" s="62"/>
    </row>
    <row r="282" spans="6:7" x14ac:dyDescent="0.2">
      <c r="F282" s="62"/>
      <c r="G282" s="62"/>
    </row>
    <row r="283" spans="6:7" x14ac:dyDescent="0.2">
      <c r="F283" s="62"/>
      <c r="G283" s="62"/>
    </row>
    <row r="284" spans="6:7" x14ac:dyDescent="0.2">
      <c r="F284" s="62"/>
      <c r="G284" s="62"/>
    </row>
    <row r="285" spans="6:7" x14ac:dyDescent="0.2">
      <c r="F285" s="62"/>
      <c r="G285" s="62"/>
    </row>
    <row r="286" spans="6:7" x14ac:dyDescent="0.2">
      <c r="F286" s="62"/>
      <c r="G286" s="62"/>
    </row>
    <row r="287" spans="6:7" x14ac:dyDescent="0.2">
      <c r="F287" s="62"/>
      <c r="G287" s="62"/>
    </row>
    <row r="288" spans="6:7" x14ac:dyDescent="0.2">
      <c r="F288" s="62"/>
      <c r="G288" s="62"/>
    </row>
    <row r="289" spans="6:7" x14ac:dyDescent="0.2">
      <c r="F289" s="62"/>
      <c r="G289" s="62"/>
    </row>
    <row r="290" spans="6:7" x14ac:dyDescent="0.2">
      <c r="F290" s="62"/>
      <c r="G290" s="62"/>
    </row>
    <row r="291" spans="6:7" x14ac:dyDescent="0.2">
      <c r="F291" s="62"/>
      <c r="G291" s="62"/>
    </row>
    <row r="292" spans="6:7" x14ac:dyDescent="0.2">
      <c r="F292" s="62"/>
      <c r="G292" s="62"/>
    </row>
    <row r="293" spans="6:7" x14ac:dyDescent="0.2">
      <c r="F293" s="62"/>
      <c r="G293" s="62"/>
    </row>
    <row r="294" spans="6:7" x14ac:dyDescent="0.2">
      <c r="F294" s="62"/>
      <c r="G294" s="62"/>
    </row>
    <row r="295" spans="6:7" x14ac:dyDescent="0.2">
      <c r="F295" s="62"/>
      <c r="G295" s="62"/>
    </row>
    <row r="296" spans="6:7" x14ac:dyDescent="0.2">
      <c r="F296" s="62"/>
      <c r="G296" s="62"/>
    </row>
    <row r="297" spans="6:7" x14ac:dyDescent="0.2">
      <c r="F297" s="62"/>
      <c r="G297" s="62"/>
    </row>
    <row r="298" spans="6:7" x14ac:dyDescent="0.2">
      <c r="F298" s="62"/>
      <c r="G298" s="62"/>
    </row>
    <row r="299" spans="6:7" x14ac:dyDescent="0.2">
      <c r="F299" s="62"/>
      <c r="G299" s="62"/>
    </row>
    <row r="300" spans="6:7" x14ac:dyDescent="0.2">
      <c r="F300" s="62"/>
      <c r="G300" s="62"/>
    </row>
    <row r="301" spans="6:7" x14ac:dyDescent="0.2">
      <c r="F301" s="62"/>
      <c r="G301" s="62"/>
    </row>
    <row r="302" spans="6:7" x14ac:dyDescent="0.2">
      <c r="F302" s="62"/>
      <c r="G302" s="62"/>
    </row>
    <row r="303" spans="6:7" x14ac:dyDescent="0.2">
      <c r="F303" s="62"/>
      <c r="G303" s="62"/>
    </row>
    <row r="304" spans="6:7" x14ac:dyDescent="0.2">
      <c r="F304" s="62"/>
      <c r="G304" s="62"/>
    </row>
    <row r="305" spans="6:7" x14ac:dyDescent="0.2">
      <c r="F305" s="62"/>
      <c r="G305" s="62"/>
    </row>
    <row r="306" spans="6:7" x14ac:dyDescent="0.2">
      <c r="F306" s="62"/>
      <c r="G306" s="62"/>
    </row>
    <row r="307" spans="6:7" x14ac:dyDescent="0.2">
      <c r="F307" s="62"/>
      <c r="G307" s="62"/>
    </row>
    <row r="308" spans="6:7" x14ac:dyDescent="0.2">
      <c r="F308" s="62"/>
      <c r="G308" s="62"/>
    </row>
    <row r="309" spans="6:7" x14ac:dyDescent="0.2">
      <c r="F309" s="62"/>
      <c r="G309" s="62"/>
    </row>
    <row r="310" spans="6:7" x14ac:dyDescent="0.2">
      <c r="F310" s="62"/>
      <c r="G310" s="62"/>
    </row>
    <row r="311" spans="6:7" x14ac:dyDescent="0.2">
      <c r="F311" s="62"/>
      <c r="G311" s="62"/>
    </row>
    <row r="312" spans="6:7" x14ac:dyDescent="0.2">
      <c r="F312" s="62"/>
      <c r="G312" s="62"/>
    </row>
    <row r="313" spans="6:7" x14ac:dyDescent="0.2">
      <c r="F313" s="62"/>
      <c r="G313" s="62"/>
    </row>
    <row r="314" spans="6:7" x14ac:dyDescent="0.2">
      <c r="F314" s="62"/>
      <c r="G314" s="62"/>
    </row>
    <row r="315" spans="6:7" x14ac:dyDescent="0.2">
      <c r="F315" s="62"/>
      <c r="G315" s="62"/>
    </row>
    <row r="316" spans="6:7" x14ac:dyDescent="0.2">
      <c r="F316" s="62"/>
      <c r="G316" s="62"/>
    </row>
    <row r="317" spans="6:7" x14ac:dyDescent="0.2">
      <c r="F317" s="62"/>
      <c r="G317" s="62"/>
    </row>
    <row r="318" spans="6:7" x14ac:dyDescent="0.2">
      <c r="F318" s="62"/>
      <c r="G318" s="62"/>
    </row>
    <row r="319" spans="6:7" x14ac:dyDescent="0.2">
      <c r="F319" s="62"/>
      <c r="G319" s="62"/>
    </row>
    <row r="320" spans="6:7" x14ac:dyDescent="0.2">
      <c r="F320" s="62"/>
      <c r="G320" s="62"/>
    </row>
    <row r="321" spans="6:7" x14ac:dyDescent="0.2">
      <c r="F321" s="62"/>
      <c r="G321" s="62"/>
    </row>
    <row r="322" spans="6:7" x14ac:dyDescent="0.2">
      <c r="F322" s="62"/>
      <c r="G322" s="62"/>
    </row>
    <row r="323" spans="6:7" x14ac:dyDescent="0.2">
      <c r="F323" s="62"/>
      <c r="G323" s="62"/>
    </row>
    <row r="324" spans="6:7" x14ac:dyDescent="0.2">
      <c r="F324" s="62"/>
      <c r="G324" s="62"/>
    </row>
    <row r="325" spans="6:7" x14ac:dyDescent="0.2">
      <c r="F325" s="62"/>
      <c r="G325" s="62"/>
    </row>
    <row r="326" spans="6:7" x14ac:dyDescent="0.2">
      <c r="F326" s="62"/>
      <c r="G326" s="62"/>
    </row>
    <row r="327" spans="6:7" x14ac:dyDescent="0.2">
      <c r="F327" s="62"/>
      <c r="G327" s="62"/>
    </row>
    <row r="328" spans="6:7" x14ac:dyDescent="0.2">
      <c r="F328" s="62"/>
      <c r="G328" s="62"/>
    </row>
    <row r="329" spans="6:7" x14ac:dyDescent="0.2">
      <c r="F329" s="62"/>
      <c r="G329" s="62"/>
    </row>
    <row r="330" spans="6:7" x14ac:dyDescent="0.2">
      <c r="F330" s="62"/>
      <c r="G330" s="62"/>
    </row>
    <row r="331" spans="6:7" x14ac:dyDescent="0.2">
      <c r="F331" s="62"/>
      <c r="G331" s="62"/>
    </row>
    <row r="332" spans="6:7" x14ac:dyDescent="0.2">
      <c r="F332" s="62"/>
      <c r="G332" s="62"/>
    </row>
    <row r="333" spans="6:7" x14ac:dyDescent="0.2">
      <c r="F333" s="62"/>
      <c r="G333" s="62"/>
    </row>
    <row r="334" spans="6:7" x14ac:dyDescent="0.2">
      <c r="F334" s="62"/>
      <c r="G334" s="62"/>
    </row>
    <row r="335" spans="6:7" x14ac:dyDescent="0.2">
      <c r="F335" s="62"/>
      <c r="G335" s="62"/>
    </row>
    <row r="336" spans="6:7" x14ac:dyDescent="0.2">
      <c r="F336" s="62"/>
      <c r="G336" s="62"/>
    </row>
    <row r="337" spans="6:7" x14ac:dyDescent="0.2">
      <c r="F337" s="62"/>
      <c r="G337" s="62"/>
    </row>
    <row r="338" spans="6:7" x14ac:dyDescent="0.2">
      <c r="F338" s="62"/>
      <c r="G338" s="62"/>
    </row>
    <row r="339" spans="6:7" x14ac:dyDescent="0.2">
      <c r="F339" s="62"/>
      <c r="G339" s="62"/>
    </row>
    <row r="340" spans="6:7" x14ac:dyDescent="0.2">
      <c r="F340" s="62"/>
      <c r="G340" s="62"/>
    </row>
    <row r="341" spans="6:7" x14ac:dyDescent="0.2">
      <c r="F341" s="62"/>
      <c r="G341" s="62"/>
    </row>
    <row r="342" spans="6:7" x14ac:dyDescent="0.2">
      <c r="F342" s="62"/>
      <c r="G342" s="62"/>
    </row>
    <row r="343" spans="6:7" x14ac:dyDescent="0.2">
      <c r="F343" s="62"/>
      <c r="G343" s="62"/>
    </row>
    <row r="344" spans="6:7" x14ac:dyDescent="0.2">
      <c r="F344" s="62"/>
      <c r="G344" s="62"/>
    </row>
    <row r="345" spans="6:7" x14ac:dyDescent="0.2">
      <c r="F345" s="62"/>
      <c r="G345" s="62"/>
    </row>
    <row r="346" spans="6:7" x14ac:dyDescent="0.2">
      <c r="F346" s="62"/>
      <c r="G346" s="62"/>
    </row>
    <row r="347" spans="6:7" x14ac:dyDescent="0.2">
      <c r="F347" s="62"/>
      <c r="G347" s="62"/>
    </row>
    <row r="348" spans="6:7" x14ac:dyDescent="0.2">
      <c r="F348" s="62"/>
      <c r="G348" s="62"/>
    </row>
    <row r="349" spans="6:7" x14ac:dyDescent="0.2">
      <c r="F349" s="62"/>
      <c r="G349" s="62"/>
    </row>
    <row r="350" spans="6:7" x14ac:dyDescent="0.2">
      <c r="F350" s="62"/>
      <c r="G350" s="62"/>
    </row>
    <row r="351" spans="6:7" x14ac:dyDescent="0.2">
      <c r="F351" s="62"/>
      <c r="G351" s="62"/>
    </row>
    <row r="352" spans="6:7" x14ac:dyDescent="0.2">
      <c r="F352" s="62"/>
      <c r="G352" s="62"/>
    </row>
    <row r="353" spans="6:7" x14ac:dyDescent="0.2">
      <c r="F353" s="62"/>
      <c r="G353" s="62"/>
    </row>
    <row r="354" spans="6:7" x14ac:dyDescent="0.2">
      <c r="F354" s="62"/>
      <c r="G354" s="62"/>
    </row>
    <row r="355" spans="6:7" x14ac:dyDescent="0.2">
      <c r="F355" s="62"/>
      <c r="G355" s="62"/>
    </row>
    <row r="356" spans="6:7" x14ac:dyDescent="0.2">
      <c r="F356" s="62"/>
      <c r="G356" s="62"/>
    </row>
    <row r="357" spans="6:7" x14ac:dyDescent="0.2">
      <c r="F357" s="62"/>
      <c r="G357" s="62"/>
    </row>
    <row r="358" spans="6:7" x14ac:dyDescent="0.2">
      <c r="F358" s="62"/>
      <c r="G358" s="62"/>
    </row>
    <row r="359" spans="6:7" x14ac:dyDescent="0.2">
      <c r="F359" s="62"/>
      <c r="G359" s="62"/>
    </row>
    <row r="360" spans="6:7" x14ac:dyDescent="0.2">
      <c r="F360" s="62"/>
      <c r="G360" s="62"/>
    </row>
    <row r="361" spans="6:7" x14ac:dyDescent="0.2">
      <c r="F361" s="62"/>
      <c r="G361" s="62"/>
    </row>
    <row r="362" spans="6:7" x14ac:dyDescent="0.2">
      <c r="F362" s="62"/>
      <c r="G362" s="62"/>
    </row>
    <row r="363" spans="6:7" x14ac:dyDescent="0.2">
      <c r="F363" s="62"/>
      <c r="G363" s="62"/>
    </row>
    <row r="364" spans="6:7" x14ac:dyDescent="0.2">
      <c r="F364" s="62"/>
      <c r="G364" s="62"/>
    </row>
    <row r="365" spans="6:7" x14ac:dyDescent="0.2">
      <c r="F365" s="62"/>
      <c r="G365" s="62"/>
    </row>
    <row r="366" spans="6:7" x14ac:dyDescent="0.2">
      <c r="F366" s="62"/>
      <c r="G366" s="62"/>
    </row>
    <row r="367" spans="6:7" x14ac:dyDescent="0.2">
      <c r="F367" s="62"/>
      <c r="G367" s="62"/>
    </row>
    <row r="368" spans="6:7" x14ac:dyDescent="0.2">
      <c r="F368" s="62"/>
      <c r="G368" s="62"/>
    </row>
    <row r="369" spans="6:7" x14ac:dyDescent="0.2">
      <c r="F369" s="62"/>
      <c r="G369" s="62"/>
    </row>
    <row r="370" spans="6:7" x14ac:dyDescent="0.2">
      <c r="F370" s="62"/>
      <c r="G370" s="62"/>
    </row>
    <row r="371" spans="6:7" x14ac:dyDescent="0.2">
      <c r="F371" s="62"/>
      <c r="G371" s="62"/>
    </row>
    <row r="372" spans="6:7" x14ac:dyDescent="0.2">
      <c r="F372" s="62"/>
      <c r="G372" s="62"/>
    </row>
    <row r="373" spans="6:7" x14ac:dyDescent="0.2">
      <c r="F373" s="62"/>
      <c r="G373" s="62"/>
    </row>
    <row r="374" spans="6:7" x14ac:dyDescent="0.2">
      <c r="F374" s="62"/>
      <c r="G374" s="62"/>
    </row>
    <row r="375" spans="6:7" x14ac:dyDescent="0.2">
      <c r="F375" s="62"/>
      <c r="G375" s="62"/>
    </row>
    <row r="376" spans="6:7" x14ac:dyDescent="0.2">
      <c r="F376" s="62"/>
      <c r="G376" s="62"/>
    </row>
    <row r="377" spans="6:7" x14ac:dyDescent="0.2">
      <c r="F377" s="62"/>
      <c r="G377" s="62"/>
    </row>
    <row r="378" spans="6:7" x14ac:dyDescent="0.2">
      <c r="F378" s="62"/>
      <c r="G378" s="62"/>
    </row>
    <row r="379" spans="6:7" x14ac:dyDescent="0.2">
      <c r="F379" s="62"/>
      <c r="G379" s="62"/>
    </row>
    <row r="380" spans="6:7" x14ac:dyDescent="0.2">
      <c r="F380" s="62"/>
      <c r="G380" s="62"/>
    </row>
    <row r="381" spans="6:7" x14ac:dyDescent="0.2">
      <c r="F381" s="62"/>
      <c r="G381" s="62"/>
    </row>
    <row r="382" spans="6:7" x14ac:dyDescent="0.2">
      <c r="F382" s="62"/>
      <c r="G382" s="62"/>
    </row>
    <row r="383" spans="6:7" x14ac:dyDescent="0.2">
      <c r="F383" s="62"/>
      <c r="G383" s="62"/>
    </row>
    <row r="384" spans="6:7" x14ac:dyDescent="0.2">
      <c r="F384" s="62"/>
      <c r="G384" s="62"/>
    </row>
    <row r="385" spans="6:7" x14ac:dyDescent="0.2">
      <c r="F385" s="62"/>
      <c r="G385" s="62"/>
    </row>
    <row r="386" spans="6:7" x14ac:dyDescent="0.2">
      <c r="F386" s="62"/>
      <c r="G386" s="62"/>
    </row>
    <row r="387" spans="6:7" x14ac:dyDescent="0.2">
      <c r="F387" s="62"/>
      <c r="G387" s="62"/>
    </row>
    <row r="388" spans="6:7" x14ac:dyDescent="0.2">
      <c r="F388" s="62"/>
      <c r="G388" s="62"/>
    </row>
    <row r="389" spans="6:7" x14ac:dyDescent="0.2">
      <c r="F389" s="62"/>
      <c r="G389" s="62"/>
    </row>
    <row r="390" spans="6:7" x14ac:dyDescent="0.2">
      <c r="F390" s="62"/>
      <c r="G390" s="62"/>
    </row>
    <row r="391" spans="6:7" x14ac:dyDescent="0.2">
      <c r="F391" s="62"/>
      <c r="G391" s="62"/>
    </row>
    <row r="392" spans="6:7" x14ac:dyDescent="0.2">
      <c r="F392" s="62"/>
      <c r="G392" s="62"/>
    </row>
    <row r="393" spans="6:7" x14ac:dyDescent="0.2">
      <c r="F393" s="62"/>
      <c r="G393" s="62"/>
    </row>
    <row r="394" spans="6:7" x14ac:dyDescent="0.2">
      <c r="F394" s="62"/>
      <c r="G394" s="62"/>
    </row>
    <row r="395" spans="6:7" x14ac:dyDescent="0.2">
      <c r="F395" s="62"/>
      <c r="G395" s="62"/>
    </row>
    <row r="396" spans="6:7" x14ac:dyDescent="0.2">
      <c r="F396" s="62"/>
      <c r="G396" s="62"/>
    </row>
    <row r="397" spans="6:7" x14ac:dyDescent="0.2">
      <c r="F397" s="62"/>
      <c r="G397" s="62"/>
    </row>
    <row r="398" spans="6:7" x14ac:dyDescent="0.2">
      <c r="F398" s="62"/>
      <c r="G398" s="62"/>
    </row>
    <row r="399" spans="6:7" x14ac:dyDescent="0.2">
      <c r="F399" s="62"/>
      <c r="G399" s="62"/>
    </row>
    <row r="400" spans="6:7" x14ac:dyDescent="0.2">
      <c r="F400" s="62"/>
      <c r="G400" s="62"/>
    </row>
    <row r="401" spans="6:7" x14ac:dyDescent="0.2">
      <c r="F401" s="62"/>
      <c r="G401" s="62"/>
    </row>
    <row r="402" spans="6:7" x14ac:dyDescent="0.2">
      <c r="F402" s="62"/>
      <c r="G402" s="62"/>
    </row>
    <row r="403" spans="6:7" x14ac:dyDescent="0.2">
      <c r="F403" s="62"/>
      <c r="G403" s="62"/>
    </row>
    <row r="404" spans="6:7" x14ac:dyDescent="0.2">
      <c r="F404" s="62"/>
      <c r="G404" s="62"/>
    </row>
    <row r="405" spans="6:7" x14ac:dyDescent="0.2">
      <c r="F405" s="62"/>
      <c r="G405" s="62"/>
    </row>
    <row r="406" spans="6:7" x14ac:dyDescent="0.2">
      <c r="F406" s="62"/>
      <c r="G406" s="62"/>
    </row>
    <row r="407" spans="6:7" x14ac:dyDescent="0.2">
      <c r="F407" s="62"/>
      <c r="G407" s="62"/>
    </row>
    <row r="408" spans="6:7" x14ac:dyDescent="0.2">
      <c r="F408" s="62"/>
      <c r="G408" s="62"/>
    </row>
    <row r="409" spans="6:7" x14ac:dyDescent="0.2">
      <c r="F409" s="62"/>
      <c r="G409" s="62"/>
    </row>
    <row r="410" spans="6:7" x14ac:dyDescent="0.2">
      <c r="F410" s="62"/>
      <c r="G410" s="62"/>
    </row>
    <row r="411" spans="6:7" x14ac:dyDescent="0.2">
      <c r="F411" s="62"/>
      <c r="G411" s="62"/>
    </row>
    <row r="412" spans="6:7" x14ac:dyDescent="0.2">
      <c r="F412" s="62"/>
      <c r="G412" s="62"/>
    </row>
    <row r="413" spans="6:7" x14ac:dyDescent="0.2">
      <c r="F413" s="62"/>
      <c r="G413" s="62"/>
    </row>
    <row r="414" spans="6:7" x14ac:dyDescent="0.2">
      <c r="F414" s="62"/>
      <c r="G414" s="62"/>
    </row>
    <row r="415" spans="6:7" x14ac:dyDescent="0.2">
      <c r="F415" s="62"/>
      <c r="G415" s="62"/>
    </row>
    <row r="416" spans="6:7" x14ac:dyDescent="0.2">
      <c r="F416" s="62"/>
      <c r="G416" s="62"/>
    </row>
    <row r="417" spans="6:7" x14ac:dyDescent="0.2">
      <c r="F417" s="62"/>
      <c r="G417" s="62"/>
    </row>
    <row r="418" spans="6:7" x14ac:dyDescent="0.2">
      <c r="F418" s="62"/>
      <c r="G418" s="62"/>
    </row>
    <row r="419" spans="6:7" x14ac:dyDescent="0.2">
      <c r="F419" s="62"/>
      <c r="G419" s="62"/>
    </row>
    <row r="420" spans="6:7" x14ac:dyDescent="0.2">
      <c r="F420" s="62"/>
      <c r="G420" s="62"/>
    </row>
    <row r="421" spans="6:7" x14ac:dyDescent="0.2">
      <c r="F421" s="62"/>
      <c r="G421" s="62"/>
    </row>
    <row r="422" spans="6:7" x14ac:dyDescent="0.2">
      <c r="F422" s="62"/>
      <c r="G422" s="62"/>
    </row>
    <row r="423" spans="6:7" x14ac:dyDescent="0.2">
      <c r="F423" s="62"/>
      <c r="G423" s="62"/>
    </row>
    <row r="424" spans="6:7" x14ac:dyDescent="0.2">
      <c r="F424" s="62"/>
      <c r="G424" s="62"/>
    </row>
    <row r="425" spans="6:7" x14ac:dyDescent="0.2">
      <c r="F425" s="62"/>
      <c r="G425" s="62"/>
    </row>
    <row r="426" spans="6:7" x14ac:dyDescent="0.2">
      <c r="F426" s="62"/>
      <c r="G426" s="62"/>
    </row>
    <row r="427" spans="6:7" x14ac:dyDescent="0.2">
      <c r="F427" s="62"/>
      <c r="G427" s="62"/>
    </row>
    <row r="428" spans="6:7" x14ac:dyDescent="0.2">
      <c r="F428" s="62"/>
      <c r="G428" s="62"/>
    </row>
    <row r="429" spans="6:7" x14ac:dyDescent="0.2">
      <c r="F429" s="62"/>
      <c r="G429" s="62"/>
    </row>
    <row r="430" spans="6:7" x14ac:dyDescent="0.2">
      <c r="F430" s="62"/>
      <c r="G430" s="62"/>
    </row>
    <row r="431" spans="6:7" x14ac:dyDescent="0.2">
      <c r="F431" s="62"/>
      <c r="G431" s="62"/>
    </row>
    <row r="432" spans="6:7" x14ac:dyDescent="0.2">
      <c r="F432" s="62"/>
      <c r="G432" s="62"/>
    </row>
    <row r="433" spans="6:7" x14ac:dyDescent="0.2">
      <c r="F433" s="62"/>
      <c r="G433" s="62"/>
    </row>
    <row r="434" spans="6:7" x14ac:dyDescent="0.2">
      <c r="F434" s="62"/>
      <c r="G434" s="62"/>
    </row>
    <row r="435" spans="6:7" x14ac:dyDescent="0.2">
      <c r="F435" s="62"/>
      <c r="G435" s="62"/>
    </row>
    <row r="436" spans="6:7" x14ac:dyDescent="0.2">
      <c r="F436" s="62"/>
      <c r="G436" s="62"/>
    </row>
    <row r="437" spans="6:7" x14ac:dyDescent="0.2">
      <c r="F437" s="62"/>
      <c r="G437" s="62"/>
    </row>
    <row r="438" spans="6:7" x14ac:dyDescent="0.2">
      <c r="F438" s="62"/>
      <c r="G438" s="62"/>
    </row>
    <row r="439" spans="6:7" x14ac:dyDescent="0.2">
      <c r="F439" s="62"/>
      <c r="G439" s="62"/>
    </row>
    <row r="440" spans="6:7" x14ac:dyDescent="0.2">
      <c r="F440" s="62"/>
      <c r="G440" s="62"/>
    </row>
    <row r="441" spans="6:7" x14ac:dyDescent="0.2">
      <c r="F441" s="62"/>
      <c r="G441" s="62"/>
    </row>
    <row r="442" spans="6:7" x14ac:dyDescent="0.2">
      <c r="F442" s="62"/>
      <c r="G442" s="62"/>
    </row>
    <row r="443" spans="6:7" x14ac:dyDescent="0.2">
      <c r="F443" s="62"/>
      <c r="G443" s="62"/>
    </row>
    <row r="444" spans="6:7" x14ac:dyDescent="0.2">
      <c r="F444" s="62"/>
      <c r="G444" s="62"/>
    </row>
    <row r="445" spans="6:7" x14ac:dyDescent="0.2">
      <c r="F445" s="62"/>
      <c r="G445" s="62"/>
    </row>
    <row r="446" spans="6:7" x14ac:dyDescent="0.2">
      <c r="F446" s="62"/>
      <c r="G446" s="62"/>
    </row>
    <row r="447" spans="6:7" x14ac:dyDescent="0.2">
      <c r="F447" s="62"/>
      <c r="G447" s="62"/>
    </row>
    <row r="448" spans="6:7" x14ac:dyDescent="0.2">
      <c r="F448" s="62"/>
      <c r="G448" s="62"/>
    </row>
    <row r="449" spans="6:7" x14ac:dyDescent="0.2">
      <c r="F449" s="62"/>
      <c r="G449" s="62"/>
    </row>
    <row r="450" spans="6:7" x14ac:dyDescent="0.2">
      <c r="F450" s="62"/>
      <c r="G450" s="62"/>
    </row>
    <row r="451" spans="6:7" x14ac:dyDescent="0.2">
      <c r="F451" s="62"/>
      <c r="G451" s="62"/>
    </row>
    <row r="452" spans="6:7" x14ac:dyDescent="0.2">
      <c r="F452" s="62"/>
      <c r="G452" s="62"/>
    </row>
    <row r="453" spans="6:7" x14ac:dyDescent="0.2">
      <c r="F453" s="62"/>
      <c r="G453" s="62"/>
    </row>
    <row r="454" spans="6:7" x14ac:dyDescent="0.2">
      <c r="F454" s="62"/>
      <c r="G454" s="62"/>
    </row>
    <row r="455" spans="6:7" x14ac:dyDescent="0.2">
      <c r="F455" s="62"/>
      <c r="G455" s="62"/>
    </row>
    <row r="456" spans="6:7" x14ac:dyDescent="0.2">
      <c r="F456" s="62"/>
      <c r="G456" s="62"/>
    </row>
    <row r="457" spans="6:7" x14ac:dyDescent="0.2">
      <c r="F457" s="62"/>
      <c r="G457" s="62"/>
    </row>
    <row r="458" spans="6:7" x14ac:dyDescent="0.2">
      <c r="F458" s="62"/>
      <c r="G458" s="62"/>
    </row>
    <row r="459" spans="6:7" x14ac:dyDescent="0.2">
      <c r="F459" s="62"/>
      <c r="G459" s="62"/>
    </row>
    <row r="460" spans="6:7" x14ac:dyDescent="0.2">
      <c r="F460" s="62"/>
      <c r="G460" s="62"/>
    </row>
    <row r="461" spans="6:7" x14ac:dyDescent="0.2">
      <c r="F461" s="62"/>
      <c r="G461" s="62"/>
    </row>
    <row r="462" spans="6:7" x14ac:dyDescent="0.2">
      <c r="F462" s="62"/>
      <c r="G462" s="62"/>
    </row>
    <row r="463" spans="6:7" x14ac:dyDescent="0.2">
      <c r="F463" s="62"/>
      <c r="G463" s="62"/>
    </row>
    <row r="464" spans="6:7" x14ac:dyDescent="0.2">
      <c r="F464" s="62"/>
      <c r="G464" s="62"/>
    </row>
    <row r="465" spans="6:7" x14ac:dyDescent="0.2">
      <c r="F465" s="62"/>
      <c r="G465" s="62"/>
    </row>
    <row r="466" spans="6:7" x14ac:dyDescent="0.2">
      <c r="F466" s="62"/>
      <c r="G466" s="62"/>
    </row>
    <row r="467" spans="6:7" x14ac:dyDescent="0.2">
      <c r="F467" s="62"/>
      <c r="G467" s="62"/>
    </row>
    <row r="468" spans="6:7" x14ac:dyDescent="0.2">
      <c r="F468" s="62"/>
      <c r="G468" s="62"/>
    </row>
    <row r="469" spans="6:7" x14ac:dyDescent="0.2">
      <c r="F469" s="62"/>
      <c r="G469" s="62"/>
    </row>
    <row r="470" spans="6:7" x14ac:dyDescent="0.2">
      <c r="F470" s="62"/>
      <c r="G470" s="62"/>
    </row>
    <row r="471" spans="6:7" x14ac:dyDescent="0.2">
      <c r="F471" s="62"/>
      <c r="G471" s="62"/>
    </row>
    <row r="472" spans="6:7" x14ac:dyDescent="0.2">
      <c r="F472" s="62"/>
      <c r="G472" s="62"/>
    </row>
    <row r="473" spans="6:7" x14ac:dyDescent="0.2">
      <c r="F473" s="62"/>
      <c r="G473" s="62"/>
    </row>
    <row r="474" spans="6:7" x14ac:dyDescent="0.2">
      <c r="F474" s="62"/>
      <c r="G474" s="62"/>
    </row>
    <row r="475" spans="6:7" x14ac:dyDescent="0.2">
      <c r="F475" s="62"/>
      <c r="G475" s="62"/>
    </row>
    <row r="476" spans="6:7" x14ac:dyDescent="0.2">
      <c r="F476" s="62"/>
      <c r="G476" s="62"/>
    </row>
    <row r="477" spans="6:7" x14ac:dyDescent="0.2">
      <c r="F477" s="62"/>
      <c r="G477" s="62"/>
    </row>
    <row r="478" spans="6:7" x14ac:dyDescent="0.2">
      <c r="F478" s="62"/>
      <c r="G478" s="62"/>
    </row>
    <row r="479" spans="6:7" x14ac:dyDescent="0.2">
      <c r="F479" s="62"/>
      <c r="G479" s="62"/>
    </row>
    <row r="480" spans="6:7" x14ac:dyDescent="0.2">
      <c r="F480" s="62"/>
      <c r="G480" s="62"/>
    </row>
    <row r="481" spans="6:7" x14ac:dyDescent="0.2">
      <c r="F481" s="62"/>
      <c r="G481" s="62"/>
    </row>
    <row r="482" spans="6:7" x14ac:dyDescent="0.2">
      <c r="F482" s="62"/>
      <c r="G482" s="62"/>
    </row>
    <row r="483" spans="6:7" x14ac:dyDescent="0.2">
      <c r="F483" s="62"/>
      <c r="G483" s="62"/>
    </row>
    <row r="484" spans="6:7" x14ac:dyDescent="0.2">
      <c r="F484" s="62"/>
      <c r="G484" s="62"/>
    </row>
    <row r="485" spans="6:7" x14ac:dyDescent="0.2">
      <c r="F485" s="62"/>
      <c r="G485" s="62"/>
    </row>
    <row r="486" spans="6:7" x14ac:dyDescent="0.2">
      <c r="F486" s="62"/>
      <c r="G486" s="62"/>
    </row>
    <row r="487" spans="6:7" x14ac:dyDescent="0.2">
      <c r="F487" s="62"/>
      <c r="G487" s="62"/>
    </row>
    <row r="488" spans="6:7" x14ac:dyDescent="0.2">
      <c r="F488" s="62"/>
      <c r="G488" s="62"/>
    </row>
    <row r="489" spans="6:7" x14ac:dyDescent="0.2">
      <c r="F489" s="62"/>
      <c r="G489" s="62"/>
    </row>
    <row r="490" spans="6:7" x14ac:dyDescent="0.2">
      <c r="F490" s="62"/>
      <c r="G490" s="62"/>
    </row>
    <row r="491" spans="6:7" x14ac:dyDescent="0.2">
      <c r="F491" s="62"/>
      <c r="G491" s="62"/>
    </row>
    <row r="492" spans="6:7" x14ac:dyDescent="0.2">
      <c r="F492" s="62"/>
      <c r="G492" s="62"/>
    </row>
    <row r="493" spans="6:7" x14ac:dyDescent="0.2">
      <c r="F493" s="62"/>
      <c r="G493" s="62"/>
    </row>
    <row r="494" spans="6:7" x14ac:dyDescent="0.2">
      <c r="F494" s="62"/>
      <c r="G494" s="62"/>
    </row>
    <row r="495" spans="6:7" x14ac:dyDescent="0.2">
      <c r="F495" s="62"/>
      <c r="G495" s="62"/>
    </row>
    <row r="496" spans="6:7" x14ac:dyDescent="0.2">
      <c r="F496" s="62"/>
      <c r="G496" s="62"/>
    </row>
    <row r="497" spans="6:7" x14ac:dyDescent="0.2">
      <c r="F497" s="62"/>
      <c r="G497" s="62"/>
    </row>
    <row r="498" spans="6:7" x14ac:dyDescent="0.2">
      <c r="F498" s="62"/>
      <c r="G498" s="62"/>
    </row>
    <row r="499" spans="6:7" x14ac:dyDescent="0.2">
      <c r="F499" s="62"/>
      <c r="G499" s="62"/>
    </row>
    <row r="500" spans="6:7" x14ac:dyDescent="0.2">
      <c r="F500" s="62"/>
      <c r="G500" s="62"/>
    </row>
    <row r="501" spans="6:7" x14ac:dyDescent="0.2">
      <c r="F501" s="62"/>
      <c r="G501" s="62"/>
    </row>
    <row r="502" spans="6:7" x14ac:dyDescent="0.2">
      <c r="F502" s="62"/>
      <c r="G502" s="62"/>
    </row>
    <row r="503" spans="6:7" x14ac:dyDescent="0.2">
      <c r="F503" s="62"/>
      <c r="G503" s="62"/>
    </row>
    <row r="504" spans="6:7" x14ac:dyDescent="0.2">
      <c r="F504" s="62"/>
      <c r="G504" s="62"/>
    </row>
    <row r="505" spans="6:7" x14ac:dyDescent="0.2">
      <c r="F505" s="62"/>
      <c r="G505" s="62"/>
    </row>
    <row r="506" spans="6:7" x14ac:dyDescent="0.2">
      <c r="F506" s="62"/>
      <c r="G506" s="62"/>
    </row>
    <row r="507" spans="6:7" x14ac:dyDescent="0.2">
      <c r="F507" s="62"/>
      <c r="G507" s="62"/>
    </row>
    <row r="508" spans="6:7" x14ac:dyDescent="0.2">
      <c r="F508" s="62"/>
      <c r="G508" s="62"/>
    </row>
    <row r="509" spans="6:7" x14ac:dyDescent="0.2">
      <c r="F509" s="62"/>
      <c r="G509" s="62"/>
    </row>
    <row r="510" spans="6:7" x14ac:dyDescent="0.2">
      <c r="F510" s="62"/>
      <c r="G510" s="62"/>
    </row>
    <row r="511" spans="6:7" x14ac:dyDescent="0.2">
      <c r="F511" s="62"/>
      <c r="G511" s="62"/>
    </row>
    <row r="512" spans="6:7" x14ac:dyDescent="0.2">
      <c r="F512" s="62"/>
      <c r="G512" s="62"/>
    </row>
    <row r="513" spans="6:7" x14ac:dyDescent="0.2">
      <c r="F513" s="62"/>
      <c r="G513" s="62"/>
    </row>
    <row r="514" spans="6:7" x14ac:dyDescent="0.2">
      <c r="F514" s="62"/>
      <c r="G514" s="62"/>
    </row>
    <row r="515" spans="6:7" x14ac:dyDescent="0.2">
      <c r="F515" s="62"/>
      <c r="G515" s="62"/>
    </row>
    <row r="516" spans="6:7" x14ac:dyDescent="0.2">
      <c r="F516" s="62"/>
      <c r="G516" s="62"/>
    </row>
    <row r="517" spans="6:7" x14ac:dyDescent="0.2">
      <c r="F517" s="62"/>
      <c r="G517" s="62"/>
    </row>
    <row r="518" spans="6:7" x14ac:dyDescent="0.2">
      <c r="F518" s="62"/>
      <c r="G518" s="62"/>
    </row>
    <row r="519" spans="6:7" x14ac:dyDescent="0.2">
      <c r="F519" s="62"/>
      <c r="G519" s="62"/>
    </row>
    <row r="520" spans="6:7" x14ac:dyDescent="0.2">
      <c r="F520" s="62"/>
      <c r="G520" s="62"/>
    </row>
    <row r="521" spans="6:7" x14ac:dyDescent="0.2">
      <c r="F521" s="62"/>
      <c r="G521" s="62"/>
    </row>
    <row r="522" spans="6:7" x14ac:dyDescent="0.2">
      <c r="F522" s="62"/>
      <c r="G522" s="62"/>
    </row>
    <row r="523" spans="6:7" x14ac:dyDescent="0.2">
      <c r="F523" s="62"/>
      <c r="G523" s="62"/>
    </row>
    <row r="524" spans="6:7" x14ac:dyDescent="0.2">
      <c r="F524" s="62"/>
      <c r="G524" s="62"/>
    </row>
    <row r="525" spans="6:7" x14ac:dyDescent="0.2">
      <c r="F525" s="62"/>
      <c r="G525" s="62"/>
    </row>
    <row r="526" spans="6:7" x14ac:dyDescent="0.2">
      <c r="F526" s="62"/>
      <c r="G526" s="62"/>
    </row>
    <row r="527" spans="6:7" x14ac:dyDescent="0.2">
      <c r="F527" s="62"/>
      <c r="G527" s="62"/>
    </row>
    <row r="528" spans="6:7" x14ac:dyDescent="0.2">
      <c r="F528" s="62"/>
      <c r="G528" s="62"/>
    </row>
    <row r="529" spans="6:7" x14ac:dyDescent="0.2">
      <c r="F529" s="62"/>
      <c r="G529" s="62"/>
    </row>
    <row r="530" spans="6:7" x14ac:dyDescent="0.2">
      <c r="F530" s="62"/>
      <c r="G530" s="62"/>
    </row>
    <row r="531" spans="6:7" x14ac:dyDescent="0.2">
      <c r="F531" s="62"/>
      <c r="G531" s="62"/>
    </row>
    <row r="532" spans="6:7" x14ac:dyDescent="0.2">
      <c r="F532" s="62"/>
      <c r="G532" s="62"/>
    </row>
    <row r="533" spans="6:7" x14ac:dyDescent="0.2">
      <c r="F533" s="62"/>
      <c r="G533" s="62"/>
    </row>
    <row r="534" spans="6:7" x14ac:dyDescent="0.2">
      <c r="F534" s="62"/>
      <c r="G534" s="62"/>
    </row>
    <row r="535" spans="6:7" x14ac:dyDescent="0.2">
      <c r="F535" s="62"/>
      <c r="G535" s="62"/>
    </row>
    <row r="536" spans="6:7" x14ac:dyDescent="0.2">
      <c r="F536" s="62"/>
      <c r="G536" s="62"/>
    </row>
    <row r="537" spans="6:7" x14ac:dyDescent="0.2">
      <c r="F537" s="62"/>
      <c r="G537" s="62"/>
    </row>
    <row r="538" spans="6:7" x14ac:dyDescent="0.2">
      <c r="F538" s="62"/>
      <c r="G538" s="62"/>
    </row>
    <row r="539" spans="6:7" x14ac:dyDescent="0.2">
      <c r="F539" s="62"/>
      <c r="G539" s="62"/>
    </row>
    <row r="540" spans="6:7" x14ac:dyDescent="0.2">
      <c r="F540" s="62"/>
      <c r="G540" s="62"/>
    </row>
    <row r="541" spans="6:7" x14ac:dyDescent="0.2">
      <c r="F541" s="62"/>
      <c r="G541" s="62"/>
    </row>
    <row r="542" spans="6:7" x14ac:dyDescent="0.2">
      <c r="F542" s="62"/>
      <c r="G542" s="62"/>
    </row>
    <row r="543" spans="6:7" x14ac:dyDescent="0.2">
      <c r="F543" s="62"/>
      <c r="G543" s="62"/>
    </row>
    <row r="544" spans="6:7" x14ac:dyDescent="0.2">
      <c r="F544" s="62"/>
      <c r="G544" s="62"/>
    </row>
    <row r="545" spans="6:7" x14ac:dyDescent="0.2">
      <c r="F545" s="62"/>
      <c r="G545" s="62"/>
    </row>
    <row r="546" spans="6:7" x14ac:dyDescent="0.2">
      <c r="F546" s="62"/>
      <c r="G546" s="62"/>
    </row>
    <row r="547" spans="6:7" x14ac:dyDescent="0.2">
      <c r="F547" s="62"/>
      <c r="G547" s="62"/>
    </row>
    <row r="548" spans="6:7" x14ac:dyDescent="0.2">
      <c r="F548" s="62"/>
      <c r="G548" s="62"/>
    </row>
    <row r="549" spans="6:7" x14ac:dyDescent="0.2">
      <c r="F549" s="62"/>
      <c r="G549" s="62"/>
    </row>
    <row r="550" spans="6:7" x14ac:dyDescent="0.2">
      <c r="F550" s="62"/>
      <c r="G550" s="62"/>
    </row>
    <row r="551" spans="6:7" x14ac:dyDescent="0.2">
      <c r="F551" s="62"/>
      <c r="G551" s="62"/>
    </row>
    <row r="552" spans="6:7" x14ac:dyDescent="0.2">
      <c r="F552" s="62"/>
      <c r="G552" s="62"/>
    </row>
    <row r="553" spans="6:7" x14ac:dyDescent="0.2">
      <c r="F553" s="62"/>
      <c r="G553" s="62"/>
    </row>
    <row r="554" spans="6:7" x14ac:dyDescent="0.2">
      <c r="F554" s="62"/>
      <c r="G554" s="62"/>
    </row>
    <row r="555" spans="6:7" x14ac:dyDescent="0.2">
      <c r="F555" s="62"/>
      <c r="G555" s="62"/>
    </row>
    <row r="556" spans="6:7" x14ac:dyDescent="0.2">
      <c r="F556" s="62"/>
      <c r="G556" s="62"/>
    </row>
    <row r="557" spans="6:7" x14ac:dyDescent="0.2">
      <c r="F557" s="62"/>
      <c r="G557" s="62"/>
    </row>
    <row r="558" spans="6:7" x14ac:dyDescent="0.2">
      <c r="F558" s="62"/>
      <c r="G558" s="62"/>
    </row>
    <row r="559" spans="6:7" x14ac:dyDescent="0.2">
      <c r="F559" s="62"/>
      <c r="G559" s="62"/>
    </row>
    <row r="560" spans="6:7" x14ac:dyDescent="0.2">
      <c r="F560" s="62"/>
      <c r="G560" s="62"/>
    </row>
    <row r="561" spans="6:7" x14ac:dyDescent="0.2">
      <c r="F561" s="62"/>
      <c r="G561" s="62"/>
    </row>
    <row r="562" spans="6:7" x14ac:dyDescent="0.2">
      <c r="F562" s="62"/>
      <c r="G562" s="62"/>
    </row>
    <row r="563" spans="6:7" x14ac:dyDescent="0.2">
      <c r="F563" s="62"/>
      <c r="G563" s="62"/>
    </row>
    <row r="564" spans="6:7" x14ac:dyDescent="0.2">
      <c r="F564" s="62"/>
      <c r="G564" s="62"/>
    </row>
    <row r="565" spans="6:7" x14ac:dyDescent="0.2">
      <c r="F565" s="62"/>
      <c r="G565" s="62"/>
    </row>
    <row r="566" spans="6:7" x14ac:dyDescent="0.2">
      <c r="F566" s="62"/>
      <c r="G566" s="62"/>
    </row>
    <row r="567" spans="6:7" x14ac:dyDescent="0.2">
      <c r="F567" s="62"/>
      <c r="G567" s="62"/>
    </row>
    <row r="568" spans="6:7" x14ac:dyDescent="0.2">
      <c r="F568" s="62"/>
      <c r="G568" s="62"/>
    </row>
    <row r="569" spans="6:7" x14ac:dyDescent="0.2">
      <c r="F569" s="62"/>
      <c r="G569" s="62"/>
    </row>
    <row r="570" spans="6:7" x14ac:dyDescent="0.2">
      <c r="F570" s="62"/>
      <c r="G570" s="62"/>
    </row>
    <row r="571" spans="6:7" x14ac:dyDescent="0.2">
      <c r="F571" s="62"/>
      <c r="G571" s="62"/>
    </row>
    <row r="572" spans="6:7" x14ac:dyDescent="0.2">
      <c r="F572" s="62"/>
      <c r="G572" s="62"/>
    </row>
    <row r="573" spans="6:7" x14ac:dyDescent="0.2">
      <c r="F573" s="62"/>
      <c r="G573" s="62"/>
    </row>
    <row r="574" spans="6:7" x14ac:dyDescent="0.2">
      <c r="F574" s="62"/>
      <c r="G574" s="62"/>
    </row>
    <row r="575" spans="6:7" x14ac:dyDescent="0.2">
      <c r="F575" s="62"/>
      <c r="G575" s="62"/>
    </row>
    <row r="576" spans="6:7" x14ac:dyDescent="0.2">
      <c r="F576" s="62"/>
      <c r="G576" s="62"/>
    </row>
    <row r="577" spans="6:7" x14ac:dyDescent="0.2">
      <c r="F577" s="62"/>
      <c r="G577" s="62"/>
    </row>
    <row r="578" spans="6:7" x14ac:dyDescent="0.2">
      <c r="F578" s="62"/>
      <c r="G578" s="62"/>
    </row>
    <row r="579" spans="6:7" x14ac:dyDescent="0.2">
      <c r="F579" s="62"/>
      <c r="G579" s="62"/>
    </row>
    <row r="580" spans="6:7" x14ac:dyDescent="0.2">
      <c r="F580" s="62"/>
      <c r="G580" s="62"/>
    </row>
    <row r="581" spans="6:7" x14ac:dyDescent="0.2">
      <c r="F581" s="62"/>
      <c r="G581" s="62"/>
    </row>
    <row r="582" spans="6:7" x14ac:dyDescent="0.2">
      <c r="F582" s="62"/>
      <c r="G582" s="62"/>
    </row>
    <row r="583" spans="6:7" x14ac:dyDescent="0.2">
      <c r="F583" s="62"/>
      <c r="G583" s="62"/>
    </row>
    <row r="584" spans="6:7" x14ac:dyDescent="0.2">
      <c r="F584" s="62"/>
      <c r="G584" s="62"/>
    </row>
    <row r="585" spans="6:7" x14ac:dyDescent="0.2">
      <c r="F585" s="62"/>
      <c r="G585" s="62"/>
    </row>
    <row r="586" spans="6:7" x14ac:dyDescent="0.2">
      <c r="F586" s="62"/>
      <c r="G586" s="62"/>
    </row>
    <row r="587" spans="6:7" x14ac:dyDescent="0.2">
      <c r="F587" s="62"/>
      <c r="G587" s="62"/>
    </row>
    <row r="588" spans="6:7" x14ac:dyDescent="0.2">
      <c r="F588" s="62"/>
      <c r="G588" s="62"/>
    </row>
    <row r="589" spans="6:7" x14ac:dyDescent="0.2">
      <c r="F589" s="62"/>
      <c r="G589" s="62"/>
    </row>
    <row r="590" spans="6:7" x14ac:dyDescent="0.2">
      <c r="F590" s="62"/>
      <c r="G590" s="62"/>
    </row>
    <row r="591" spans="6:7" x14ac:dyDescent="0.2">
      <c r="F591" s="62"/>
      <c r="G591" s="62"/>
    </row>
    <row r="592" spans="6:7" x14ac:dyDescent="0.2">
      <c r="F592" s="62"/>
      <c r="G592" s="62"/>
    </row>
    <row r="593" spans="6:7" x14ac:dyDescent="0.2">
      <c r="F593" s="62"/>
      <c r="G593" s="62"/>
    </row>
    <row r="594" spans="6:7" x14ac:dyDescent="0.2">
      <c r="F594" s="62"/>
      <c r="G594" s="62"/>
    </row>
    <row r="595" spans="6:7" x14ac:dyDescent="0.2">
      <c r="F595" s="62"/>
      <c r="G595" s="62"/>
    </row>
    <row r="596" spans="6:7" x14ac:dyDescent="0.2">
      <c r="F596" s="62"/>
      <c r="G596" s="62"/>
    </row>
    <row r="597" spans="6:7" x14ac:dyDescent="0.2">
      <c r="F597" s="62"/>
      <c r="G597" s="62"/>
    </row>
    <row r="598" spans="6:7" x14ac:dyDescent="0.2">
      <c r="F598" s="62"/>
      <c r="G598" s="62"/>
    </row>
    <row r="599" spans="6:7" x14ac:dyDescent="0.2">
      <c r="F599" s="62"/>
      <c r="G599" s="62"/>
    </row>
    <row r="600" spans="6:7" x14ac:dyDescent="0.2">
      <c r="F600" s="62"/>
      <c r="G600" s="62"/>
    </row>
    <row r="601" spans="6:7" x14ac:dyDescent="0.2">
      <c r="F601" s="62"/>
      <c r="G601" s="62"/>
    </row>
    <row r="602" spans="6:7" x14ac:dyDescent="0.2">
      <c r="F602" s="62"/>
      <c r="G602" s="62"/>
    </row>
    <row r="603" spans="6:7" x14ac:dyDescent="0.2">
      <c r="F603" s="62"/>
      <c r="G603" s="62"/>
    </row>
    <row r="604" spans="6:7" x14ac:dyDescent="0.2">
      <c r="F604" s="62"/>
      <c r="G604" s="62"/>
    </row>
    <row r="605" spans="6:7" x14ac:dyDescent="0.2">
      <c r="F605" s="62"/>
      <c r="G605" s="62"/>
    </row>
    <row r="606" spans="6:7" x14ac:dyDescent="0.2">
      <c r="F606" s="62"/>
      <c r="G606" s="62"/>
    </row>
    <row r="607" spans="6:7" x14ac:dyDescent="0.2">
      <c r="F607" s="62"/>
      <c r="G607" s="62"/>
    </row>
    <row r="608" spans="6:7" x14ac:dyDescent="0.2">
      <c r="F608" s="62"/>
      <c r="G608" s="62"/>
    </row>
    <row r="609" spans="6:7" x14ac:dyDescent="0.2">
      <c r="F609" s="62"/>
      <c r="G609" s="62"/>
    </row>
    <row r="610" spans="6:7" x14ac:dyDescent="0.2">
      <c r="F610" s="62"/>
      <c r="G610" s="62"/>
    </row>
    <row r="611" spans="6:7" x14ac:dyDescent="0.2">
      <c r="F611" s="62"/>
      <c r="G611" s="62"/>
    </row>
    <row r="612" spans="6:7" x14ac:dyDescent="0.2">
      <c r="F612" s="62"/>
      <c r="G612" s="62"/>
    </row>
    <row r="613" spans="6:7" x14ac:dyDescent="0.2">
      <c r="F613" s="62"/>
      <c r="G613" s="62"/>
    </row>
    <row r="614" spans="6:7" x14ac:dyDescent="0.2">
      <c r="F614" s="62"/>
      <c r="G614" s="62"/>
    </row>
    <row r="615" spans="6:7" x14ac:dyDescent="0.2">
      <c r="F615" s="62"/>
      <c r="G615" s="62"/>
    </row>
    <row r="616" spans="6:7" x14ac:dyDescent="0.2">
      <c r="F616" s="62"/>
      <c r="G616" s="62"/>
    </row>
    <row r="617" spans="6:7" x14ac:dyDescent="0.2">
      <c r="F617" s="62"/>
      <c r="G617" s="62"/>
    </row>
    <row r="618" spans="6:7" x14ac:dyDescent="0.2">
      <c r="F618" s="62"/>
      <c r="G618" s="62"/>
    </row>
    <row r="619" spans="6:7" x14ac:dyDescent="0.2">
      <c r="F619" s="62"/>
      <c r="G619" s="62"/>
    </row>
    <row r="620" spans="6:7" x14ac:dyDescent="0.2">
      <c r="F620" s="62"/>
      <c r="G620" s="62"/>
    </row>
    <row r="621" spans="6:7" x14ac:dyDescent="0.2">
      <c r="F621" s="62"/>
      <c r="G621" s="62"/>
    </row>
    <row r="622" spans="6:7" x14ac:dyDescent="0.2">
      <c r="F622" s="62"/>
      <c r="G622" s="62"/>
    </row>
    <row r="623" spans="6:7" x14ac:dyDescent="0.2">
      <c r="F623" s="62"/>
      <c r="G623" s="62"/>
    </row>
    <row r="624" spans="6:7" x14ac:dyDescent="0.2">
      <c r="F624" s="62"/>
      <c r="G624" s="62"/>
    </row>
    <row r="625" spans="6:7" x14ac:dyDescent="0.2">
      <c r="F625" s="62"/>
      <c r="G625" s="62"/>
    </row>
    <row r="626" spans="6:7" x14ac:dyDescent="0.2">
      <c r="F626" s="62"/>
      <c r="G626" s="62"/>
    </row>
    <row r="627" spans="6:7" x14ac:dyDescent="0.2">
      <c r="F627" s="62"/>
      <c r="G627" s="62"/>
    </row>
    <row r="628" spans="6:7" x14ac:dyDescent="0.2">
      <c r="F628" s="62"/>
      <c r="G628" s="62"/>
    </row>
    <row r="629" spans="6:7" x14ac:dyDescent="0.2">
      <c r="F629" s="62"/>
      <c r="G629" s="62"/>
    </row>
    <row r="630" spans="6:7" x14ac:dyDescent="0.2">
      <c r="F630" s="62"/>
      <c r="G630" s="62"/>
    </row>
    <row r="631" spans="6:7" x14ac:dyDescent="0.2">
      <c r="F631" s="62"/>
      <c r="G631" s="62"/>
    </row>
    <row r="632" spans="6:7" x14ac:dyDescent="0.2">
      <c r="F632" s="62"/>
      <c r="G632" s="62"/>
    </row>
    <row r="633" spans="6:7" x14ac:dyDescent="0.2">
      <c r="F633" s="62"/>
      <c r="G633" s="62"/>
    </row>
    <row r="634" spans="6:7" x14ac:dyDescent="0.2">
      <c r="F634" s="62"/>
      <c r="G634" s="62"/>
    </row>
    <row r="635" spans="6:7" x14ac:dyDescent="0.2">
      <c r="F635" s="62"/>
      <c r="G635" s="62"/>
    </row>
    <row r="636" spans="6:7" x14ac:dyDescent="0.2">
      <c r="F636" s="62"/>
      <c r="G636" s="62"/>
    </row>
    <row r="637" spans="6:7" x14ac:dyDescent="0.2">
      <c r="F637" s="62"/>
      <c r="G637" s="62"/>
    </row>
    <row r="638" spans="6:7" x14ac:dyDescent="0.2">
      <c r="F638" s="62"/>
      <c r="G638" s="62"/>
    </row>
    <row r="639" spans="6:7" x14ac:dyDescent="0.2">
      <c r="F639" s="62"/>
      <c r="G639" s="62"/>
    </row>
    <row r="640" spans="6:7" x14ac:dyDescent="0.2">
      <c r="F640" s="62"/>
      <c r="G640" s="62"/>
    </row>
    <row r="641" spans="6:7" x14ac:dyDescent="0.2">
      <c r="F641" s="62"/>
      <c r="G641" s="62"/>
    </row>
    <row r="642" spans="6:7" x14ac:dyDescent="0.2">
      <c r="F642" s="62"/>
      <c r="G642" s="62"/>
    </row>
    <row r="643" spans="6:7" x14ac:dyDescent="0.2">
      <c r="F643" s="62"/>
      <c r="G643" s="62"/>
    </row>
    <row r="644" spans="6:7" x14ac:dyDescent="0.2">
      <c r="F644" s="62"/>
      <c r="G644" s="62"/>
    </row>
    <row r="645" spans="6:7" x14ac:dyDescent="0.2">
      <c r="F645" s="62"/>
      <c r="G645" s="62"/>
    </row>
    <row r="646" spans="6:7" x14ac:dyDescent="0.2">
      <c r="F646" s="62"/>
      <c r="G646" s="62"/>
    </row>
    <row r="647" spans="6:7" x14ac:dyDescent="0.2">
      <c r="F647" s="62"/>
      <c r="G647" s="62"/>
    </row>
    <row r="648" spans="6:7" x14ac:dyDescent="0.2">
      <c r="F648" s="62"/>
      <c r="G648" s="62"/>
    </row>
    <row r="649" spans="6:7" x14ac:dyDescent="0.2">
      <c r="F649" s="62"/>
      <c r="G649" s="62"/>
    </row>
    <row r="650" spans="6:7" x14ac:dyDescent="0.2">
      <c r="F650" s="62"/>
      <c r="G650" s="62"/>
    </row>
    <row r="651" spans="6:7" x14ac:dyDescent="0.2">
      <c r="F651" s="62"/>
      <c r="G651" s="62"/>
    </row>
    <row r="652" spans="6:7" x14ac:dyDescent="0.2">
      <c r="F652" s="62"/>
      <c r="G652" s="62"/>
    </row>
    <row r="653" spans="6:7" x14ac:dyDescent="0.2">
      <c r="F653" s="62"/>
      <c r="G653" s="62"/>
    </row>
    <row r="654" spans="6:7" x14ac:dyDescent="0.2">
      <c r="F654" s="62"/>
      <c r="G654" s="62"/>
    </row>
    <row r="655" spans="6:7" x14ac:dyDescent="0.2">
      <c r="F655" s="62"/>
      <c r="G655" s="62"/>
    </row>
    <row r="656" spans="6:7" x14ac:dyDescent="0.2">
      <c r="F656" s="62"/>
      <c r="G656" s="62"/>
    </row>
    <row r="657" spans="6:7" x14ac:dyDescent="0.2">
      <c r="F657" s="62"/>
      <c r="G657" s="62"/>
    </row>
    <row r="658" spans="6:7" x14ac:dyDescent="0.2">
      <c r="F658" s="62"/>
      <c r="G658" s="62"/>
    </row>
    <row r="659" spans="6:7" x14ac:dyDescent="0.2">
      <c r="F659" s="62"/>
      <c r="G659" s="62"/>
    </row>
    <row r="660" spans="6:7" x14ac:dyDescent="0.2">
      <c r="F660" s="62"/>
      <c r="G660" s="62"/>
    </row>
    <row r="661" spans="6:7" x14ac:dyDescent="0.2">
      <c r="F661" s="62"/>
      <c r="G661" s="62"/>
    </row>
    <row r="662" spans="6:7" x14ac:dyDescent="0.2">
      <c r="F662" s="62"/>
      <c r="G662" s="62"/>
    </row>
    <row r="663" spans="6:7" x14ac:dyDescent="0.2">
      <c r="F663" s="62"/>
      <c r="G663" s="62"/>
    </row>
    <row r="664" spans="6:7" x14ac:dyDescent="0.2">
      <c r="F664" s="62"/>
      <c r="G664" s="62"/>
    </row>
    <row r="665" spans="6:7" x14ac:dyDescent="0.2">
      <c r="F665" s="62"/>
      <c r="G665" s="62"/>
    </row>
    <row r="666" spans="6:7" x14ac:dyDescent="0.2">
      <c r="F666" s="62"/>
      <c r="G666" s="62"/>
    </row>
    <row r="667" spans="6:7" x14ac:dyDescent="0.2">
      <c r="F667" s="62"/>
      <c r="G667" s="62"/>
    </row>
    <row r="668" spans="6:7" x14ac:dyDescent="0.2">
      <c r="F668" s="62"/>
      <c r="G668" s="62"/>
    </row>
    <row r="669" spans="6:7" x14ac:dyDescent="0.2">
      <c r="F669" s="62"/>
      <c r="G669" s="62"/>
    </row>
    <row r="670" spans="6:7" x14ac:dyDescent="0.2">
      <c r="F670" s="62"/>
      <c r="G670" s="62"/>
    </row>
    <row r="671" spans="6:7" x14ac:dyDescent="0.2">
      <c r="F671" s="62"/>
      <c r="G671" s="62"/>
    </row>
    <row r="672" spans="6:7" x14ac:dyDescent="0.2">
      <c r="F672" s="62"/>
      <c r="G672" s="62"/>
    </row>
    <row r="673" spans="6:7" x14ac:dyDescent="0.2">
      <c r="F673" s="62"/>
      <c r="G673" s="62"/>
    </row>
    <row r="674" spans="6:7" x14ac:dyDescent="0.2">
      <c r="F674" s="62"/>
      <c r="G674" s="62"/>
    </row>
    <row r="675" spans="6:7" x14ac:dyDescent="0.2">
      <c r="F675" s="62"/>
      <c r="G675" s="62"/>
    </row>
    <row r="676" spans="6:7" x14ac:dyDescent="0.2">
      <c r="F676" s="62"/>
      <c r="G676" s="62"/>
    </row>
    <row r="677" spans="6:7" x14ac:dyDescent="0.2">
      <c r="F677" s="62"/>
      <c r="G677" s="62"/>
    </row>
    <row r="678" spans="6:7" x14ac:dyDescent="0.2">
      <c r="F678" s="62"/>
      <c r="G678" s="62"/>
    </row>
    <row r="679" spans="6:7" x14ac:dyDescent="0.2">
      <c r="F679" s="62"/>
      <c r="G679" s="62"/>
    </row>
    <row r="680" spans="6:7" x14ac:dyDescent="0.2">
      <c r="F680" s="62"/>
      <c r="G680" s="62"/>
    </row>
    <row r="681" spans="6:7" x14ac:dyDescent="0.2">
      <c r="F681" s="62"/>
      <c r="G681" s="62"/>
    </row>
    <row r="682" spans="6:7" x14ac:dyDescent="0.2">
      <c r="F682" s="62"/>
      <c r="G682" s="62"/>
    </row>
    <row r="683" spans="6:7" x14ac:dyDescent="0.2">
      <c r="F683" s="62"/>
      <c r="G683" s="62"/>
    </row>
    <row r="684" spans="6:7" x14ac:dyDescent="0.2">
      <c r="F684" s="62"/>
      <c r="G684" s="62"/>
    </row>
    <row r="685" spans="6:7" x14ac:dyDescent="0.2">
      <c r="F685" s="62"/>
      <c r="G685" s="62"/>
    </row>
    <row r="686" spans="6:7" x14ac:dyDescent="0.2">
      <c r="F686" s="62"/>
      <c r="G686" s="62"/>
    </row>
    <row r="687" spans="6:7" x14ac:dyDescent="0.2">
      <c r="F687" s="62"/>
      <c r="G687" s="62"/>
    </row>
    <row r="688" spans="6:7" x14ac:dyDescent="0.2">
      <c r="F688" s="62"/>
      <c r="G688" s="62"/>
    </row>
    <row r="689" spans="6:7" x14ac:dyDescent="0.2">
      <c r="F689" s="62"/>
      <c r="G689" s="62"/>
    </row>
    <row r="690" spans="6:7" x14ac:dyDescent="0.2">
      <c r="F690" s="62"/>
      <c r="G690" s="62"/>
    </row>
    <row r="691" spans="6:7" x14ac:dyDescent="0.2">
      <c r="F691" s="62"/>
      <c r="G691" s="62"/>
    </row>
    <row r="692" spans="6:7" x14ac:dyDescent="0.2">
      <c r="F692" s="62"/>
      <c r="G692" s="62"/>
    </row>
    <row r="693" spans="6:7" x14ac:dyDescent="0.2">
      <c r="F693" s="62"/>
      <c r="G693" s="62"/>
    </row>
    <row r="694" spans="6:7" x14ac:dyDescent="0.2">
      <c r="F694" s="62"/>
      <c r="G694" s="62"/>
    </row>
    <row r="695" spans="6:7" x14ac:dyDescent="0.2">
      <c r="F695" s="62"/>
      <c r="G695" s="62"/>
    </row>
    <row r="696" spans="6:7" x14ac:dyDescent="0.2">
      <c r="F696" s="62"/>
      <c r="G696" s="62"/>
    </row>
    <row r="697" spans="6:7" x14ac:dyDescent="0.2">
      <c r="F697" s="62"/>
      <c r="G697" s="62"/>
    </row>
    <row r="698" spans="6:7" x14ac:dyDescent="0.2">
      <c r="F698" s="62"/>
      <c r="G698" s="62"/>
    </row>
    <row r="699" spans="6:7" x14ac:dyDescent="0.2">
      <c r="F699" s="62"/>
      <c r="G699" s="62"/>
    </row>
    <row r="700" spans="6:7" x14ac:dyDescent="0.2">
      <c r="F700" s="62"/>
      <c r="G700" s="62"/>
    </row>
    <row r="701" spans="6:7" x14ac:dyDescent="0.2">
      <c r="F701" s="62"/>
      <c r="G701" s="62"/>
    </row>
    <row r="702" spans="6:7" x14ac:dyDescent="0.2">
      <c r="F702" s="62"/>
      <c r="G702" s="62"/>
    </row>
    <row r="703" spans="6:7" x14ac:dyDescent="0.2">
      <c r="F703" s="62"/>
      <c r="G703" s="62"/>
    </row>
    <row r="704" spans="6:7" x14ac:dyDescent="0.2">
      <c r="F704" s="62"/>
      <c r="G704" s="62"/>
    </row>
    <row r="705" spans="6:7" x14ac:dyDescent="0.2">
      <c r="F705" s="62"/>
      <c r="G705" s="62"/>
    </row>
    <row r="706" spans="6:7" x14ac:dyDescent="0.2">
      <c r="F706" s="62"/>
      <c r="G706" s="62"/>
    </row>
    <row r="707" spans="6:7" x14ac:dyDescent="0.2">
      <c r="F707" s="62"/>
      <c r="G707" s="62"/>
    </row>
    <row r="708" spans="6:7" x14ac:dyDescent="0.2">
      <c r="F708" s="62"/>
      <c r="G708" s="62"/>
    </row>
    <row r="709" spans="6:7" x14ac:dyDescent="0.2">
      <c r="F709" s="62"/>
      <c r="G709" s="62"/>
    </row>
    <row r="710" spans="6:7" x14ac:dyDescent="0.2">
      <c r="F710" s="62"/>
      <c r="G710" s="62"/>
    </row>
    <row r="711" spans="6:7" x14ac:dyDescent="0.2">
      <c r="F711" s="62"/>
      <c r="G711" s="62"/>
    </row>
    <row r="712" spans="6:7" x14ac:dyDescent="0.2">
      <c r="F712" s="62"/>
      <c r="G712" s="62"/>
    </row>
    <row r="713" spans="6:7" x14ac:dyDescent="0.2">
      <c r="F713" s="62"/>
      <c r="G713" s="62"/>
    </row>
    <row r="714" spans="6:7" x14ac:dyDescent="0.2">
      <c r="F714" s="62"/>
      <c r="G714" s="62"/>
    </row>
    <row r="715" spans="6:7" x14ac:dyDescent="0.2">
      <c r="F715" s="62"/>
      <c r="G715" s="62"/>
    </row>
    <row r="716" spans="6:7" x14ac:dyDescent="0.2">
      <c r="F716" s="62"/>
      <c r="G716" s="62"/>
    </row>
    <row r="717" spans="6:7" x14ac:dyDescent="0.2">
      <c r="F717" s="62"/>
      <c r="G717" s="62"/>
    </row>
    <row r="718" spans="6:7" x14ac:dyDescent="0.2">
      <c r="F718" s="62"/>
      <c r="G718" s="62"/>
    </row>
    <row r="719" spans="6:7" x14ac:dyDescent="0.2">
      <c r="F719" s="62"/>
      <c r="G719" s="62"/>
    </row>
    <row r="720" spans="6:7" x14ac:dyDescent="0.2">
      <c r="F720" s="62"/>
      <c r="G720" s="62"/>
    </row>
    <row r="721" spans="6:7" x14ac:dyDescent="0.2">
      <c r="F721" s="62"/>
      <c r="G721" s="62"/>
    </row>
    <row r="722" spans="6:7" x14ac:dyDescent="0.2">
      <c r="F722" s="62"/>
      <c r="G722" s="62"/>
    </row>
    <row r="723" spans="6:7" x14ac:dyDescent="0.2">
      <c r="F723" s="62"/>
      <c r="G723" s="62"/>
    </row>
    <row r="724" spans="6:7" x14ac:dyDescent="0.2">
      <c r="F724" s="62"/>
      <c r="G724" s="62"/>
    </row>
    <row r="725" spans="6:7" x14ac:dyDescent="0.2">
      <c r="F725" s="62"/>
      <c r="G725" s="62"/>
    </row>
    <row r="726" spans="6:7" x14ac:dyDescent="0.2">
      <c r="F726" s="62"/>
      <c r="G726" s="62"/>
    </row>
    <row r="727" spans="6:7" x14ac:dyDescent="0.2">
      <c r="F727" s="62"/>
      <c r="G727" s="62"/>
    </row>
    <row r="728" spans="6:7" x14ac:dyDescent="0.2">
      <c r="F728" s="62"/>
      <c r="G728" s="62"/>
    </row>
    <row r="729" spans="6:7" x14ac:dyDescent="0.2">
      <c r="F729" s="62"/>
      <c r="G729" s="62"/>
    </row>
    <row r="730" spans="6:7" x14ac:dyDescent="0.2">
      <c r="F730" s="62"/>
      <c r="G730" s="62"/>
    </row>
    <row r="731" spans="6:7" x14ac:dyDescent="0.2">
      <c r="F731" s="62"/>
      <c r="G731" s="62"/>
    </row>
    <row r="732" spans="6:7" x14ac:dyDescent="0.2">
      <c r="F732" s="62"/>
      <c r="G732" s="62"/>
    </row>
    <row r="733" spans="6:7" x14ac:dyDescent="0.2">
      <c r="F733" s="62"/>
      <c r="G733" s="62"/>
    </row>
    <row r="734" spans="6:7" x14ac:dyDescent="0.2">
      <c r="F734" s="62"/>
      <c r="G734" s="62"/>
    </row>
    <row r="735" spans="6:7" x14ac:dyDescent="0.2">
      <c r="F735" s="62"/>
      <c r="G735" s="62"/>
    </row>
    <row r="736" spans="6:7" x14ac:dyDescent="0.2">
      <c r="F736" s="62"/>
      <c r="G736" s="62"/>
    </row>
    <row r="737" spans="6:7" x14ac:dyDescent="0.2">
      <c r="F737" s="62"/>
      <c r="G737" s="62"/>
    </row>
    <row r="738" spans="6:7" x14ac:dyDescent="0.2">
      <c r="F738" s="62"/>
      <c r="G738" s="62"/>
    </row>
    <row r="739" spans="6:7" x14ac:dyDescent="0.2">
      <c r="F739" s="62"/>
      <c r="G739" s="62"/>
    </row>
    <row r="740" spans="6:7" x14ac:dyDescent="0.2">
      <c r="F740" s="62"/>
      <c r="G740" s="62"/>
    </row>
    <row r="741" spans="6:7" x14ac:dyDescent="0.2">
      <c r="F741" s="62"/>
      <c r="G741" s="62"/>
    </row>
    <row r="742" spans="6:7" x14ac:dyDescent="0.2">
      <c r="F742" s="62"/>
      <c r="G742" s="62"/>
    </row>
    <row r="743" spans="6:7" x14ac:dyDescent="0.2">
      <c r="F743" s="62"/>
      <c r="G743" s="62"/>
    </row>
    <row r="744" spans="6:7" x14ac:dyDescent="0.2">
      <c r="F744" s="62"/>
      <c r="G744" s="62"/>
    </row>
    <row r="745" spans="6:7" x14ac:dyDescent="0.2">
      <c r="F745" s="62"/>
      <c r="G745" s="62"/>
    </row>
    <row r="746" spans="6:7" x14ac:dyDescent="0.2">
      <c r="F746" s="62"/>
      <c r="G746" s="62"/>
    </row>
    <row r="747" spans="6:7" x14ac:dyDescent="0.2">
      <c r="F747" s="62"/>
      <c r="G747" s="62"/>
    </row>
    <row r="748" spans="6:7" x14ac:dyDescent="0.2">
      <c r="F748" s="62"/>
      <c r="G748" s="62"/>
    </row>
    <row r="749" spans="6:7" x14ac:dyDescent="0.2">
      <c r="F749" s="62"/>
      <c r="G749" s="62"/>
    </row>
    <row r="750" spans="6:7" x14ac:dyDescent="0.2">
      <c r="F750" s="62"/>
      <c r="G750" s="62"/>
    </row>
    <row r="751" spans="6:7" x14ac:dyDescent="0.2">
      <c r="F751" s="62"/>
      <c r="G751" s="62"/>
    </row>
    <row r="752" spans="6:7" x14ac:dyDescent="0.2">
      <c r="F752" s="62"/>
      <c r="G752" s="62"/>
    </row>
    <row r="753" spans="6:7" x14ac:dyDescent="0.2">
      <c r="F753" s="62"/>
      <c r="G753" s="62"/>
    </row>
    <row r="754" spans="6:7" x14ac:dyDescent="0.2">
      <c r="F754" s="62"/>
      <c r="G754" s="62"/>
    </row>
    <row r="755" spans="6:7" x14ac:dyDescent="0.2">
      <c r="F755" s="62"/>
      <c r="G755" s="62"/>
    </row>
    <row r="756" spans="6:7" x14ac:dyDescent="0.2">
      <c r="F756" s="62"/>
      <c r="G756" s="62"/>
    </row>
    <row r="757" spans="6:7" x14ac:dyDescent="0.2">
      <c r="F757" s="62"/>
      <c r="G757" s="62"/>
    </row>
    <row r="758" spans="6:7" x14ac:dyDescent="0.2">
      <c r="F758" s="62"/>
      <c r="G758" s="62"/>
    </row>
    <row r="759" spans="6:7" x14ac:dyDescent="0.2">
      <c r="F759" s="62"/>
      <c r="G759" s="62"/>
    </row>
    <row r="760" spans="6:7" x14ac:dyDescent="0.2">
      <c r="F760" s="62"/>
      <c r="G760" s="62"/>
    </row>
    <row r="761" spans="6:7" x14ac:dyDescent="0.2">
      <c r="F761" s="62"/>
      <c r="G761" s="62"/>
    </row>
    <row r="762" spans="6:7" x14ac:dyDescent="0.2">
      <c r="F762" s="62"/>
      <c r="G762" s="62"/>
    </row>
    <row r="763" spans="6:7" x14ac:dyDescent="0.2">
      <c r="F763" s="62"/>
      <c r="G763" s="62"/>
    </row>
    <row r="764" spans="6:7" x14ac:dyDescent="0.2">
      <c r="F764" s="62"/>
      <c r="G764" s="62"/>
    </row>
    <row r="765" spans="6:7" x14ac:dyDescent="0.2">
      <c r="F765" s="62"/>
      <c r="G765" s="62"/>
    </row>
    <row r="766" spans="6:7" x14ac:dyDescent="0.2">
      <c r="F766" s="62"/>
      <c r="G766" s="62"/>
    </row>
    <row r="767" spans="6:7" x14ac:dyDescent="0.2">
      <c r="F767" s="62"/>
      <c r="G767" s="62"/>
    </row>
    <row r="768" spans="6:7" x14ac:dyDescent="0.2">
      <c r="F768" s="62"/>
      <c r="G768" s="62"/>
    </row>
    <row r="769" spans="6:7" x14ac:dyDescent="0.2">
      <c r="F769" s="62"/>
      <c r="G769" s="62"/>
    </row>
    <row r="770" spans="6:7" x14ac:dyDescent="0.2">
      <c r="F770" s="62"/>
      <c r="G770" s="62"/>
    </row>
    <row r="771" spans="6:7" x14ac:dyDescent="0.2">
      <c r="F771" s="62"/>
      <c r="G771" s="62"/>
    </row>
    <row r="772" spans="6:7" x14ac:dyDescent="0.2">
      <c r="F772" s="62"/>
      <c r="G772" s="62"/>
    </row>
    <row r="773" spans="6:7" x14ac:dyDescent="0.2">
      <c r="F773" s="62"/>
      <c r="G773" s="62"/>
    </row>
    <row r="774" spans="6:7" x14ac:dyDescent="0.2">
      <c r="F774" s="62"/>
      <c r="G774" s="62"/>
    </row>
    <row r="775" spans="6:7" x14ac:dyDescent="0.2">
      <c r="F775" s="62"/>
      <c r="G775" s="62"/>
    </row>
    <row r="776" spans="6:7" x14ac:dyDescent="0.2">
      <c r="F776" s="62"/>
      <c r="G776" s="62"/>
    </row>
    <row r="777" spans="6:7" x14ac:dyDescent="0.2">
      <c r="F777" s="62"/>
      <c r="G777" s="62"/>
    </row>
    <row r="778" spans="6:7" x14ac:dyDescent="0.2">
      <c r="F778" s="62"/>
      <c r="G778" s="62"/>
    </row>
    <row r="779" spans="6:7" x14ac:dyDescent="0.2">
      <c r="F779" s="62"/>
      <c r="G779" s="62"/>
    </row>
    <row r="780" spans="6:7" x14ac:dyDescent="0.2">
      <c r="F780" s="62"/>
      <c r="G780" s="62"/>
    </row>
    <row r="781" spans="6:7" x14ac:dyDescent="0.2">
      <c r="F781" s="62"/>
      <c r="G781" s="62"/>
    </row>
    <row r="782" spans="6:7" x14ac:dyDescent="0.2">
      <c r="F782" s="62"/>
      <c r="G782" s="62"/>
    </row>
    <row r="783" spans="6:7" x14ac:dyDescent="0.2">
      <c r="F783" s="62"/>
      <c r="G783" s="62"/>
    </row>
    <row r="784" spans="6:7" x14ac:dyDescent="0.2">
      <c r="F784" s="62"/>
      <c r="G784" s="62"/>
    </row>
    <row r="785" spans="6:7" x14ac:dyDescent="0.2">
      <c r="F785" s="62"/>
      <c r="G785" s="62"/>
    </row>
    <row r="786" spans="6:7" x14ac:dyDescent="0.2">
      <c r="F786" s="62"/>
      <c r="G786" s="62"/>
    </row>
    <row r="787" spans="6:7" x14ac:dyDescent="0.2">
      <c r="F787" s="62"/>
      <c r="G787" s="62"/>
    </row>
    <row r="788" spans="6:7" x14ac:dyDescent="0.2">
      <c r="F788" s="62"/>
      <c r="G788" s="62"/>
    </row>
    <row r="789" spans="6:7" x14ac:dyDescent="0.2">
      <c r="F789" s="62"/>
      <c r="G789" s="62"/>
    </row>
    <row r="790" spans="6:7" x14ac:dyDescent="0.2">
      <c r="F790" s="62"/>
      <c r="G790" s="62"/>
    </row>
    <row r="791" spans="6:7" x14ac:dyDescent="0.2">
      <c r="F791" s="62"/>
      <c r="G791" s="62"/>
    </row>
    <row r="792" spans="6:7" x14ac:dyDescent="0.2">
      <c r="F792" s="62"/>
      <c r="G792" s="62"/>
    </row>
    <row r="793" spans="6:7" x14ac:dyDescent="0.2">
      <c r="F793" s="62"/>
      <c r="G793" s="62"/>
    </row>
    <row r="794" spans="6:7" x14ac:dyDescent="0.2">
      <c r="F794" s="62"/>
      <c r="G794" s="62"/>
    </row>
    <row r="795" spans="6:7" x14ac:dyDescent="0.2">
      <c r="F795" s="62"/>
      <c r="G795" s="62"/>
    </row>
    <row r="796" spans="6:7" x14ac:dyDescent="0.2">
      <c r="F796" s="62"/>
      <c r="G796" s="62"/>
    </row>
    <row r="797" spans="6:7" x14ac:dyDescent="0.2">
      <c r="F797" s="62"/>
      <c r="G797" s="62"/>
    </row>
    <row r="798" spans="6:7" x14ac:dyDescent="0.2">
      <c r="F798" s="62"/>
      <c r="G798" s="62"/>
    </row>
    <row r="799" spans="6:7" x14ac:dyDescent="0.2">
      <c r="F799" s="62"/>
      <c r="G799" s="62"/>
    </row>
    <row r="800" spans="6:7" x14ac:dyDescent="0.2">
      <c r="F800" s="62"/>
      <c r="G800" s="62"/>
    </row>
    <row r="801" spans="6:7" x14ac:dyDescent="0.2">
      <c r="F801" s="62"/>
      <c r="G801" s="62"/>
    </row>
    <row r="802" spans="6:7" x14ac:dyDescent="0.2">
      <c r="F802" s="62"/>
      <c r="G802" s="62"/>
    </row>
    <row r="803" spans="6:7" x14ac:dyDescent="0.2">
      <c r="F803" s="62"/>
      <c r="G803" s="62"/>
    </row>
    <row r="804" spans="6:7" x14ac:dyDescent="0.2">
      <c r="F804" s="62"/>
      <c r="G804" s="62"/>
    </row>
    <row r="805" spans="6:7" x14ac:dyDescent="0.2">
      <c r="F805" s="62"/>
      <c r="G805" s="62"/>
    </row>
    <row r="806" spans="6:7" x14ac:dyDescent="0.2">
      <c r="F806" s="62"/>
      <c r="G806" s="62"/>
    </row>
    <row r="807" spans="6:7" x14ac:dyDescent="0.2">
      <c r="F807" s="62"/>
      <c r="G807" s="62"/>
    </row>
    <row r="808" spans="6:7" x14ac:dyDescent="0.2">
      <c r="F808" s="62"/>
      <c r="G808" s="62"/>
    </row>
    <row r="809" spans="6:7" x14ac:dyDescent="0.2">
      <c r="F809" s="62"/>
      <c r="G809" s="62"/>
    </row>
    <row r="810" spans="6:7" x14ac:dyDescent="0.2">
      <c r="F810" s="62"/>
      <c r="G810" s="62"/>
    </row>
    <row r="811" spans="6:7" x14ac:dyDescent="0.2">
      <c r="F811" s="62"/>
      <c r="G811" s="62"/>
    </row>
    <row r="812" spans="6:7" x14ac:dyDescent="0.2">
      <c r="F812" s="62"/>
      <c r="G812" s="62"/>
    </row>
    <row r="813" spans="6:7" x14ac:dyDescent="0.2">
      <c r="F813" s="62"/>
      <c r="G813" s="62"/>
    </row>
    <row r="814" spans="6:7" x14ac:dyDescent="0.2">
      <c r="F814" s="62"/>
      <c r="G814" s="62"/>
    </row>
    <row r="815" spans="6:7" x14ac:dyDescent="0.2">
      <c r="F815" s="62"/>
      <c r="G815" s="62"/>
    </row>
    <row r="816" spans="6:7" x14ac:dyDescent="0.2">
      <c r="F816" s="62"/>
      <c r="G816" s="62"/>
    </row>
    <row r="817" spans="6:7" x14ac:dyDescent="0.2">
      <c r="F817" s="62"/>
      <c r="G817" s="62"/>
    </row>
    <row r="818" spans="6:7" x14ac:dyDescent="0.2">
      <c r="F818" s="62"/>
      <c r="G818" s="62"/>
    </row>
    <row r="819" spans="6:7" x14ac:dyDescent="0.2">
      <c r="F819" s="62"/>
      <c r="G819" s="62"/>
    </row>
    <row r="820" spans="6:7" x14ac:dyDescent="0.2">
      <c r="F820" s="62"/>
      <c r="G820" s="62"/>
    </row>
    <row r="821" spans="6:7" x14ac:dyDescent="0.2">
      <c r="F821" s="62"/>
      <c r="G821" s="62"/>
    </row>
    <row r="822" spans="6:7" x14ac:dyDescent="0.2">
      <c r="F822" s="62"/>
      <c r="G822" s="62"/>
    </row>
    <row r="823" spans="6:7" x14ac:dyDescent="0.2">
      <c r="F823" s="62"/>
      <c r="G823" s="62"/>
    </row>
    <row r="824" spans="6:7" x14ac:dyDescent="0.2">
      <c r="F824" s="62"/>
      <c r="G824" s="62"/>
    </row>
    <row r="825" spans="6:7" x14ac:dyDescent="0.2">
      <c r="F825" s="62"/>
      <c r="G825" s="62"/>
    </row>
    <row r="826" spans="6:7" x14ac:dyDescent="0.2">
      <c r="F826" s="62"/>
      <c r="G826" s="62"/>
    </row>
    <row r="827" spans="6:7" x14ac:dyDescent="0.2">
      <c r="F827" s="62"/>
      <c r="G827" s="62"/>
    </row>
    <row r="828" spans="6:7" x14ac:dyDescent="0.2">
      <c r="F828" s="62"/>
      <c r="G828" s="62"/>
    </row>
    <row r="829" spans="6:7" x14ac:dyDescent="0.2">
      <c r="F829" s="62"/>
      <c r="G829" s="62"/>
    </row>
    <row r="830" spans="6:7" x14ac:dyDescent="0.2">
      <c r="F830" s="62"/>
      <c r="G830" s="62"/>
    </row>
    <row r="831" spans="6:7" x14ac:dyDescent="0.2">
      <c r="F831" s="62"/>
      <c r="G831" s="62"/>
    </row>
    <row r="832" spans="6:7" x14ac:dyDescent="0.2">
      <c r="F832" s="62"/>
      <c r="G832" s="62"/>
    </row>
    <row r="833" spans="6:7" x14ac:dyDescent="0.2">
      <c r="F833" s="62"/>
      <c r="G833" s="62"/>
    </row>
    <row r="834" spans="6:7" x14ac:dyDescent="0.2">
      <c r="F834" s="62"/>
      <c r="G834" s="62"/>
    </row>
    <row r="835" spans="6:7" x14ac:dyDescent="0.2">
      <c r="F835" s="62"/>
      <c r="G835" s="62"/>
    </row>
    <row r="836" spans="6:7" x14ac:dyDescent="0.2">
      <c r="F836" s="62"/>
      <c r="G836" s="62"/>
    </row>
    <row r="837" spans="6:7" x14ac:dyDescent="0.2">
      <c r="F837" s="62"/>
      <c r="G837" s="62"/>
    </row>
    <row r="838" spans="6:7" x14ac:dyDescent="0.2">
      <c r="F838" s="62"/>
      <c r="G838" s="62"/>
    </row>
    <row r="839" spans="6:7" x14ac:dyDescent="0.2">
      <c r="F839" s="62"/>
      <c r="G839" s="62"/>
    </row>
    <row r="840" spans="6:7" x14ac:dyDescent="0.2">
      <c r="F840" s="62"/>
      <c r="G840" s="62"/>
    </row>
    <row r="841" spans="6:7" x14ac:dyDescent="0.2">
      <c r="F841" s="62"/>
      <c r="G841" s="62"/>
    </row>
    <row r="842" spans="6:7" x14ac:dyDescent="0.2">
      <c r="F842" s="62"/>
      <c r="G842" s="62"/>
    </row>
    <row r="843" spans="6:7" x14ac:dyDescent="0.2">
      <c r="F843" s="62"/>
      <c r="G843" s="62"/>
    </row>
    <row r="844" spans="6:7" x14ac:dyDescent="0.2">
      <c r="F844" s="62"/>
      <c r="G844" s="62"/>
    </row>
    <row r="845" spans="6:7" x14ac:dyDescent="0.2">
      <c r="F845" s="62"/>
      <c r="G845" s="62"/>
    </row>
    <row r="846" spans="6:7" x14ac:dyDescent="0.2">
      <c r="F846" s="62"/>
      <c r="G846" s="62"/>
    </row>
    <row r="847" spans="6:7" x14ac:dyDescent="0.2">
      <c r="F847" s="62"/>
      <c r="G847" s="62"/>
    </row>
    <row r="848" spans="6:7" x14ac:dyDescent="0.2">
      <c r="F848" s="62"/>
      <c r="G848" s="62"/>
    </row>
    <row r="849" spans="6:7" x14ac:dyDescent="0.2">
      <c r="F849" s="62"/>
      <c r="G849" s="62"/>
    </row>
    <row r="850" spans="6:7" x14ac:dyDescent="0.2">
      <c r="F850" s="62"/>
      <c r="G850" s="62"/>
    </row>
    <row r="851" spans="6:7" x14ac:dyDescent="0.2">
      <c r="F851" s="62"/>
      <c r="G851" s="62"/>
    </row>
    <row r="852" spans="6:7" x14ac:dyDescent="0.2">
      <c r="F852" s="62"/>
      <c r="G852" s="62"/>
    </row>
    <row r="853" spans="6:7" x14ac:dyDescent="0.2">
      <c r="F853" s="62"/>
      <c r="G853" s="62"/>
    </row>
    <row r="854" spans="6:7" x14ac:dyDescent="0.2">
      <c r="F854" s="62"/>
      <c r="G854" s="62"/>
    </row>
    <row r="855" spans="6:7" x14ac:dyDescent="0.2">
      <c r="F855" s="62"/>
      <c r="G855" s="62"/>
    </row>
    <row r="856" spans="6:7" x14ac:dyDescent="0.2">
      <c r="F856" s="62"/>
      <c r="G856" s="62"/>
    </row>
    <row r="857" spans="6:7" x14ac:dyDescent="0.2">
      <c r="F857" s="62"/>
      <c r="G857" s="62"/>
    </row>
    <row r="858" spans="6:7" x14ac:dyDescent="0.2">
      <c r="F858" s="62"/>
      <c r="G858" s="62"/>
    </row>
    <row r="859" spans="6:7" x14ac:dyDescent="0.2">
      <c r="F859" s="62"/>
      <c r="G859" s="62"/>
    </row>
    <row r="860" spans="6:7" x14ac:dyDescent="0.2">
      <c r="F860" s="62"/>
      <c r="G860" s="62"/>
    </row>
    <row r="861" spans="6:7" x14ac:dyDescent="0.2">
      <c r="F861" s="62"/>
      <c r="G861" s="62"/>
    </row>
    <row r="862" spans="6:7" x14ac:dyDescent="0.2">
      <c r="F862" s="62"/>
      <c r="G862" s="62"/>
    </row>
    <row r="863" spans="6:7" x14ac:dyDescent="0.2">
      <c r="F863" s="62"/>
      <c r="G863" s="62"/>
    </row>
    <row r="864" spans="6:7" x14ac:dyDescent="0.2">
      <c r="F864" s="62"/>
      <c r="G864" s="62"/>
    </row>
    <row r="865" spans="6:7" x14ac:dyDescent="0.2">
      <c r="F865" s="62"/>
      <c r="G865" s="62"/>
    </row>
    <row r="866" spans="6:7" x14ac:dyDescent="0.2">
      <c r="F866" s="62"/>
      <c r="G866" s="62"/>
    </row>
    <row r="867" spans="6:7" x14ac:dyDescent="0.2">
      <c r="F867" s="62"/>
      <c r="G867" s="62"/>
    </row>
    <row r="868" spans="6:7" x14ac:dyDescent="0.2">
      <c r="F868" s="62"/>
      <c r="G868" s="62"/>
    </row>
    <row r="869" spans="6:7" x14ac:dyDescent="0.2">
      <c r="F869" s="62"/>
      <c r="G869" s="62"/>
    </row>
    <row r="870" spans="6:7" x14ac:dyDescent="0.2">
      <c r="F870" s="62"/>
      <c r="G870" s="62"/>
    </row>
    <row r="871" spans="6:7" x14ac:dyDescent="0.2">
      <c r="F871" s="62"/>
      <c r="G871" s="62"/>
    </row>
    <row r="872" spans="6:7" x14ac:dyDescent="0.2">
      <c r="F872" s="62"/>
      <c r="G872" s="62"/>
    </row>
    <row r="873" spans="6:7" x14ac:dyDescent="0.2">
      <c r="F873" s="62"/>
      <c r="G873" s="62"/>
    </row>
    <row r="874" spans="6:7" x14ac:dyDescent="0.2">
      <c r="F874" s="62"/>
      <c r="G874" s="62"/>
    </row>
    <row r="875" spans="6:7" x14ac:dyDescent="0.2">
      <c r="F875" s="62"/>
      <c r="G875" s="62"/>
    </row>
    <row r="876" spans="6:7" x14ac:dyDescent="0.2">
      <c r="F876" s="62"/>
      <c r="G876" s="62"/>
    </row>
    <row r="877" spans="6:7" x14ac:dyDescent="0.2">
      <c r="F877" s="62"/>
      <c r="G877" s="62"/>
    </row>
    <row r="878" spans="6:7" x14ac:dyDescent="0.2">
      <c r="F878" s="62"/>
      <c r="G878" s="62"/>
    </row>
    <row r="879" spans="6:7" x14ac:dyDescent="0.2">
      <c r="F879" s="62"/>
      <c r="G879" s="62"/>
    </row>
    <row r="880" spans="6:7" x14ac:dyDescent="0.2">
      <c r="F880" s="62"/>
      <c r="G880" s="62"/>
    </row>
    <row r="881" spans="6:7" x14ac:dyDescent="0.2">
      <c r="F881" s="62"/>
      <c r="G881" s="62"/>
    </row>
    <row r="882" spans="6:7" x14ac:dyDescent="0.2">
      <c r="F882" s="62"/>
      <c r="G882" s="62"/>
    </row>
    <row r="883" spans="6:7" x14ac:dyDescent="0.2">
      <c r="F883" s="62"/>
      <c r="G883" s="62"/>
    </row>
    <row r="884" spans="6:7" x14ac:dyDescent="0.2">
      <c r="F884" s="62"/>
      <c r="G884" s="62"/>
    </row>
    <row r="885" spans="6:7" x14ac:dyDescent="0.2">
      <c r="F885" s="62"/>
      <c r="G885" s="62"/>
    </row>
    <row r="886" spans="6:7" x14ac:dyDescent="0.2">
      <c r="F886" s="62"/>
      <c r="G886" s="62"/>
    </row>
    <row r="887" spans="6:7" x14ac:dyDescent="0.2">
      <c r="F887" s="62"/>
      <c r="G887" s="62"/>
    </row>
    <row r="888" spans="6:7" x14ac:dyDescent="0.2">
      <c r="F888" s="62"/>
      <c r="G888" s="62"/>
    </row>
    <row r="889" spans="6:7" x14ac:dyDescent="0.2">
      <c r="F889" s="62"/>
      <c r="G889" s="62"/>
    </row>
    <row r="890" spans="6:7" x14ac:dyDescent="0.2">
      <c r="F890" s="62"/>
      <c r="G890" s="62"/>
    </row>
    <row r="891" spans="6:7" x14ac:dyDescent="0.2">
      <c r="F891" s="62"/>
      <c r="G891" s="62"/>
    </row>
    <row r="892" spans="6:7" x14ac:dyDescent="0.2">
      <c r="F892" s="62"/>
      <c r="G892" s="62"/>
    </row>
    <row r="893" spans="6:7" x14ac:dyDescent="0.2">
      <c r="F893" s="62"/>
      <c r="G893" s="62"/>
    </row>
    <row r="894" spans="6:7" x14ac:dyDescent="0.2">
      <c r="F894" s="62"/>
      <c r="G894" s="62"/>
    </row>
    <row r="895" spans="6:7" x14ac:dyDescent="0.2">
      <c r="F895" s="62"/>
      <c r="G895" s="62"/>
    </row>
    <row r="896" spans="6:7" x14ac:dyDescent="0.2">
      <c r="F896" s="62"/>
      <c r="G896" s="62"/>
    </row>
    <row r="897" spans="6:7" x14ac:dyDescent="0.2">
      <c r="F897" s="62"/>
      <c r="G897" s="62"/>
    </row>
    <row r="898" spans="6:7" x14ac:dyDescent="0.2">
      <c r="F898" s="62"/>
      <c r="G898" s="62"/>
    </row>
    <row r="899" spans="6:7" x14ac:dyDescent="0.2">
      <c r="F899" s="62"/>
      <c r="G899" s="62"/>
    </row>
    <row r="900" spans="6:7" x14ac:dyDescent="0.2">
      <c r="F900" s="62"/>
      <c r="G900" s="62"/>
    </row>
    <row r="901" spans="6:7" x14ac:dyDescent="0.2">
      <c r="F901" s="62"/>
      <c r="G901" s="62"/>
    </row>
    <row r="902" spans="6:7" x14ac:dyDescent="0.2">
      <c r="F902" s="62"/>
      <c r="G902" s="62"/>
    </row>
    <row r="903" spans="6:7" x14ac:dyDescent="0.2">
      <c r="F903" s="62"/>
      <c r="G903" s="62"/>
    </row>
    <row r="904" spans="6:7" x14ac:dyDescent="0.2">
      <c r="F904" s="62"/>
      <c r="G904" s="62"/>
    </row>
    <row r="905" spans="6:7" x14ac:dyDescent="0.2">
      <c r="F905" s="62"/>
      <c r="G905" s="62"/>
    </row>
    <row r="906" spans="6:7" x14ac:dyDescent="0.2">
      <c r="F906" s="62"/>
      <c r="G906" s="62"/>
    </row>
    <row r="907" spans="6:7" x14ac:dyDescent="0.2">
      <c r="F907" s="62"/>
      <c r="G907" s="62"/>
    </row>
    <row r="908" spans="6:7" x14ac:dyDescent="0.2">
      <c r="F908" s="62"/>
      <c r="G908" s="62"/>
    </row>
    <row r="909" spans="6:7" x14ac:dyDescent="0.2">
      <c r="F909" s="62"/>
      <c r="G909" s="62"/>
    </row>
    <row r="910" spans="6:7" x14ac:dyDescent="0.2">
      <c r="F910" s="62"/>
      <c r="G910" s="62"/>
    </row>
    <row r="911" spans="6:7" x14ac:dyDescent="0.2">
      <c r="F911" s="62"/>
      <c r="G911" s="62"/>
    </row>
    <row r="912" spans="6:7" x14ac:dyDescent="0.2">
      <c r="F912" s="62"/>
      <c r="G912" s="62"/>
    </row>
    <row r="913" spans="6:7" x14ac:dyDescent="0.2">
      <c r="F913" s="62"/>
      <c r="G913" s="62"/>
    </row>
    <row r="914" spans="6:7" x14ac:dyDescent="0.2">
      <c r="F914" s="62"/>
      <c r="G914" s="62"/>
    </row>
    <row r="915" spans="6:7" x14ac:dyDescent="0.2">
      <c r="F915" s="62"/>
      <c r="G915" s="62"/>
    </row>
    <row r="916" spans="6:7" x14ac:dyDescent="0.2">
      <c r="F916" s="62"/>
      <c r="G916" s="62"/>
    </row>
    <row r="917" spans="6:7" x14ac:dyDescent="0.2">
      <c r="F917" s="62"/>
      <c r="G917" s="62"/>
    </row>
    <row r="918" spans="6:7" x14ac:dyDescent="0.2">
      <c r="F918" s="62"/>
      <c r="G918" s="62"/>
    </row>
    <row r="919" spans="6:7" x14ac:dyDescent="0.2">
      <c r="F919" s="62"/>
      <c r="G919" s="62"/>
    </row>
    <row r="920" spans="6:7" x14ac:dyDescent="0.2">
      <c r="F920" s="62"/>
      <c r="G920" s="62"/>
    </row>
    <row r="921" spans="6:7" x14ac:dyDescent="0.2">
      <c r="F921" s="62"/>
      <c r="G921" s="62"/>
    </row>
    <row r="922" spans="6:7" x14ac:dyDescent="0.2">
      <c r="F922" s="62"/>
      <c r="G922" s="62"/>
    </row>
    <row r="923" spans="6:7" x14ac:dyDescent="0.2">
      <c r="F923" s="62"/>
      <c r="G923" s="62"/>
    </row>
    <row r="924" spans="6:7" x14ac:dyDescent="0.2">
      <c r="F924" s="62"/>
      <c r="G924" s="62"/>
    </row>
    <row r="925" spans="6:7" x14ac:dyDescent="0.2">
      <c r="F925" s="62"/>
      <c r="G925" s="62"/>
    </row>
    <row r="926" spans="6:7" x14ac:dyDescent="0.2">
      <c r="F926" s="62"/>
      <c r="G926" s="62"/>
    </row>
    <row r="927" spans="6:7" x14ac:dyDescent="0.2">
      <c r="F927" s="62"/>
      <c r="G927" s="62"/>
    </row>
    <row r="928" spans="6:7" x14ac:dyDescent="0.2">
      <c r="F928" s="62"/>
      <c r="G928" s="62"/>
    </row>
    <row r="929" spans="6:7" x14ac:dyDescent="0.2">
      <c r="F929" s="62"/>
      <c r="G929" s="62"/>
    </row>
    <row r="930" spans="6:7" x14ac:dyDescent="0.2">
      <c r="F930" s="62"/>
      <c r="G930" s="62"/>
    </row>
    <row r="931" spans="6:7" x14ac:dyDescent="0.2">
      <c r="F931" s="62"/>
      <c r="G931" s="62"/>
    </row>
    <row r="932" spans="6:7" x14ac:dyDescent="0.2">
      <c r="F932" s="62"/>
      <c r="G932" s="62"/>
    </row>
    <row r="933" spans="6:7" x14ac:dyDescent="0.2">
      <c r="F933" s="62"/>
      <c r="G933" s="62"/>
    </row>
    <row r="934" spans="6:7" x14ac:dyDescent="0.2">
      <c r="F934" s="62"/>
      <c r="G934" s="62"/>
    </row>
    <row r="935" spans="6:7" x14ac:dyDescent="0.2">
      <c r="F935" s="62"/>
      <c r="G935" s="62"/>
    </row>
    <row r="936" spans="6:7" x14ac:dyDescent="0.2">
      <c r="F936" s="62"/>
      <c r="G936" s="62"/>
    </row>
    <row r="937" spans="6:7" x14ac:dyDescent="0.2">
      <c r="F937" s="62"/>
      <c r="G937" s="62"/>
    </row>
    <row r="938" spans="6:7" x14ac:dyDescent="0.2">
      <c r="F938" s="62"/>
      <c r="G938" s="62"/>
    </row>
    <row r="939" spans="6:7" x14ac:dyDescent="0.2">
      <c r="F939" s="62"/>
      <c r="G939" s="62"/>
    </row>
    <row r="940" spans="6:7" x14ac:dyDescent="0.2">
      <c r="F940" s="62"/>
      <c r="G940" s="62"/>
    </row>
    <row r="941" spans="6:7" x14ac:dyDescent="0.2">
      <c r="F941" s="62"/>
      <c r="G941" s="62"/>
    </row>
    <row r="942" spans="6:7" x14ac:dyDescent="0.2">
      <c r="F942" s="62"/>
      <c r="G942" s="62"/>
    </row>
    <row r="943" spans="6:7" x14ac:dyDescent="0.2">
      <c r="F943" s="62"/>
      <c r="G943" s="62"/>
    </row>
    <row r="944" spans="6:7" x14ac:dyDescent="0.2">
      <c r="F944" s="62"/>
      <c r="G944" s="62"/>
    </row>
    <row r="945" spans="6:7" x14ac:dyDescent="0.2">
      <c r="F945" s="62"/>
      <c r="G945" s="62"/>
    </row>
    <row r="946" spans="6:7" x14ac:dyDescent="0.2">
      <c r="F946" s="62"/>
      <c r="G946" s="62"/>
    </row>
    <row r="947" spans="6:7" x14ac:dyDescent="0.2">
      <c r="F947" s="62"/>
      <c r="G947" s="62"/>
    </row>
    <row r="948" spans="6:7" x14ac:dyDescent="0.2">
      <c r="F948" s="62"/>
      <c r="G948" s="62"/>
    </row>
    <row r="949" spans="6:7" x14ac:dyDescent="0.2">
      <c r="F949" s="62"/>
      <c r="G949" s="62"/>
    </row>
    <row r="950" spans="6:7" x14ac:dyDescent="0.2">
      <c r="F950" s="62"/>
      <c r="G950" s="62"/>
    </row>
    <row r="951" spans="6:7" x14ac:dyDescent="0.2">
      <c r="F951" s="62"/>
      <c r="G951" s="62"/>
    </row>
    <row r="952" spans="6:7" x14ac:dyDescent="0.2">
      <c r="F952" s="62"/>
      <c r="G952" s="62"/>
    </row>
    <row r="953" spans="6:7" x14ac:dyDescent="0.2">
      <c r="F953" s="62"/>
      <c r="G953" s="62"/>
    </row>
    <row r="954" spans="6:7" x14ac:dyDescent="0.2">
      <c r="F954" s="62"/>
      <c r="G954" s="62"/>
    </row>
    <row r="955" spans="6:7" x14ac:dyDescent="0.2">
      <c r="F955" s="62"/>
      <c r="G955" s="62"/>
    </row>
    <row r="956" spans="6:7" x14ac:dyDescent="0.2">
      <c r="F956" s="62"/>
      <c r="G956" s="62"/>
    </row>
    <row r="957" spans="6:7" x14ac:dyDescent="0.2">
      <c r="F957" s="62"/>
      <c r="G957" s="62"/>
    </row>
    <row r="958" spans="6:7" x14ac:dyDescent="0.2">
      <c r="F958" s="62"/>
      <c r="G958" s="62"/>
    </row>
    <row r="959" spans="6:7" x14ac:dyDescent="0.2">
      <c r="F959" s="62"/>
      <c r="G959" s="62"/>
    </row>
    <row r="960" spans="6:7" x14ac:dyDescent="0.2">
      <c r="F960" s="62"/>
      <c r="G960" s="62"/>
    </row>
    <row r="961" spans="6:7" x14ac:dyDescent="0.2">
      <c r="F961" s="62"/>
      <c r="G961" s="62"/>
    </row>
    <row r="962" spans="6:7" x14ac:dyDescent="0.2">
      <c r="F962" s="62"/>
      <c r="G962" s="62"/>
    </row>
    <row r="963" spans="6:7" x14ac:dyDescent="0.2">
      <c r="F963" s="62"/>
      <c r="G963" s="62"/>
    </row>
    <row r="964" spans="6:7" x14ac:dyDescent="0.2">
      <c r="F964" s="62"/>
      <c r="G964" s="62"/>
    </row>
    <row r="965" spans="6:7" x14ac:dyDescent="0.2">
      <c r="F965" s="62"/>
      <c r="G965" s="62"/>
    </row>
    <row r="966" spans="6:7" x14ac:dyDescent="0.2">
      <c r="F966" s="62"/>
      <c r="G966" s="62"/>
    </row>
    <row r="967" spans="6:7" x14ac:dyDescent="0.2">
      <c r="F967" s="62"/>
      <c r="G967" s="62"/>
    </row>
    <row r="968" spans="6:7" x14ac:dyDescent="0.2">
      <c r="F968" s="62"/>
      <c r="G968" s="62"/>
    </row>
    <row r="969" spans="6:7" x14ac:dyDescent="0.2">
      <c r="F969" s="62"/>
      <c r="G969" s="62"/>
    </row>
    <row r="970" spans="6:7" x14ac:dyDescent="0.2">
      <c r="F970" s="62"/>
      <c r="G970" s="62"/>
    </row>
    <row r="971" spans="6:7" x14ac:dyDescent="0.2">
      <c r="F971" s="62"/>
      <c r="G971" s="62"/>
    </row>
    <row r="972" spans="6:7" x14ac:dyDescent="0.2">
      <c r="F972" s="62"/>
      <c r="G972" s="62"/>
    </row>
    <row r="973" spans="6:7" x14ac:dyDescent="0.2">
      <c r="F973" s="62"/>
      <c r="G973" s="62"/>
    </row>
    <row r="974" spans="6:7" x14ac:dyDescent="0.2">
      <c r="F974" s="62"/>
      <c r="G974" s="62"/>
    </row>
    <row r="975" spans="6:7" x14ac:dyDescent="0.2">
      <c r="F975" s="62"/>
      <c r="G975" s="62"/>
    </row>
    <row r="976" spans="6:7" x14ac:dyDescent="0.2">
      <c r="F976" s="62"/>
      <c r="G976" s="62"/>
    </row>
    <row r="977" spans="6:7" x14ac:dyDescent="0.2">
      <c r="F977" s="62"/>
      <c r="G977" s="62"/>
    </row>
    <row r="978" spans="6:7" x14ac:dyDescent="0.2">
      <c r="F978" s="62"/>
      <c r="G978" s="62"/>
    </row>
    <row r="979" spans="6:7" x14ac:dyDescent="0.2">
      <c r="F979" s="62"/>
      <c r="G979" s="62"/>
    </row>
    <row r="980" spans="6:7" x14ac:dyDescent="0.2">
      <c r="F980" s="62"/>
      <c r="G980" s="62"/>
    </row>
    <row r="981" spans="6:7" x14ac:dyDescent="0.2">
      <c r="F981" s="62"/>
      <c r="G981" s="62"/>
    </row>
    <row r="982" spans="6:7" x14ac:dyDescent="0.2">
      <c r="F982" s="62"/>
      <c r="G982" s="62"/>
    </row>
    <row r="983" spans="6:7" x14ac:dyDescent="0.2">
      <c r="F983" s="62"/>
      <c r="G983" s="62"/>
    </row>
    <row r="984" spans="6:7" x14ac:dyDescent="0.2">
      <c r="F984" s="62"/>
      <c r="G984" s="62"/>
    </row>
    <row r="985" spans="6:7" x14ac:dyDescent="0.2">
      <c r="F985" s="62"/>
      <c r="G985" s="62"/>
    </row>
    <row r="986" spans="6:7" x14ac:dyDescent="0.2">
      <c r="F986" s="62"/>
      <c r="G986" s="62"/>
    </row>
    <row r="987" spans="6:7" x14ac:dyDescent="0.2">
      <c r="F987" s="62"/>
      <c r="G987" s="62"/>
    </row>
    <row r="988" spans="6:7" x14ac:dyDescent="0.2">
      <c r="F988" s="62"/>
      <c r="G988" s="62"/>
    </row>
    <row r="989" spans="6:7" x14ac:dyDescent="0.2">
      <c r="F989" s="62"/>
      <c r="G989" s="62"/>
    </row>
    <row r="990" spans="6:7" x14ac:dyDescent="0.2">
      <c r="F990" s="62"/>
      <c r="G990" s="62"/>
    </row>
    <row r="991" spans="6:7" x14ac:dyDescent="0.2">
      <c r="F991" s="62"/>
      <c r="G991" s="62"/>
    </row>
    <row r="992" spans="6:7" x14ac:dyDescent="0.2">
      <c r="F992" s="62"/>
      <c r="G992" s="62"/>
    </row>
    <row r="993" spans="6:7" x14ac:dyDescent="0.2">
      <c r="F993" s="62"/>
      <c r="G993" s="62"/>
    </row>
    <row r="994" spans="6:7" x14ac:dyDescent="0.2">
      <c r="F994" s="62"/>
      <c r="G994" s="62"/>
    </row>
    <row r="995" spans="6:7" x14ac:dyDescent="0.2">
      <c r="F995" s="62"/>
      <c r="G995" s="62"/>
    </row>
    <row r="996" spans="6:7" x14ac:dyDescent="0.2">
      <c r="F996" s="62"/>
      <c r="G996" s="62"/>
    </row>
    <row r="997" spans="6:7" x14ac:dyDescent="0.2">
      <c r="F997" s="62"/>
      <c r="G997" s="62"/>
    </row>
    <row r="998" spans="6:7" x14ac:dyDescent="0.2">
      <c r="F998" s="62"/>
      <c r="G998" s="62"/>
    </row>
    <row r="999" spans="6:7" x14ac:dyDescent="0.2">
      <c r="F999" s="62"/>
      <c r="G999" s="62"/>
    </row>
    <row r="1000" spans="6:7" x14ac:dyDescent="0.2">
      <c r="F1000" s="62"/>
      <c r="G1000" s="62"/>
    </row>
    <row r="1001" spans="6:7" x14ac:dyDescent="0.2">
      <c r="F1001" s="62"/>
      <c r="G1001" s="62"/>
    </row>
    <row r="1002" spans="6:7" x14ac:dyDescent="0.2">
      <c r="F1002" s="62"/>
      <c r="G1002" s="62"/>
    </row>
    <row r="1003" spans="6:7" x14ac:dyDescent="0.2">
      <c r="F1003" s="62"/>
      <c r="G1003" s="62"/>
    </row>
    <row r="1004" spans="6:7" x14ac:dyDescent="0.2">
      <c r="F1004" s="62"/>
      <c r="G1004" s="62"/>
    </row>
    <row r="1005" spans="6:7" x14ac:dyDescent="0.2">
      <c r="F1005" s="62"/>
      <c r="G1005" s="62"/>
    </row>
    <row r="1006" spans="6:7" x14ac:dyDescent="0.2">
      <c r="F1006" s="62"/>
      <c r="G1006" s="62"/>
    </row>
    <row r="1007" spans="6:7" x14ac:dyDescent="0.2">
      <c r="F1007" s="62"/>
      <c r="G1007" s="62"/>
    </row>
    <row r="1008" spans="6:7" x14ac:dyDescent="0.2">
      <c r="F1008" s="62"/>
      <c r="G1008" s="62"/>
    </row>
    <row r="1009" spans="6:7" x14ac:dyDescent="0.2">
      <c r="F1009" s="62"/>
      <c r="G1009" s="62"/>
    </row>
    <row r="1010" spans="6:7" x14ac:dyDescent="0.2">
      <c r="F1010" s="62"/>
      <c r="G1010" s="62"/>
    </row>
    <row r="1011" spans="6:7" x14ac:dyDescent="0.2">
      <c r="F1011" s="62"/>
      <c r="G1011" s="62"/>
    </row>
    <row r="1012" spans="6:7" x14ac:dyDescent="0.2">
      <c r="F1012" s="62"/>
      <c r="G1012" s="62"/>
    </row>
    <row r="1013" spans="6:7" x14ac:dyDescent="0.2">
      <c r="F1013" s="62"/>
      <c r="G1013" s="62"/>
    </row>
    <row r="1014" spans="6:7" x14ac:dyDescent="0.2">
      <c r="F1014" s="62"/>
      <c r="G1014" s="62"/>
    </row>
    <row r="1015" spans="6:7" x14ac:dyDescent="0.2">
      <c r="F1015" s="62"/>
      <c r="G1015" s="62"/>
    </row>
    <row r="1016" spans="6:7" x14ac:dyDescent="0.2">
      <c r="F1016" s="62"/>
      <c r="G1016" s="62"/>
    </row>
    <row r="1017" spans="6:7" x14ac:dyDescent="0.2">
      <c r="F1017" s="62"/>
      <c r="G1017" s="62"/>
    </row>
    <row r="1018" spans="6:7" x14ac:dyDescent="0.2">
      <c r="F1018" s="62"/>
      <c r="G1018" s="62"/>
    </row>
    <row r="1019" spans="6:7" x14ac:dyDescent="0.2">
      <c r="F1019" s="62"/>
      <c r="G1019" s="62"/>
    </row>
    <row r="1020" spans="6:7" x14ac:dyDescent="0.2">
      <c r="F1020" s="62"/>
      <c r="G1020" s="62"/>
    </row>
    <row r="1021" spans="6:7" x14ac:dyDescent="0.2">
      <c r="F1021" s="62"/>
      <c r="G1021" s="62"/>
    </row>
    <row r="1022" spans="6:7" x14ac:dyDescent="0.2">
      <c r="F1022" s="62"/>
      <c r="G1022" s="62"/>
    </row>
    <row r="1023" spans="6:7" x14ac:dyDescent="0.2">
      <c r="F1023" s="62"/>
      <c r="G1023" s="62"/>
    </row>
    <row r="1024" spans="6:7" x14ac:dyDescent="0.2">
      <c r="F1024" s="62"/>
      <c r="G1024" s="62"/>
    </row>
    <row r="1025" spans="6:7" x14ac:dyDescent="0.2">
      <c r="F1025" s="62"/>
      <c r="G1025" s="62"/>
    </row>
    <row r="1026" spans="6:7" x14ac:dyDescent="0.2">
      <c r="F1026" s="62"/>
      <c r="G1026" s="62"/>
    </row>
    <row r="1027" spans="6:7" x14ac:dyDescent="0.2">
      <c r="F1027" s="62"/>
      <c r="G1027" s="62"/>
    </row>
    <row r="1028" spans="6:7" x14ac:dyDescent="0.2">
      <c r="F1028" s="62"/>
      <c r="G1028" s="62"/>
    </row>
    <row r="1029" spans="6:7" x14ac:dyDescent="0.2">
      <c r="F1029" s="62"/>
      <c r="G1029" s="62"/>
    </row>
    <row r="1030" spans="6:7" x14ac:dyDescent="0.2">
      <c r="F1030" s="62"/>
      <c r="G1030" s="62"/>
    </row>
    <row r="1031" spans="6:7" x14ac:dyDescent="0.2">
      <c r="F1031" s="62"/>
      <c r="G1031" s="62"/>
    </row>
    <row r="1032" spans="6:7" x14ac:dyDescent="0.2">
      <c r="F1032" s="62"/>
      <c r="G1032" s="62"/>
    </row>
    <row r="1033" spans="6:7" x14ac:dyDescent="0.2">
      <c r="F1033" s="62"/>
      <c r="G1033" s="62"/>
    </row>
    <row r="1034" spans="6:7" x14ac:dyDescent="0.2">
      <c r="F1034" s="62"/>
      <c r="G1034" s="62"/>
    </row>
    <row r="1035" spans="6:7" x14ac:dyDescent="0.2">
      <c r="F1035" s="62"/>
      <c r="G1035" s="62"/>
    </row>
    <row r="1036" spans="6:7" x14ac:dyDescent="0.2">
      <c r="F1036" s="62"/>
      <c r="G1036" s="62"/>
    </row>
    <row r="1037" spans="6:7" x14ac:dyDescent="0.2">
      <c r="F1037" s="62"/>
      <c r="G1037" s="62"/>
    </row>
    <row r="1038" spans="6:7" x14ac:dyDescent="0.2">
      <c r="F1038" s="62"/>
      <c r="G1038" s="62"/>
    </row>
    <row r="1039" spans="6:7" x14ac:dyDescent="0.2">
      <c r="F1039" s="62"/>
      <c r="G1039" s="62"/>
    </row>
    <row r="1040" spans="6:7" x14ac:dyDescent="0.2">
      <c r="F1040" s="62"/>
      <c r="G1040" s="62"/>
    </row>
    <row r="1041" spans="6:7" x14ac:dyDescent="0.2">
      <c r="F1041" s="62"/>
      <c r="G1041" s="62"/>
    </row>
    <row r="1042" spans="6:7" x14ac:dyDescent="0.2">
      <c r="F1042" s="62"/>
      <c r="G1042" s="62"/>
    </row>
    <row r="1043" spans="6:7" x14ac:dyDescent="0.2">
      <c r="F1043" s="62"/>
      <c r="G1043" s="62"/>
    </row>
    <row r="1044" spans="6:7" x14ac:dyDescent="0.2">
      <c r="F1044" s="62"/>
      <c r="G1044" s="62"/>
    </row>
    <row r="1045" spans="6:7" x14ac:dyDescent="0.2">
      <c r="F1045" s="62"/>
      <c r="G1045" s="62"/>
    </row>
    <row r="1046" spans="6:7" x14ac:dyDescent="0.2">
      <c r="F1046" s="62"/>
      <c r="G1046" s="62"/>
    </row>
    <row r="1047" spans="6:7" x14ac:dyDescent="0.2">
      <c r="F1047" s="62"/>
      <c r="G1047" s="62"/>
    </row>
    <row r="1048" spans="6:7" x14ac:dyDescent="0.2">
      <c r="F1048" s="62"/>
      <c r="G1048" s="62"/>
    </row>
    <row r="1049" spans="6:7" x14ac:dyDescent="0.2">
      <c r="F1049" s="62"/>
      <c r="G1049" s="62"/>
    </row>
    <row r="1050" spans="6:7" x14ac:dyDescent="0.2">
      <c r="F1050" s="62"/>
      <c r="G1050" s="62"/>
    </row>
    <row r="1051" spans="6:7" x14ac:dyDescent="0.2">
      <c r="F1051" s="62"/>
      <c r="G1051" s="62"/>
    </row>
    <row r="1052" spans="6:7" x14ac:dyDescent="0.2">
      <c r="F1052" s="62"/>
      <c r="G1052" s="62"/>
    </row>
    <row r="1053" spans="6:7" x14ac:dyDescent="0.2">
      <c r="F1053" s="62"/>
      <c r="G1053" s="62"/>
    </row>
    <row r="1054" spans="6:7" x14ac:dyDescent="0.2">
      <c r="F1054" s="62"/>
      <c r="G1054" s="62"/>
    </row>
    <row r="1055" spans="6:7" x14ac:dyDescent="0.2">
      <c r="F1055" s="62"/>
      <c r="G1055" s="62"/>
    </row>
    <row r="1056" spans="6:7" x14ac:dyDescent="0.2">
      <c r="F1056" s="62"/>
      <c r="G1056" s="62"/>
    </row>
    <row r="1057" spans="6:7" x14ac:dyDescent="0.2">
      <c r="F1057" s="62"/>
      <c r="G1057" s="62"/>
    </row>
    <row r="1058" spans="6:7" x14ac:dyDescent="0.2">
      <c r="F1058" s="62"/>
      <c r="G1058" s="62"/>
    </row>
    <row r="1059" spans="6:7" x14ac:dyDescent="0.2">
      <c r="F1059" s="62"/>
      <c r="G1059" s="62"/>
    </row>
    <row r="1060" spans="6:7" x14ac:dyDescent="0.2">
      <c r="F1060" s="62"/>
      <c r="G1060" s="62"/>
    </row>
    <row r="1061" spans="6:7" x14ac:dyDescent="0.2">
      <c r="F1061" s="62"/>
      <c r="G1061" s="62"/>
    </row>
    <row r="1062" spans="6:7" x14ac:dyDescent="0.2">
      <c r="F1062" s="62"/>
      <c r="G1062" s="62"/>
    </row>
    <row r="1063" spans="6:7" x14ac:dyDescent="0.2">
      <c r="F1063" s="62"/>
      <c r="G1063" s="62"/>
    </row>
    <row r="1064" spans="6:7" x14ac:dyDescent="0.2">
      <c r="F1064" s="62"/>
      <c r="G1064" s="62"/>
    </row>
    <row r="1065" spans="6:7" x14ac:dyDescent="0.2">
      <c r="F1065" s="62"/>
      <c r="G1065" s="62"/>
    </row>
    <row r="1066" spans="6:7" x14ac:dyDescent="0.2">
      <c r="F1066" s="62"/>
      <c r="G1066" s="62"/>
    </row>
    <row r="1067" spans="6:7" x14ac:dyDescent="0.2">
      <c r="F1067" s="62"/>
      <c r="G1067" s="62"/>
    </row>
    <row r="1068" spans="6:7" x14ac:dyDescent="0.2">
      <c r="F1068" s="62"/>
      <c r="G1068" s="62"/>
    </row>
    <row r="1069" spans="6:7" x14ac:dyDescent="0.2">
      <c r="F1069" s="62"/>
      <c r="G1069" s="62"/>
    </row>
    <row r="1070" spans="6:7" x14ac:dyDescent="0.2">
      <c r="F1070" s="62"/>
      <c r="G1070" s="62"/>
    </row>
    <row r="1071" spans="6:7" x14ac:dyDescent="0.2">
      <c r="F1071" s="62"/>
      <c r="G1071" s="62"/>
    </row>
    <row r="1072" spans="6:7" x14ac:dyDescent="0.2">
      <c r="F1072" s="62"/>
      <c r="G1072" s="62"/>
    </row>
    <row r="1073" spans="6:7" x14ac:dyDescent="0.2">
      <c r="F1073" s="62"/>
      <c r="G1073" s="62"/>
    </row>
    <row r="1074" spans="6:7" x14ac:dyDescent="0.2">
      <c r="F1074" s="62"/>
      <c r="G1074" s="62"/>
    </row>
    <row r="1075" spans="6:7" x14ac:dyDescent="0.2">
      <c r="F1075" s="62"/>
      <c r="G1075" s="62"/>
    </row>
    <row r="1076" spans="6:7" x14ac:dyDescent="0.2">
      <c r="F1076" s="62"/>
      <c r="G1076" s="62"/>
    </row>
    <row r="1077" spans="6:7" x14ac:dyDescent="0.2">
      <c r="F1077" s="62"/>
      <c r="G1077" s="62"/>
    </row>
    <row r="1078" spans="6:7" x14ac:dyDescent="0.2">
      <c r="F1078" s="62"/>
      <c r="G1078" s="62"/>
    </row>
    <row r="1079" spans="6:7" x14ac:dyDescent="0.2">
      <c r="F1079" s="62"/>
      <c r="G1079" s="62"/>
    </row>
    <row r="1080" spans="6:7" x14ac:dyDescent="0.2">
      <c r="F1080" s="62"/>
      <c r="G1080" s="62"/>
    </row>
    <row r="1081" spans="6:7" x14ac:dyDescent="0.2">
      <c r="F1081" s="62"/>
      <c r="G1081" s="62"/>
    </row>
    <row r="1082" spans="6:7" x14ac:dyDescent="0.2">
      <c r="F1082" s="62"/>
      <c r="G1082" s="62"/>
    </row>
    <row r="1083" spans="6:7" x14ac:dyDescent="0.2">
      <c r="F1083" s="62"/>
      <c r="G1083" s="62"/>
    </row>
    <row r="1084" spans="6:7" x14ac:dyDescent="0.2">
      <c r="F1084" s="62"/>
      <c r="G1084" s="62"/>
    </row>
    <row r="1085" spans="6:7" x14ac:dyDescent="0.2">
      <c r="F1085" s="62"/>
      <c r="G1085" s="62"/>
    </row>
    <row r="1086" spans="6:7" x14ac:dyDescent="0.2">
      <c r="F1086" s="62"/>
      <c r="G1086" s="62"/>
    </row>
    <row r="1087" spans="6:7" x14ac:dyDescent="0.2">
      <c r="F1087" s="62"/>
      <c r="G1087" s="62"/>
    </row>
    <row r="1088" spans="6:7" x14ac:dyDescent="0.2">
      <c r="F1088" s="62"/>
      <c r="G1088" s="62"/>
    </row>
    <row r="1089" spans="6:7" x14ac:dyDescent="0.2">
      <c r="F1089" s="62"/>
      <c r="G1089" s="62"/>
    </row>
    <row r="1090" spans="6:7" x14ac:dyDescent="0.2">
      <c r="F1090" s="62"/>
      <c r="G1090" s="62"/>
    </row>
    <row r="1091" spans="6:7" x14ac:dyDescent="0.2">
      <c r="F1091" s="62"/>
      <c r="G1091" s="62"/>
    </row>
    <row r="1092" spans="6:7" x14ac:dyDescent="0.2">
      <c r="F1092" s="62"/>
      <c r="G1092" s="62"/>
    </row>
    <row r="1093" spans="6:7" x14ac:dyDescent="0.2">
      <c r="F1093" s="62"/>
      <c r="G1093" s="62"/>
    </row>
    <row r="1094" spans="6:7" x14ac:dyDescent="0.2">
      <c r="F1094" s="62"/>
      <c r="G1094" s="62"/>
    </row>
    <row r="1095" spans="6:7" x14ac:dyDescent="0.2">
      <c r="F1095" s="62"/>
      <c r="G1095" s="62"/>
    </row>
    <row r="1096" spans="6:7" x14ac:dyDescent="0.2">
      <c r="F1096" s="62"/>
      <c r="G1096" s="62"/>
    </row>
    <row r="1097" spans="6:7" x14ac:dyDescent="0.2">
      <c r="F1097" s="62"/>
      <c r="G1097" s="62"/>
    </row>
    <row r="1098" spans="6:7" x14ac:dyDescent="0.2">
      <c r="F1098" s="62"/>
      <c r="G1098" s="62"/>
    </row>
    <row r="1099" spans="6:7" x14ac:dyDescent="0.2">
      <c r="F1099" s="62"/>
      <c r="G1099" s="62"/>
    </row>
    <row r="1100" spans="6:7" x14ac:dyDescent="0.2">
      <c r="F1100" s="62"/>
      <c r="G1100" s="62"/>
    </row>
    <row r="1101" spans="6:7" x14ac:dyDescent="0.2">
      <c r="F1101" s="62"/>
      <c r="G1101" s="62"/>
    </row>
    <row r="1102" spans="6:7" x14ac:dyDescent="0.2">
      <c r="F1102" s="62"/>
      <c r="G1102" s="62"/>
    </row>
    <row r="1103" spans="6:7" x14ac:dyDescent="0.2">
      <c r="F1103" s="62"/>
      <c r="G1103" s="62"/>
    </row>
    <row r="1104" spans="6:7" x14ac:dyDescent="0.2">
      <c r="F1104" s="62"/>
      <c r="G1104" s="62"/>
    </row>
    <row r="1105" spans="6:7" x14ac:dyDescent="0.2">
      <c r="F1105" s="62"/>
      <c r="G1105" s="62"/>
    </row>
    <row r="1106" spans="6:7" x14ac:dyDescent="0.2">
      <c r="F1106" s="62"/>
      <c r="G1106" s="62"/>
    </row>
    <row r="1107" spans="6:7" x14ac:dyDescent="0.2">
      <c r="F1107" s="62"/>
      <c r="G1107" s="62"/>
    </row>
    <row r="1108" spans="6:7" x14ac:dyDescent="0.2">
      <c r="F1108" s="62"/>
      <c r="G1108" s="62"/>
    </row>
    <row r="1109" spans="6:7" x14ac:dyDescent="0.2">
      <c r="F1109" s="62"/>
      <c r="G1109" s="62"/>
    </row>
    <row r="1110" spans="6:7" x14ac:dyDescent="0.2">
      <c r="F1110" s="62"/>
      <c r="G1110" s="62"/>
    </row>
    <row r="1111" spans="6:7" x14ac:dyDescent="0.2">
      <c r="F1111" s="62"/>
      <c r="G1111" s="62"/>
    </row>
    <row r="1112" spans="6:7" x14ac:dyDescent="0.2">
      <c r="F1112" s="62"/>
      <c r="G1112" s="62"/>
    </row>
    <row r="1113" spans="6:7" x14ac:dyDescent="0.2">
      <c r="F1113" s="62"/>
      <c r="G1113" s="62"/>
    </row>
    <row r="1114" spans="6:7" x14ac:dyDescent="0.2">
      <c r="F1114" s="62"/>
      <c r="G1114" s="62"/>
    </row>
    <row r="1115" spans="6:7" x14ac:dyDescent="0.2">
      <c r="F1115" s="62"/>
      <c r="G1115" s="62"/>
    </row>
    <row r="1116" spans="6:7" x14ac:dyDescent="0.2">
      <c r="F1116" s="62"/>
      <c r="G1116" s="62"/>
    </row>
    <row r="1117" spans="6:7" x14ac:dyDescent="0.2">
      <c r="F1117" s="62"/>
      <c r="G1117" s="62"/>
    </row>
    <row r="1118" spans="6:7" x14ac:dyDescent="0.2">
      <c r="F1118" s="62"/>
      <c r="G1118" s="62"/>
    </row>
    <row r="1119" spans="6:7" x14ac:dyDescent="0.2">
      <c r="F1119" s="62"/>
      <c r="G1119" s="62"/>
    </row>
    <row r="1120" spans="6:7" x14ac:dyDescent="0.2">
      <c r="F1120" s="62"/>
      <c r="G1120" s="62"/>
    </row>
    <row r="1121" spans="6:7" x14ac:dyDescent="0.2">
      <c r="F1121" s="62"/>
      <c r="G1121" s="62"/>
    </row>
    <row r="1122" spans="6:7" x14ac:dyDescent="0.2">
      <c r="F1122" s="62"/>
      <c r="G1122" s="62"/>
    </row>
    <row r="1123" spans="6:7" x14ac:dyDescent="0.2">
      <c r="F1123" s="62"/>
      <c r="G1123" s="62"/>
    </row>
    <row r="1124" spans="6:7" x14ac:dyDescent="0.2">
      <c r="F1124" s="62"/>
      <c r="G1124" s="62"/>
    </row>
    <row r="1125" spans="6:7" x14ac:dyDescent="0.2">
      <c r="F1125" s="62"/>
      <c r="G1125" s="62"/>
    </row>
    <row r="1126" spans="6:7" x14ac:dyDescent="0.2">
      <c r="F1126" s="62"/>
      <c r="G1126" s="62"/>
    </row>
    <row r="1127" spans="6:7" x14ac:dyDescent="0.2">
      <c r="F1127" s="62"/>
      <c r="G1127" s="62"/>
    </row>
    <row r="1128" spans="6:7" x14ac:dyDescent="0.2">
      <c r="F1128" s="62"/>
      <c r="G1128" s="62"/>
    </row>
    <row r="1129" spans="6:7" x14ac:dyDescent="0.2">
      <c r="F1129" s="62"/>
      <c r="G1129" s="62"/>
    </row>
    <row r="1130" spans="6:7" x14ac:dyDescent="0.2">
      <c r="F1130" s="62"/>
      <c r="G1130" s="62"/>
    </row>
    <row r="1131" spans="6:7" x14ac:dyDescent="0.2">
      <c r="F1131" s="62"/>
      <c r="G1131" s="62"/>
    </row>
    <row r="1132" spans="6:7" x14ac:dyDescent="0.2">
      <c r="F1132" s="62"/>
      <c r="G1132" s="62"/>
    </row>
    <row r="1133" spans="6:7" x14ac:dyDescent="0.2">
      <c r="F1133" s="62"/>
      <c r="G1133" s="62"/>
    </row>
    <row r="1134" spans="6:7" x14ac:dyDescent="0.2">
      <c r="F1134" s="62"/>
      <c r="G1134" s="62"/>
    </row>
    <row r="1135" spans="6:7" x14ac:dyDescent="0.2">
      <c r="F1135" s="62"/>
      <c r="G1135" s="62"/>
    </row>
    <row r="1136" spans="6:7" x14ac:dyDescent="0.2">
      <c r="F1136" s="62"/>
      <c r="G1136" s="62"/>
    </row>
    <row r="1137" spans="6:7" x14ac:dyDescent="0.2">
      <c r="F1137" s="62"/>
      <c r="G1137" s="62"/>
    </row>
    <row r="1138" spans="6:7" x14ac:dyDescent="0.2">
      <c r="F1138" s="62"/>
      <c r="G1138" s="62"/>
    </row>
    <row r="1139" spans="6:7" x14ac:dyDescent="0.2">
      <c r="F1139" s="62"/>
      <c r="G1139" s="62"/>
    </row>
    <row r="1140" spans="6:7" x14ac:dyDescent="0.2">
      <c r="F1140" s="62"/>
      <c r="G1140" s="62"/>
    </row>
    <row r="1141" spans="6:7" x14ac:dyDescent="0.2">
      <c r="F1141" s="62"/>
      <c r="G1141" s="62"/>
    </row>
    <row r="1142" spans="6:7" x14ac:dyDescent="0.2">
      <c r="F1142" s="62"/>
      <c r="G1142" s="62"/>
    </row>
    <row r="1143" spans="6:7" x14ac:dyDescent="0.2">
      <c r="F1143" s="62"/>
      <c r="G1143" s="62"/>
    </row>
    <row r="1144" spans="6:7" x14ac:dyDescent="0.2">
      <c r="F1144" s="62"/>
      <c r="G1144" s="62"/>
    </row>
    <row r="1145" spans="6:7" x14ac:dyDescent="0.2">
      <c r="F1145" s="62"/>
      <c r="G1145" s="62"/>
    </row>
    <row r="1146" spans="6:7" x14ac:dyDescent="0.2">
      <c r="F1146" s="62"/>
      <c r="G1146" s="62"/>
    </row>
    <row r="1147" spans="6:7" x14ac:dyDescent="0.2">
      <c r="F1147" s="62"/>
      <c r="G1147" s="62"/>
    </row>
    <row r="1148" spans="6:7" x14ac:dyDescent="0.2">
      <c r="F1148" s="62"/>
      <c r="G1148" s="62"/>
    </row>
    <row r="1149" spans="6:7" x14ac:dyDescent="0.2">
      <c r="F1149" s="62"/>
      <c r="G1149" s="62"/>
    </row>
    <row r="1150" spans="6:7" x14ac:dyDescent="0.2">
      <c r="F1150" s="62"/>
      <c r="G1150" s="62"/>
    </row>
    <row r="1151" spans="6:7" x14ac:dyDescent="0.2">
      <c r="F1151" s="62"/>
      <c r="G1151" s="62"/>
    </row>
    <row r="1152" spans="6:7" x14ac:dyDescent="0.2">
      <c r="F1152" s="62"/>
      <c r="G1152" s="62"/>
    </row>
    <row r="1153" spans="6:7" x14ac:dyDescent="0.2">
      <c r="F1153" s="62"/>
      <c r="G1153" s="62"/>
    </row>
    <row r="1154" spans="6:7" x14ac:dyDescent="0.2">
      <c r="F1154" s="62"/>
      <c r="G1154" s="62"/>
    </row>
    <row r="1155" spans="6:7" x14ac:dyDescent="0.2">
      <c r="F1155" s="62"/>
      <c r="G1155" s="62"/>
    </row>
    <row r="1156" spans="6:7" x14ac:dyDescent="0.2">
      <c r="F1156" s="62"/>
      <c r="G1156" s="62"/>
    </row>
    <row r="1157" spans="6:7" x14ac:dyDescent="0.2">
      <c r="F1157" s="62"/>
      <c r="G1157" s="62"/>
    </row>
    <row r="1158" spans="6:7" x14ac:dyDescent="0.2">
      <c r="F1158" s="62"/>
      <c r="G1158" s="62"/>
    </row>
    <row r="1159" spans="6:7" x14ac:dyDescent="0.2">
      <c r="F1159" s="62"/>
      <c r="G1159" s="62"/>
    </row>
    <row r="1160" spans="6:7" x14ac:dyDescent="0.2">
      <c r="F1160" s="62"/>
      <c r="G1160" s="62"/>
    </row>
    <row r="1161" spans="6:7" x14ac:dyDescent="0.2">
      <c r="F1161" s="62"/>
      <c r="G1161" s="62"/>
    </row>
    <row r="1162" spans="6:7" x14ac:dyDescent="0.2">
      <c r="F1162" s="62"/>
      <c r="G1162" s="62"/>
    </row>
    <row r="1163" spans="6:7" x14ac:dyDescent="0.2">
      <c r="F1163" s="62"/>
      <c r="G1163" s="62"/>
    </row>
    <row r="1164" spans="6:7" x14ac:dyDescent="0.2">
      <c r="F1164" s="62"/>
      <c r="G1164" s="62"/>
    </row>
    <row r="1165" spans="6:7" x14ac:dyDescent="0.2">
      <c r="F1165" s="62"/>
      <c r="G1165" s="62"/>
    </row>
    <row r="1166" spans="6:7" x14ac:dyDescent="0.2">
      <c r="F1166" s="62"/>
      <c r="G1166" s="62"/>
    </row>
    <row r="1167" spans="6:7" x14ac:dyDescent="0.2">
      <c r="F1167" s="62"/>
      <c r="G1167" s="62"/>
    </row>
    <row r="1168" spans="6:7" x14ac:dyDescent="0.2">
      <c r="F1168" s="62"/>
      <c r="G1168" s="62"/>
    </row>
    <row r="1169" spans="6:7" x14ac:dyDescent="0.2">
      <c r="F1169" s="62"/>
      <c r="G1169" s="62"/>
    </row>
    <row r="1170" spans="6:7" x14ac:dyDescent="0.2">
      <c r="F1170" s="62"/>
      <c r="G1170" s="62"/>
    </row>
    <row r="1171" spans="6:7" x14ac:dyDescent="0.2">
      <c r="F1171" s="62"/>
      <c r="G1171" s="62"/>
    </row>
    <row r="1172" spans="6:7" x14ac:dyDescent="0.2">
      <c r="F1172" s="62"/>
      <c r="G1172" s="62"/>
    </row>
    <row r="1173" spans="6:7" x14ac:dyDescent="0.2">
      <c r="F1173" s="62"/>
      <c r="G1173" s="62"/>
    </row>
    <row r="1174" spans="6:7" x14ac:dyDescent="0.2">
      <c r="F1174" s="62"/>
      <c r="G1174" s="62"/>
    </row>
    <row r="1175" spans="6:7" x14ac:dyDescent="0.2">
      <c r="F1175" s="62"/>
      <c r="G1175" s="62"/>
    </row>
    <row r="1176" spans="6:7" x14ac:dyDescent="0.2">
      <c r="F1176" s="62"/>
      <c r="G1176" s="62"/>
    </row>
    <row r="1177" spans="6:7" x14ac:dyDescent="0.2">
      <c r="F1177" s="62"/>
      <c r="G1177" s="62"/>
    </row>
    <row r="1178" spans="6:7" x14ac:dyDescent="0.2">
      <c r="F1178" s="62"/>
      <c r="G1178" s="62"/>
    </row>
    <row r="1179" spans="6:7" x14ac:dyDescent="0.2">
      <c r="F1179" s="62"/>
      <c r="G1179" s="62"/>
    </row>
    <row r="1180" spans="6:7" x14ac:dyDescent="0.2">
      <c r="F1180" s="62"/>
      <c r="G1180" s="62"/>
    </row>
    <row r="1181" spans="6:7" x14ac:dyDescent="0.2">
      <c r="F1181" s="62"/>
      <c r="G1181" s="62"/>
    </row>
    <row r="1182" spans="6:7" x14ac:dyDescent="0.2">
      <c r="F1182" s="62"/>
      <c r="G1182" s="62"/>
    </row>
    <row r="1183" spans="6:7" x14ac:dyDescent="0.2">
      <c r="F1183" s="62"/>
      <c r="G1183" s="62"/>
    </row>
    <row r="1184" spans="6:7" x14ac:dyDescent="0.2">
      <c r="F1184" s="62"/>
      <c r="G1184" s="62"/>
    </row>
    <row r="1185" spans="6:7" x14ac:dyDescent="0.2">
      <c r="F1185" s="62"/>
      <c r="G1185" s="62"/>
    </row>
  </sheetData>
  <mergeCells count="12">
    <mergeCell ref="A59:A60"/>
    <mergeCell ref="B59:B60"/>
    <mergeCell ref="C59:C60"/>
    <mergeCell ref="D59:E59"/>
    <mergeCell ref="A1:A2"/>
    <mergeCell ref="B1:B2"/>
    <mergeCell ref="C1:C2"/>
    <mergeCell ref="D1:E1"/>
    <mergeCell ref="A30:A31"/>
    <mergeCell ref="B30:B31"/>
    <mergeCell ref="C30:C31"/>
    <mergeCell ref="D30:E30"/>
  </mergeCells>
  <pageMargins left="0.47244094488188981" right="0.35433070866141736" top="0.70866141732283472" bottom="0.35433070866141736" header="0.59055118110236227" footer="0.35433070866141736"/>
  <pageSetup paperSize="9" scale="84" fitToHeight="2" orientation="portrait" horizontalDpi="1200" verticalDpi="1200" r:id="rId1"/>
  <headerFooter alignWithMargins="0"/>
  <rowBreaks count="2" manualBreakCount="2">
    <brk id="29" max="16383" man="1"/>
    <brk id="5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AH50"/>
  <sheetViews>
    <sheetView tabSelected="1" zoomScaleNormal="100" zoomScaleSheetLayoutView="80" workbookViewId="0">
      <selection activeCell="AO17" sqref="AO17"/>
    </sheetView>
  </sheetViews>
  <sheetFormatPr defaultRowHeight="15" x14ac:dyDescent="0.25"/>
  <cols>
    <col min="1" max="2" width="2.85546875" customWidth="1"/>
    <col min="3" max="16" width="3" customWidth="1"/>
    <col min="17" max="17" width="3" style="1" customWidth="1"/>
    <col min="18" max="26" width="3" customWidth="1"/>
    <col min="27" max="27" width="3.140625" customWidth="1"/>
    <col min="28" max="49" width="3" customWidth="1"/>
  </cols>
  <sheetData>
    <row r="2" spans="1:34" x14ac:dyDescent="0.25">
      <c r="Y2" s="289" t="s">
        <v>0</v>
      </c>
      <c r="Z2" s="290"/>
      <c r="AA2" s="290"/>
      <c r="AB2" s="290"/>
      <c r="AC2" s="290"/>
      <c r="AD2" s="290"/>
      <c r="AE2" s="290"/>
      <c r="AF2" s="290"/>
      <c r="AG2" s="291"/>
    </row>
    <row r="4" spans="1:34" ht="23.25" x14ac:dyDescent="0.35">
      <c r="O4" s="292" t="s">
        <v>1</v>
      </c>
      <c r="P4" s="292"/>
      <c r="Q4" s="292"/>
      <c r="R4" s="292"/>
      <c r="S4" s="292"/>
      <c r="T4" s="292"/>
    </row>
    <row r="5" spans="1:34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93" t="s">
        <v>2</v>
      </c>
      <c r="N5" s="293"/>
      <c r="O5" s="293"/>
      <c r="P5" s="293"/>
      <c r="Q5" s="293"/>
      <c r="R5" s="293"/>
      <c r="S5" s="293"/>
      <c r="T5" s="293"/>
      <c r="U5" s="293"/>
      <c r="V5" s="293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107" t="s">
        <v>1075</v>
      </c>
      <c r="L6" s="2"/>
      <c r="M6" s="2"/>
      <c r="N6" s="2"/>
      <c r="O6" s="107"/>
      <c r="P6" s="11">
        <v>3</v>
      </c>
      <c r="Q6" s="11">
        <v>1</v>
      </c>
      <c r="R6" s="2" t="s">
        <v>23</v>
      </c>
      <c r="S6" s="11">
        <v>1</v>
      </c>
      <c r="T6" s="11">
        <v>2</v>
      </c>
      <c r="U6" s="2" t="s">
        <v>23</v>
      </c>
      <c r="V6" s="11">
        <v>2</v>
      </c>
      <c r="W6" s="11">
        <v>0</v>
      </c>
      <c r="X6" s="11">
        <v>1</v>
      </c>
      <c r="Y6" s="11">
        <v>3</v>
      </c>
      <c r="Z6" s="2"/>
      <c r="AA6" s="2"/>
      <c r="AB6" s="2"/>
      <c r="AC6" s="2"/>
      <c r="AD6" s="2"/>
      <c r="AE6" s="2"/>
      <c r="AF6" s="2"/>
      <c r="AG6" s="2"/>
      <c r="AH6" s="2"/>
    </row>
    <row r="7" spans="1:34" ht="14.4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08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09" t="s">
        <v>3</v>
      </c>
      <c r="P8" s="2"/>
      <c r="Q8" s="110"/>
      <c r="R8" s="294" t="s">
        <v>4</v>
      </c>
      <c r="S8" s="295"/>
      <c r="T8" s="295"/>
      <c r="U8" s="295"/>
      <c r="V8" s="2"/>
      <c r="W8" s="2"/>
      <c r="X8" s="2"/>
      <c r="Y8" s="2"/>
      <c r="Z8" s="11" t="s">
        <v>80</v>
      </c>
      <c r="AA8" s="296" t="s">
        <v>5</v>
      </c>
      <c r="AB8" s="297"/>
      <c r="AC8" s="297"/>
      <c r="AD8" s="297"/>
      <c r="AE8" s="297"/>
      <c r="AF8" s="2"/>
      <c r="AG8" s="2"/>
      <c r="AH8" s="2"/>
    </row>
    <row r="9" spans="1:34" ht="14.4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08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4.45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08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4.45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98" t="s">
        <v>8</v>
      </c>
      <c r="Q11" s="298"/>
      <c r="R11" s="2"/>
      <c r="S11" s="109" t="s">
        <v>9</v>
      </c>
      <c r="T11" s="2"/>
      <c r="U11" s="2"/>
      <c r="V11" s="2"/>
      <c r="W11" s="2"/>
      <c r="X11" s="2"/>
      <c r="Y11" s="2"/>
      <c r="Z11" s="299" t="s">
        <v>8</v>
      </c>
      <c r="AA11" s="299"/>
      <c r="AB11" s="2"/>
      <c r="AC11" s="109" t="s">
        <v>9</v>
      </c>
      <c r="AD11" s="2"/>
      <c r="AE11" s="2"/>
      <c r="AF11" s="2"/>
      <c r="AG11" s="2"/>
      <c r="AH11" s="2"/>
    </row>
    <row r="12" spans="1:34" ht="14.45" x14ac:dyDescent="0.3">
      <c r="A12" s="2"/>
      <c r="B12" s="2"/>
      <c r="C12" s="2"/>
      <c r="D12" s="2"/>
      <c r="E12" s="2"/>
      <c r="F12" s="2"/>
      <c r="G12" s="2"/>
      <c r="H12" s="297" t="s">
        <v>6</v>
      </c>
      <c r="I12" s="297"/>
      <c r="J12" s="297"/>
      <c r="K12" s="297"/>
      <c r="L12" s="2"/>
      <c r="M12" s="2"/>
      <c r="N12" s="2" t="s">
        <v>7</v>
      </c>
      <c r="O12" s="2"/>
      <c r="P12" s="105">
        <v>0</v>
      </c>
      <c r="Q12" s="105">
        <v>1</v>
      </c>
      <c r="R12" s="106"/>
      <c r="S12" s="103">
        <v>2</v>
      </c>
      <c r="T12" s="103">
        <v>0</v>
      </c>
      <c r="U12" s="103">
        <v>1</v>
      </c>
      <c r="V12" s="103">
        <v>3</v>
      </c>
      <c r="W12" s="2"/>
      <c r="X12" s="2"/>
      <c r="Y12" s="2" t="s">
        <v>10</v>
      </c>
      <c r="Z12" s="103">
        <v>1</v>
      </c>
      <c r="AA12" s="103">
        <v>2</v>
      </c>
      <c r="AB12" s="106"/>
      <c r="AC12" s="103">
        <v>2</v>
      </c>
      <c r="AD12" s="103">
        <v>0</v>
      </c>
      <c r="AE12" s="103">
        <v>1</v>
      </c>
      <c r="AF12" s="103">
        <v>3</v>
      </c>
      <c r="AG12" s="2"/>
      <c r="AH12" s="2"/>
    </row>
    <row r="13" spans="1:34" ht="14.45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08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14.45" x14ac:dyDescent="0.3">
      <c r="A14" s="2"/>
      <c r="B14" s="2"/>
      <c r="C14" s="2"/>
      <c r="D14" s="2"/>
      <c r="E14" s="2"/>
      <c r="F14" s="2"/>
      <c r="G14" s="2"/>
      <c r="H14" s="297" t="s">
        <v>11</v>
      </c>
      <c r="I14" s="297"/>
      <c r="J14" s="297"/>
      <c r="K14" s="297"/>
      <c r="L14" s="297"/>
      <c r="M14" s="2"/>
      <c r="N14" s="2"/>
      <c r="O14" s="2"/>
      <c r="P14" s="299" t="s">
        <v>8</v>
      </c>
      <c r="Q14" s="299"/>
      <c r="R14" s="2"/>
      <c r="S14" s="109" t="s">
        <v>9</v>
      </c>
      <c r="T14" s="2"/>
      <c r="U14" s="2"/>
      <c r="V14" s="2"/>
      <c r="W14" s="2"/>
      <c r="X14" s="2"/>
      <c r="Y14" s="2"/>
      <c r="Z14" s="299" t="s">
        <v>8</v>
      </c>
      <c r="AA14" s="299"/>
      <c r="AB14" s="2"/>
      <c r="AC14" s="2" t="s">
        <v>9</v>
      </c>
      <c r="AD14" s="2"/>
      <c r="AE14" s="2"/>
      <c r="AF14" s="2"/>
      <c r="AG14" s="2"/>
      <c r="AH14" s="2"/>
    </row>
    <row r="15" spans="1:34" x14ac:dyDescent="0.25">
      <c r="A15" s="2"/>
      <c r="B15" s="2"/>
      <c r="C15" s="2"/>
      <c r="D15" s="2"/>
      <c r="E15" s="2"/>
      <c r="F15" s="297" t="s">
        <v>12</v>
      </c>
      <c r="G15" s="297"/>
      <c r="H15" s="297"/>
      <c r="I15" s="297"/>
      <c r="J15" s="297"/>
      <c r="K15" s="297"/>
      <c r="L15" s="297"/>
      <c r="M15" s="2"/>
      <c r="N15" s="2" t="s">
        <v>7</v>
      </c>
      <c r="O15" s="2"/>
      <c r="P15" s="103">
        <v>0</v>
      </c>
      <c r="Q15" s="103">
        <v>1</v>
      </c>
      <c r="R15" s="106"/>
      <c r="S15" s="103">
        <v>2</v>
      </c>
      <c r="T15" s="103">
        <v>0</v>
      </c>
      <c r="U15" s="103">
        <v>1</v>
      </c>
      <c r="V15" s="103">
        <v>2</v>
      </c>
      <c r="W15" s="2"/>
      <c r="X15" s="2"/>
      <c r="Y15" s="2" t="s">
        <v>10</v>
      </c>
      <c r="Z15" s="103">
        <v>1</v>
      </c>
      <c r="AA15" s="103">
        <v>2</v>
      </c>
      <c r="AB15" s="106"/>
      <c r="AC15" s="103">
        <v>2</v>
      </c>
      <c r="AD15" s="103">
        <v>0</v>
      </c>
      <c r="AE15" s="103">
        <v>1</v>
      </c>
      <c r="AF15" s="103">
        <v>2</v>
      </c>
      <c r="AG15" s="2"/>
      <c r="AH15" s="2"/>
    </row>
    <row r="16" spans="1:34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08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08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x14ac:dyDescent="0.25">
      <c r="A18" s="2"/>
      <c r="B18" s="2"/>
      <c r="C18" s="300" t="s">
        <v>13</v>
      </c>
      <c r="D18" s="300"/>
      <c r="E18" s="300"/>
      <c r="F18" s="300"/>
      <c r="G18" s="300"/>
      <c r="H18" s="300"/>
      <c r="I18" s="300"/>
      <c r="J18" s="300"/>
      <c r="K18" s="300"/>
      <c r="L18" s="2"/>
      <c r="M18" s="2"/>
      <c r="N18" s="2"/>
      <c r="O18" s="2"/>
      <c r="P18" s="2"/>
      <c r="Q18" s="108"/>
      <c r="R18" s="301" t="s">
        <v>14</v>
      </c>
      <c r="S18" s="301"/>
      <c r="T18" s="301"/>
      <c r="U18" s="301"/>
      <c r="V18" s="301"/>
      <c r="W18" s="301"/>
      <c r="X18" s="2"/>
      <c r="Y18" s="301" t="s">
        <v>14</v>
      </c>
      <c r="Z18" s="301"/>
      <c r="AA18" s="301"/>
      <c r="AB18" s="301"/>
      <c r="AC18" s="301"/>
      <c r="AD18" s="301"/>
      <c r="AE18" s="2"/>
      <c r="AF18" s="2"/>
      <c r="AG18" s="2"/>
      <c r="AH18" s="2"/>
    </row>
    <row r="19" spans="1:34" x14ac:dyDescent="0.25">
      <c r="A19" s="2"/>
      <c r="B19" s="2"/>
      <c r="C19" s="9">
        <v>0</v>
      </c>
      <c r="D19" s="9">
        <v>8</v>
      </c>
      <c r="E19" s="3"/>
      <c r="F19" s="9">
        <v>0</v>
      </c>
      <c r="G19" s="9">
        <v>1</v>
      </c>
      <c r="H19" s="3"/>
      <c r="I19" s="9">
        <v>1</v>
      </c>
      <c r="J19" s="9">
        <v>9</v>
      </c>
      <c r="K19" s="9">
        <v>9</v>
      </c>
      <c r="L19" s="9">
        <v>6</v>
      </c>
      <c r="M19" s="2"/>
      <c r="N19" s="2"/>
      <c r="O19" s="2"/>
      <c r="P19" s="2"/>
      <c r="Q19" s="108"/>
      <c r="R19" s="104" t="str">
        <f>IF('Súvaha TS'!L13=0," ",'Súvaha TS'!L13)</f>
        <v>x</v>
      </c>
      <c r="S19" s="296" t="s">
        <v>15</v>
      </c>
      <c r="T19" s="297"/>
      <c r="U19" s="297"/>
      <c r="V19" s="2"/>
      <c r="W19" s="2"/>
      <c r="X19" s="2"/>
      <c r="Y19" s="104" t="str">
        <f>IF('Súvaha TS'!S13=0," ",'Súvaha TS'!S13)</f>
        <v>x</v>
      </c>
      <c r="Z19" s="296" t="s">
        <v>18</v>
      </c>
      <c r="AA19" s="297"/>
      <c r="AB19" s="297"/>
      <c r="AC19" s="297"/>
      <c r="AD19" s="2"/>
      <c r="AE19" s="2"/>
      <c r="AF19" s="2"/>
      <c r="AG19" s="2"/>
      <c r="AH19" s="2"/>
    </row>
    <row r="20" spans="1:3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08"/>
      <c r="R20" s="104" t="str">
        <f>IF('Súvaha TS'!L14=0," ",'Súvaha TS'!L14)</f>
        <v xml:space="preserve"> </v>
      </c>
      <c r="S20" s="296" t="s">
        <v>16</v>
      </c>
      <c r="T20" s="297"/>
      <c r="U20" s="297"/>
      <c r="V20" s="297"/>
      <c r="W20" s="2"/>
      <c r="X20" s="2"/>
      <c r="Y20" s="104" t="str">
        <f>IF('Súvaha TS'!S14=0," ",'Súvaha TS'!S14)</f>
        <v xml:space="preserve"> </v>
      </c>
      <c r="Z20" s="296" t="s">
        <v>19</v>
      </c>
      <c r="AA20" s="297"/>
      <c r="AB20" s="297"/>
      <c r="AC20" s="297"/>
      <c r="AD20" s="2"/>
      <c r="AE20" s="2"/>
      <c r="AF20" s="2"/>
      <c r="AG20" s="2"/>
      <c r="AH20" s="2"/>
    </row>
    <row r="21" spans="1:34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08"/>
      <c r="R21" s="104" t="str">
        <f>IF('Súvaha TS'!L15=0," ",'Súvaha TS'!L15)</f>
        <v xml:space="preserve"> </v>
      </c>
      <c r="S21" s="296" t="s">
        <v>17</v>
      </c>
      <c r="T21" s="297"/>
      <c r="U21" s="297"/>
      <c r="V21" s="297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08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x14ac:dyDescent="0.25">
      <c r="A23" s="2"/>
      <c r="B23" s="111" t="s">
        <v>20</v>
      </c>
      <c r="C23" s="111"/>
      <c r="D23" s="2"/>
      <c r="E23" s="2"/>
      <c r="F23" s="2"/>
      <c r="G23" s="2"/>
      <c r="H23" s="2"/>
      <c r="I23" s="2"/>
      <c r="J23" s="2"/>
      <c r="K23" s="2"/>
      <c r="L23" s="302" t="s">
        <v>21</v>
      </c>
      <c r="M23" s="302"/>
      <c r="N23" s="2"/>
      <c r="O23" s="2"/>
      <c r="P23" s="2"/>
      <c r="Q23" s="108"/>
      <c r="R23" s="2"/>
      <c r="S23" s="2"/>
      <c r="T23" s="2"/>
      <c r="U23" s="2"/>
      <c r="V23" s="2"/>
      <c r="W23" s="2"/>
      <c r="X23" s="301" t="s">
        <v>22</v>
      </c>
      <c r="Y23" s="301"/>
      <c r="Z23" s="301"/>
      <c r="AA23" s="301"/>
      <c r="AB23" s="301"/>
      <c r="AC23" s="2"/>
      <c r="AD23" s="2"/>
      <c r="AE23" s="2"/>
      <c r="AF23" s="2"/>
      <c r="AG23" s="2"/>
      <c r="AH23" s="2"/>
    </row>
    <row r="24" spans="1:34" x14ac:dyDescent="0.25">
      <c r="A24" s="2"/>
      <c r="B24" s="103">
        <f>IF('Súvaha TS'!A15=0," ",'Súvaha TS'!A15)</f>
        <v>3</v>
      </c>
      <c r="C24" s="103">
        <f>IF('Súvaha TS'!B15=0," ",'Súvaha TS'!B15)</f>
        <v>1</v>
      </c>
      <c r="D24" s="103">
        <f>IF('Súvaha TS'!C15=0," ",'Súvaha TS'!C15)</f>
        <v>6</v>
      </c>
      <c r="E24" s="103">
        <f>IF('Súvaha TS'!D15=0," ",'Súvaha TS'!D15)</f>
        <v>4</v>
      </c>
      <c r="F24" s="103">
        <f>IF('Súvaha TS'!E15=0," ",'Súvaha TS'!E15)</f>
        <v>2</v>
      </c>
      <c r="G24" s="103">
        <f>IF('Súvaha TS'!F15=0," ",'Súvaha TS'!F15)</f>
        <v>6</v>
      </c>
      <c r="H24" s="103">
        <v>0</v>
      </c>
      <c r="I24" s="103">
        <f>IF('Súvaha TS'!H15=0," ",'Súvaha TS'!H15)</f>
        <v>8</v>
      </c>
      <c r="J24" s="106"/>
      <c r="K24" s="106"/>
      <c r="L24" s="103">
        <f>IF('Súvaha TS'!A13=0," ",'Súvaha TS'!A13)</f>
        <v>2</v>
      </c>
      <c r="M24" s="103">
        <v>0</v>
      </c>
      <c r="N24" s="103">
        <f>IF('Súvaha TS'!C13=0," ",'Súvaha TS'!C13)</f>
        <v>2</v>
      </c>
      <c r="O24" s="103">
        <v>0</v>
      </c>
      <c r="P24" s="103">
        <f>IF('Súvaha TS'!E13=0," ",'Súvaha TS'!E13)</f>
        <v>4</v>
      </c>
      <c r="Q24" s="103">
        <f>IF('Súvaha TS'!F13=0," ",'Súvaha TS'!F13)</f>
        <v>3</v>
      </c>
      <c r="R24" s="103">
        <f>IF('Súvaha TS'!G13=0," ",'Súvaha TS'!G13)</f>
        <v>4</v>
      </c>
      <c r="S24" s="103">
        <f>IF('Súvaha TS'!H13=0," ",'Súvaha TS'!H13)</f>
        <v>6</v>
      </c>
      <c r="T24" s="103">
        <f>IF('Súvaha TS'!I13=0," ",'Súvaha TS'!I13)</f>
        <v>1</v>
      </c>
      <c r="U24" s="103">
        <f>IF('Súvaha TS'!J13=0," ",'Súvaha TS'!J13)</f>
        <v>4</v>
      </c>
      <c r="V24" s="115"/>
      <c r="W24" s="106"/>
      <c r="X24" s="103">
        <f>IF('Súvaha TS'!A17=0," ",'Súvaha TS'!A17)</f>
        <v>4</v>
      </c>
      <c r="Y24" s="103">
        <f>IF('Súvaha TS'!B17=0," ",'Súvaha TS'!B17)</f>
        <v>6</v>
      </c>
      <c r="Z24" s="116" t="s">
        <v>23</v>
      </c>
      <c r="AA24" s="103">
        <f>IF('Súvaha TS'!D17=0," ",'Súvaha TS'!D17)</f>
        <v>7</v>
      </c>
      <c r="AB24" s="103">
        <f>IF('Súvaha TS'!E17=0," ",'Súvaha TS'!E17)</f>
        <v>6</v>
      </c>
      <c r="AC24" s="116" t="s">
        <v>23</v>
      </c>
      <c r="AD24" s="103">
        <v>0</v>
      </c>
      <c r="AE24" s="3"/>
      <c r="AF24" s="2"/>
      <c r="AG24" s="2"/>
      <c r="AH24" s="2"/>
    </row>
    <row r="25" spans="1:3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08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s="2" customFormat="1" ht="16.5" customHeight="1" x14ac:dyDescent="0.2">
      <c r="A26" s="143" t="s">
        <v>595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</row>
    <row r="27" spans="1:34" s="3" customFormat="1" ht="16.5" customHeight="1" x14ac:dyDescent="0.2">
      <c r="A27" s="103" t="str">
        <f>IF('Súvaha TS'!A21=0," ",'Súvaha TS'!A21)</f>
        <v>H</v>
      </c>
      <c r="B27" s="103" t="str">
        <f>IF('Súvaha TS'!B21=0," ",'Súvaha TS'!B21)</f>
        <v xml:space="preserve">A </v>
      </c>
      <c r="C27" s="103" t="str">
        <f>IF('Súvaha TS'!C21=0," ",'Súvaha TS'!C21)</f>
        <v>N</v>
      </c>
      <c r="D27" s="103" t="str">
        <f>IF('Súvaha TS'!D21=0," ",'Súvaha TS'!D21)</f>
        <v>S</v>
      </c>
      <c r="E27" s="103" t="str">
        <f>IF('Súvaha TS'!E21=0," ",'Súvaha TS'!E21)</f>
        <v>A</v>
      </c>
      <c r="F27" s="103" t="str">
        <f>IF('Súvaha TS'!F21=0," ",'Súvaha TS'!F21)</f>
        <v>-</v>
      </c>
      <c r="G27" s="103" t="str">
        <f>IF('Súvaha TS'!G21=0," ",'Súvaha TS'!G21)</f>
        <v xml:space="preserve">F </v>
      </c>
      <c r="H27" s="103" t="str">
        <f>IF('Súvaha TS'!H21=0," ",'Súvaha TS'!H21)</f>
        <v>L</v>
      </c>
      <c r="I27" s="103" t="str">
        <f>IF('Súvaha TS'!I21=0," ",'Súvaha TS'!I21)</f>
        <v>E</v>
      </c>
      <c r="J27" s="103" t="str">
        <f>IF('Súvaha TS'!J21=0," ",'Súvaha TS'!J21)</f>
        <v>X</v>
      </c>
      <c r="K27" s="103" t="str">
        <f>IF('Súvaha TS'!K21=0," ",'Súvaha TS'!K21)</f>
        <v xml:space="preserve"> </v>
      </c>
      <c r="L27" s="103" t="str">
        <f>IF('Súvaha TS'!L21=0," ",'Súvaha TS'!L21)</f>
        <v>H</v>
      </c>
      <c r="M27" s="103" t="str">
        <f>IF('Súvaha TS'!M21=0," ",'Súvaha TS'!M21)</f>
        <v>Y</v>
      </c>
      <c r="N27" s="103" t="str">
        <f>IF('Súvaha TS'!N21=0," ",'Súvaha TS'!N21)</f>
        <v>D</v>
      </c>
      <c r="O27" s="103" t="str">
        <f>IF('Súvaha TS'!O21=0," ",'Súvaha TS'!O21)</f>
        <v>R</v>
      </c>
      <c r="P27" s="103" t="str">
        <f>IF('Súvaha TS'!P21=0," ",'Súvaha TS'!P21)</f>
        <v>A</v>
      </c>
      <c r="Q27" s="103" t="str">
        <f>IF('Súvaha TS'!Q21=0," ",'Súvaha TS'!Q21)</f>
        <v>U</v>
      </c>
      <c r="R27" s="103" t="str">
        <f>IF('Súvaha TS'!R21=0," ",'Súvaha TS'!R21)</f>
        <v>L</v>
      </c>
      <c r="S27" s="103" t="str">
        <f>IF('Súvaha TS'!S21=0," ",'Súvaha TS'!S21)</f>
        <v>I</v>
      </c>
      <c r="T27" s="103" t="str">
        <f>IF('Súvaha TS'!T21=0," ",'Súvaha TS'!T21)</f>
        <v>K</v>
      </c>
      <c r="U27" s="103" t="str">
        <f>IF('Súvaha TS'!U21=0," ",'Súvaha TS'!U21)</f>
        <v>,</v>
      </c>
      <c r="V27" s="103" t="str">
        <f>IF('Súvaha TS'!V21=0," ",'Súvaha TS'!V21)</f>
        <v>S</v>
      </c>
      <c r="W27" s="103" t="str">
        <f>IF('Súvaha TS'!W21=0," ",'Súvaha TS'!W21)</f>
        <v>.</v>
      </c>
      <c r="X27" s="103" t="str">
        <f>IF('Súvaha TS'!X21=0," ",'Súvaha TS'!X21)</f>
        <v>R</v>
      </c>
      <c r="Y27" s="103" t="str">
        <f>IF('Súvaha TS'!Y21=0," ",'Súvaha TS'!Y21)</f>
        <v>.</v>
      </c>
      <c r="Z27" s="103" t="str">
        <f>IF('Súvaha TS'!Z21=0," ",'Súvaha TS'!Z21)</f>
        <v>O</v>
      </c>
      <c r="AA27" s="103" t="str">
        <f>IF('Súvaha TS'!AA21=0," ",'Súvaha TS'!AA21)</f>
        <v>.</v>
      </c>
      <c r="AB27" s="103" t="str">
        <f>IF('Súvaha TS'!AB21=0," ",'Súvaha TS'!AB21)</f>
        <v xml:space="preserve"> </v>
      </c>
      <c r="AC27" s="103" t="str">
        <f>IF('Súvaha TS'!AC21=0," ",'Súvaha TS'!AC21)</f>
        <v xml:space="preserve"> </v>
      </c>
      <c r="AD27" s="103" t="str">
        <f>IF('Súvaha TS'!AD21=0," ",'Súvaha TS'!AD21)</f>
        <v xml:space="preserve"> </v>
      </c>
      <c r="AE27" s="103" t="str">
        <f>IF('Súvaha TS'!AE21=0," ",'Súvaha TS'!AE21)</f>
        <v xml:space="preserve"> </v>
      </c>
      <c r="AF27" s="103" t="str">
        <f>IF('Súvaha TS'!AF21=0," ",'Súvaha TS'!AF21)</f>
        <v xml:space="preserve"> </v>
      </c>
      <c r="AG27" s="103" t="str">
        <f>IF('Súvaha TS'!AG21=0," ",'Súvaha TS'!AG21)</f>
        <v xml:space="preserve"> </v>
      </c>
      <c r="AH27" s="103" t="str">
        <f>IF('Súvaha TS'!AH21=0," ",'Súvaha TS'!AH21)</f>
        <v xml:space="preserve"> </v>
      </c>
    </row>
    <row r="28" spans="1:34" s="3" customFormat="1" ht="16.5" customHeight="1" x14ac:dyDescent="0.2">
      <c r="A28" s="103" t="str">
        <f>IF('Súvaha TS'!A22=0," ",'Súvaha TS'!A22)</f>
        <v xml:space="preserve"> </v>
      </c>
      <c r="B28" s="103" t="str">
        <f>IF('Súvaha TS'!B22=0," ",'Súvaha TS'!B22)</f>
        <v xml:space="preserve"> </v>
      </c>
      <c r="C28" s="103" t="str">
        <f>IF('Súvaha TS'!C22=0," ",'Súvaha TS'!C22)</f>
        <v xml:space="preserve"> </v>
      </c>
      <c r="D28" s="103" t="str">
        <f>IF('Súvaha TS'!D22=0," ",'Súvaha TS'!D22)</f>
        <v xml:space="preserve"> </v>
      </c>
      <c r="E28" s="103" t="str">
        <f>IF('Súvaha TS'!E22=0," ",'Súvaha TS'!E22)</f>
        <v xml:space="preserve"> </v>
      </c>
      <c r="F28" s="103" t="str">
        <f>IF('Súvaha TS'!F22=0," ",'Súvaha TS'!F22)</f>
        <v xml:space="preserve"> </v>
      </c>
      <c r="G28" s="103" t="str">
        <f>IF('Súvaha TS'!G22=0," ",'Súvaha TS'!G22)</f>
        <v xml:space="preserve"> </v>
      </c>
      <c r="H28" s="103" t="str">
        <f>IF('Súvaha TS'!H22=0," ",'Súvaha TS'!H22)</f>
        <v xml:space="preserve"> </v>
      </c>
      <c r="I28" s="103" t="str">
        <f>IF('Súvaha TS'!I22=0," ",'Súvaha TS'!I22)</f>
        <v xml:space="preserve"> </v>
      </c>
      <c r="J28" s="103" t="str">
        <f>IF('Súvaha TS'!J22=0," ",'Súvaha TS'!J22)</f>
        <v xml:space="preserve"> </v>
      </c>
      <c r="K28" s="103" t="str">
        <f>IF('Súvaha TS'!K22=0," ",'Súvaha TS'!K22)</f>
        <v xml:space="preserve"> </v>
      </c>
      <c r="L28" s="103" t="str">
        <f>IF('Súvaha TS'!L22=0," ",'Súvaha TS'!L22)</f>
        <v xml:space="preserve"> </v>
      </c>
      <c r="M28" s="103" t="str">
        <f>IF('Súvaha TS'!M22=0," ",'Súvaha TS'!M22)</f>
        <v xml:space="preserve"> </v>
      </c>
      <c r="N28" s="103" t="str">
        <f>IF('Súvaha TS'!N22=0," ",'Súvaha TS'!N22)</f>
        <v xml:space="preserve"> </v>
      </c>
      <c r="O28" s="103" t="str">
        <f>IF('Súvaha TS'!O22=0," ",'Súvaha TS'!O22)</f>
        <v xml:space="preserve"> </v>
      </c>
      <c r="P28" s="103" t="str">
        <f>IF('Súvaha TS'!P22=0," ",'Súvaha TS'!P22)</f>
        <v xml:space="preserve"> </v>
      </c>
      <c r="Q28" s="103" t="str">
        <f>IF('Súvaha TS'!Q22=0," ",'Súvaha TS'!Q22)</f>
        <v xml:space="preserve"> </v>
      </c>
      <c r="R28" s="103" t="str">
        <f>IF('Súvaha TS'!R22=0," ",'Súvaha TS'!R22)</f>
        <v xml:space="preserve"> </v>
      </c>
      <c r="S28" s="103" t="str">
        <f>IF('Súvaha TS'!S22=0," ",'Súvaha TS'!S22)</f>
        <v xml:space="preserve"> </v>
      </c>
      <c r="T28" s="103" t="str">
        <f>IF('Súvaha TS'!T22=0," ",'Súvaha TS'!T22)</f>
        <v xml:space="preserve"> </v>
      </c>
      <c r="U28" s="103" t="str">
        <f>IF('Súvaha TS'!U22=0," ",'Súvaha TS'!U22)</f>
        <v xml:space="preserve"> </v>
      </c>
      <c r="V28" s="103" t="str">
        <f>IF('Súvaha TS'!V22=0," ",'Súvaha TS'!V22)</f>
        <v xml:space="preserve"> </v>
      </c>
      <c r="W28" s="103" t="str">
        <f>IF('Súvaha TS'!W22=0," ",'Súvaha TS'!W22)</f>
        <v xml:space="preserve"> </v>
      </c>
      <c r="X28" s="103" t="str">
        <f>IF('Súvaha TS'!X22=0," ",'Súvaha TS'!X22)</f>
        <v xml:space="preserve"> </v>
      </c>
      <c r="Y28" s="103" t="str">
        <f>IF('Súvaha TS'!Y22=0," ",'Súvaha TS'!Y22)</f>
        <v xml:space="preserve"> </v>
      </c>
      <c r="Z28" s="103" t="str">
        <f>IF('Súvaha TS'!Z22=0," ",'Súvaha TS'!Z22)</f>
        <v xml:space="preserve"> </v>
      </c>
      <c r="AA28" s="103" t="str">
        <f>IF('Súvaha TS'!AA22=0," ",'Súvaha TS'!AA22)</f>
        <v xml:space="preserve"> </v>
      </c>
      <c r="AB28" s="103" t="str">
        <f>IF('Súvaha TS'!AB22=0," ",'Súvaha TS'!AB22)</f>
        <v xml:space="preserve"> </v>
      </c>
      <c r="AC28" s="103" t="str">
        <f>IF('Súvaha TS'!AC22=0," ",'Súvaha TS'!AC22)</f>
        <v xml:space="preserve"> </v>
      </c>
      <c r="AD28" s="103" t="str">
        <f>IF('Súvaha TS'!AD22=0," ",'Súvaha TS'!AD22)</f>
        <v xml:space="preserve"> </v>
      </c>
      <c r="AE28" s="103" t="str">
        <f>IF('Súvaha TS'!AE22=0," ",'Súvaha TS'!AE22)</f>
        <v xml:space="preserve"> </v>
      </c>
      <c r="AF28" s="103" t="str">
        <f>IF('Súvaha TS'!AF22=0," ",'Súvaha TS'!AF22)</f>
        <v xml:space="preserve"> </v>
      </c>
      <c r="AG28" s="103" t="str">
        <f>IF('Súvaha TS'!AG22=0," ",'Súvaha TS'!AG22)</f>
        <v xml:space="preserve"> </v>
      </c>
      <c r="AH28" s="103" t="str">
        <f>IF('Súvaha TS'!AH22=0," ",'Súvaha TS'!AH22)</f>
        <v xml:space="preserve"> </v>
      </c>
    </row>
    <row r="29" spans="1:34" x14ac:dyDescent="0.25">
      <c r="A29" s="2"/>
      <c r="B29" s="2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12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2"/>
    </row>
    <row r="30" spans="1:34" s="3" customFormat="1" ht="16.5" customHeight="1" x14ac:dyDescent="0.2">
      <c r="A30" s="25" t="s">
        <v>596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7"/>
    </row>
    <row r="31" spans="1:34" s="3" customFormat="1" ht="16.5" customHeight="1" x14ac:dyDescent="0.2">
      <c r="A31" s="15" t="s">
        <v>24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 t="s">
        <v>25</v>
      </c>
      <c r="AD31" s="10"/>
      <c r="AE31" s="10"/>
      <c r="AF31" s="10"/>
      <c r="AG31" s="10"/>
      <c r="AH31" s="21"/>
    </row>
    <row r="32" spans="1:34" s="3" customFormat="1" ht="16.5" customHeight="1" x14ac:dyDescent="0.2">
      <c r="A32" s="103" t="str">
        <f>IF('Súvaha TS'!A25=0," ",'Súvaha TS'!A25)</f>
        <v xml:space="preserve"> </v>
      </c>
      <c r="B32" s="103" t="str">
        <f>IF('Súvaha TS'!B25=0," ",'Súvaha TS'!B25)</f>
        <v xml:space="preserve"> </v>
      </c>
      <c r="C32" s="103" t="str">
        <f>IF('Súvaha TS'!C25=0," ",'Súvaha TS'!C25)</f>
        <v xml:space="preserve"> </v>
      </c>
      <c r="D32" s="103" t="str">
        <f>IF('Súvaha TS'!D25=0," ",'Súvaha TS'!D25)</f>
        <v xml:space="preserve"> </v>
      </c>
      <c r="E32" s="103" t="str">
        <f>IF('Súvaha TS'!E25=0," ",'Súvaha TS'!E25)</f>
        <v xml:space="preserve"> </v>
      </c>
      <c r="F32" s="103" t="str">
        <f>IF('Súvaha TS'!F25=0," ",'Súvaha TS'!F25)</f>
        <v xml:space="preserve"> </v>
      </c>
      <c r="G32" s="103" t="str">
        <f>IF('Súvaha TS'!G25=0," ",'Súvaha TS'!G25)</f>
        <v xml:space="preserve"> </v>
      </c>
      <c r="H32" s="103" t="str">
        <f>IF('Súvaha TS'!H25=0," ",'Súvaha TS'!H25)</f>
        <v xml:space="preserve"> </v>
      </c>
      <c r="I32" s="103" t="str">
        <f>IF('Súvaha TS'!I25=0," ",'Súvaha TS'!I25)</f>
        <v xml:space="preserve"> </v>
      </c>
      <c r="J32" s="103" t="str">
        <f>IF('Súvaha TS'!J25=0," ",'Súvaha TS'!J25)</f>
        <v xml:space="preserve"> </v>
      </c>
      <c r="K32" s="103" t="str">
        <f>IF('Súvaha TS'!K25=0," ",'Súvaha TS'!K25)</f>
        <v xml:space="preserve"> </v>
      </c>
      <c r="L32" s="103" t="str">
        <f>IF('Súvaha TS'!L25=0," ",'Súvaha TS'!L25)</f>
        <v xml:space="preserve"> </v>
      </c>
      <c r="M32" s="103" t="str">
        <f>IF('Súvaha TS'!M25=0," ",'Súvaha TS'!M25)</f>
        <v xml:space="preserve"> </v>
      </c>
      <c r="N32" s="103" t="str">
        <f>IF('Súvaha TS'!N25=0," ",'Súvaha TS'!N25)</f>
        <v xml:space="preserve"> </v>
      </c>
      <c r="O32" s="103" t="str">
        <f>IF('Súvaha TS'!O25=0," ",'Súvaha TS'!O25)</f>
        <v xml:space="preserve"> </v>
      </c>
      <c r="P32" s="103" t="str">
        <f>IF('Súvaha TS'!P25=0," ",'Súvaha TS'!P25)</f>
        <v xml:space="preserve"> </v>
      </c>
      <c r="Q32" s="103" t="str">
        <f>IF('Súvaha TS'!Q25=0," ",'Súvaha TS'!Q25)</f>
        <v xml:space="preserve"> </v>
      </c>
      <c r="R32" s="103" t="str">
        <f>IF('Súvaha TS'!R25=0," ",'Súvaha TS'!R25)</f>
        <v xml:space="preserve"> </v>
      </c>
      <c r="S32" s="103" t="str">
        <f>IF('Súvaha TS'!S25=0," ",'Súvaha TS'!S25)</f>
        <v xml:space="preserve"> </v>
      </c>
      <c r="T32" s="103" t="str">
        <f>IF('Súvaha TS'!T25=0," ",'Súvaha TS'!T25)</f>
        <v xml:space="preserve"> </v>
      </c>
      <c r="U32" s="103" t="str">
        <f>IF('Súvaha TS'!U25=0," ",'Súvaha TS'!U25)</f>
        <v xml:space="preserve"> </v>
      </c>
      <c r="V32" s="103" t="str">
        <f>IF('Súvaha TS'!V25=0," ",'Súvaha TS'!V25)</f>
        <v xml:space="preserve"> </v>
      </c>
      <c r="W32" s="103" t="str">
        <f>IF('Súvaha TS'!W25=0," ",'Súvaha TS'!W25)</f>
        <v xml:space="preserve"> </v>
      </c>
      <c r="X32" s="103" t="str">
        <f>IF('Súvaha TS'!X25=0," ",'Súvaha TS'!X25)</f>
        <v xml:space="preserve"> </v>
      </c>
      <c r="Y32" s="103" t="str">
        <f>IF('Súvaha TS'!Y25=0," ",'Súvaha TS'!Y25)</f>
        <v xml:space="preserve"> </v>
      </c>
      <c r="Z32" s="103" t="str">
        <f>IF('Súvaha TS'!Z25=0," ",'Súvaha TS'!Z25)</f>
        <v xml:space="preserve"> </v>
      </c>
      <c r="AA32" s="16"/>
      <c r="AB32" s="16"/>
      <c r="AC32" s="103" t="str">
        <f>IF('Súvaha TS'!AC25=0," ",'Súvaha TS'!AC25)</f>
        <v xml:space="preserve"> </v>
      </c>
      <c r="AD32" s="103" t="str">
        <f>IF('Súvaha TS'!AD25=0," ",'Súvaha TS'!AD25)</f>
        <v xml:space="preserve"> </v>
      </c>
      <c r="AE32" s="103" t="str">
        <f>IF('Súvaha TS'!AE25=0," ",'Súvaha TS'!AE25)</f>
        <v xml:space="preserve"> </v>
      </c>
      <c r="AF32" s="103">
        <f>IF('Súvaha TS'!AF25=0," ",'Súvaha TS'!AF25)</f>
        <v>3</v>
      </c>
      <c r="AG32" s="103">
        <f>IF('Súvaha TS'!AG25=0," ",'Súvaha TS'!AG25)</f>
        <v>2</v>
      </c>
      <c r="AH32" s="103">
        <f>IF('Súvaha TS'!AH25=0," ",'Súvaha TS'!AH25)</f>
        <v>5</v>
      </c>
    </row>
    <row r="33" spans="1:3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108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s="3" customFormat="1" ht="16.5" customHeight="1" x14ac:dyDescent="0.2">
      <c r="A34" s="10" t="s">
        <v>26</v>
      </c>
      <c r="B34" s="10"/>
      <c r="C34" s="10"/>
      <c r="D34" s="10"/>
      <c r="E34" s="10"/>
      <c r="F34" s="10"/>
      <c r="G34" s="10"/>
      <c r="H34" s="10" t="s">
        <v>597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</row>
    <row r="35" spans="1:34" s="3" customFormat="1" ht="16.5" customHeight="1" x14ac:dyDescent="0.2">
      <c r="A35" s="103">
        <v>0</v>
      </c>
      <c r="B35" s="103">
        <f>IF('Súvaha TS'!B27=0," ",'Súvaha TS'!B27)</f>
        <v>3</v>
      </c>
      <c r="C35" s="103">
        <f>IF('Súvaha TS'!C27=0," ",'Súvaha TS'!C27)</f>
        <v>8</v>
      </c>
      <c r="D35" s="103">
        <f>IF('Súvaha TS'!D27=0," ",'Súvaha TS'!D27)</f>
        <v>4</v>
      </c>
      <c r="E35" s="103">
        <f>IF('Súvaha TS'!E27=0," ",'Súvaha TS'!E27)</f>
        <v>1</v>
      </c>
      <c r="F35" s="16"/>
      <c r="G35" s="16"/>
      <c r="H35" s="103" t="str">
        <f>IF('Súvaha TS'!H27=0," ",'Súvaha TS'!H27)</f>
        <v>K</v>
      </c>
      <c r="I35" s="103" t="str">
        <f>IF('Súvaha TS'!I27=0," ",'Súvaha TS'!I27)</f>
        <v>O</v>
      </c>
      <c r="J35" s="103" t="str">
        <f>IF('Súvaha TS'!J27=0," ",'Súvaha TS'!J27)</f>
        <v>Š</v>
      </c>
      <c r="K35" s="103" t="str">
        <f>IF('Súvaha TS'!K27=0," ",'Súvaha TS'!K27)</f>
        <v>Ť</v>
      </c>
      <c r="L35" s="103" t="str">
        <f>IF('Súvaha TS'!L27=0," ",'Súvaha TS'!L27)</f>
        <v>A</v>
      </c>
      <c r="M35" s="103" t="str">
        <f>IF('Súvaha TS'!M27=0," ",'Súvaha TS'!M27)</f>
        <v>N</v>
      </c>
      <c r="N35" s="103" t="str">
        <f>IF('Súvaha TS'!N27=0," ",'Súvaha TS'!N27)</f>
        <v>Y</v>
      </c>
      <c r="O35" s="103" t="str">
        <f>IF('Súvaha TS'!O27=0," ",'Súvaha TS'!O27)</f>
        <v xml:space="preserve"> </v>
      </c>
      <c r="P35" s="103" t="str">
        <f>IF('Súvaha TS'!P27=0," ",'Súvaha TS'!P27)</f>
        <v>N</v>
      </c>
      <c r="Q35" s="103" t="str">
        <f>IF('Súvaha TS'!Q27=0," ",'Súvaha TS'!Q27)</f>
        <v>A</v>
      </c>
      <c r="R35" s="103" t="str">
        <f>IF('Súvaha TS'!R27=0," ",'Súvaha TS'!R27)</f>
        <v>D</v>
      </c>
      <c r="S35" s="103" t="str">
        <f>IF('Súvaha TS'!S27=0," ",'Súvaha TS'!S27)</f>
        <v xml:space="preserve"> </v>
      </c>
      <c r="T35" s="103" t="str">
        <f>IF('Súvaha TS'!T27=0," ",'Súvaha TS'!T27)</f>
        <v>T</v>
      </c>
      <c r="U35" s="103" t="str">
        <f>IF('Súvaha TS'!U27=0," ",'Súvaha TS'!U27)</f>
        <v>U</v>
      </c>
      <c r="V35" s="103" t="str">
        <f>IF('Súvaha TS'!V27=0," ",'Súvaha TS'!V27)</f>
        <v>R</v>
      </c>
      <c r="W35" s="103" t="str">
        <f>IF('Súvaha TS'!W27=0," ",'Súvaha TS'!W27)</f>
        <v>C</v>
      </c>
      <c r="X35" s="103" t="str">
        <f>IF('Súvaha TS'!X27=0," ",'Súvaha TS'!X27)</f>
        <v>O</v>
      </c>
      <c r="Y35" s="103" t="str">
        <f>IF('Súvaha TS'!Y27=0," ",'Súvaha TS'!Y27)</f>
        <v>M</v>
      </c>
      <c r="Z35" s="103" t="str">
        <f>IF('Súvaha TS'!Z27=0," ",'Súvaha TS'!Z27)</f>
        <v xml:space="preserve"> </v>
      </c>
      <c r="AA35" s="103" t="str">
        <f>IF('Súvaha TS'!AA27=0," ",'Súvaha TS'!AA27)</f>
        <v xml:space="preserve"> </v>
      </c>
      <c r="AB35" s="103" t="str">
        <f>IF('Súvaha TS'!AB27=0," ",'Súvaha TS'!AB27)</f>
        <v xml:space="preserve"> </v>
      </c>
      <c r="AC35" s="103" t="str">
        <f>IF('Súvaha TS'!AC27=0," ",'Súvaha TS'!AC27)</f>
        <v xml:space="preserve"> </v>
      </c>
      <c r="AD35" s="103" t="str">
        <f>IF('Súvaha TS'!AD27=0," ",'Súvaha TS'!AD27)</f>
        <v xml:space="preserve"> </v>
      </c>
      <c r="AE35" s="103" t="str">
        <f>IF('Súvaha TS'!AE27=0," ",'Súvaha TS'!AE27)</f>
        <v xml:space="preserve"> </v>
      </c>
      <c r="AF35" s="103" t="str">
        <f>IF('Súvaha TS'!AF27=0," ",'Súvaha TS'!AF27)</f>
        <v xml:space="preserve"> </v>
      </c>
      <c r="AG35" s="103" t="str">
        <f>IF('Súvaha TS'!AG27=0," ",'Súvaha TS'!AG27)</f>
        <v xml:space="preserve"> </v>
      </c>
      <c r="AH35" s="103" t="str">
        <f>IF('Súvaha TS'!AH27=0," ",'Súvaha TS'!AH27)</f>
        <v xml:space="preserve"> </v>
      </c>
    </row>
    <row r="36" spans="1:3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108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s="2" customFormat="1" ht="16.5" customHeight="1" x14ac:dyDescent="0.2">
      <c r="A37" s="143" t="s">
        <v>598</v>
      </c>
      <c r="B37" s="143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 t="s">
        <v>599</v>
      </c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</row>
    <row r="38" spans="1:34" s="3" customFormat="1" ht="16.5" customHeight="1" x14ac:dyDescent="0.2">
      <c r="A38" s="118" t="str">
        <f>IF('Súvaha TS'!A29=0," ",'Súvaha TS'!A29)</f>
        <v xml:space="preserve"> </v>
      </c>
      <c r="B38" s="118">
        <f>IF('Súvaha TS'!B29=0," ",'Súvaha TS'!B29)</f>
        <v>4</v>
      </c>
      <c r="C38" s="118">
        <f>IF('Súvaha TS'!C29=0," ",'Súvaha TS'!C29)</f>
        <v>3</v>
      </c>
      <c r="D38" s="118">
        <v>0</v>
      </c>
      <c r="E38" s="119" t="s">
        <v>27</v>
      </c>
      <c r="F38" s="118">
        <f>IF('Súvaha TS'!F29=0," ",'Súvaha TS'!F29)</f>
        <v>4</v>
      </c>
      <c r="G38" s="118">
        <f>IF('Súvaha TS'!G29=0," ",'Súvaha TS'!G29)</f>
        <v>3</v>
      </c>
      <c r="H38" s="118">
        <f>IF('Súvaha TS'!H29=0," ",'Súvaha TS'!H29)</f>
        <v>8</v>
      </c>
      <c r="I38" s="118">
        <f>IF('Súvaha TS'!I29=0," ",'Súvaha TS'!I29)</f>
        <v>8</v>
      </c>
      <c r="J38" s="118">
        <f>IF('Súvaha TS'!J29=0," ",'Súvaha TS'!J29)</f>
        <v>5</v>
      </c>
      <c r="K38" s="118">
        <f>IF('Súvaha TS'!K29=0," ",'Súvaha TS'!K29)</f>
        <v>7</v>
      </c>
      <c r="L38" s="118">
        <f>IF('Súvaha TS'!L29=0," ",'Súvaha TS'!L29)</f>
        <v>5</v>
      </c>
      <c r="M38" s="118" t="str">
        <f>IF('Súvaha TS'!M29=0," ",'Súvaha TS'!M29)</f>
        <v xml:space="preserve"> </v>
      </c>
      <c r="N38" s="119"/>
      <c r="O38" s="119"/>
      <c r="P38" s="119"/>
      <c r="Q38" s="119"/>
      <c r="R38" s="118" t="str">
        <f>IF('Súvaha TS'!R29=0," ",'Súvaha TS'!R29)</f>
        <v xml:space="preserve"> </v>
      </c>
      <c r="S38" s="118">
        <f>IF('Súvaha TS'!S29=0," ",'Súvaha TS'!S29)</f>
        <v>4</v>
      </c>
      <c r="T38" s="118">
        <f>IF('Súvaha TS'!T29=0," ",'Súvaha TS'!T29)</f>
        <v>3</v>
      </c>
      <c r="U38" s="118" t="str">
        <f>IF('Súvaha TS'!U29=0," ",'Súvaha TS'!U29)</f>
        <v xml:space="preserve"> </v>
      </c>
      <c r="V38" s="119" t="s">
        <v>27</v>
      </c>
      <c r="W38" s="118">
        <f>IF('Súvaha TS'!W29=0," ",'Súvaha TS'!W29)</f>
        <v>4</v>
      </c>
      <c r="X38" s="118">
        <f>IF('Súvaha TS'!X29=0," ",'Súvaha TS'!X29)</f>
        <v>3</v>
      </c>
      <c r="Y38" s="118">
        <f>IF('Súvaha TS'!Y29=0," ",'Súvaha TS'!Y29)</f>
        <v>8</v>
      </c>
      <c r="Z38" s="118">
        <f>IF('Súvaha TS'!Z29=0," ",'Súvaha TS'!Z29)</f>
        <v>8</v>
      </c>
      <c r="AA38" s="118">
        <f>IF('Súvaha TS'!AA29=0," ",'Súvaha TS'!AA29)</f>
        <v>5</v>
      </c>
      <c r="AB38" s="118">
        <f>IF('Súvaha TS'!AB29=0," ",'Súvaha TS'!AB29)</f>
        <v>7</v>
      </c>
      <c r="AC38" s="118">
        <f>IF('Súvaha TS'!AC29=0," ",'Súvaha TS'!AC29)</f>
        <v>4</v>
      </c>
      <c r="AD38" s="118" t="str">
        <f>IF('Súvaha TS'!AD29=0," ",'Súvaha TS'!AD29)</f>
        <v xml:space="preserve"> </v>
      </c>
      <c r="AE38" s="10"/>
      <c r="AF38" s="10"/>
      <c r="AG38" s="10"/>
      <c r="AH38" s="10"/>
    </row>
    <row r="39" spans="1:34" ht="17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108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10"/>
      <c r="AH39" s="10"/>
    </row>
    <row r="40" spans="1:34" s="2" customFormat="1" ht="16.5" customHeight="1" x14ac:dyDescent="0.2">
      <c r="A40" s="143" t="s">
        <v>600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</row>
    <row r="41" spans="1:34" s="3" customFormat="1" ht="16.5" customHeight="1" x14ac:dyDescent="0.2">
      <c r="A41" s="103" t="str">
        <f>IF('Súvaha TS'!A31=0," ",'Súvaha TS'!A31)</f>
        <v>S</v>
      </c>
      <c r="B41" s="103" t="str">
        <f>IF('Súvaha TS'!B31=0," ",'Súvaha TS'!B31)</f>
        <v>U</v>
      </c>
      <c r="C41" s="103" t="str">
        <f>IF('Súvaha TS'!C31=0," ",'Súvaha TS'!C31)</f>
        <v>H</v>
      </c>
      <c r="D41" s="103" t="str">
        <f>IF('Súvaha TS'!D31=0," ",'Súvaha TS'!D31)</f>
        <v>A</v>
      </c>
      <c r="E41" s="103" t="str">
        <f>IF('Súvaha TS'!E31=0," ",'Súvaha TS'!E31)</f>
        <v>J</v>
      </c>
      <c r="F41" s="103" t="str">
        <f>IF('Súvaha TS'!F31=0," ",'Súvaha TS'!F31)</f>
        <v>O</v>
      </c>
      <c r="G41" s="103" t="str">
        <f>IF('Súvaha TS'!G31=0," ",'Súvaha TS'!G31)</f>
        <v>V</v>
      </c>
      <c r="H41" s="103" t="str">
        <f>IF('Súvaha TS'!H31=0," ",'Súvaha TS'!H31)</f>
        <v>A</v>
      </c>
      <c r="I41" s="103" t="str">
        <f>IF('Súvaha TS'!I31=0," ",'Súvaha TS'!I31)</f>
        <v>@</v>
      </c>
      <c r="J41" s="103" t="str">
        <f>IF('Súvaha TS'!J31=0," ",'Súvaha TS'!J31)</f>
        <v>H</v>
      </c>
      <c r="K41" s="103" t="str">
        <f>IF('Súvaha TS'!K31=0," ",'Súvaha TS'!K31)</f>
        <v>A</v>
      </c>
      <c r="L41" s="103" t="str">
        <f>IF('Súvaha TS'!L31=0," ",'Súvaha TS'!L31)</f>
        <v>N</v>
      </c>
      <c r="M41" s="103" t="str">
        <f>IF('Súvaha TS'!M31=0," ",'Súvaha TS'!M31)</f>
        <v>S</v>
      </c>
      <c r="N41" s="103" t="str">
        <f>IF('Súvaha TS'!N31=0," ",'Súvaha TS'!N31)</f>
        <v>A</v>
      </c>
      <c r="O41" s="103" t="str">
        <f>IF('Súvaha TS'!O31=0," ",'Súvaha TS'!O31)</f>
        <v>F</v>
      </c>
      <c r="P41" s="103" t="str">
        <f>IF('Súvaha TS'!P31=0," ",'Súvaha TS'!P31)</f>
        <v>L</v>
      </c>
      <c r="Q41" s="103" t="str">
        <f>IF('Súvaha TS'!Q31=0," ",'Súvaha TS'!Q31)</f>
        <v>E</v>
      </c>
      <c r="R41" s="103" t="str">
        <f>IF('Súvaha TS'!R31=0," ",'Súvaha TS'!R31)</f>
        <v>X</v>
      </c>
      <c r="S41" s="103" t="str">
        <f>IF('Súvaha TS'!S31=0," ",'Súvaha TS'!S31)</f>
        <v>.</v>
      </c>
      <c r="T41" s="103" t="str">
        <f>IF('Súvaha TS'!T31=0," ",'Súvaha TS'!T31)</f>
        <v>S</v>
      </c>
      <c r="U41" s="103" t="str">
        <f>IF('Súvaha TS'!U31=0," ",'Súvaha TS'!U31)</f>
        <v>K</v>
      </c>
      <c r="V41" s="103" t="str">
        <f>IF('Súvaha TS'!V31=0," ",'Súvaha TS'!V31)</f>
        <v xml:space="preserve"> </v>
      </c>
      <c r="W41" s="103" t="str">
        <f>IF('Súvaha TS'!W31=0," ",'Súvaha TS'!W31)</f>
        <v xml:space="preserve"> </v>
      </c>
      <c r="X41" s="103" t="str">
        <f>IF('Súvaha TS'!X31=0," ",'Súvaha TS'!X31)</f>
        <v xml:space="preserve"> </v>
      </c>
      <c r="Y41" s="103" t="str">
        <f>IF('Súvaha TS'!Y31=0," ",'Súvaha TS'!Y31)</f>
        <v xml:space="preserve"> </v>
      </c>
      <c r="Z41" s="103" t="str">
        <f>IF('Súvaha TS'!Z31=0," ",'Súvaha TS'!Z31)</f>
        <v xml:space="preserve"> </v>
      </c>
      <c r="AA41" s="103" t="str">
        <f>IF('Súvaha TS'!AA31=0," ",'Súvaha TS'!AA31)</f>
        <v xml:space="preserve"> </v>
      </c>
      <c r="AB41" s="103" t="str">
        <f>IF('Súvaha TS'!AB31=0," ",'Súvaha TS'!AB31)</f>
        <v xml:space="preserve"> </v>
      </c>
      <c r="AC41" s="103" t="str">
        <f>IF('Súvaha TS'!AC31=0," ",'Súvaha TS'!AC31)</f>
        <v xml:space="preserve"> </v>
      </c>
      <c r="AD41" s="103" t="str">
        <f>IF('Súvaha TS'!AD31=0," ",'Súvaha TS'!AD31)</f>
        <v xml:space="preserve"> </v>
      </c>
      <c r="AE41" s="10"/>
      <c r="AF41" s="10"/>
      <c r="AG41" s="10"/>
      <c r="AH41" s="10"/>
    </row>
    <row r="42" spans="1:34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108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x14ac:dyDescent="0.25">
      <c r="A43" s="25" t="s">
        <v>601</v>
      </c>
      <c r="B43" s="26"/>
      <c r="C43" s="13"/>
      <c r="D43" s="26"/>
      <c r="E43" s="26"/>
      <c r="F43" s="13"/>
      <c r="G43" s="26"/>
      <c r="H43" s="26"/>
      <c r="I43" s="26"/>
      <c r="J43" s="27"/>
      <c r="K43" s="226" t="s">
        <v>603</v>
      </c>
      <c r="L43" s="227"/>
      <c r="M43" s="227"/>
      <c r="N43" s="227"/>
      <c r="O43" s="227"/>
      <c r="P43" s="227"/>
      <c r="Q43" s="227"/>
      <c r="R43" s="228"/>
      <c r="S43" s="226" t="s">
        <v>604</v>
      </c>
      <c r="T43" s="227"/>
      <c r="U43" s="227"/>
      <c r="V43" s="227"/>
      <c r="W43" s="227"/>
      <c r="X43" s="227"/>
      <c r="Y43" s="227"/>
      <c r="Z43" s="228"/>
      <c r="AA43" s="226" t="s">
        <v>605</v>
      </c>
      <c r="AB43" s="227"/>
      <c r="AC43" s="227"/>
      <c r="AD43" s="227"/>
      <c r="AE43" s="227"/>
      <c r="AF43" s="227"/>
      <c r="AG43" s="227"/>
      <c r="AH43" s="228"/>
    </row>
    <row r="44" spans="1:34" x14ac:dyDescent="0.25">
      <c r="A44" s="11">
        <v>1</v>
      </c>
      <c r="B44" s="11">
        <v>0</v>
      </c>
      <c r="C44" s="113" t="s">
        <v>23</v>
      </c>
      <c r="D44" s="11">
        <v>0</v>
      </c>
      <c r="E44" s="11">
        <v>3</v>
      </c>
      <c r="F44" s="113" t="s">
        <v>23</v>
      </c>
      <c r="G44" s="11">
        <f>IF('Súvaha TS'!G34=0," ",'Súvaha TS'!G34)</f>
        <v>2</v>
      </c>
      <c r="H44" s="11">
        <v>0</v>
      </c>
      <c r="I44" s="11">
        <f>IF('Súvaha TS'!I34=0," ",'Súvaha TS'!I34)</f>
        <v>1</v>
      </c>
      <c r="J44" s="11">
        <f>IF('Súvaha TS'!J34=0," ",'Súvaha TS'!J34)</f>
        <v>4</v>
      </c>
      <c r="K44" s="229"/>
      <c r="L44" s="230"/>
      <c r="M44" s="230"/>
      <c r="N44" s="230"/>
      <c r="O44" s="230"/>
      <c r="P44" s="230"/>
      <c r="Q44" s="230"/>
      <c r="R44" s="231"/>
      <c r="S44" s="229"/>
      <c r="T44" s="230"/>
      <c r="U44" s="230"/>
      <c r="V44" s="230"/>
      <c r="W44" s="230"/>
      <c r="X44" s="230"/>
      <c r="Y44" s="230"/>
      <c r="Z44" s="231"/>
      <c r="AA44" s="229"/>
      <c r="AB44" s="230"/>
      <c r="AC44" s="230"/>
      <c r="AD44" s="230"/>
      <c r="AE44" s="230"/>
      <c r="AF44" s="230"/>
      <c r="AG44" s="230"/>
      <c r="AH44" s="231"/>
    </row>
    <row r="45" spans="1:34" x14ac:dyDescent="0.25">
      <c r="A45" s="15"/>
      <c r="B45" s="10"/>
      <c r="C45" s="102"/>
      <c r="D45" s="10"/>
      <c r="E45" s="10"/>
      <c r="F45" s="102"/>
      <c r="G45" s="10"/>
      <c r="H45" s="10"/>
      <c r="I45" s="10"/>
      <c r="J45" s="21"/>
      <c r="K45" s="229"/>
      <c r="L45" s="230"/>
      <c r="M45" s="230"/>
      <c r="N45" s="230"/>
      <c r="O45" s="230"/>
      <c r="P45" s="230"/>
      <c r="Q45" s="230"/>
      <c r="R45" s="231"/>
      <c r="S45" s="229"/>
      <c r="T45" s="230"/>
      <c r="U45" s="230"/>
      <c r="V45" s="230"/>
      <c r="W45" s="230"/>
      <c r="X45" s="230"/>
      <c r="Y45" s="230"/>
      <c r="Z45" s="231"/>
      <c r="AA45" s="229"/>
      <c r="AB45" s="230"/>
      <c r="AC45" s="230"/>
      <c r="AD45" s="230"/>
      <c r="AE45" s="230"/>
      <c r="AF45" s="230"/>
      <c r="AG45" s="230"/>
      <c r="AH45" s="231"/>
    </row>
    <row r="46" spans="1:34" x14ac:dyDescent="0.25">
      <c r="A46" s="15"/>
      <c r="B46" s="10"/>
      <c r="C46" s="10"/>
      <c r="D46" s="10"/>
      <c r="E46" s="10"/>
      <c r="F46" s="10"/>
      <c r="G46" s="10"/>
      <c r="H46" s="10"/>
      <c r="I46" s="10"/>
      <c r="J46" s="21"/>
      <c r="K46" s="229"/>
      <c r="L46" s="230"/>
      <c r="M46" s="230"/>
      <c r="N46" s="230"/>
      <c r="O46" s="230"/>
      <c r="P46" s="230"/>
      <c r="Q46" s="230"/>
      <c r="R46" s="231"/>
      <c r="S46" s="229"/>
      <c r="T46" s="230"/>
      <c r="U46" s="230"/>
      <c r="V46" s="230"/>
      <c r="W46" s="230"/>
      <c r="X46" s="230"/>
      <c r="Y46" s="230"/>
      <c r="Z46" s="231"/>
      <c r="AA46" s="229"/>
      <c r="AB46" s="230"/>
      <c r="AC46" s="230"/>
      <c r="AD46" s="230"/>
      <c r="AE46" s="230"/>
      <c r="AF46" s="230"/>
      <c r="AG46" s="230"/>
      <c r="AH46" s="231"/>
    </row>
    <row r="47" spans="1:34" x14ac:dyDescent="0.25">
      <c r="A47" s="15" t="s">
        <v>602</v>
      </c>
      <c r="B47" s="10"/>
      <c r="C47" s="10"/>
      <c r="D47" s="10"/>
      <c r="E47" s="10"/>
      <c r="F47" s="10"/>
      <c r="G47" s="10"/>
      <c r="H47" s="10"/>
      <c r="I47" s="10"/>
      <c r="J47" s="21"/>
      <c r="K47" s="229"/>
      <c r="L47" s="230"/>
      <c r="M47" s="230"/>
      <c r="N47" s="230"/>
      <c r="O47" s="230"/>
      <c r="P47" s="230"/>
      <c r="Q47" s="230"/>
      <c r="R47" s="231"/>
      <c r="S47" s="229"/>
      <c r="T47" s="230"/>
      <c r="U47" s="230"/>
      <c r="V47" s="230"/>
      <c r="W47" s="230"/>
      <c r="X47" s="230"/>
      <c r="Y47" s="230"/>
      <c r="Z47" s="231"/>
      <c r="AA47" s="229"/>
      <c r="AB47" s="230"/>
      <c r="AC47" s="230"/>
      <c r="AD47" s="230"/>
      <c r="AE47" s="230"/>
      <c r="AF47" s="230"/>
      <c r="AG47" s="230"/>
      <c r="AH47" s="231"/>
    </row>
    <row r="48" spans="1:34" x14ac:dyDescent="0.25">
      <c r="A48" s="11" t="str">
        <f>IF('Súvaha TS'!A38=0," ",'Súvaha TS'!A38)</f>
        <v xml:space="preserve"> </v>
      </c>
      <c r="B48" s="11" t="str">
        <f>IF('Súvaha TS'!B38=0," ",'Súvaha TS'!B38)</f>
        <v xml:space="preserve"> </v>
      </c>
      <c r="C48" s="114" t="s">
        <v>23</v>
      </c>
      <c r="D48" s="11" t="str">
        <f>IF('Súvaha TS'!D38=0," ",'Súvaha TS'!D38)</f>
        <v xml:space="preserve"> </v>
      </c>
      <c r="E48" s="11" t="str">
        <f>IF('Súvaha TS'!E38=0," ",'Súvaha TS'!E38)</f>
        <v xml:space="preserve"> </v>
      </c>
      <c r="F48" s="114" t="s">
        <v>23</v>
      </c>
      <c r="G48" s="11"/>
      <c r="H48" s="11"/>
      <c r="I48" s="11"/>
      <c r="J48" s="11"/>
      <c r="K48" s="232"/>
      <c r="L48" s="233"/>
      <c r="M48" s="233"/>
      <c r="N48" s="233"/>
      <c r="O48" s="233"/>
      <c r="P48" s="233"/>
      <c r="Q48" s="233"/>
      <c r="R48" s="234"/>
      <c r="S48" s="232"/>
      <c r="T48" s="233"/>
      <c r="U48" s="233"/>
      <c r="V48" s="233"/>
      <c r="W48" s="233"/>
      <c r="X48" s="233"/>
      <c r="Y48" s="233"/>
      <c r="Z48" s="234"/>
      <c r="AA48" s="232"/>
      <c r="AB48" s="233"/>
      <c r="AC48" s="233"/>
      <c r="AD48" s="233"/>
      <c r="AE48" s="233"/>
      <c r="AF48" s="233"/>
      <c r="AG48" s="233"/>
      <c r="AH48" s="234"/>
    </row>
    <row r="49" spans="1:34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108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x14ac:dyDescent="0.25">
      <c r="A50" s="2"/>
      <c r="B50" s="2" t="s">
        <v>28</v>
      </c>
      <c r="C50" s="2" t="s">
        <v>29</v>
      </c>
      <c r="D50" s="2"/>
      <c r="E50" s="2"/>
      <c r="F50" s="2"/>
      <c r="G50" s="2"/>
      <c r="H50" s="2"/>
      <c r="I50" s="2"/>
      <c r="J50" s="104" t="s">
        <v>30</v>
      </c>
      <c r="K50" s="2"/>
      <c r="L50" s="2"/>
      <c r="M50" s="2"/>
      <c r="N50" s="2"/>
      <c r="O50" s="2"/>
      <c r="P50" s="2"/>
      <c r="Q50" s="108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</sheetData>
  <mergeCells count="25">
    <mergeCell ref="K43:R48"/>
    <mergeCell ref="S43:Z48"/>
    <mergeCell ref="AA43:AH48"/>
    <mergeCell ref="C18:K18"/>
    <mergeCell ref="R18:W18"/>
    <mergeCell ref="Y18:AD18"/>
    <mergeCell ref="S19:U19"/>
    <mergeCell ref="S20:V20"/>
    <mergeCell ref="S21:V21"/>
    <mergeCell ref="Z19:AC19"/>
    <mergeCell ref="Z20:AC20"/>
    <mergeCell ref="L23:M23"/>
    <mergeCell ref="X23:AB23"/>
    <mergeCell ref="P11:Q11"/>
    <mergeCell ref="Z11:AA11"/>
    <mergeCell ref="H14:L14"/>
    <mergeCell ref="H12:K12"/>
    <mergeCell ref="F15:L15"/>
    <mergeCell ref="P14:Q14"/>
    <mergeCell ref="Z14:AA14"/>
    <mergeCell ref="Y2:AG2"/>
    <mergeCell ref="O4:T4"/>
    <mergeCell ref="M5:V5"/>
    <mergeCell ref="R8:U8"/>
    <mergeCell ref="AA8:AE8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205"/>
  <sheetViews>
    <sheetView view="pageBreakPreview" topLeftCell="A151" zoomScaleNormal="100" zoomScaleSheetLayoutView="100" workbookViewId="0">
      <selection activeCell="K54" sqref="K54"/>
    </sheetView>
  </sheetViews>
  <sheetFormatPr defaultColWidth="9.140625" defaultRowHeight="12.75" x14ac:dyDescent="0.2"/>
  <cols>
    <col min="1" max="2" width="9.140625" style="7"/>
    <col min="3" max="3" width="10.140625" style="7" bestFit="1" customWidth="1"/>
    <col min="4" max="4" width="9.5703125" style="7" customWidth="1"/>
    <col min="5" max="7" width="9.140625" style="7"/>
    <col min="8" max="8" width="9.140625" style="7" customWidth="1"/>
    <col min="9" max="9" width="16.42578125" style="7" customWidth="1"/>
    <col min="10" max="10" width="20.140625" style="7" customWidth="1"/>
    <col min="11" max="16384" width="9.140625" style="7"/>
  </cols>
  <sheetData>
    <row r="1" spans="1:12" ht="13.15" x14ac:dyDescent="0.25">
      <c r="A1" s="131"/>
      <c r="B1" s="131"/>
      <c r="C1" s="131"/>
      <c r="D1" s="131"/>
      <c r="E1" s="131"/>
      <c r="F1" s="131"/>
      <c r="G1" s="131"/>
      <c r="H1" s="131"/>
      <c r="I1" s="131"/>
    </row>
    <row r="2" spans="1:12" s="126" customFormat="1" ht="12.75" customHeight="1" x14ac:dyDescent="0.2">
      <c r="A2" s="128" t="s">
        <v>32</v>
      </c>
      <c r="B2" s="129" t="s">
        <v>1093</v>
      </c>
      <c r="C2" s="140"/>
      <c r="D2" s="140"/>
      <c r="E2" s="127"/>
      <c r="F2" s="127"/>
      <c r="G2" s="127"/>
      <c r="H2" s="127"/>
      <c r="I2" s="127"/>
      <c r="J2" s="127"/>
      <c r="K2" s="168"/>
      <c r="L2" s="127"/>
    </row>
    <row r="3" spans="1:12" ht="13.15" x14ac:dyDescent="0.25">
      <c r="A3" s="131"/>
      <c r="B3" s="131"/>
      <c r="C3" s="131"/>
      <c r="D3" s="131"/>
      <c r="E3" s="131"/>
      <c r="F3" s="131"/>
      <c r="G3" s="131"/>
      <c r="H3" s="131"/>
      <c r="I3" s="131"/>
    </row>
    <row r="4" spans="1:12" ht="53.25" customHeight="1" x14ac:dyDescent="0.2">
      <c r="A4" s="315" t="s">
        <v>1125</v>
      </c>
      <c r="B4" s="304"/>
      <c r="C4" s="304"/>
      <c r="D4" s="304"/>
      <c r="E4" s="304"/>
      <c r="F4" s="304"/>
      <c r="G4" s="304"/>
      <c r="H4" s="304"/>
      <c r="I4" s="304"/>
    </row>
    <row r="5" spans="1:12" ht="27" customHeight="1" x14ac:dyDescent="0.2">
      <c r="A5" s="315" t="s">
        <v>1126</v>
      </c>
      <c r="B5" s="304"/>
      <c r="C5" s="304"/>
      <c r="D5" s="304"/>
      <c r="E5" s="304"/>
      <c r="F5" s="304"/>
      <c r="G5" s="304"/>
      <c r="H5" s="304"/>
      <c r="I5" s="304"/>
    </row>
    <row r="6" spans="1:12" ht="13.15" x14ac:dyDescent="0.25">
      <c r="A6" s="131"/>
      <c r="B6" s="131"/>
      <c r="C6" s="131"/>
      <c r="D6" s="131"/>
      <c r="E6" s="131"/>
      <c r="F6" s="131"/>
      <c r="G6" s="131"/>
      <c r="H6" s="131"/>
      <c r="I6" s="131"/>
    </row>
    <row r="7" spans="1:12" x14ac:dyDescent="0.2">
      <c r="A7" s="315" t="s">
        <v>458</v>
      </c>
      <c r="B7" s="304"/>
      <c r="C7" s="304"/>
      <c r="D7" s="304"/>
      <c r="E7" s="304"/>
      <c r="F7" s="304"/>
      <c r="G7" s="304"/>
      <c r="H7" s="304"/>
      <c r="I7" s="304"/>
    </row>
    <row r="8" spans="1:12" x14ac:dyDescent="0.2">
      <c r="A8" s="304" t="s">
        <v>1215</v>
      </c>
      <c r="B8" s="304"/>
      <c r="C8" s="304"/>
      <c r="D8" s="304"/>
      <c r="E8" s="304"/>
      <c r="F8" s="304"/>
      <c r="G8" s="304"/>
      <c r="H8" s="304"/>
      <c r="I8" s="304"/>
    </row>
    <row r="9" spans="1:12" x14ac:dyDescent="0.2">
      <c r="A9" s="304"/>
      <c r="B9" s="304"/>
      <c r="C9" s="304"/>
      <c r="D9" s="304"/>
      <c r="E9" s="304"/>
      <c r="F9" s="304"/>
      <c r="G9" s="304"/>
      <c r="H9" s="304"/>
      <c r="I9" s="304"/>
    </row>
    <row r="10" spans="1:12" ht="13.15" x14ac:dyDescent="0.25">
      <c r="A10" s="131"/>
      <c r="B10" s="131"/>
      <c r="C10" s="131"/>
      <c r="D10" s="131"/>
      <c r="E10" s="131"/>
      <c r="F10" s="131"/>
      <c r="G10" s="131"/>
      <c r="H10" s="131"/>
      <c r="I10" s="131"/>
    </row>
    <row r="11" spans="1:12" x14ac:dyDescent="0.2">
      <c r="A11" s="315" t="s">
        <v>1099</v>
      </c>
      <c r="B11" s="304"/>
      <c r="C11" s="304"/>
      <c r="D11" s="304"/>
      <c r="E11" s="304"/>
      <c r="F11" s="304"/>
      <c r="G11" s="304"/>
      <c r="H11" s="304"/>
      <c r="I11" s="304"/>
    </row>
    <row r="12" spans="1:12" ht="13.15" x14ac:dyDescent="0.25">
      <c r="A12" s="131"/>
      <c r="B12" s="131"/>
      <c r="C12" s="131"/>
      <c r="D12" s="131"/>
      <c r="E12" s="131"/>
      <c r="F12" s="131"/>
      <c r="G12" s="131"/>
      <c r="H12" s="131"/>
      <c r="I12" s="131"/>
    </row>
    <row r="13" spans="1:12" x14ac:dyDescent="0.2">
      <c r="A13" s="309" t="s">
        <v>90</v>
      </c>
      <c r="B13" s="309"/>
      <c r="C13" s="309"/>
      <c r="D13" s="309" t="s">
        <v>58</v>
      </c>
      <c r="E13" s="309"/>
      <c r="F13" s="309"/>
      <c r="G13" s="309" t="s">
        <v>59</v>
      </c>
      <c r="H13" s="309"/>
      <c r="I13" s="309"/>
    </row>
    <row r="14" spans="1:12" ht="11.25" customHeight="1" x14ac:dyDescent="0.2">
      <c r="A14" s="309"/>
      <c r="B14" s="309"/>
      <c r="C14" s="309"/>
      <c r="D14" s="309"/>
      <c r="E14" s="309"/>
      <c r="F14" s="309"/>
      <c r="G14" s="309"/>
      <c r="H14" s="309"/>
      <c r="I14" s="309"/>
    </row>
    <row r="15" spans="1:12" x14ac:dyDescent="0.2">
      <c r="A15" s="308"/>
      <c r="B15" s="308"/>
      <c r="C15" s="308"/>
      <c r="D15" s="308"/>
      <c r="E15" s="308"/>
      <c r="F15" s="308"/>
      <c r="G15" s="308"/>
      <c r="H15" s="308"/>
      <c r="I15" s="308"/>
    </row>
    <row r="16" spans="1:12" ht="12.75" customHeight="1" x14ac:dyDescent="0.2">
      <c r="A16" s="306" t="s">
        <v>457</v>
      </c>
      <c r="B16" s="320"/>
      <c r="C16" s="320"/>
      <c r="D16" s="321">
        <v>46</v>
      </c>
      <c r="E16" s="322"/>
      <c r="F16" s="323"/>
      <c r="G16" s="321">
        <v>44</v>
      </c>
      <c r="H16" s="322"/>
      <c r="I16" s="323"/>
    </row>
    <row r="17" spans="1:9" x14ac:dyDescent="0.2">
      <c r="A17" s="320"/>
      <c r="B17" s="320"/>
      <c r="C17" s="320"/>
      <c r="D17" s="324"/>
      <c r="E17" s="325"/>
      <c r="F17" s="326"/>
      <c r="G17" s="324"/>
      <c r="H17" s="325"/>
      <c r="I17" s="326"/>
    </row>
    <row r="18" spans="1:9" ht="12.75" customHeight="1" x14ac:dyDescent="0.2">
      <c r="A18" s="310" t="s">
        <v>456</v>
      </c>
      <c r="B18" s="327"/>
      <c r="C18" s="311"/>
      <c r="D18" s="321">
        <v>47</v>
      </c>
      <c r="E18" s="322"/>
      <c r="F18" s="323"/>
      <c r="G18" s="321">
        <v>44</v>
      </c>
      <c r="H18" s="322"/>
      <c r="I18" s="323"/>
    </row>
    <row r="19" spans="1:9" x14ac:dyDescent="0.2">
      <c r="A19" s="328"/>
      <c r="B19" s="329"/>
      <c r="C19" s="330"/>
      <c r="D19" s="324"/>
      <c r="E19" s="325"/>
      <c r="F19" s="326"/>
      <c r="G19" s="324"/>
      <c r="H19" s="325"/>
      <c r="I19" s="326"/>
    </row>
    <row r="20" spans="1:9" ht="12.75" customHeight="1" x14ac:dyDescent="0.2">
      <c r="A20" s="306" t="s">
        <v>455</v>
      </c>
      <c r="B20" s="306"/>
      <c r="C20" s="306"/>
      <c r="D20" s="321">
        <v>2</v>
      </c>
      <c r="E20" s="322"/>
      <c r="F20" s="323"/>
      <c r="G20" s="321">
        <v>2</v>
      </c>
      <c r="H20" s="322"/>
      <c r="I20" s="323"/>
    </row>
    <row r="21" spans="1:9" x14ac:dyDescent="0.2">
      <c r="A21" s="306"/>
      <c r="B21" s="306"/>
      <c r="C21" s="306"/>
      <c r="D21" s="324"/>
      <c r="E21" s="325"/>
      <c r="F21" s="326"/>
      <c r="G21" s="324"/>
      <c r="H21" s="325"/>
      <c r="I21" s="326"/>
    </row>
    <row r="22" spans="1:9" ht="26.25" customHeight="1" x14ac:dyDescent="0.2">
      <c r="A22" s="315" t="s">
        <v>1127</v>
      </c>
      <c r="B22" s="304"/>
      <c r="C22" s="304"/>
      <c r="D22" s="304"/>
      <c r="E22" s="304"/>
      <c r="F22" s="304"/>
      <c r="G22" s="304"/>
      <c r="H22" s="304"/>
      <c r="I22" s="304"/>
    </row>
    <row r="23" spans="1:9" ht="13.15" x14ac:dyDescent="0.25">
      <c r="A23" s="131"/>
      <c r="B23" s="131"/>
      <c r="C23" s="131"/>
      <c r="D23" s="131"/>
      <c r="E23" s="131"/>
      <c r="F23" s="131"/>
      <c r="G23" s="131"/>
      <c r="H23" s="131"/>
      <c r="I23" s="131"/>
    </row>
    <row r="24" spans="1:9" x14ac:dyDescent="0.2">
      <c r="A24" s="309" t="s">
        <v>1128</v>
      </c>
      <c r="B24" s="309"/>
      <c r="C24" s="309"/>
      <c r="D24" s="316" t="s">
        <v>454</v>
      </c>
      <c r="E24" s="317"/>
      <c r="F24" s="309" t="s">
        <v>453</v>
      </c>
      <c r="G24" s="309"/>
      <c r="H24" s="309" t="s">
        <v>452</v>
      </c>
      <c r="I24" s="309"/>
    </row>
    <row r="25" spans="1:9" x14ac:dyDescent="0.2">
      <c r="A25" s="309"/>
      <c r="B25" s="309"/>
      <c r="C25" s="309"/>
      <c r="D25" s="318"/>
      <c r="E25" s="319"/>
      <c r="F25" s="309"/>
      <c r="G25" s="309"/>
      <c r="H25" s="309"/>
      <c r="I25" s="309"/>
    </row>
    <row r="26" spans="1:9" ht="25.5" customHeight="1" x14ac:dyDescent="0.2">
      <c r="A26" s="309"/>
      <c r="B26" s="309"/>
      <c r="C26" s="309"/>
      <c r="D26" s="171" t="s">
        <v>450</v>
      </c>
      <c r="E26" s="171" t="s">
        <v>449</v>
      </c>
      <c r="F26" s="309"/>
      <c r="G26" s="309"/>
      <c r="H26" s="309"/>
      <c r="I26" s="309"/>
    </row>
    <row r="27" spans="1:9" x14ac:dyDescent="0.2">
      <c r="A27" s="306" t="s">
        <v>1129</v>
      </c>
      <c r="B27" s="306"/>
      <c r="C27" s="306"/>
      <c r="D27" s="307">
        <v>146386</v>
      </c>
      <c r="E27" s="308">
        <f>IF(D37=0,0,(D27/D37)*100)</f>
        <v>100</v>
      </c>
      <c r="F27" s="308">
        <f>E27</f>
        <v>100</v>
      </c>
      <c r="G27" s="308"/>
      <c r="H27" s="308"/>
      <c r="I27" s="308"/>
    </row>
    <row r="28" spans="1:9" x14ac:dyDescent="0.2">
      <c r="A28" s="306"/>
      <c r="B28" s="306"/>
      <c r="C28" s="306"/>
      <c r="D28" s="307"/>
      <c r="E28" s="308"/>
      <c r="F28" s="308"/>
      <c r="G28" s="308"/>
      <c r="H28" s="308"/>
      <c r="I28" s="308"/>
    </row>
    <row r="29" spans="1:9" ht="13.15" hidden="1" x14ac:dyDescent="0.25">
      <c r="A29" s="306"/>
      <c r="B29" s="306"/>
      <c r="C29" s="306"/>
      <c r="D29" s="307"/>
      <c r="E29" s="308">
        <f>IF(D37=0,0,(D29/D37)*100)</f>
        <v>0</v>
      </c>
      <c r="F29" s="308">
        <f>E29</f>
        <v>0</v>
      </c>
      <c r="G29" s="308"/>
      <c r="H29" s="308"/>
      <c r="I29" s="308"/>
    </row>
    <row r="30" spans="1:9" ht="13.15" hidden="1" x14ac:dyDescent="0.25">
      <c r="A30" s="306"/>
      <c r="B30" s="306"/>
      <c r="C30" s="306"/>
      <c r="D30" s="307"/>
      <c r="E30" s="308"/>
      <c r="F30" s="308"/>
      <c r="G30" s="308"/>
      <c r="H30" s="308"/>
      <c r="I30" s="308"/>
    </row>
    <row r="31" spans="1:9" ht="13.15" hidden="1" x14ac:dyDescent="0.25">
      <c r="A31" s="306"/>
      <c r="B31" s="306"/>
      <c r="C31" s="306"/>
      <c r="D31" s="307"/>
      <c r="E31" s="308">
        <f>IF(D37=0,0,(D31/D37)*100)</f>
        <v>0</v>
      </c>
      <c r="F31" s="308">
        <f>E31</f>
        <v>0</v>
      </c>
      <c r="G31" s="308"/>
      <c r="H31" s="308"/>
      <c r="I31" s="308"/>
    </row>
    <row r="32" spans="1:9" ht="13.15" hidden="1" x14ac:dyDescent="0.25">
      <c r="A32" s="306"/>
      <c r="B32" s="306"/>
      <c r="C32" s="306"/>
      <c r="D32" s="307"/>
      <c r="E32" s="308"/>
      <c r="F32" s="308"/>
      <c r="G32" s="308"/>
      <c r="H32" s="308"/>
      <c r="I32" s="308"/>
    </row>
    <row r="33" spans="1:9" ht="13.15" hidden="1" x14ac:dyDescent="0.25">
      <c r="A33" s="306"/>
      <c r="B33" s="306"/>
      <c r="C33" s="306"/>
      <c r="D33" s="307"/>
      <c r="E33" s="308">
        <f>IF(D37=0,0,(D33/D37)*100)</f>
        <v>0</v>
      </c>
      <c r="F33" s="308">
        <f>E33</f>
        <v>0</v>
      </c>
      <c r="G33" s="308"/>
      <c r="H33" s="308"/>
      <c r="I33" s="308"/>
    </row>
    <row r="34" spans="1:9" ht="13.15" hidden="1" x14ac:dyDescent="0.25">
      <c r="A34" s="306"/>
      <c r="B34" s="306"/>
      <c r="C34" s="306"/>
      <c r="D34" s="307"/>
      <c r="E34" s="308"/>
      <c r="F34" s="308"/>
      <c r="G34" s="308"/>
      <c r="H34" s="308"/>
      <c r="I34" s="308"/>
    </row>
    <row r="35" spans="1:9" ht="13.15" hidden="1" x14ac:dyDescent="0.25">
      <c r="A35" s="306"/>
      <c r="B35" s="306"/>
      <c r="C35" s="306"/>
      <c r="D35" s="307"/>
      <c r="E35" s="308">
        <f>IF(D37=0,0,(D35/D37)*100)</f>
        <v>0</v>
      </c>
      <c r="F35" s="308">
        <f>E35</f>
        <v>0</v>
      </c>
      <c r="G35" s="308"/>
      <c r="H35" s="308"/>
      <c r="I35" s="308"/>
    </row>
    <row r="36" spans="1:9" ht="13.15" hidden="1" x14ac:dyDescent="0.25">
      <c r="A36" s="306"/>
      <c r="B36" s="306"/>
      <c r="C36" s="306"/>
      <c r="D36" s="307"/>
      <c r="E36" s="308"/>
      <c r="F36" s="308"/>
      <c r="G36" s="308"/>
      <c r="H36" s="308"/>
      <c r="I36" s="308"/>
    </row>
    <row r="37" spans="1:9" x14ac:dyDescent="0.2">
      <c r="A37" s="332" t="s">
        <v>39</v>
      </c>
      <c r="B37" s="332"/>
      <c r="C37" s="332"/>
      <c r="D37" s="331">
        <f>SUM(D27:D36)</f>
        <v>146386</v>
      </c>
      <c r="E37" s="309">
        <f>SUM(E27:E36)</f>
        <v>100</v>
      </c>
      <c r="F37" s="309">
        <f>SUM(F27:G36)</f>
        <v>100</v>
      </c>
      <c r="G37" s="309"/>
      <c r="H37" s="309">
        <f>SUM(H27:I36)</f>
        <v>0</v>
      </c>
      <c r="I37" s="309"/>
    </row>
    <row r="38" spans="1:9" x14ac:dyDescent="0.2">
      <c r="A38" s="332"/>
      <c r="B38" s="332"/>
      <c r="C38" s="332"/>
      <c r="D38" s="331"/>
      <c r="E38" s="309"/>
      <c r="F38" s="309"/>
      <c r="G38" s="309"/>
      <c r="H38" s="309"/>
      <c r="I38" s="309"/>
    </row>
    <row r="39" spans="1:9" ht="13.15" x14ac:dyDescent="0.25">
      <c r="A39" s="131"/>
      <c r="B39" s="131"/>
      <c r="C39" s="131"/>
      <c r="D39" s="131"/>
      <c r="E39" s="131"/>
      <c r="F39" s="131"/>
      <c r="G39" s="131"/>
      <c r="H39" s="131"/>
      <c r="I39" s="131"/>
    </row>
    <row r="40" spans="1:9" ht="13.15" x14ac:dyDescent="0.25">
      <c r="A40" s="131"/>
      <c r="B40" s="131"/>
      <c r="C40" s="131"/>
      <c r="D40" s="131"/>
      <c r="E40" s="131"/>
      <c r="F40" s="131"/>
      <c r="G40" s="131"/>
      <c r="H40" s="131"/>
      <c r="I40" s="131"/>
    </row>
    <row r="41" spans="1:9" ht="12.75" hidden="1" customHeight="1" x14ac:dyDescent="0.25">
      <c r="A41" s="309" t="s">
        <v>1130</v>
      </c>
      <c r="B41" s="309"/>
      <c r="C41" s="309"/>
      <c r="D41" s="309" t="s">
        <v>454</v>
      </c>
      <c r="E41" s="309"/>
      <c r="F41" s="309" t="s">
        <v>453</v>
      </c>
      <c r="G41" s="309"/>
      <c r="H41" s="309" t="s">
        <v>452</v>
      </c>
      <c r="I41" s="309"/>
    </row>
    <row r="42" spans="1:9" ht="13.15" hidden="1" x14ac:dyDescent="0.25">
      <c r="A42" s="309"/>
      <c r="B42" s="309"/>
      <c r="C42" s="309"/>
      <c r="D42" s="309"/>
      <c r="E42" s="309"/>
      <c r="F42" s="309"/>
      <c r="G42" s="309"/>
      <c r="H42" s="309"/>
      <c r="I42" s="309"/>
    </row>
    <row r="43" spans="1:9" ht="13.15" hidden="1" x14ac:dyDescent="0.25">
      <c r="A43" s="309"/>
      <c r="B43" s="309"/>
      <c r="C43" s="309"/>
      <c r="D43" s="309"/>
      <c r="E43" s="309"/>
      <c r="F43" s="309"/>
      <c r="G43" s="309"/>
      <c r="H43" s="309"/>
      <c r="I43" s="309"/>
    </row>
    <row r="44" spans="1:9" ht="13.15" hidden="1" x14ac:dyDescent="0.25">
      <c r="A44" s="309" t="s">
        <v>1128</v>
      </c>
      <c r="B44" s="309"/>
      <c r="C44" s="309" t="s">
        <v>451</v>
      </c>
      <c r="D44" s="309" t="s">
        <v>450</v>
      </c>
      <c r="E44" s="309" t="s">
        <v>449</v>
      </c>
      <c r="F44" s="309"/>
      <c r="G44" s="309"/>
      <c r="H44" s="309"/>
      <c r="I44" s="309"/>
    </row>
    <row r="45" spans="1:9" ht="13.15" hidden="1" x14ac:dyDescent="0.25">
      <c r="A45" s="309"/>
      <c r="B45" s="309"/>
      <c r="C45" s="309"/>
      <c r="D45" s="309"/>
      <c r="E45" s="309"/>
      <c r="F45" s="309"/>
      <c r="G45" s="309"/>
      <c r="H45" s="309"/>
      <c r="I45" s="309"/>
    </row>
    <row r="46" spans="1:9" ht="13.15" hidden="1" x14ac:dyDescent="0.25">
      <c r="A46" s="310"/>
      <c r="B46" s="311"/>
      <c r="C46" s="314"/>
      <c r="D46" s="307"/>
      <c r="E46" s="308">
        <f>IF(D52=0,0,(D46/D52)*100)</f>
        <v>0</v>
      </c>
      <c r="F46" s="308">
        <f>E46</f>
        <v>0</v>
      </c>
      <c r="G46" s="308"/>
      <c r="H46" s="308"/>
      <c r="I46" s="308"/>
    </row>
    <row r="47" spans="1:9" ht="13.15" hidden="1" x14ac:dyDescent="0.25">
      <c r="A47" s="312"/>
      <c r="B47" s="313"/>
      <c r="C47" s="308"/>
      <c r="D47" s="307"/>
      <c r="E47" s="308"/>
      <c r="F47" s="308"/>
      <c r="G47" s="308"/>
      <c r="H47" s="308"/>
      <c r="I47" s="308"/>
    </row>
    <row r="48" spans="1:9" ht="13.15" hidden="1" x14ac:dyDescent="0.25">
      <c r="A48" s="310"/>
      <c r="B48" s="311"/>
      <c r="C48" s="314"/>
      <c r="D48" s="307"/>
      <c r="E48" s="308">
        <f>IF(D52=0,0,(D48/D52)*100)</f>
        <v>0</v>
      </c>
      <c r="F48" s="308">
        <f>E48</f>
        <v>0</v>
      </c>
      <c r="G48" s="308"/>
      <c r="H48" s="308"/>
      <c r="I48" s="308"/>
    </row>
    <row r="49" spans="1:11" ht="13.15" hidden="1" x14ac:dyDescent="0.25">
      <c r="A49" s="312"/>
      <c r="B49" s="313"/>
      <c r="C49" s="308"/>
      <c r="D49" s="307"/>
      <c r="E49" s="308"/>
      <c r="F49" s="308"/>
      <c r="G49" s="308"/>
      <c r="H49" s="308"/>
      <c r="I49" s="308"/>
    </row>
    <row r="50" spans="1:11" ht="13.15" hidden="1" x14ac:dyDescent="0.25">
      <c r="A50" s="310"/>
      <c r="B50" s="311"/>
      <c r="C50" s="314"/>
      <c r="D50" s="307"/>
      <c r="E50" s="308">
        <f>IF(D52=0,0,(D50/D52)*100)</f>
        <v>0</v>
      </c>
      <c r="F50" s="308">
        <f>E50</f>
        <v>0</v>
      </c>
      <c r="G50" s="308"/>
      <c r="H50" s="308"/>
      <c r="I50" s="308"/>
    </row>
    <row r="51" spans="1:11" ht="13.15" hidden="1" x14ac:dyDescent="0.25">
      <c r="A51" s="312"/>
      <c r="B51" s="313"/>
      <c r="C51" s="308"/>
      <c r="D51" s="307"/>
      <c r="E51" s="308"/>
      <c r="F51" s="308"/>
      <c r="G51" s="308"/>
      <c r="H51" s="308"/>
      <c r="I51" s="308"/>
    </row>
    <row r="52" spans="1:11" ht="13.15" hidden="1" x14ac:dyDescent="0.25">
      <c r="A52" s="334" t="s">
        <v>39</v>
      </c>
      <c r="B52" s="335"/>
      <c r="C52" s="314" t="s">
        <v>80</v>
      </c>
      <c r="D52" s="331">
        <f>SUM(D46:D51)</f>
        <v>0</v>
      </c>
      <c r="E52" s="309">
        <f>SUM(E46:E51)</f>
        <v>0</v>
      </c>
      <c r="F52" s="309">
        <f>SUM(F46:G51)</f>
        <v>0</v>
      </c>
      <c r="G52" s="309"/>
      <c r="H52" s="309">
        <f>SUM(H46:I51)</f>
        <v>0</v>
      </c>
      <c r="I52" s="309"/>
    </row>
    <row r="53" spans="1:11" ht="13.15" hidden="1" x14ac:dyDescent="0.25">
      <c r="A53" s="336"/>
      <c r="B53" s="337"/>
      <c r="C53" s="308"/>
      <c r="D53" s="331"/>
      <c r="E53" s="309"/>
      <c r="F53" s="309"/>
      <c r="G53" s="309"/>
      <c r="H53" s="309"/>
      <c r="I53" s="309"/>
    </row>
    <row r="54" spans="1:11" ht="64.5" customHeight="1" x14ac:dyDescent="0.2">
      <c r="A54" s="315" t="s">
        <v>1216</v>
      </c>
      <c r="B54" s="304"/>
      <c r="C54" s="304"/>
      <c r="D54" s="304"/>
      <c r="E54" s="304"/>
      <c r="F54" s="304"/>
      <c r="G54" s="304"/>
      <c r="H54" s="304"/>
      <c r="I54" s="304"/>
      <c r="K54" s="131"/>
    </row>
    <row r="55" spans="1:11" ht="13.15" x14ac:dyDescent="0.25">
      <c r="A55" s="131"/>
      <c r="B55" s="131"/>
      <c r="C55" s="131"/>
      <c r="D55" s="131"/>
      <c r="E55" s="131"/>
      <c r="F55" s="131"/>
      <c r="G55" s="131"/>
      <c r="H55" s="131"/>
      <c r="I55" s="131"/>
    </row>
    <row r="56" spans="1:11" ht="13.15" x14ac:dyDescent="0.25">
      <c r="A56" s="131"/>
      <c r="B56" s="131"/>
      <c r="C56" s="131"/>
      <c r="D56" s="131"/>
      <c r="E56" s="131"/>
      <c r="F56" s="131"/>
      <c r="G56" s="131"/>
      <c r="H56" s="131"/>
      <c r="I56" s="131"/>
    </row>
    <row r="57" spans="1:11" ht="26.25" customHeight="1" x14ac:dyDescent="0.2">
      <c r="A57" s="315" t="s">
        <v>1131</v>
      </c>
      <c r="B57" s="304"/>
      <c r="C57" s="304"/>
      <c r="D57" s="304"/>
      <c r="E57" s="304"/>
      <c r="F57" s="304"/>
      <c r="G57" s="304"/>
      <c r="H57" s="304"/>
      <c r="I57" s="304"/>
    </row>
    <row r="58" spans="1:11" ht="13.15" x14ac:dyDescent="0.25">
      <c r="A58" s="131"/>
      <c r="B58" s="131"/>
      <c r="C58" s="131"/>
      <c r="D58" s="131"/>
      <c r="E58" s="131"/>
      <c r="F58" s="131"/>
      <c r="G58" s="131"/>
      <c r="H58" s="131"/>
      <c r="I58" s="131"/>
    </row>
    <row r="59" spans="1:11" x14ac:dyDescent="0.2">
      <c r="A59" s="338" t="s">
        <v>1152</v>
      </c>
      <c r="B59" s="338"/>
      <c r="C59" s="338"/>
      <c r="D59" s="338"/>
      <c r="E59" s="338"/>
      <c r="F59" s="338"/>
      <c r="G59" s="338"/>
      <c r="H59" s="338"/>
      <c r="I59" s="338"/>
    </row>
    <row r="60" spans="1:11" ht="13.15" x14ac:dyDescent="0.25">
      <c r="A60" s="131"/>
      <c r="B60" s="131"/>
      <c r="C60" s="131"/>
      <c r="D60" s="131"/>
      <c r="E60" s="131"/>
      <c r="F60" s="131"/>
      <c r="G60" s="131"/>
      <c r="H60" s="131"/>
      <c r="I60" s="131"/>
    </row>
    <row r="61" spans="1:11" x14ac:dyDescent="0.2">
      <c r="A61" s="309" t="s">
        <v>1132</v>
      </c>
      <c r="B61" s="308"/>
      <c r="C61" s="308"/>
      <c r="D61" s="308"/>
      <c r="E61" s="308"/>
      <c r="F61" s="131"/>
      <c r="G61" s="131"/>
      <c r="H61" s="131"/>
      <c r="I61" s="131"/>
    </row>
    <row r="62" spans="1:11" x14ac:dyDescent="0.2">
      <c r="A62" s="333" t="s">
        <v>1132</v>
      </c>
      <c r="B62" s="333"/>
      <c r="C62" s="333" t="s">
        <v>1133</v>
      </c>
      <c r="D62" s="333"/>
      <c r="E62" s="333"/>
      <c r="F62" s="131"/>
      <c r="G62" s="131"/>
      <c r="H62" s="131"/>
      <c r="I62" s="131"/>
    </row>
    <row r="63" spans="1:11" x14ac:dyDescent="0.2">
      <c r="A63" s="333" t="s">
        <v>1134</v>
      </c>
      <c r="B63" s="333"/>
      <c r="C63" s="333" t="s">
        <v>1135</v>
      </c>
      <c r="D63" s="333"/>
      <c r="E63" s="333"/>
      <c r="F63" s="131"/>
      <c r="G63" s="131"/>
      <c r="H63" s="131"/>
      <c r="I63" s="131"/>
    </row>
    <row r="64" spans="1:11" ht="13.15" hidden="1" x14ac:dyDescent="0.25">
      <c r="A64" s="333" t="s">
        <v>448</v>
      </c>
      <c r="B64" s="333"/>
      <c r="C64" s="333"/>
      <c r="D64" s="333"/>
      <c r="E64" s="333"/>
      <c r="F64" s="131"/>
      <c r="G64" s="131"/>
      <c r="H64" s="131"/>
      <c r="I64" s="131"/>
    </row>
    <row r="65" spans="1:10" ht="13.15" hidden="1" x14ac:dyDescent="0.25">
      <c r="A65" s="333" t="s">
        <v>447</v>
      </c>
      <c r="B65" s="333"/>
      <c r="C65" s="333"/>
      <c r="D65" s="333"/>
      <c r="E65" s="333"/>
      <c r="F65" s="131"/>
      <c r="G65" s="131"/>
      <c r="H65" s="131"/>
      <c r="I65" s="131"/>
    </row>
    <row r="66" spans="1:10" ht="13.15" x14ac:dyDescent="0.25">
      <c r="A66" s="172"/>
      <c r="B66" s="172"/>
      <c r="C66" s="173"/>
      <c r="D66" s="173"/>
      <c r="E66" s="173"/>
      <c r="F66" s="131"/>
      <c r="G66" s="131"/>
      <c r="H66" s="131"/>
      <c r="I66" s="131"/>
    </row>
    <row r="67" spans="1:10" ht="13.15" x14ac:dyDescent="0.25">
      <c r="A67" s="131"/>
      <c r="B67" s="131"/>
      <c r="C67" s="131"/>
      <c r="D67" s="131"/>
      <c r="E67" s="131"/>
      <c r="F67" s="131"/>
      <c r="G67" s="131"/>
      <c r="H67" s="131"/>
      <c r="I67" s="131"/>
    </row>
    <row r="68" spans="1:10" ht="28.5" customHeight="1" x14ac:dyDescent="0.2">
      <c r="A68" s="315" t="s">
        <v>1136</v>
      </c>
      <c r="B68" s="304"/>
      <c r="C68" s="304"/>
      <c r="D68" s="304"/>
      <c r="E68" s="304"/>
      <c r="F68" s="304"/>
      <c r="G68" s="304"/>
      <c r="H68" s="304"/>
      <c r="I68" s="304"/>
    </row>
    <row r="69" spans="1:10" ht="13.15" x14ac:dyDescent="0.25">
      <c r="A69" s="131"/>
      <c r="B69" s="131"/>
      <c r="C69" s="131"/>
      <c r="D69" s="131"/>
      <c r="E69" s="131"/>
      <c r="F69" s="131"/>
      <c r="G69" s="131"/>
      <c r="H69" s="131"/>
      <c r="I69" s="131"/>
    </row>
    <row r="70" spans="1:10" ht="13.15" x14ac:dyDescent="0.25">
      <c r="A70" s="131"/>
      <c r="B70" s="131"/>
      <c r="C70" s="131"/>
      <c r="D70" s="131"/>
      <c r="E70" s="131"/>
      <c r="F70" s="131"/>
      <c r="G70" s="131"/>
      <c r="H70" s="131"/>
      <c r="I70" s="131"/>
    </row>
    <row r="71" spans="1:10" s="140" customFormat="1" ht="15.75" customHeight="1" x14ac:dyDescent="0.2">
      <c r="A71" s="129" t="s">
        <v>136</v>
      </c>
      <c r="B71" s="129" t="s">
        <v>1094</v>
      </c>
      <c r="C71" s="134"/>
      <c r="D71" s="134"/>
      <c r="E71" s="134"/>
      <c r="F71" s="134"/>
      <c r="G71" s="134"/>
      <c r="H71" s="134"/>
      <c r="I71" s="134"/>
      <c r="J71" s="134"/>
    </row>
    <row r="72" spans="1:10" s="140" customFormat="1" ht="15.75" customHeight="1" x14ac:dyDescent="0.25">
      <c r="A72" s="129"/>
      <c r="B72" s="129"/>
      <c r="C72" s="134"/>
      <c r="D72" s="134"/>
      <c r="E72" s="134"/>
      <c r="F72" s="134"/>
      <c r="G72" s="134"/>
      <c r="H72" s="134"/>
      <c r="I72" s="134"/>
      <c r="J72" s="134"/>
    </row>
    <row r="73" spans="1:10" ht="38.25" customHeight="1" x14ac:dyDescent="0.2">
      <c r="A73" s="315" t="s">
        <v>1153</v>
      </c>
      <c r="B73" s="304"/>
      <c r="C73" s="304"/>
      <c r="D73" s="304"/>
      <c r="E73" s="304"/>
      <c r="F73" s="304"/>
      <c r="G73" s="304"/>
      <c r="H73" s="304"/>
      <c r="I73" s="304"/>
    </row>
    <row r="74" spans="1:10" ht="13.15" x14ac:dyDescent="0.25">
      <c r="A74" s="131"/>
      <c r="B74" s="131"/>
      <c r="C74" s="131"/>
      <c r="D74" s="131"/>
      <c r="E74" s="131"/>
      <c r="F74" s="131"/>
      <c r="G74" s="131"/>
      <c r="H74" s="131"/>
      <c r="I74" s="131"/>
    </row>
    <row r="75" spans="1:10" ht="27.75" customHeight="1" x14ac:dyDescent="0.2">
      <c r="A75" s="315" t="s">
        <v>1154</v>
      </c>
      <c r="B75" s="304"/>
      <c r="C75" s="304"/>
      <c r="D75" s="304"/>
      <c r="E75" s="304"/>
      <c r="F75" s="304"/>
      <c r="G75" s="304"/>
      <c r="H75" s="304"/>
      <c r="I75" s="304"/>
    </row>
    <row r="76" spans="1:10" ht="13.15" x14ac:dyDescent="0.25">
      <c r="A76" s="131"/>
      <c r="B76" s="131"/>
      <c r="C76" s="131"/>
      <c r="D76" s="131"/>
      <c r="E76" s="131"/>
      <c r="F76" s="131"/>
      <c r="G76" s="131"/>
      <c r="H76" s="131"/>
      <c r="I76" s="131"/>
    </row>
    <row r="77" spans="1:10" ht="13.15" x14ac:dyDescent="0.25">
      <c r="A77" s="131"/>
      <c r="B77" s="131"/>
      <c r="C77" s="131"/>
      <c r="D77" s="131"/>
      <c r="E77" s="131"/>
      <c r="F77" s="131"/>
      <c r="G77" s="131"/>
      <c r="H77" s="131"/>
      <c r="I77" s="131"/>
    </row>
    <row r="78" spans="1:10" s="134" customFormat="1" ht="12.75" customHeight="1" x14ac:dyDescent="0.2">
      <c r="A78" s="129" t="s">
        <v>137</v>
      </c>
      <c r="B78" s="129" t="s">
        <v>1095</v>
      </c>
    </row>
    <row r="79" spans="1:10" ht="13.15" x14ac:dyDescent="0.25">
      <c r="A79" s="131"/>
      <c r="B79" s="131"/>
      <c r="C79" s="131"/>
      <c r="D79" s="131"/>
      <c r="E79" s="131"/>
      <c r="F79" s="131"/>
      <c r="G79" s="131"/>
      <c r="H79" s="131"/>
      <c r="I79" s="131"/>
    </row>
    <row r="80" spans="1:10" ht="26.25" customHeight="1" x14ac:dyDescent="0.2">
      <c r="A80" s="315" t="s">
        <v>1155</v>
      </c>
      <c r="B80" s="304"/>
      <c r="C80" s="304"/>
      <c r="D80" s="304"/>
      <c r="E80" s="304"/>
      <c r="F80" s="304"/>
      <c r="G80" s="304"/>
      <c r="H80" s="304"/>
      <c r="I80" s="304"/>
    </row>
    <row r="81" spans="1:9" ht="13.15" x14ac:dyDescent="0.25">
      <c r="A81" s="131"/>
      <c r="B81" s="131"/>
      <c r="C81" s="131"/>
      <c r="D81" s="131"/>
      <c r="E81" s="131"/>
      <c r="F81" s="131"/>
      <c r="G81" s="131"/>
      <c r="H81" s="131"/>
      <c r="I81" s="131"/>
    </row>
    <row r="82" spans="1:9" x14ac:dyDescent="0.2">
      <c r="A82" s="303" t="s">
        <v>1315</v>
      </c>
      <c r="B82" s="304"/>
      <c r="C82" s="304"/>
      <c r="D82" s="304"/>
      <c r="E82" s="304"/>
      <c r="F82" s="304"/>
      <c r="G82" s="304"/>
      <c r="H82" s="304"/>
      <c r="I82" s="304"/>
    </row>
    <row r="83" spans="1:9" ht="13.15" x14ac:dyDescent="0.25">
      <c r="A83" s="131"/>
      <c r="B83" s="131"/>
      <c r="C83" s="131"/>
      <c r="D83" s="131"/>
      <c r="E83" s="131"/>
      <c r="F83" s="131"/>
      <c r="G83" s="131"/>
      <c r="H83" s="131"/>
      <c r="I83" s="131"/>
    </row>
    <row r="84" spans="1:9" ht="27" customHeight="1" x14ac:dyDescent="0.2">
      <c r="A84" s="315" t="s">
        <v>446</v>
      </c>
      <c r="B84" s="304"/>
      <c r="C84" s="304"/>
      <c r="D84" s="304"/>
      <c r="E84" s="304"/>
      <c r="F84" s="304"/>
      <c r="G84" s="304"/>
      <c r="H84" s="304"/>
      <c r="I84" s="304"/>
    </row>
    <row r="85" spans="1:9" x14ac:dyDescent="0.2">
      <c r="A85" s="315" t="s">
        <v>1137</v>
      </c>
      <c r="B85" s="304"/>
      <c r="C85" s="304"/>
      <c r="D85" s="304"/>
      <c r="E85" s="304"/>
      <c r="F85" s="304"/>
      <c r="G85" s="304"/>
      <c r="H85" s="304"/>
      <c r="I85" s="304"/>
    </row>
    <row r="86" spans="1:9" ht="13.15" x14ac:dyDescent="0.25">
      <c r="A86" s="131"/>
      <c r="B86" s="131"/>
      <c r="C86" s="131"/>
      <c r="D86" s="131"/>
      <c r="E86" s="131"/>
      <c r="F86" s="131"/>
      <c r="G86" s="131"/>
      <c r="H86" s="131"/>
      <c r="I86" s="131"/>
    </row>
    <row r="87" spans="1:9" ht="13.15" x14ac:dyDescent="0.25">
      <c r="A87" s="339" t="s">
        <v>440</v>
      </c>
      <c r="B87" s="304"/>
      <c r="C87" s="304"/>
      <c r="D87" s="304"/>
      <c r="E87" s="304"/>
      <c r="F87" s="304"/>
      <c r="G87" s="304"/>
      <c r="H87" s="304"/>
      <c r="I87" s="304"/>
    </row>
    <row r="88" spans="1:9" ht="87.75" customHeight="1" x14ac:dyDescent="0.2">
      <c r="A88" s="315" t="s">
        <v>1156</v>
      </c>
      <c r="B88" s="304"/>
      <c r="C88" s="304"/>
      <c r="D88" s="304"/>
      <c r="E88" s="304"/>
      <c r="F88" s="304"/>
      <c r="G88" s="304"/>
      <c r="H88" s="304"/>
      <c r="I88" s="304"/>
    </row>
    <row r="89" spans="1:9" ht="13.15" x14ac:dyDescent="0.25">
      <c r="A89" s="131"/>
      <c r="B89" s="131"/>
      <c r="C89" s="131"/>
      <c r="D89" s="131"/>
      <c r="E89" s="131"/>
      <c r="F89" s="131"/>
      <c r="G89" s="131"/>
      <c r="H89" s="131"/>
      <c r="I89" s="131"/>
    </row>
    <row r="90" spans="1:9" x14ac:dyDescent="0.2">
      <c r="A90" s="308"/>
      <c r="B90" s="308"/>
      <c r="C90" s="308"/>
      <c r="D90" s="309" t="s">
        <v>439</v>
      </c>
      <c r="E90" s="309"/>
      <c r="F90" s="309" t="s">
        <v>438</v>
      </c>
      <c r="G90" s="309"/>
      <c r="H90" s="309" t="s">
        <v>437</v>
      </c>
      <c r="I90" s="309"/>
    </row>
    <row r="91" spans="1:9" x14ac:dyDescent="0.2">
      <c r="A91" s="308"/>
      <c r="B91" s="308"/>
      <c r="C91" s="308"/>
      <c r="D91" s="309"/>
      <c r="E91" s="309"/>
      <c r="F91" s="309"/>
      <c r="G91" s="309"/>
      <c r="H91" s="309"/>
      <c r="I91" s="309"/>
    </row>
    <row r="92" spans="1:9" ht="13.15" hidden="1" x14ac:dyDescent="0.25">
      <c r="A92" s="333" t="s">
        <v>445</v>
      </c>
      <c r="B92" s="333"/>
      <c r="C92" s="333"/>
      <c r="D92" s="340"/>
      <c r="E92" s="341"/>
      <c r="F92" s="340"/>
      <c r="G92" s="341"/>
      <c r="H92" s="340"/>
      <c r="I92" s="341"/>
    </row>
    <row r="93" spans="1:9" x14ac:dyDescent="0.2">
      <c r="A93" s="333" t="s">
        <v>36</v>
      </c>
      <c r="B93" s="333"/>
      <c r="C93" s="333"/>
      <c r="D93" s="340" t="s">
        <v>1138</v>
      </c>
      <c r="E93" s="341"/>
      <c r="F93" s="342" t="s">
        <v>1139</v>
      </c>
      <c r="G93" s="343"/>
      <c r="H93" s="340" t="s">
        <v>1140</v>
      </c>
      <c r="I93" s="341"/>
    </row>
    <row r="94" spans="1:9" ht="13.15" hidden="1" x14ac:dyDescent="0.25">
      <c r="A94" s="333" t="s">
        <v>444</v>
      </c>
      <c r="B94" s="333"/>
      <c r="C94" s="333"/>
      <c r="D94" s="340"/>
      <c r="E94" s="341"/>
      <c r="F94" s="340"/>
      <c r="G94" s="341"/>
      <c r="H94" s="340"/>
      <c r="I94" s="341"/>
    </row>
    <row r="95" spans="1:9" ht="13.15" hidden="1" x14ac:dyDescent="0.25">
      <c r="A95" s="333" t="s">
        <v>37</v>
      </c>
      <c r="B95" s="333"/>
      <c r="C95" s="333"/>
      <c r="D95" s="340"/>
      <c r="E95" s="341"/>
      <c r="F95" s="340"/>
      <c r="G95" s="341"/>
      <c r="H95" s="340"/>
      <c r="I95" s="341"/>
    </row>
    <row r="96" spans="1:9" ht="13.15" hidden="1" x14ac:dyDescent="0.25">
      <c r="A96" s="333" t="s">
        <v>443</v>
      </c>
      <c r="B96" s="333"/>
      <c r="C96" s="333"/>
      <c r="D96" s="340"/>
      <c r="E96" s="341"/>
      <c r="F96" s="340"/>
      <c r="G96" s="341"/>
      <c r="H96" s="340"/>
      <c r="I96" s="341"/>
    </row>
    <row r="97" spans="1:9" ht="13.15" x14ac:dyDescent="0.25">
      <c r="A97" s="131"/>
      <c r="B97" s="131"/>
      <c r="C97" s="131"/>
      <c r="D97" s="131"/>
      <c r="E97" s="131"/>
      <c r="F97" s="131"/>
      <c r="G97" s="131"/>
      <c r="H97" s="131"/>
      <c r="I97" s="131"/>
    </row>
    <row r="98" spans="1:9" ht="24.75" customHeight="1" x14ac:dyDescent="0.2">
      <c r="A98" s="315" t="s">
        <v>442</v>
      </c>
      <c r="B98" s="304"/>
      <c r="C98" s="304"/>
      <c r="D98" s="304"/>
      <c r="E98" s="304"/>
      <c r="F98" s="304"/>
      <c r="G98" s="304"/>
      <c r="H98" s="304"/>
      <c r="I98" s="304"/>
    </row>
    <row r="99" spans="1:9" ht="13.15" x14ac:dyDescent="0.25">
      <c r="A99" s="131"/>
      <c r="B99" s="131"/>
      <c r="C99" s="131"/>
      <c r="D99" s="131"/>
      <c r="E99" s="131"/>
      <c r="F99" s="131"/>
      <c r="G99" s="131"/>
      <c r="H99" s="131"/>
      <c r="I99" s="131"/>
    </row>
    <row r="100" spans="1:9" x14ac:dyDescent="0.2">
      <c r="A100" s="303" t="s">
        <v>1316</v>
      </c>
      <c r="B100" s="304"/>
      <c r="C100" s="304"/>
      <c r="D100" s="304"/>
      <c r="E100" s="131"/>
      <c r="F100" s="131"/>
      <c r="G100" s="131"/>
      <c r="H100" s="131"/>
      <c r="I100" s="131"/>
    </row>
    <row r="101" spans="1:9" ht="13.15" x14ac:dyDescent="0.25">
      <c r="A101" s="131"/>
      <c r="B101" s="131"/>
      <c r="C101" s="131"/>
      <c r="D101" s="131"/>
      <c r="E101" s="131"/>
      <c r="F101" s="131"/>
      <c r="G101" s="131"/>
      <c r="H101" s="131"/>
      <c r="I101" s="131"/>
    </row>
    <row r="102" spans="1:9" ht="24.75" customHeight="1" x14ac:dyDescent="0.2">
      <c r="A102" s="315" t="s">
        <v>1141</v>
      </c>
      <c r="B102" s="304"/>
      <c r="C102" s="304"/>
      <c r="D102" s="304"/>
      <c r="E102" s="304"/>
      <c r="F102" s="304"/>
      <c r="G102" s="304"/>
      <c r="H102" s="304"/>
      <c r="I102" s="304"/>
    </row>
    <row r="103" spans="1:9" ht="39.75" customHeight="1" x14ac:dyDescent="0.2">
      <c r="A103" s="315" t="s">
        <v>1142</v>
      </c>
      <c r="B103" s="304"/>
      <c r="C103" s="304"/>
      <c r="D103" s="304"/>
      <c r="E103" s="304"/>
      <c r="F103" s="304"/>
      <c r="G103" s="304"/>
      <c r="H103" s="304"/>
      <c r="I103" s="304"/>
    </row>
    <row r="104" spans="1:9" ht="39.75" customHeight="1" x14ac:dyDescent="0.2">
      <c r="A104" s="315" t="s">
        <v>1143</v>
      </c>
      <c r="B104" s="304"/>
      <c r="C104" s="304"/>
      <c r="D104" s="304"/>
      <c r="E104" s="304"/>
      <c r="F104" s="304"/>
      <c r="G104" s="304"/>
      <c r="H104" s="304"/>
      <c r="I104" s="304"/>
    </row>
    <row r="105" spans="1:9" ht="13.15" x14ac:dyDescent="0.25">
      <c r="A105" s="131"/>
      <c r="B105" s="131"/>
      <c r="C105" s="131"/>
      <c r="D105" s="131"/>
      <c r="E105" s="131"/>
      <c r="F105" s="131"/>
      <c r="G105" s="131"/>
      <c r="H105" s="131"/>
      <c r="I105" s="131"/>
    </row>
    <row r="106" spans="1:9" ht="26.25" customHeight="1" x14ac:dyDescent="0.2">
      <c r="A106" s="315" t="s">
        <v>441</v>
      </c>
      <c r="B106" s="304"/>
      <c r="C106" s="304"/>
      <c r="D106" s="304"/>
      <c r="E106" s="304"/>
      <c r="F106" s="304"/>
      <c r="G106" s="304"/>
      <c r="H106" s="304"/>
      <c r="I106" s="304"/>
    </row>
    <row r="107" spans="1:9" ht="13.15" x14ac:dyDescent="0.25">
      <c r="A107" s="131"/>
      <c r="B107" s="131"/>
      <c r="C107" s="131"/>
      <c r="D107" s="131"/>
      <c r="E107" s="131"/>
      <c r="F107" s="131"/>
      <c r="G107" s="131"/>
      <c r="H107" s="131"/>
      <c r="I107" s="131"/>
    </row>
    <row r="108" spans="1:9" ht="13.15" x14ac:dyDescent="0.25">
      <c r="A108" s="131"/>
      <c r="B108" s="131"/>
      <c r="C108" s="131"/>
      <c r="D108" s="131"/>
      <c r="E108" s="131"/>
      <c r="F108" s="131"/>
      <c r="G108" s="131"/>
      <c r="H108" s="131"/>
      <c r="I108" s="131"/>
    </row>
    <row r="109" spans="1:9" ht="13.15" x14ac:dyDescent="0.25">
      <c r="A109" s="339" t="s">
        <v>440</v>
      </c>
      <c r="B109" s="304"/>
      <c r="C109" s="304"/>
      <c r="D109" s="131"/>
      <c r="E109" s="131"/>
      <c r="F109" s="131"/>
      <c r="G109" s="131"/>
      <c r="H109" s="131"/>
      <c r="I109" s="131"/>
    </row>
    <row r="110" spans="1:9" ht="81.75" customHeight="1" x14ac:dyDescent="0.2">
      <c r="A110" s="315" t="s">
        <v>1157</v>
      </c>
      <c r="B110" s="304"/>
      <c r="C110" s="304"/>
      <c r="D110" s="304"/>
      <c r="E110" s="304"/>
      <c r="F110" s="304"/>
      <c r="G110" s="304"/>
      <c r="H110" s="304"/>
      <c r="I110" s="304"/>
    </row>
    <row r="111" spans="1:9" ht="13.15" x14ac:dyDescent="0.25">
      <c r="A111" s="131"/>
      <c r="B111" s="131"/>
      <c r="C111" s="131"/>
      <c r="D111" s="131"/>
      <c r="E111" s="131"/>
      <c r="F111" s="131"/>
      <c r="G111" s="131"/>
      <c r="H111" s="131"/>
      <c r="I111" s="131"/>
    </row>
    <row r="112" spans="1:9" x14ac:dyDescent="0.2">
      <c r="A112" s="308"/>
      <c r="B112" s="308"/>
      <c r="C112" s="308"/>
      <c r="D112" s="309" t="s">
        <v>439</v>
      </c>
      <c r="E112" s="309"/>
      <c r="F112" s="309" t="s">
        <v>438</v>
      </c>
      <c r="G112" s="309"/>
      <c r="H112" s="309" t="s">
        <v>437</v>
      </c>
      <c r="I112" s="309"/>
    </row>
    <row r="113" spans="1:11" x14ac:dyDescent="0.2">
      <c r="A113" s="308"/>
      <c r="B113" s="308"/>
      <c r="C113" s="308"/>
      <c r="D113" s="309"/>
      <c r="E113" s="309"/>
      <c r="F113" s="309"/>
      <c r="G113" s="309"/>
      <c r="H113" s="309"/>
      <c r="I113" s="309"/>
    </row>
    <row r="114" spans="1:11" x14ac:dyDescent="0.2">
      <c r="A114" s="333" t="s">
        <v>67</v>
      </c>
      <c r="B114" s="333"/>
      <c r="C114" s="333"/>
      <c r="D114" s="340" t="s">
        <v>1144</v>
      </c>
      <c r="E114" s="341"/>
      <c r="F114" s="342" t="s">
        <v>1145</v>
      </c>
      <c r="G114" s="343"/>
      <c r="H114" s="340" t="s">
        <v>1146</v>
      </c>
      <c r="I114" s="341"/>
    </row>
    <row r="115" spans="1:11" x14ac:dyDescent="0.2">
      <c r="A115" s="333" t="s">
        <v>436</v>
      </c>
      <c r="B115" s="333"/>
      <c r="C115" s="333"/>
      <c r="D115" s="340" t="s">
        <v>1147</v>
      </c>
      <c r="E115" s="341"/>
      <c r="F115" s="342" t="s">
        <v>1149</v>
      </c>
      <c r="G115" s="343"/>
      <c r="H115" s="340" t="s">
        <v>1146</v>
      </c>
      <c r="I115" s="341"/>
    </row>
    <row r="116" spans="1:11" x14ac:dyDescent="0.2">
      <c r="A116" s="333" t="s">
        <v>435</v>
      </c>
      <c r="B116" s="333"/>
      <c r="C116" s="333"/>
      <c r="D116" s="344" t="s">
        <v>1314</v>
      </c>
      <c r="E116" s="345"/>
      <c r="F116" s="342" t="s">
        <v>1148</v>
      </c>
      <c r="G116" s="343"/>
      <c r="H116" s="340" t="s">
        <v>1146</v>
      </c>
      <c r="I116" s="341"/>
      <c r="J116" s="132"/>
    </row>
    <row r="117" spans="1:11" ht="13.15" x14ac:dyDescent="0.25">
      <c r="A117" s="131"/>
      <c r="B117" s="131"/>
      <c r="C117" s="131"/>
      <c r="D117" s="131"/>
      <c r="E117" s="131"/>
      <c r="F117" s="131"/>
      <c r="G117" s="131"/>
      <c r="H117" s="131"/>
      <c r="I117" s="131"/>
    </row>
    <row r="118" spans="1:11" ht="26.25" customHeight="1" x14ac:dyDescent="0.2">
      <c r="A118" s="315" t="s">
        <v>434</v>
      </c>
      <c r="B118" s="304"/>
      <c r="C118" s="304"/>
      <c r="D118" s="304"/>
      <c r="E118" s="304"/>
      <c r="F118" s="304"/>
      <c r="G118" s="304"/>
      <c r="H118" s="304"/>
      <c r="I118" s="304"/>
    </row>
    <row r="119" spans="1:11" ht="13.15" x14ac:dyDescent="0.25">
      <c r="A119" s="131"/>
      <c r="B119" s="131"/>
      <c r="C119" s="131"/>
      <c r="D119" s="131"/>
      <c r="E119" s="131"/>
      <c r="F119" s="131"/>
      <c r="G119" s="131"/>
      <c r="H119" s="131"/>
      <c r="I119" s="131"/>
    </row>
    <row r="120" spans="1:11" x14ac:dyDescent="0.2">
      <c r="A120" s="303" t="s">
        <v>1317</v>
      </c>
      <c r="B120" s="304"/>
      <c r="C120" s="304"/>
      <c r="D120" s="304"/>
      <c r="E120" s="304"/>
      <c r="F120" s="304"/>
      <c r="G120" s="304"/>
      <c r="H120" s="304"/>
      <c r="I120" s="304"/>
    </row>
    <row r="121" spans="1:11" ht="13.15" x14ac:dyDescent="0.25">
      <c r="A121" s="174"/>
      <c r="B121" s="170"/>
      <c r="C121" s="170"/>
      <c r="D121" s="170"/>
      <c r="E121" s="170"/>
      <c r="F121" s="170"/>
      <c r="G121" s="170"/>
      <c r="H121" s="170"/>
      <c r="I121" s="170"/>
    </row>
    <row r="122" spans="1:11" x14ac:dyDescent="0.2">
      <c r="A122" s="131" t="s">
        <v>1217</v>
      </c>
      <c r="B122" s="131"/>
      <c r="C122" s="131"/>
      <c r="D122" s="131"/>
      <c r="E122" s="131"/>
      <c r="F122" s="131"/>
      <c r="G122" s="131"/>
      <c r="H122" s="131"/>
      <c r="I122" s="131"/>
    </row>
    <row r="123" spans="1:11" ht="13.15" x14ac:dyDescent="0.25">
      <c r="A123" s="131"/>
      <c r="B123" s="131"/>
      <c r="C123" s="131"/>
      <c r="D123" s="131"/>
      <c r="E123" s="131"/>
      <c r="F123" s="131"/>
      <c r="G123" s="131"/>
      <c r="H123" s="131"/>
      <c r="I123" s="131"/>
    </row>
    <row r="124" spans="1:11" x14ac:dyDescent="0.2">
      <c r="A124" s="303" t="s">
        <v>1318</v>
      </c>
      <c r="B124" s="304"/>
      <c r="C124" s="304"/>
      <c r="D124" s="304"/>
      <c r="E124" s="304"/>
      <c r="F124" s="304"/>
      <c r="G124" s="304"/>
      <c r="H124" s="304"/>
      <c r="I124" s="304"/>
    </row>
    <row r="125" spans="1:11" ht="13.15" x14ac:dyDescent="0.25">
      <c r="A125" s="131"/>
      <c r="B125" s="131"/>
      <c r="C125" s="131"/>
      <c r="D125" s="131"/>
      <c r="E125" s="131"/>
      <c r="F125" s="131"/>
      <c r="G125" s="131"/>
      <c r="H125" s="131"/>
      <c r="I125" s="131"/>
    </row>
    <row r="126" spans="1:11" ht="66" customHeight="1" x14ac:dyDescent="0.2">
      <c r="A126" s="315" t="s">
        <v>1218</v>
      </c>
      <c r="B126" s="304"/>
      <c r="C126" s="304"/>
      <c r="D126" s="304"/>
      <c r="E126" s="304"/>
      <c r="F126" s="304"/>
      <c r="G126" s="304"/>
      <c r="H126" s="304"/>
      <c r="I126" s="304"/>
    </row>
    <row r="127" spans="1:11" s="126" customFormat="1" ht="40.5" customHeight="1" x14ac:dyDescent="0.2">
      <c r="A127" s="348" t="s">
        <v>1221</v>
      </c>
      <c r="B127" s="347"/>
      <c r="C127" s="347"/>
      <c r="D127" s="347"/>
      <c r="E127" s="347"/>
      <c r="F127" s="347"/>
      <c r="G127" s="347"/>
      <c r="H127" s="347"/>
      <c r="I127" s="347"/>
      <c r="K127" s="140"/>
    </row>
    <row r="128" spans="1:11" x14ac:dyDescent="0.2">
      <c r="A128" s="131"/>
      <c r="B128" s="131"/>
      <c r="C128" s="131"/>
      <c r="D128" s="131"/>
      <c r="E128" s="131"/>
      <c r="F128" s="131"/>
      <c r="G128" s="131"/>
      <c r="H128" s="131"/>
      <c r="I128" s="131"/>
      <c r="K128" s="131"/>
    </row>
    <row r="129" spans="1:11" ht="13.15" hidden="1" x14ac:dyDescent="0.25">
      <c r="A129" s="131"/>
      <c r="B129" s="131"/>
      <c r="C129" s="131"/>
      <c r="D129" s="131"/>
      <c r="E129" s="131"/>
      <c r="F129" s="131"/>
      <c r="G129" s="131"/>
      <c r="H129" s="131"/>
      <c r="I129" s="131"/>
    </row>
    <row r="130" spans="1:11" ht="13.15" hidden="1" x14ac:dyDescent="0.25">
      <c r="A130" s="303" t="s">
        <v>1319</v>
      </c>
      <c r="B130" s="304"/>
      <c r="C130" s="304"/>
      <c r="D130" s="304"/>
      <c r="E130" s="304"/>
      <c r="F130" s="304"/>
      <c r="G130" s="304"/>
      <c r="H130" s="304"/>
      <c r="I130" s="304"/>
    </row>
    <row r="131" spans="1:11" ht="13.15" hidden="1" x14ac:dyDescent="0.25">
      <c r="A131" s="131"/>
      <c r="B131" s="131"/>
      <c r="C131" s="131"/>
      <c r="D131" s="131"/>
      <c r="E131" s="131"/>
      <c r="F131" s="131"/>
      <c r="G131" s="131"/>
      <c r="H131" s="131"/>
      <c r="I131" s="131"/>
    </row>
    <row r="132" spans="1:11" ht="13.15" hidden="1" x14ac:dyDescent="0.25">
      <c r="A132" s="131"/>
      <c r="B132" s="131"/>
      <c r="C132" s="131"/>
      <c r="D132" s="131"/>
      <c r="E132" s="131"/>
      <c r="F132" s="131"/>
      <c r="G132" s="131"/>
      <c r="H132" s="131"/>
      <c r="I132" s="131"/>
    </row>
    <row r="133" spans="1:11" ht="13.15" hidden="1" x14ac:dyDescent="0.25">
      <c r="A133" s="303" t="s">
        <v>1320</v>
      </c>
      <c r="B133" s="304"/>
      <c r="C133" s="304"/>
      <c r="D133" s="304"/>
      <c r="E133" s="304"/>
      <c r="F133" s="304"/>
      <c r="G133" s="304"/>
      <c r="H133" s="304"/>
      <c r="I133" s="304"/>
    </row>
    <row r="134" spans="1:11" ht="13.15" hidden="1" x14ac:dyDescent="0.25">
      <c r="A134" s="131"/>
      <c r="B134" s="131"/>
      <c r="C134" s="131"/>
      <c r="D134" s="131"/>
      <c r="E134" s="131"/>
      <c r="F134" s="131"/>
      <c r="G134" s="131"/>
      <c r="H134" s="131"/>
      <c r="I134" s="131"/>
    </row>
    <row r="135" spans="1:11" ht="13.15" hidden="1" x14ac:dyDescent="0.25">
      <c r="A135" s="131"/>
      <c r="B135" s="131"/>
      <c r="C135" s="131"/>
      <c r="D135" s="131"/>
      <c r="E135" s="131"/>
      <c r="F135" s="131"/>
      <c r="G135" s="131"/>
      <c r="H135" s="131"/>
      <c r="I135" s="131"/>
    </row>
    <row r="136" spans="1:11" x14ac:dyDescent="0.2">
      <c r="A136" s="303" t="s">
        <v>1321</v>
      </c>
      <c r="B136" s="304"/>
      <c r="C136" s="304"/>
      <c r="D136" s="304"/>
      <c r="E136" s="304"/>
      <c r="F136" s="304"/>
      <c r="G136" s="304"/>
      <c r="H136" s="304"/>
      <c r="I136" s="304"/>
    </row>
    <row r="137" spans="1:11" ht="13.15" x14ac:dyDescent="0.25">
      <c r="A137" s="131"/>
      <c r="B137" s="131"/>
      <c r="C137" s="131"/>
      <c r="D137" s="131"/>
      <c r="E137" s="131"/>
      <c r="F137" s="131"/>
      <c r="G137" s="131"/>
      <c r="H137" s="131"/>
      <c r="I137" s="131"/>
    </row>
    <row r="138" spans="1:11" ht="39" customHeight="1" x14ac:dyDescent="0.2">
      <c r="A138" s="315" t="s">
        <v>1219</v>
      </c>
      <c r="B138" s="304"/>
      <c r="C138" s="304"/>
      <c r="D138" s="304"/>
      <c r="E138" s="304"/>
      <c r="F138" s="304"/>
      <c r="G138" s="304"/>
      <c r="H138" s="304"/>
      <c r="I138" s="304"/>
    </row>
    <row r="139" spans="1:11" ht="13.15" x14ac:dyDescent="0.25">
      <c r="A139" s="131"/>
      <c r="B139" s="131"/>
      <c r="C139" s="131"/>
      <c r="D139" s="131"/>
      <c r="E139" s="131"/>
      <c r="F139" s="131"/>
      <c r="G139" s="131"/>
      <c r="H139" s="131"/>
      <c r="I139" s="131"/>
    </row>
    <row r="140" spans="1:11" x14ac:dyDescent="0.2">
      <c r="A140" s="303" t="s">
        <v>1322</v>
      </c>
      <c r="B140" s="304"/>
      <c r="C140" s="304"/>
      <c r="D140" s="304"/>
      <c r="E140" s="304"/>
      <c r="F140" s="304"/>
      <c r="G140" s="304"/>
      <c r="H140" s="304"/>
      <c r="I140" s="304"/>
    </row>
    <row r="141" spans="1:11" x14ac:dyDescent="0.2">
      <c r="A141" s="131"/>
      <c r="B141" s="131"/>
      <c r="C141" s="131"/>
      <c r="D141" s="131"/>
      <c r="E141" s="131"/>
      <c r="F141" s="131"/>
      <c r="G141" s="131"/>
      <c r="H141" s="131"/>
      <c r="I141" s="131"/>
      <c r="K141" s="131"/>
    </row>
    <row r="142" spans="1:11" ht="37.5" customHeight="1" x14ac:dyDescent="0.2">
      <c r="A142" s="315" t="s">
        <v>1220</v>
      </c>
      <c r="B142" s="304"/>
      <c r="C142" s="304"/>
      <c r="D142" s="304"/>
      <c r="E142" s="304"/>
      <c r="F142" s="304"/>
      <c r="G142" s="304"/>
      <c r="H142" s="304"/>
      <c r="I142" s="304"/>
    </row>
    <row r="143" spans="1:11" ht="13.15" x14ac:dyDescent="0.25">
      <c r="A143" s="131"/>
      <c r="B143" s="131"/>
      <c r="C143" s="131"/>
      <c r="D143" s="131"/>
      <c r="E143" s="131"/>
      <c r="F143" s="131"/>
      <c r="G143" s="131"/>
      <c r="H143" s="131"/>
      <c r="I143" s="131"/>
    </row>
    <row r="144" spans="1:11" x14ac:dyDescent="0.2">
      <c r="A144" s="303" t="s">
        <v>1323</v>
      </c>
      <c r="B144" s="304"/>
      <c r="C144" s="304"/>
      <c r="D144" s="304"/>
      <c r="E144" s="304"/>
      <c r="F144" s="304"/>
      <c r="G144" s="304"/>
      <c r="H144" s="304"/>
      <c r="I144" s="304"/>
    </row>
    <row r="145" spans="1:9" ht="26.25" customHeight="1" x14ac:dyDescent="0.2">
      <c r="A145" s="315" t="s">
        <v>1150</v>
      </c>
      <c r="B145" s="304"/>
      <c r="C145" s="304"/>
      <c r="D145" s="304"/>
      <c r="E145" s="304"/>
      <c r="F145" s="304"/>
      <c r="G145" s="304"/>
      <c r="H145" s="304"/>
      <c r="I145" s="304"/>
    </row>
    <row r="146" spans="1:9" ht="13.15" hidden="1" x14ac:dyDescent="0.25">
      <c r="A146" s="131"/>
      <c r="B146" s="131"/>
      <c r="C146" s="131"/>
      <c r="D146" s="131"/>
      <c r="E146" s="131"/>
      <c r="F146" s="131"/>
      <c r="G146" s="131"/>
      <c r="H146" s="131"/>
      <c r="I146" s="131"/>
    </row>
    <row r="147" spans="1:9" ht="27.75" hidden="1" customHeight="1" x14ac:dyDescent="0.25">
      <c r="A147" s="315" t="s">
        <v>433</v>
      </c>
      <c r="B147" s="304"/>
      <c r="C147" s="304"/>
      <c r="D147" s="304"/>
      <c r="E147" s="304"/>
      <c r="F147" s="304"/>
      <c r="G147" s="304"/>
      <c r="H147" s="304"/>
      <c r="I147" s="304"/>
    </row>
    <row r="148" spans="1:9" ht="13.15" x14ac:dyDescent="0.25">
      <c r="A148" s="131"/>
      <c r="B148" s="131"/>
      <c r="C148" s="131"/>
      <c r="D148" s="131"/>
      <c r="E148" s="131"/>
      <c r="F148" s="131"/>
      <c r="G148" s="131"/>
      <c r="H148" s="131"/>
      <c r="I148" s="131"/>
    </row>
    <row r="149" spans="1:9" x14ac:dyDescent="0.2">
      <c r="A149" s="303" t="s">
        <v>1324</v>
      </c>
      <c r="B149" s="304"/>
      <c r="C149" s="304"/>
      <c r="D149" s="304"/>
      <c r="E149" s="304"/>
      <c r="F149" s="304"/>
      <c r="G149" s="304"/>
      <c r="H149" s="304"/>
      <c r="I149" s="304"/>
    </row>
    <row r="150" spans="1:9" ht="13.15" x14ac:dyDescent="0.25">
      <c r="A150" s="131"/>
      <c r="B150" s="131"/>
      <c r="C150" s="131"/>
      <c r="D150" s="131"/>
      <c r="E150" s="131"/>
      <c r="F150" s="131"/>
      <c r="G150" s="131"/>
      <c r="H150" s="131"/>
      <c r="I150" s="131"/>
    </row>
    <row r="151" spans="1:9" ht="32.25" customHeight="1" x14ac:dyDescent="0.2">
      <c r="A151" s="315" t="s">
        <v>432</v>
      </c>
      <c r="B151" s="304"/>
      <c r="C151" s="304"/>
      <c r="D151" s="304"/>
      <c r="E151" s="304"/>
      <c r="F151" s="304"/>
      <c r="G151" s="304"/>
      <c r="H151" s="304"/>
      <c r="I151" s="304"/>
    </row>
    <row r="152" spans="1:9" ht="35.25" customHeight="1" x14ac:dyDescent="0.2">
      <c r="A152" s="315" t="s">
        <v>1237</v>
      </c>
      <c r="B152" s="304"/>
      <c r="C152" s="304"/>
      <c r="D152" s="304"/>
      <c r="E152" s="304"/>
      <c r="F152" s="304"/>
      <c r="G152" s="304"/>
      <c r="H152" s="304"/>
      <c r="I152" s="304"/>
    </row>
    <row r="153" spans="1:9" x14ac:dyDescent="0.2">
      <c r="A153" s="315" t="s">
        <v>1243</v>
      </c>
      <c r="B153" s="304"/>
      <c r="C153" s="304"/>
      <c r="D153" s="304"/>
      <c r="E153" s="304"/>
      <c r="F153" s="304"/>
      <c r="G153" s="304"/>
      <c r="H153" s="304"/>
      <c r="I153" s="304"/>
    </row>
    <row r="154" spans="1:9" ht="13.15" x14ac:dyDescent="0.25">
      <c r="A154" s="169"/>
      <c r="B154" s="170"/>
      <c r="C154" s="170"/>
      <c r="D154" s="170"/>
      <c r="E154" s="170"/>
      <c r="F154" s="170"/>
      <c r="G154" s="170"/>
      <c r="H154" s="170"/>
      <c r="I154" s="170"/>
    </row>
    <row r="155" spans="1:9" ht="13.15" hidden="1" x14ac:dyDescent="0.25">
      <c r="A155" s="131"/>
      <c r="B155" s="131"/>
      <c r="C155" s="131"/>
      <c r="D155" s="131"/>
      <c r="E155" s="131"/>
      <c r="F155" s="131"/>
      <c r="G155" s="131"/>
      <c r="H155" s="131"/>
      <c r="I155" s="131"/>
    </row>
    <row r="156" spans="1:9" x14ac:dyDescent="0.2">
      <c r="A156" s="303" t="s">
        <v>1325</v>
      </c>
      <c r="B156" s="304"/>
      <c r="C156" s="304"/>
      <c r="D156" s="304"/>
      <c r="E156" s="304"/>
      <c r="F156" s="304"/>
      <c r="G156" s="304"/>
      <c r="H156" s="304"/>
      <c r="I156" s="304"/>
    </row>
    <row r="157" spans="1:9" ht="13.15" x14ac:dyDescent="0.25">
      <c r="A157" s="131"/>
      <c r="B157" s="131"/>
      <c r="C157" s="131"/>
      <c r="D157" s="131"/>
      <c r="E157" s="131"/>
      <c r="F157" s="131"/>
      <c r="G157" s="131"/>
      <c r="H157" s="131"/>
      <c r="I157" s="131"/>
    </row>
    <row r="158" spans="1:9" ht="36" customHeight="1" x14ac:dyDescent="0.2">
      <c r="A158" s="315" t="s">
        <v>431</v>
      </c>
      <c r="B158" s="304"/>
      <c r="C158" s="304"/>
      <c r="D158" s="304"/>
      <c r="E158" s="304"/>
      <c r="F158" s="304"/>
      <c r="G158" s="304"/>
      <c r="H158" s="304"/>
      <c r="I158" s="304"/>
    </row>
    <row r="159" spans="1:9" ht="13.15" x14ac:dyDescent="0.25">
      <c r="A159" s="131"/>
      <c r="B159" s="131"/>
      <c r="C159" s="131"/>
      <c r="D159" s="131"/>
      <c r="E159" s="131"/>
      <c r="F159" s="131"/>
      <c r="G159" s="131"/>
      <c r="H159" s="131"/>
      <c r="I159" s="131"/>
    </row>
    <row r="160" spans="1:9" s="126" customFormat="1" x14ac:dyDescent="0.2">
      <c r="A160" s="346" t="s">
        <v>1326</v>
      </c>
      <c r="B160" s="347"/>
      <c r="C160" s="347"/>
      <c r="D160" s="347"/>
      <c r="E160" s="347"/>
      <c r="F160" s="347"/>
      <c r="G160" s="347"/>
      <c r="H160" s="347"/>
      <c r="I160" s="347"/>
    </row>
    <row r="161" spans="1:9" ht="13.15" x14ac:dyDescent="0.25">
      <c r="A161" s="131"/>
      <c r="B161" s="131"/>
      <c r="C161" s="131"/>
      <c r="D161" s="131"/>
      <c r="E161" s="131"/>
      <c r="F161" s="131"/>
      <c r="G161" s="131"/>
      <c r="H161" s="131"/>
      <c r="I161" s="131"/>
    </row>
    <row r="162" spans="1:9" ht="30" customHeight="1" x14ac:dyDescent="0.2">
      <c r="A162" s="315" t="s">
        <v>1327</v>
      </c>
      <c r="B162" s="304"/>
      <c r="C162" s="304"/>
      <c r="D162" s="304"/>
      <c r="E162" s="304"/>
      <c r="F162" s="304"/>
      <c r="G162" s="304"/>
      <c r="H162" s="304"/>
      <c r="I162" s="304"/>
    </row>
    <row r="163" spans="1:9" ht="13.15" x14ac:dyDescent="0.25">
      <c r="A163" s="131"/>
      <c r="B163" s="131"/>
      <c r="C163" s="131"/>
      <c r="D163" s="131"/>
      <c r="E163" s="131"/>
      <c r="F163" s="131"/>
      <c r="G163" s="131"/>
      <c r="H163" s="131"/>
      <c r="I163" s="131"/>
    </row>
    <row r="164" spans="1:9" ht="51.75" customHeight="1" x14ac:dyDescent="0.2">
      <c r="A164" s="315" t="s">
        <v>1328</v>
      </c>
      <c r="B164" s="304"/>
      <c r="C164" s="304"/>
      <c r="D164" s="304"/>
      <c r="E164" s="304"/>
      <c r="F164" s="304"/>
      <c r="G164" s="304"/>
      <c r="H164" s="304"/>
      <c r="I164" s="304"/>
    </row>
    <row r="165" spans="1:9" ht="13.15" x14ac:dyDescent="0.25">
      <c r="A165" s="131"/>
      <c r="B165" s="131"/>
      <c r="C165" s="131"/>
      <c r="D165" s="131"/>
      <c r="E165" s="131"/>
      <c r="F165" s="131"/>
      <c r="G165" s="131"/>
      <c r="H165" s="131"/>
      <c r="I165" s="131"/>
    </row>
    <row r="166" spans="1:9" x14ac:dyDescent="0.2">
      <c r="A166" s="175" t="s">
        <v>1151</v>
      </c>
      <c r="B166" s="131"/>
      <c r="C166" s="131"/>
      <c r="D166" s="131"/>
      <c r="E166" s="131"/>
      <c r="F166" s="131"/>
      <c r="G166" s="131"/>
      <c r="H166" s="131"/>
      <c r="I166" s="131"/>
    </row>
    <row r="167" spans="1:9" ht="13.15" x14ac:dyDescent="0.25">
      <c r="A167" s="131"/>
      <c r="B167" s="131"/>
      <c r="C167" s="131"/>
      <c r="D167" s="131"/>
      <c r="E167" s="131"/>
      <c r="F167" s="131"/>
      <c r="G167" s="131"/>
      <c r="H167" s="131"/>
      <c r="I167" s="131"/>
    </row>
    <row r="168" spans="1:9" x14ac:dyDescent="0.2">
      <c r="A168" s="303" t="s">
        <v>1329</v>
      </c>
      <c r="B168" s="304"/>
      <c r="C168" s="304"/>
      <c r="D168" s="304"/>
      <c r="E168" s="304"/>
      <c r="F168" s="304"/>
      <c r="G168" s="304"/>
      <c r="H168" s="304"/>
      <c r="I168" s="304"/>
    </row>
    <row r="169" spans="1:9" ht="13.15" x14ac:dyDescent="0.25">
      <c r="A169" s="131"/>
      <c r="B169" s="131"/>
      <c r="C169" s="131"/>
      <c r="D169" s="131"/>
      <c r="E169" s="131"/>
      <c r="F169" s="131"/>
      <c r="G169" s="131"/>
      <c r="H169" s="131"/>
      <c r="I169" s="131"/>
    </row>
    <row r="170" spans="1:9" ht="50.25" customHeight="1" x14ac:dyDescent="0.2">
      <c r="A170" s="315" t="s">
        <v>430</v>
      </c>
      <c r="B170" s="304"/>
      <c r="C170" s="304"/>
      <c r="D170" s="304"/>
      <c r="E170" s="304"/>
      <c r="F170" s="304"/>
      <c r="G170" s="304"/>
      <c r="H170" s="304"/>
      <c r="I170" s="304"/>
    </row>
    <row r="171" spans="1:9" x14ac:dyDescent="0.2">
      <c r="A171" s="131"/>
      <c r="B171" s="131"/>
      <c r="C171" s="131"/>
      <c r="D171" s="131"/>
      <c r="E171" s="131"/>
      <c r="F171" s="131"/>
      <c r="G171" s="131"/>
      <c r="H171" s="131"/>
      <c r="I171" s="131"/>
    </row>
    <row r="172" spans="1:9" ht="51" customHeight="1" x14ac:dyDescent="0.2">
      <c r="A172" s="315" t="s">
        <v>429</v>
      </c>
      <c r="B172" s="304"/>
      <c r="C172" s="304"/>
      <c r="D172" s="304"/>
      <c r="E172" s="304"/>
      <c r="F172" s="304"/>
      <c r="G172" s="304"/>
      <c r="H172" s="304"/>
      <c r="I172" s="304"/>
    </row>
    <row r="173" spans="1:9" x14ac:dyDescent="0.2">
      <c r="A173" s="131"/>
      <c r="B173" s="131"/>
      <c r="C173" s="131"/>
      <c r="D173" s="131"/>
      <c r="E173" s="131"/>
      <c r="F173" s="131"/>
      <c r="G173" s="131"/>
      <c r="H173" s="131"/>
      <c r="I173" s="131"/>
    </row>
    <row r="174" spans="1:9" ht="63" customHeight="1" x14ac:dyDescent="0.2">
      <c r="A174" s="315" t="s">
        <v>428</v>
      </c>
      <c r="B174" s="304"/>
      <c r="C174" s="304"/>
      <c r="D174" s="304"/>
      <c r="E174" s="304"/>
      <c r="F174" s="304"/>
      <c r="G174" s="304"/>
      <c r="H174" s="304"/>
      <c r="I174" s="304"/>
    </row>
    <row r="175" spans="1:9" x14ac:dyDescent="0.2">
      <c r="A175" s="131"/>
      <c r="B175" s="131"/>
      <c r="C175" s="131"/>
      <c r="D175" s="131"/>
      <c r="E175" s="131"/>
      <c r="F175" s="131"/>
      <c r="G175" s="131"/>
      <c r="H175" s="131"/>
      <c r="I175" s="131"/>
    </row>
    <row r="176" spans="1:9" ht="27" customHeight="1" x14ac:dyDescent="0.2">
      <c r="A176" s="315" t="s">
        <v>427</v>
      </c>
      <c r="B176" s="304"/>
      <c r="C176" s="304"/>
      <c r="D176" s="304"/>
      <c r="E176" s="304"/>
      <c r="F176" s="304"/>
      <c r="G176" s="304"/>
      <c r="H176" s="304"/>
      <c r="I176" s="304"/>
    </row>
    <row r="177" spans="1:9" x14ac:dyDescent="0.2">
      <c r="A177" s="131"/>
      <c r="B177" s="131"/>
      <c r="C177" s="131"/>
      <c r="D177" s="131"/>
      <c r="E177" s="131"/>
      <c r="F177" s="131"/>
      <c r="G177" s="131"/>
      <c r="H177" s="131"/>
      <c r="I177" s="131"/>
    </row>
    <row r="178" spans="1:9" x14ac:dyDescent="0.2">
      <c r="A178" s="303" t="s">
        <v>1330</v>
      </c>
      <c r="B178" s="304"/>
      <c r="C178" s="304"/>
      <c r="D178" s="304"/>
      <c r="E178" s="304"/>
      <c r="F178" s="304"/>
      <c r="G178" s="304"/>
      <c r="H178" s="304"/>
      <c r="I178" s="304"/>
    </row>
    <row r="179" spans="1:9" x14ac:dyDescent="0.2">
      <c r="A179" s="131"/>
      <c r="B179" s="131"/>
      <c r="C179" s="131"/>
      <c r="D179" s="131"/>
      <c r="E179" s="131"/>
      <c r="F179" s="131"/>
      <c r="G179" s="131"/>
      <c r="H179" s="131"/>
      <c r="I179" s="131"/>
    </row>
    <row r="180" spans="1:9" ht="39" customHeight="1" x14ac:dyDescent="0.2">
      <c r="A180" s="315" t="s">
        <v>1331</v>
      </c>
      <c r="B180" s="304"/>
      <c r="C180" s="304"/>
      <c r="D180" s="304"/>
      <c r="E180" s="304"/>
      <c r="F180" s="304"/>
      <c r="G180" s="304"/>
      <c r="H180" s="304"/>
      <c r="I180" s="304"/>
    </row>
    <row r="181" spans="1:9" x14ac:dyDescent="0.2">
      <c r="A181" s="131"/>
      <c r="B181" s="131"/>
      <c r="C181" s="131"/>
      <c r="D181" s="131"/>
      <c r="E181" s="131"/>
      <c r="F181" s="131"/>
      <c r="G181" s="131"/>
      <c r="H181" s="131"/>
      <c r="I181" s="131"/>
    </row>
    <row r="182" spans="1:9" ht="13.15" hidden="1" x14ac:dyDescent="0.25">
      <c r="A182" s="303" t="s">
        <v>1332</v>
      </c>
      <c r="B182" s="304"/>
      <c r="C182" s="304"/>
      <c r="D182" s="304"/>
      <c r="E182" s="304"/>
      <c r="F182" s="304"/>
      <c r="G182" s="304"/>
      <c r="H182" s="304"/>
      <c r="I182" s="304"/>
    </row>
    <row r="183" spans="1:9" ht="13.15" hidden="1" x14ac:dyDescent="0.25">
      <c r="A183" s="131"/>
      <c r="B183" s="131"/>
      <c r="C183" s="131"/>
      <c r="D183" s="131"/>
      <c r="E183" s="131"/>
      <c r="F183" s="131"/>
      <c r="G183" s="131"/>
      <c r="H183" s="131"/>
      <c r="I183" s="131"/>
    </row>
    <row r="184" spans="1:9" ht="13.15" hidden="1" x14ac:dyDescent="0.25">
      <c r="A184" s="131"/>
      <c r="B184" s="131"/>
      <c r="C184" s="131"/>
      <c r="D184" s="131"/>
      <c r="E184" s="131"/>
      <c r="F184" s="131"/>
      <c r="G184" s="131"/>
      <c r="H184" s="131"/>
      <c r="I184" s="131"/>
    </row>
    <row r="185" spans="1:9" x14ac:dyDescent="0.2">
      <c r="A185" s="303" t="s">
        <v>1333</v>
      </c>
      <c r="B185" s="304"/>
      <c r="C185" s="304"/>
      <c r="D185" s="304"/>
      <c r="E185" s="304"/>
      <c r="F185" s="304"/>
      <c r="G185" s="304"/>
      <c r="H185" s="304"/>
      <c r="I185" s="304"/>
    </row>
    <row r="186" spans="1:9" x14ac:dyDescent="0.2">
      <c r="A186" s="131"/>
      <c r="B186" s="131"/>
      <c r="C186" s="131"/>
      <c r="D186" s="131"/>
      <c r="E186" s="131"/>
      <c r="F186" s="131"/>
      <c r="G186" s="131"/>
      <c r="H186" s="131"/>
      <c r="I186" s="131"/>
    </row>
    <row r="187" spans="1:9" ht="51.75" customHeight="1" x14ac:dyDescent="0.2">
      <c r="A187" s="315" t="s">
        <v>426</v>
      </c>
      <c r="B187" s="304"/>
      <c r="C187" s="304"/>
      <c r="D187" s="304"/>
      <c r="E187" s="304"/>
      <c r="F187" s="304"/>
      <c r="G187" s="304"/>
      <c r="H187" s="304"/>
      <c r="I187" s="304"/>
    </row>
    <row r="188" spans="1:9" x14ac:dyDescent="0.2">
      <c r="A188" s="131"/>
      <c r="B188" s="131"/>
      <c r="C188" s="131"/>
      <c r="D188" s="131"/>
      <c r="E188" s="131"/>
      <c r="F188" s="131"/>
      <c r="G188" s="131"/>
      <c r="H188" s="131"/>
      <c r="I188" s="131"/>
    </row>
    <row r="189" spans="1:9" ht="39.75" customHeight="1" x14ac:dyDescent="0.2">
      <c r="A189" s="315" t="s">
        <v>425</v>
      </c>
      <c r="B189" s="304"/>
      <c r="C189" s="304"/>
      <c r="D189" s="304"/>
      <c r="E189" s="304"/>
      <c r="F189" s="304"/>
      <c r="G189" s="304"/>
      <c r="H189" s="304"/>
      <c r="I189" s="304"/>
    </row>
    <row r="190" spans="1:9" x14ac:dyDescent="0.2">
      <c r="A190" s="131"/>
      <c r="B190" s="131"/>
      <c r="C190" s="131"/>
      <c r="D190" s="131"/>
      <c r="E190" s="131"/>
      <c r="F190" s="131"/>
      <c r="G190" s="131"/>
      <c r="H190" s="131"/>
      <c r="I190" s="131"/>
    </row>
    <row r="191" spans="1:9" x14ac:dyDescent="0.2">
      <c r="A191" s="303" t="s">
        <v>1334</v>
      </c>
      <c r="B191" s="304"/>
      <c r="C191" s="304"/>
      <c r="D191" s="304"/>
      <c r="E191" s="304"/>
      <c r="F191" s="304"/>
      <c r="G191" s="304"/>
      <c r="H191" s="304"/>
      <c r="I191" s="304"/>
    </row>
    <row r="192" spans="1:9" x14ac:dyDescent="0.2">
      <c r="A192" s="131"/>
      <c r="B192" s="131"/>
      <c r="C192" s="131"/>
      <c r="D192" s="131"/>
      <c r="E192" s="131"/>
      <c r="F192" s="131"/>
      <c r="G192" s="131"/>
      <c r="H192" s="131"/>
      <c r="I192" s="131"/>
    </row>
    <row r="193" spans="1:9" ht="39" customHeight="1" x14ac:dyDescent="0.2">
      <c r="A193" s="315" t="s">
        <v>424</v>
      </c>
      <c r="B193" s="304"/>
      <c r="C193" s="304"/>
      <c r="D193" s="304"/>
      <c r="E193" s="304"/>
      <c r="F193" s="304"/>
      <c r="G193" s="304"/>
      <c r="H193" s="304"/>
      <c r="I193" s="304"/>
    </row>
    <row r="194" spans="1:9" ht="25.5" customHeight="1" x14ac:dyDescent="0.2">
      <c r="A194" s="315" t="s">
        <v>1335</v>
      </c>
      <c r="B194" s="304"/>
      <c r="C194" s="304"/>
      <c r="D194" s="304"/>
      <c r="E194" s="304"/>
      <c r="F194" s="304"/>
      <c r="G194" s="304"/>
      <c r="H194" s="304"/>
      <c r="I194" s="304"/>
    </row>
    <row r="195" spans="1:9" ht="26.25" customHeight="1" x14ac:dyDescent="0.2">
      <c r="A195" s="315" t="s">
        <v>1336</v>
      </c>
      <c r="B195" s="304"/>
      <c r="C195" s="304"/>
      <c r="D195" s="304"/>
      <c r="E195" s="304"/>
      <c r="F195" s="304"/>
      <c r="G195" s="304"/>
      <c r="H195" s="304"/>
      <c r="I195" s="304"/>
    </row>
    <row r="196" spans="1:9" ht="12.75" customHeight="1" x14ac:dyDescent="0.2">
      <c r="A196" s="315" t="s">
        <v>1337</v>
      </c>
      <c r="B196" s="304"/>
      <c r="C196" s="304"/>
      <c r="D196" s="304"/>
      <c r="E196" s="304"/>
      <c r="F196" s="304"/>
      <c r="G196" s="304"/>
      <c r="H196" s="304"/>
      <c r="I196" s="304"/>
    </row>
    <row r="197" spans="1:9" x14ac:dyDescent="0.2">
      <c r="A197" s="131"/>
      <c r="B197" s="131"/>
      <c r="C197" s="131"/>
      <c r="D197" s="131"/>
      <c r="E197" s="131"/>
      <c r="F197" s="131"/>
      <c r="G197" s="131"/>
      <c r="H197" s="131"/>
      <c r="I197" s="131"/>
    </row>
    <row r="198" spans="1:9" ht="15" customHeight="1" x14ac:dyDescent="0.2">
      <c r="A198" s="315" t="s">
        <v>423</v>
      </c>
      <c r="B198" s="304"/>
      <c r="C198" s="304"/>
      <c r="D198" s="304"/>
      <c r="E198" s="304"/>
      <c r="F198" s="304"/>
      <c r="G198" s="304"/>
      <c r="H198" s="304"/>
      <c r="I198" s="304"/>
    </row>
    <row r="199" spans="1:9" x14ac:dyDescent="0.2">
      <c r="A199" s="131"/>
      <c r="B199" s="131"/>
      <c r="C199" s="131"/>
      <c r="D199" s="131"/>
      <c r="E199" s="131"/>
      <c r="F199" s="131"/>
      <c r="G199" s="131"/>
      <c r="H199" s="131"/>
      <c r="I199" s="131"/>
    </row>
    <row r="200" spans="1:9" ht="13.15" hidden="1" x14ac:dyDescent="0.25">
      <c r="A200" s="303" t="s">
        <v>1338</v>
      </c>
      <c r="B200" s="304"/>
      <c r="C200" s="304"/>
      <c r="D200" s="304"/>
      <c r="E200" s="304"/>
      <c r="F200" s="304"/>
      <c r="G200" s="304"/>
      <c r="H200" s="304"/>
      <c r="I200" s="304"/>
    </row>
    <row r="201" spans="1:9" ht="43.5" customHeight="1" x14ac:dyDescent="0.2">
      <c r="A201" s="305" t="s">
        <v>1222</v>
      </c>
      <c r="B201" s="305"/>
      <c r="C201" s="305"/>
      <c r="D201" s="305"/>
      <c r="E201" s="305"/>
      <c r="F201" s="305"/>
      <c r="G201" s="305"/>
      <c r="H201" s="305"/>
      <c r="I201" s="305"/>
    </row>
    <row r="202" spans="1:9" x14ac:dyDescent="0.2">
      <c r="A202" s="315"/>
      <c r="B202" s="304"/>
      <c r="C202" s="304"/>
      <c r="D202" s="304"/>
      <c r="E202" s="304"/>
      <c r="F202" s="304"/>
      <c r="G202" s="304"/>
      <c r="H202" s="304"/>
      <c r="I202" s="304"/>
    </row>
    <row r="203" spans="1:9" s="132" customFormat="1" x14ac:dyDescent="0.2">
      <c r="A203" s="303" t="s">
        <v>1339</v>
      </c>
      <c r="B203" s="304"/>
      <c r="C203" s="304"/>
      <c r="D203" s="304"/>
      <c r="E203" s="304"/>
      <c r="F203" s="304"/>
      <c r="G203" s="304"/>
      <c r="H203" s="304"/>
      <c r="I203" s="304"/>
    </row>
    <row r="204" spans="1:9" s="132" customFormat="1" x14ac:dyDescent="0.2">
      <c r="A204" s="174"/>
      <c r="B204" s="170"/>
      <c r="C204" s="170"/>
      <c r="D204" s="170"/>
      <c r="E204" s="170"/>
      <c r="F204" s="170"/>
      <c r="G204" s="170"/>
      <c r="H204" s="170"/>
      <c r="I204" s="170"/>
    </row>
    <row r="205" spans="1:9" ht="39.75" customHeight="1" x14ac:dyDescent="0.2">
      <c r="A205" s="305" t="s">
        <v>1313</v>
      </c>
      <c r="B205" s="305"/>
      <c r="C205" s="305"/>
      <c r="D205" s="305"/>
      <c r="E205" s="305"/>
      <c r="F205" s="305"/>
      <c r="G205" s="305"/>
      <c r="H205" s="305"/>
      <c r="I205" s="305"/>
    </row>
  </sheetData>
  <mergeCells count="198">
    <mergeCell ref="A172:I172"/>
    <mergeCell ref="A196:I196"/>
    <mergeCell ref="A198:I198"/>
    <mergeCell ref="A185:I185"/>
    <mergeCell ref="A187:I187"/>
    <mergeCell ref="A189:I189"/>
    <mergeCell ref="A156:I156"/>
    <mergeCell ref="A126:I126"/>
    <mergeCell ref="A130:I130"/>
    <mergeCell ref="A133:I133"/>
    <mergeCell ref="A170:I170"/>
    <mergeCell ref="A147:I147"/>
    <mergeCell ref="A152:I152"/>
    <mergeCell ref="A153:I153"/>
    <mergeCell ref="A200:I200"/>
    <mergeCell ref="A202:I202"/>
    <mergeCell ref="A4:I4"/>
    <mergeCell ref="A5:I5"/>
    <mergeCell ref="A191:I191"/>
    <mergeCell ref="A193:I193"/>
    <mergeCell ref="A194:I194"/>
    <mergeCell ref="A195:I195"/>
    <mergeCell ref="A174:I174"/>
    <mergeCell ref="A176:I176"/>
    <mergeCell ref="A178:I178"/>
    <mergeCell ref="A180:I180"/>
    <mergeCell ref="A182:I182"/>
    <mergeCell ref="A158:I158"/>
    <mergeCell ref="A160:I160"/>
    <mergeCell ref="A162:I162"/>
    <mergeCell ref="A164:I164"/>
    <mergeCell ref="A168:I168"/>
    <mergeCell ref="A136:I136"/>
    <mergeCell ref="A127:I127"/>
    <mergeCell ref="A140:I140"/>
    <mergeCell ref="A142:I142"/>
    <mergeCell ref="A144:I144"/>
    <mergeCell ref="A145:I145"/>
    <mergeCell ref="A124:I124"/>
    <mergeCell ref="A149:I149"/>
    <mergeCell ref="A151:I151"/>
    <mergeCell ref="A138:I138"/>
    <mergeCell ref="A118:I118"/>
    <mergeCell ref="A120:I120"/>
    <mergeCell ref="A115:C115"/>
    <mergeCell ref="D115:E115"/>
    <mergeCell ref="F115:G115"/>
    <mergeCell ref="H115:I115"/>
    <mergeCell ref="A116:C116"/>
    <mergeCell ref="D116:E116"/>
    <mergeCell ref="F116:G116"/>
    <mergeCell ref="H116:I116"/>
    <mergeCell ref="A114:C114"/>
    <mergeCell ref="D114:E114"/>
    <mergeCell ref="F114:G114"/>
    <mergeCell ref="H114:I114"/>
    <mergeCell ref="A100:D100"/>
    <mergeCell ref="A102:I102"/>
    <mergeCell ref="A103:I103"/>
    <mergeCell ref="A104:I104"/>
    <mergeCell ref="A106:I106"/>
    <mergeCell ref="A109:C109"/>
    <mergeCell ref="A110:I110"/>
    <mergeCell ref="A112:C113"/>
    <mergeCell ref="D112:E113"/>
    <mergeCell ref="F112:G113"/>
    <mergeCell ref="H112:I113"/>
    <mergeCell ref="F94:G94"/>
    <mergeCell ref="F95:G95"/>
    <mergeCell ref="F96:G96"/>
    <mergeCell ref="D92:E92"/>
    <mergeCell ref="D93:E93"/>
    <mergeCell ref="D94:E94"/>
    <mergeCell ref="D95:E95"/>
    <mergeCell ref="D96:E96"/>
    <mergeCell ref="A98:I98"/>
    <mergeCell ref="H94:I94"/>
    <mergeCell ref="H95:I95"/>
    <mergeCell ref="H96:I96"/>
    <mergeCell ref="A94:C94"/>
    <mergeCell ref="A95:C95"/>
    <mergeCell ref="A96:C96"/>
    <mergeCell ref="A92:C92"/>
    <mergeCell ref="A93:C93"/>
    <mergeCell ref="F92:G92"/>
    <mergeCell ref="F93:G93"/>
    <mergeCell ref="H92:I92"/>
    <mergeCell ref="H93:I93"/>
    <mergeCell ref="A85:I85"/>
    <mergeCell ref="C64:E64"/>
    <mergeCell ref="C65:E65"/>
    <mergeCell ref="A87:I87"/>
    <mergeCell ref="A88:I88"/>
    <mergeCell ref="A90:C91"/>
    <mergeCell ref="D90:E91"/>
    <mergeCell ref="F90:G91"/>
    <mergeCell ref="H90:I91"/>
    <mergeCell ref="A82:I82"/>
    <mergeCell ref="A68:I68"/>
    <mergeCell ref="A64:B64"/>
    <mergeCell ref="A73:I73"/>
    <mergeCell ref="A75:I75"/>
    <mergeCell ref="A80:I80"/>
    <mergeCell ref="A65:B65"/>
    <mergeCell ref="C63:E63"/>
    <mergeCell ref="A84:I84"/>
    <mergeCell ref="A63:B63"/>
    <mergeCell ref="A48:B49"/>
    <mergeCell ref="A50:B51"/>
    <mergeCell ref="A52:B53"/>
    <mergeCell ref="A54:I54"/>
    <mergeCell ref="A57:I57"/>
    <mergeCell ref="A59:I59"/>
    <mergeCell ref="A61:E61"/>
    <mergeCell ref="A62:B62"/>
    <mergeCell ref="D48:D49"/>
    <mergeCell ref="E48:E49"/>
    <mergeCell ref="D50:D51"/>
    <mergeCell ref="E50:E51"/>
    <mergeCell ref="D52:D53"/>
    <mergeCell ref="E52:E53"/>
    <mergeCell ref="C48:C49"/>
    <mergeCell ref="C50:C51"/>
    <mergeCell ref="C52:C53"/>
    <mergeCell ref="C62:E62"/>
    <mergeCell ref="H50:I51"/>
    <mergeCell ref="H52:I53"/>
    <mergeCell ref="F48:G49"/>
    <mergeCell ref="F50:G51"/>
    <mergeCell ref="F52:G53"/>
    <mergeCell ref="E31:E32"/>
    <mergeCell ref="H46:I47"/>
    <mergeCell ref="H48:I49"/>
    <mergeCell ref="A41:C43"/>
    <mergeCell ref="H35:I36"/>
    <mergeCell ref="E37:E38"/>
    <mergeCell ref="A35:C36"/>
    <mergeCell ref="D37:D38"/>
    <mergeCell ref="A37:C38"/>
    <mergeCell ref="E46:E47"/>
    <mergeCell ref="F46:G47"/>
    <mergeCell ref="H41:I45"/>
    <mergeCell ref="F41:G45"/>
    <mergeCell ref="F33:G34"/>
    <mergeCell ref="F35:G36"/>
    <mergeCell ref="F37:G38"/>
    <mergeCell ref="H33:I34"/>
    <mergeCell ref="D33:D34"/>
    <mergeCell ref="E33:E34"/>
    <mergeCell ref="D35:D36"/>
    <mergeCell ref="E35:E36"/>
    <mergeCell ref="D41:E43"/>
    <mergeCell ref="D46:D47"/>
    <mergeCell ref="H37:I38"/>
    <mergeCell ref="A7:I7"/>
    <mergeCell ref="A8:I9"/>
    <mergeCell ref="F24:G26"/>
    <mergeCell ref="H24:I26"/>
    <mergeCell ref="D24:E25"/>
    <mergeCell ref="A11:I11"/>
    <mergeCell ref="D13:F15"/>
    <mergeCell ref="A22:I22"/>
    <mergeCell ref="A13:C15"/>
    <mergeCell ref="G13:I15"/>
    <mergeCell ref="A24:C26"/>
    <mergeCell ref="A16:C17"/>
    <mergeCell ref="G18:I19"/>
    <mergeCell ref="A20:C21"/>
    <mergeCell ref="D20:F21"/>
    <mergeCell ref="G20:I21"/>
    <mergeCell ref="D16:F17"/>
    <mergeCell ref="G16:I17"/>
    <mergeCell ref="A18:C19"/>
    <mergeCell ref="D18:F19"/>
    <mergeCell ref="A203:I203"/>
    <mergeCell ref="A205:I205"/>
    <mergeCell ref="A201:I201"/>
    <mergeCell ref="A29:C30"/>
    <mergeCell ref="A31:C32"/>
    <mergeCell ref="D27:D28"/>
    <mergeCell ref="D29:D30"/>
    <mergeCell ref="A27:C28"/>
    <mergeCell ref="E27:E28"/>
    <mergeCell ref="H27:I28"/>
    <mergeCell ref="F27:G28"/>
    <mergeCell ref="H29:I30"/>
    <mergeCell ref="H31:I32"/>
    <mergeCell ref="E29:E30"/>
    <mergeCell ref="F29:G30"/>
    <mergeCell ref="F31:G32"/>
    <mergeCell ref="D31:D32"/>
    <mergeCell ref="A44:B45"/>
    <mergeCell ref="C44:C45"/>
    <mergeCell ref="D44:D45"/>
    <mergeCell ref="E44:E45"/>
    <mergeCell ref="A33:C34"/>
    <mergeCell ref="A46:B47"/>
    <mergeCell ref="C46:C47"/>
  </mergeCells>
  <printOptions horizontalCentered="1"/>
  <pageMargins left="0.70866141732283472" right="0.86614173228346458" top="0.86614173228346458" bottom="0.74803149606299213" header="0.31496062992125984" footer="0.31496062992125984"/>
  <pageSetup paperSize="9" scale="87" orientation="portrait" r:id="rId1"/>
  <headerFooter>
    <oddHeader xml:space="preserve">&amp;C
&amp;G&amp;R&amp;"Arial,Normálne"&amp;10HANSA - FLEX Hydraulik, s.r.o. </oddHeader>
    <oddFooter>&amp;C&amp;P</oddFooter>
  </headerFooter>
  <rowBreaks count="3" manualBreakCount="3">
    <brk id="70" max="8" man="1"/>
    <brk id="111" max="8" man="1"/>
    <brk id="166" max="8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O943"/>
  <sheetViews>
    <sheetView view="pageBreakPreview" zoomScaleNormal="100" zoomScaleSheetLayoutView="100" workbookViewId="0">
      <selection activeCell="A27" sqref="A27:XFD34"/>
    </sheetView>
  </sheetViews>
  <sheetFormatPr defaultRowHeight="15" x14ac:dyDescent="0.25"/>
  <cols>
    <col min="1" max="1" width="4.7109375" customWidth="1"/>
    <col min="2" max="3" width="2.42578125" customWidth="1"/>
    <col min="4" max="4" width="4.28515625" customWidth="1"/>
    <col min="5" max="8" width="2.42578125" customWidth="1"/>
    <col min="9" max="9" width="5.5703125" customWidth="1"/>
    <col min="10" max="11" width="2.42578125" customWidth="1"/>
    <col min="12" max="12" width="3" customWidth="1"/>
    <col min="13" max="14" width="2.42578125" customWidth="1"/>
    <col min="15" max="15" width="6.140625" customWidth="1"/>
    <col min="16" max="16" width="5.140625" customWidth="1"/>
    <col min="17" max="17" width="2.7109375" customWidth="1"/>
    <col min="18" max="18" width="3.28515625" customWidth="1"/>
    <col min="19" max="23" width="2.42578125" customWidth="1"/>
    <col min="24" max="24" width="5" customWidth="1"/>
    <col min="25" max="26" width="2.42578125" customWidth="1"/>
    <col min="27" max="27" width="3" customWidth="1"/>
    <col min="28" max="29" width="2.42578125" customWidth="1"/>
    <col min="30" max="30" width="3" customWidth="1"/>
    <col min="31" max="32" width="2.42578125" customWidth="1"/>
    <col min="33" max="33" width="3.28515625" customWidth="1"/>
    <col min="34" max="34" width="4.5703125" customWidth="1"/>
    <col min="36" max="36" width="0" hidden="1" customWidth="1"/>
  </cols>
  <sheetData>
    <row r="1" spans="1:34" ht="15.75" customHeight="1" x14ac:dyDescent="0.25">
      <c r="A1" s="176"/>
      <c r="B1" s="176"/>
      <c r="C1" s="176"/>
      <c r="D1" s="176" t="s">
        <v>1085</v>
      </c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8"/>
    </row>
    <row r="2" spans="1:34" ht="14.45" x14ac:dyDescent="0.3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8"/>
    </row>
    <row r="3" spans="1:34" ht="15.75" customHeight="1" x14ac:dyDescent="0.25">
      <c r="A3" s="179" t="s">
        <v>710</v>
      </c>
      <c r="B3" s="179"/>
      <c r="C3" s="179"/>
      <c r="D3" s="179" t="s">
        <v>252</v>
      </c>
      <c r="E3" s="179"/>
      <c r="F3" s="179"/>
      <c r="G3" s="179"/>
      <c r="H3" s="179"/>
      <c r="I3" s="179"/>
      <c r="J3" s="179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8"/>
    </row>
    <row r="4" spans="1:34" ht="14.45" x14ac:dyDescent="0.3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8"/>
    </row>
    <row r="5" spans="1:34" x14ac:dyDescent="0.25">
      <c r="A5" s="177" t="s">
        <v>32</v>
      </c>
      <c r="B5" s="177"/>
      <c r="C5" s="177"/>
      <c r="D5" s="177" t="s">
        <v>1223</v>
      </c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8"/>
    </row>
    <row r="6" spans="1:34" ht="14.45" x14ac:dyDescent="0.3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8"/>
    </row>
    <row r="7" spans="1:34" x14ac:dyDescent="0.25">
      <c r="A7" s="177" t="s">
        <v>33</v>
      </c>
      <c r="B7" s="177"/>
      <c r="C7" s="177"/>
      <c r="D7" s="177" t="s">
        <v>34</v>
      </c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8"/>
    </row>
    <row r="8" spans="1:34" ht="14.45" x14ac:dyDescent="0.3">
      <c r="A8" s="177"/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8"/>
    </row>
    <row r="9" spans="1:34" ht="15" customHeight="1" x14ac:dyDescent="0.25">
      <c r="A9" s="374" t="s">
        <v>1340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4"/>
      <c r="X9" s="374"/>
      <c r="Y9" s="374"/>
      <c r="Z9" s="374"/>
      <c r="AA9" s="374"/>
      <c r="AB9" s="374"/>
      <c r="AC9" s="374"/>
      <c r="AD9" s="374"/>
      <c r="AE9" s="374"/>
      <c r="AF9" s="374"/>
      <c r="AG9" s="374"/>
      <c r="AH9" s="374"/>
    </row>
    <row r="10" spans="1:34" x14ac:dyDescent="0.25">
      <c r="A10" s="374"/>
      <c r="B10" s="374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4"/>
      <c r="Y10" s="374"/>
      <c r="Z10" s="374"/>
      <c r="AA10" s="374"/>
      <c r="AB10" s="374"/>
      <c r="AC10" s="374"/>
      <c r="AD10" s="374"/>
      <c r="AE10" s="374"/>
      <c r="AF10" s="374"/>
      <c r="AG10" s="374"/>
      <c r="AH10" s="374"/>
    </row>
    <row r="11" spans="1:34" x14ac:dyDescent="0.25">
      <c r="A11" s="374"/>
      <c r="B11" s="374"/>
      <c r="C11" s="374"/>
      <c r="D11" s="374"/>
      <c r="E11" s="374"/>
      <c r="F11" s="374"/>
      <c r="G11" s="374"/>
      <c r="H11" s="374"/>
      <c r="I11" s="374"/>
      <c r="J11" s="374"/>
      <c r="K11" s="374"/>
      <c r="L11" s="374"/>
      <c r="M11" s="374"/>
      <c r="N11" s="374"/>
      <c r="O11" s="374"/>
      <c r="P11" s="374"/>
      <c r="Q11" s="374"/>
      <c r="R11" s="374"/>
      <c r="S11" s="374"/>
      <c r="T11" s="374"/>
      <c r="U11" s="374"/>
      <c r="V11" s="374"/>
      <c r="W11" s="374"/>
      <c r="X11" s="374"/>
      <c r="Y11" s="374"/>
      <c r="Z11" s="374"/>
      <c r="AA11" s="374"/>
      <c r="AB11" s="374"/>
      <c r="AC11" s="374"/>
      <c r="AD11" s="374"/>
      <c r="AE11" s="374"/>
      <c r="AF11" s="374"/>
      <c r="AG11" s="374"/>
      <c r="AH11" s="374"/>
    </row>
    <row r="12" spans="1:34" ht="14.45" x14ac:dyDescent="0.3">
      <c r="A12" s="178"/>
      <c r="B12" s="178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</row>
    <row r="13" spans="1:34" ht="15" customHeight="1" x14ac:dyDescent="0.25">
      <c r="A13" s="572" t="s">
        <v>35</v>
      </c>
      <c r="B13" s="573"/>
      <c r="C13" s="573"/>
      <c r="D13" s="573"/>
      <c r="E13" s="573"/>
      <c r="F13" s="573"/>
      <c r="G13" s="573"/>
      <c r="H13" s="573"/>
      <c r="I13" s="573"/>
      <c r="J13" s="574"/>
      <c r="K13" s="390" t="s">
        <v>58</v>
      </c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2"/>
    </row>
    <row r="14" spans="1:34" x14ac:dyDescent="0.25">
      <c r="A14" s="575"/>
      <c r="B14" s="576"/>
      <c r="C14" s="576"/>
      <c r="D14" s="576"/>
      <c r="E14" s="576"/>
      <c r="F14" s="576"/>
      <c r="G14" s="576"/>
      <c r="H14" s="576"/>
      <c r="I14" s="576"/>
      <c r="J14" s="577"/>
      <c r="K14" s="481" t="s">
        <v>82</v>
      </c>
      <c r="L14" s="482"/>
      <c r="M14" s="483"/>
      <c r="N14" s="481" t="s">
        <v>36</v>
      </c>
      <c r="O14" s="482"/>
      <c r="P14" s="483"/>
      <c r="Q14" s="481" t="s">
        <v>83</v>
      </c>
      <c r="R14" s="482"/>
      <c r="S14" s="483"/>
      <c r="T14" s="481" t="s">
        <v>37</v>
      </c>
      <c r="U14" s="482"/>
      <c r="V14" s="483"/>
      <c r="W14" s="481" t="s">
        <v>38</v>
      </c>
      <c r="X14" s="482"/>
      <c r="Y14" s="483"/>
      <c r="Z14" s="481" t="s">
        <v>84</v>
      </c>
      <c r="AA14" s="482"/>
      <c r="AB14" s="483"/>
      <c r="AC14" s="481" t="s">
        <v>85</v>
      </c>
      <c r="AD14" s="482"/>
      <c r="AE14" s="483"/>
      <c r="AF14" s="481" t="s">
        <v>39</v>
      </c>
      <c r="AG14" s="482"/>
      <c r="AH14" s="483"/>
    </row>
    <row r="15" spans="1:34" ht="47.25" customHeight="1" x14ac:dyDescent="0.25">
      <c r="A15" s="578"/>
      <c r="B15" s="579"/>
      <c r="C15" s="579"/>
      <c r="D15" s="579"/>
      <c r="E15" s="579"/>
      <c r="F15" s="579"/>
      <c r="G15" s="579"/>
      <c r="H15" s="579"/>
      <c r="I15" s="579"/>
      <c r="J15" s="580"/>
      <c r="K15" s="484"/>
      <c r="L15" s="485"/>
      <c r="M15" s="486"/>
      <c r="N15" s="484"/>
      <c r="O15" s="485"/>
      <c r="P15" s="486"/>
      <c r="Q15" s="484"/>
      <c r="R15" s="485"/>
      <c r="S15" s="486"/>
      <c r="T15" s="484"/>
      <c r="U15" s="485"/>
      <c r="V15" s="486"/>
      <c r="W15" s="484"/>
      <c r="X15" s="485"/>
      <c r="Y15" s="486"/>
      <c r="Z15" s="484"/>
      <c r="AA15" s="485"/>
      <c r="AB15" s="486"/>
      <c r="AC15" s="484"/>
      <c r="AD15" s="485"/>
      <c r="AE15" s="486"/>
      <c r="AF15" s="484"/>
      <c r="AG15" s="485"/>
      <c r="AH15" s="486"/>
    </row>
    <row r="16" spans="1:34" ht="14.45" x14ac:dyDescent="0.3">
      <c r="A16" s="518" t="s">
        <v>40</v>
      </c>
      <c r="B16" s="519"/>
      <c r="C16" s="519"/>
      <c r="D16" s="519"/>
      <c r="E16" s="519"/>
      <c r="F16" s="519"/>
      <c r="G16" s="519"/>
      <c r="H16" s="519"/>
      <c r="I16" s="519"/>
      <c r="J16" s="520"/>
      <c r="K16" s="518" t="s">
        <v>41</v>
      </c>
      <c r="L16" s="519"/>
      <c r="M16" s="520"/>
      <c r="N16" s="518" t="s">
        <v>42</v>
      </c>
      <c r="O16" s="519"/>
      <c r="P16" s="520"/>
      <c r="Q16" s="518" t="s">
        <v>43</v>
      </c>
      <c r="R16" s="519"/>
      <c r="S16" s="520"/>
      <c r="T16" s="518" t="s">
        <v>44</v>
      </c>
      <c r="U16" s="519"/>
      <c r="V16" s="520"/>
      <c r="W16" s="518" t="s">
        <v>45</v>
      </c>
      <c r="X16" s="519"/>
      <c r="Y16" s="520"/>
      <c r="Z16" s="518" t="s">
        <v>46</v>
      </c>
      <c r="AA16" s="519"/>
      <c r="AB16" s="520"/>
      <c r="AC16" s="518" t="s">
        <v>47</v>
      </c>
      <c r="AD16" s="519"/>
      <c r="AE16" s="520"/>
      <c r="AF16" s="518" t="s">
        <v>48</v>
      </c>
      <c r="AG16" s="519"/>
      <c r="AH16" s="520"/>
    </row>
    <row r="17" spans="1:34" x14ac:dyDescent="0.25">
      <c r="A17" s="412" t="s">
        <v>49</v>
      </c>
      <c r="B17" s="413"/>
      <c r="C17" s="413"/>
      <c r="D17" s="413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  <c r="Z17" s="413"/>
      <c r="AA17" s="413"/>
      <c r="AB17" s="413"/>
      <c r="AC17" s="413"/>
      <c r="AD17" s="413"/>
      <c r="AE17" s="413"/>
      <c r="AF17" s="413"/>
      <c r="AG17" s="413"/>
      <c r="AH17" s="414"/>
    </row>
    <row r="18" spans="1:34" ht="21.75" customHeight="1" x14ac:dyDescent="0.25">
      <c r="A18" s="409" t="s">
        <v>50</v>
      </c>
      <c r="B18" s="410"/>
      <c r="C18" s="410"/>
      <c r="D18" s="410"/>
      <c r="E18" s="410"/>
      <c r="F18" s="410"/>
      <c r="G18" s="410"/>
      <c r="H18" s="410"/>
      <c r="I18" s="410"/>
      <c r="J18" s="411"/>
      <c r="K18" s="521"/>
      <c r="L18" s="522"/>
      <c r="M18" s="523"/>
      <c r="N18" s="393">
        <v>19334</v>
      </c>
      <c r="O18" s="394"/>
      <c r="P18" s="395"/>
      <c r="Q18" s="521"/>
      <c r="R18" s="522"/>
      <c r="S18" s="523"/>
      <c r="T18" s="521"/>
      <c r="U18" s="522"/>
      <c r="V18" s="523"/>
      <c r="W18" s="521"/>
      <c r="X18" s="522"/>
      <c r="Y18" s="523"/>
      <c r="Z18" s="521"/>
      <c r="AA18" s="522"/>
      <c r="AB18" s="523"/>
      <c r="AC18" s="521"/>
      <c r="AD18" s="522"/>
      <c r="AE18" s="523"/>
      <c r="AF18" s="393">
        <f>SUM(K18:AE18)</f>
        <v>19334</v>
      </c>
      <c r="AG18" s="394"/>
      <c r="AH18" s="395"/>
    </row>
    <row r="19" spans="1:34" x14ac:dyDescent="0.25">
      <c r="A19" s="349" t="s">
        <v>51</v>
      </c>
      <c r="B19" s="350"/>
      <c r="C19" s="350"/>
      <c r="D19" s="350"/>
      <c r="E19" s="350"/>
      <c r="F19" s="350"/>
      <c r="G19" s="350"/>
      <c r="H19" s="350"/>
      <c r="I19" s="350"/>
      <c r="J19" s="351"/>
      <c r="K19" s="521"/>
      <c r="L19" s="522"/>
      <c r="M19" s="523"/>
      <c r="N19" s="521"/>
      <c r="O19" s="522"/>
      <c r="P19" s="523"/>
      <c r="Q19" s="521"/>
      <c r="R19" s="522"/>
      <c r="S19" s="523"/>
      <c r="T19" s="521"/>
      <c r="U19" s="522"/>
      <c r="V19" s="523"/>
      <c r="W19" s="521"/>
      <c r="X19" s="522"/>
      <c r="Y19" s="523"/>
      <c r="Z19" s="521"/>
      <c r="AA19" s="522"/>
      <c r="AB19" s="523"/>
      <c r="AC19" s="521"/>
      <c r="AD19" s="522"/>
      <c r="AE19" s="523"/>
      <c r="AF19" s="393">
        <f>SUM(K19:AE19)</f>
        <v>0</v>
      </c>
      <c r="AG19" s="394"/>
      <c r="AH19" s="395"/>
    </row>
    <row r="20" spans="1:34" x14ac:dyDescent="0.25">
      <c r="A20" s="349" t="s">
        <v>52</v>
      </c>
      <c r="B20" s="350"/>
      <c r="C20" s="350"/>
      <c r="D20" s="350"/>
      <c r="E20" s="350"/>
      <c r="F20" s="350"/>
      <c r="G20" s="350"/>
      <c r="H20" s="350"/>
      <c r="I20" s="350"/>
      <c r="J20" s="351"/>
      <c r="K20" s="521"/>
      <c r="L20" s="522"/>
      <c r="M20" s="523"/>
      <c r="N20" s="521"/>
      <c r="O20" s="522"/>
      <c r="P20" s="523"/>
      <c r="Q20" s="521"/>
      <c r="R20" s="522"/>
      <c r="S20" s="523"/>
      <c r="T20" s="521"/>
      <c r="U20" s="522"/>
      <c r="V20" s="523"/>
      <c r="W20" s="521"/>
      <c r="X20" s="522"/>
      <c r="Y20" s="523"/>
      <c r="Z20" s="521"/>
      <c r="AA20" s="522"/>
      <c r="AB20" s="523"/>
      <c r="AC20" s="521"/>
      <c r="AD20" s="522"/>
      <c r="AE20" s="523"/>
      <c r="AF20" s="393">
        <f>SUM(K20:AE20)</f>
        <v>0</v>
      </c>
      <c r="AG20" s="394"/>
      <c r="AH20" s="395"/>
    </row>
    <row r="21" spans="1:34" x14ac:dyDescent="0.25">
      <c r="A21" s="349" t="s">
        <v>53</v>
      </c>
      <c r="B21" s="350"/>
      <c r="C21" s="350"/>
      <c r="D21" s="350"/>
      <c r="E21" s="350"/>
      <c r="F21" s="350"/>
      <c r="G21" s="350"/>
      <c r="H21" s="350"/>
      <c r="I21" s="350"/>
      <c r="J21" s="351"/>
      <c r="K21" s="521"/>
      <c r="L21" s="522"/>
      <c r="M21" s="523"/>
      <c r="N21" s="521"/>
      <c r="O21" s="522"/>
      <c r="P21" s="523"/>
      <c r="Q21" s="521"/>
      <c r="R21" s="522"/>
      <c r="S21" s="523"/>
      <c r="T21" s="521"/>
      <c r="U21" s="522"/>
      <c r="V21" s="523"/>
      <c r="W21" s="521"/>
      <c r="X21" s="522"/>
      <c r="Y21" s="523"/>
      <c r="Z21" s="521"/>
      <c r="AA21" s="522"/>
      <c r="AB21" s="523"/>
      <c r="AC21" s="521"/>
      <c r="AD21" s="522"/>
      <c r="AE21" s="523"/>
      <c r="AF21" s="393">
        <f>SUM(K21:AE21)</f>
        <v>0</v>
      </c>
      <c r="AG21" s="394"/>
      <c r="AH21" s="395"/>
    </row>
    <row r="22" spans="1:34" ht="15" customHeight="1" x14ac:dyDescent="0.25">
      <c r="A22" s="409" t="s">
        <v>54</v>
      </c>
      <c r="B22" s="410"/>
      <c r="C22" s="410"/>
      <c r="D22" s="410"/>
      <c r="E22" s="410"/>
      <c r="F22" s="410"/>
      <c r="G22" s="410"/>
      <c r="H22" s="410"/>
      <c r="I22" s="410"/>
      <c r="J22" s="411"/>
      <c r="K22" s="393">
        <f>K18+K19+K20+K21</f>
        <v>0</v>
      </c>
      <c r="L22" s="394"/>
      <c r="M22" s="395"/>
      <c r="N22" s="393">
        <f t="shared" ref="N22" si="0">N18+N19+N20+N21</f>
        <v>19334</v>
      </c>
      <c r="O22" s="394"/>
      <c r="P22" s="395"/>
      <c r="Q22" s="393">
        <f t="shared" ref="Q22" si="1">Q18+Q19+Q20+Q21</f>
        <v>0</v>
      </c>
      <c r="R22" s="394"/>
      <c r="S22" s="395"/>
      <c r="T22" s="393">
        <f t="shared" ref="T22" si="2">T18+T19+T20+T21</f>
        <v>0</v>
      </c>
      <c r="U22" s="394"/>
      <c r="V22" s="395"/>
      <c r="W22" s="393">
        <f t="shared" ref="W22" si="3">W18+W19+W20+W21</f>
        <v>0</v>
      </c>
      <c r="X22" s="394"/>
      <c r="Y22" s="395"/>
      <c r="Z22" s="393">
        <f t="shared" ref="Z22" si="4">Z18+Z19+Z20+Z21</f>
        <v>0</v>
      </c>
      <c r="AA22" s="394"/>
      <c r="AB22" s="395"/>
      <c r="AC22" s="393">
        <f t="shared" ref="AC22" si="5">AC18+AC19+AC20+AC21</f>
        <v>0</v>
      </c>
      <c r="AD22" s="394"/>
      <c r="AE22" s="395"/>
      <c r="AF22" s="393">
        <f>SUM(AF18:AH21)</f>
        <v>19334</v>
      </c>
      <c r="AG22" s="394"/>
      <c r="AH22" s="395"/>
    </row>
    <row r="23" spans="1:34" x14ac:dyDescent="0.25">
      <c r="A23" s="412" t="s">
        <v>55</v>
      </c>
      <c r="B23" s="413"/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4"/>
    </row>
    <row r="24" spans="1:34" ht="21" customHeight="1" x14ac:dyDescent="0.25">
      <c r="A24" s="409" t="s">
        <v>50</v>
      </c>
      <c r="B24" s="410"/>
      <c r="C24" s="410"/>
      <c r="D24" s="410"/>
      <c r="E24" s="410"/>
      <c r="F24" s="410"/>
      <c r="G24" s="410"/>
      <c r="H24" s="410"/>
      <c r="I24" s="410"/>
      <c r="J24" s="411"/>
      <c r="K24" s="393"/>
      <c r="L24" s="394"/>
      <c r="M24" s="395"/>
      <c r="N24" s="393">
        <v>19334</v>
      </c>
      <c r="O24" s="394"/>
      <c r="P24" s="395"/>
      <c r="Q24" s="393"/>
      <c r="R24" s="394"/>
      <c r="S24" s="395"/>
      <c r="T24" s="393"/>
      <c r="U24" s="394"/>
      <c r="V24" s="395"/>
      <c r="W24" s="393"/>
      <c r="X24" s="394"/>
      <c r="Y24" s="395"/>
      <c r="Z24" s="393"/>
      <c r="AA24" s="394"/>
      <c r="AB24" s="395"/>
      <c r="AC24" s="393"/>
      <c r="AD24" s="394"/>
      <c r="AE24" s="395"/>
      <c r="AF24" s="393">
        <f>SUM(K24:AE24)</f>
        <v>19334</v>
      </c>
      <c r="AG24" s="394"/>
      <c r="AH24" s="395"/>
    </row>
    <row r="25" spans="1:34" x14ac:dyDescent="0.25">
      <c r="A25" s="349" t="s">
        <v>51</v>
      </c>
      <c r="B25" s="350"/>
      <c r="C25" s="350"/>
      <c r="D25" s="350"/>
      <c r="E25" s="350"/>
      <c r="F25" s="350"/>
      <c r="G25" s="350"/>
      <c r="H25" s="350"/>
      <c r="I25" s="350"/>
      <c r="J25" s="351"/>
      <c r="K25" s="393"/>
      <c r="L25" s="394"/>
      <c r="M25" s="395"/>
      <c r="N25" s="393"/>
      <c r="O25" s="394"/>
      <c r="P25" s="395"/>
      <c r="Q25" s="393"/>
      <c r="R25" s="394"/>
      <c r="S25" s="395"/>
      <c r="T25" s="393"/>
      <c r="U25" s="394"/>
      <c r="V25" s="395"/>
      <c r="W25" s="393"/>
      <c r="X25" s="394"/>
      <c r="Y25" s="395"/>
      <c r="Z25" s="393"/>
      <c r="AA25" s="394"/>
      <c r="AB25" s="395"/>
      <c r="AC25" s="393"/>
      <c r="AD25" s="394"/>
      <c r="AE25" s="395"/>
      <c r="AF25" s="393">
        <f>SUM(K25:AE25)</f>
        <v>0</v>
      </c>
      <c r="AG25" s="394"/>
      <c r="AH25" s="395"/>
    </row>
    <row r="26" spans="1:34" x14ac:dyDescent="0.25">
      <c r="A26" s="349" t="s">
        <v>52</v>
      </c>
      <c r="B26" s="350"/>
      <c r="C26" s="350"/>
      <c r="D26" s="350"/>
      <c r="E26" s="350"/>
      <c r="F26" s="350"/>
      <c r="G26" s="350"/>
      <c r="H26" s="350"/>
      <c r="I26" s="350"/>
      <c r="J26" s="351"/>
      <c r="K26" s="393"/>
      <c r="L26" s="394"/>
      <c r="M26" s="395"/>
      <c r="N26" s="393"/>
      <c r="O26" s="394"/>
      <c r="P26" s="395"/>
      <c r="Q26" s="393"/>
      <c r="R26" s="394"/>
      <c r="S26" s="395"/>
      <c r="T26" s="393"/>
      <c r="U26" s="394"/>
      <c r="V26" s="395"/>
      <c r="W26" s="393"/>
      <c r="X26" s="394"/>
      <c r="Y26" s="395"/>
      <c r="Z26" s="393"/>
      <c r="AA26" s="394"/>
      <c r="AB26" s="395"/>
      <c r="AC26" s="393"/>
      <c r="AD26" s="394"/>
      <c r="AE26" s="395"/>
      <c r="AF26" s="393">
        <f>SUM(K26:AE26)</f>
        <v>0</v>
      </c>
      <c r="AG26" s="394"/>
      <c r="AH26" s="395"/>
    </row>
    <row r="27" spans="1:34" s="950" customFormat="1" x14ac:dyDescent="0.25">
      <c r="A27" s="349" t="s">
        <v>53</v>
      </c>
      <c r="B27" s="350"/>
      <c r="C27" s="350"/>
      <c r="D27" s="350"/>
      <c r="E27" s="350"/>
      <c r="F27" s="350"/>
      <c r="G27" s="350"/>
      <c r="H27" s="350"/>
      <c r="I27" s="350"/>
      <c r="J27" s="351"/>
      <c r="K27" s="220"/>
      <c r="L27" s="221"/>
      <c r="M27" s="222"/>
      <c r="N27" s="220"/>
      <c r="O27" s="221"/>
      <c r="P27" s="222"/>
      <c r="Q27" s="220"/>
      <c r="R27" s="221"/>
      <c r="S27" s="222"/>
      <c r="T27" s="220"/>
      <c r="U27" s="221"/>
      <c r="V27" s="222"/>
      <c r="W27" s="220"/>
      <c r="X27" s="221"/>
      <c r="Y27" s="222"/>
      <c r="Z27" s="220"/>
      <c r="AA27" s="221"/>
      <c r="AB27" s="222"/>
      <c r="AC27" s="220"/>
      <c r="AD27" s="221"/>
      <c r="AE27" s="222"/>
      <c r="AF27" s="220"/>
      <c r="AG27" s="221"/>
      <c r="AH27" s="222">
        <v>0</v>
      </c>
    </row>
    <row r="28" spans="1:34" s="950" customFormat="1" ht="15" customHeight="1" x14ac:dyDescent="0.25">
      <c r="A28" s="409" t="s">
        <v>54</v>
      </c>
      <c r="B28" s="410"/>
      <c r="C28" s="410"/>
      <c r="D28" s="410"/>
      <c r="E28" s="410"/>
      <c r="F28" s="410"/>
      <c r="G28" s="410"/>
      <c r="H28" s="410"/>
      <c r="I28" s="410"/>
      <c r="J28" s="411"/>
      <c r="K28" s="393">
        <f>K24+K25+K26</f>
        <v>0</v>
      </c>
      <c r="L28" s="394"/>
      <c r="M28" s="395"/>
      <c r="N28" s="393">
        <f t="shared" ref="N28" si="6">N24+N25+N26</f>
        <v>19334</v>
      </c>
      <c r="O28" s="394"/>
      <c r="P28" s="395"/>
      <c r="Q28" s="393">
        <f t="shared" ref="Q28" si="7">Q24+Q25+Q26</f>
        <v>0</v>
      </c>
      <c r="R28" s="394"/>
      <c r="S28" s="395"/>
      <c r="T28" s="393">
        <f t="shared" ref="T28" si="8">T24+T25+T26</f>
        <v>0</v>
      </c>
      <c r="U28" s="394"/>
      <c r="V28" s="395"/>
      <c r="W28" s="393">
        <f t="shared" ref="W28" si="9">W24+W25+W26</f>
        <v>0</v>
      </c>
      <c r="X28" s="394"/>
      <c r="Y28" s="395"/>
      <c r="Z28" s="393">
        <f t="shared" ref="Z28" si="10">Z24+Z25+Z26</f>
        <v>0</v>
      </c>
      <c r="AA28" s="394"/>
      <c r="AB28" s="395"/>
      <c r="AC28" s="393">
        <f t="shared" ref="AC28" si="11">AC24+AC25+AC26</f>
        <v>0</v>
      </c>
      <c r="AD28" s="394"/>
      <c r="AE28" s="395"/>
      <c r="AF28" s="393">
        <f>SUM(K28:AE28)</f>
        <v>19334</v>
      </c>
      <c r="AG28" s="394"/>
      <c r="AH28" s="395"/>
    </row>
    <row r="29" spans="1:34" s="950" customFormat="1" x14ac:dyDescent="0.25">
      <c r="A29" s="412" t="s">
        <v>56</v>
      </c>
      <c r="B29" s="413"/>
      <c r="C29" s="413"/>
      <c r="D29" s="413"/>
      <c r="E29" s="413"/>
      <c r="F29" s="413"/>
      <c r="G29" s="413"/>
      <c r="H29" s="413"/>
      <c r="I29" s="413"/>
      <c r="J29" s="413"/>
      <c r="K29" s="413"/>
      <c r="L29" s="413"/>
      <c r="M29" s="413"/>
      <c r="N29" s="413"/>
      <c r="O29" s="413"/>
      <c r="P29" s="413"/>
      <c r="Q29" s="413"/>
      <c r="R29" s="413"/>
      <c r="S29" s="413"/>
      <c r="T29" s="413"/>
      <c r="U29" s="413"/>
      <c r="V29" s="413"/>
      <c r="W29" s="413"/>
      <c r="X29" s="413"/>
      <c r="Y29" s="413"/>
      <c r="Z29" s="413"/>
      <c r="AA29" s="413"/>
      <c r="AB29" s="413"/>
      <c r="AC29" s="413"/>
      <c r="AD29" s="413"/>
      <c r="AE29" s="413"/>
      <c r="AF29" s="413"/>
      <c r="AG29" s="413"/>
      <c r="AH29" s="414"/>
    </row>
    <row r="30" spans="1:34" s="950" customFormat="1" ht="22.5" customHeight="1" x14ac:dyDescent="0.25">
      <c r="A30" s="409" t="s">
        <v>50</v>
      </c>
      <c r="B30" s="410"/>
      <c r="C30" s="410"/>
      <c r="D30" s="410"/>
      <c r="E30" s="410"/>
      <c r="F30" s="410"/>
      <c r="G30" s="410"/>
      <c r="H30" s="410"/>
      <c r="I30" s="410"/>
      <c r="J30" s="411"/>
      <c r="K30" s="393"/>
      <c r="L30" s="394"/>
      <c r="M30" s="395"/>
      <c r="N30" s="393">
        <v>0</v>
      </c>
      <c r="O30" s="394"/>
      <c r="P30" s="395"/>
      <c r="Q30" s="393"/>
      <c r="R30" s="394"/>
      <c r="S30" s="395"/>
      <c r="T30" s="393"/>
      <c r="U30" s="394"/>
      <c r="V30" s="395"/>
      <c r="W30" s="393"/>
      <c r="X30" s="394"/>
      <c r="Y30" s="395"/>
      <c r="Z30" s="393"/>
      <c r="AA30" s="394"/>
      <c r="AB30" s="395"/>
      <c r="AC30" s="393"/>
      <c r="AD30" s="394"/>
      <c r="AE30" s="395"/>
      <c r="AF30" s="393">
        <f>SUM(K30:AE30)</f>
        <v>0</v>
      </c>
      <c r="AG30" s="394"/>
      <c r="AH30" s="395"/>
    </row>
    <row r="31" spans="1:34" s="950" customFormat="1" ht="15" customHeight="1" x14ac:dyDescent="0.25">
      <c r="A31" s="409" t="s">
        <v>51</v>
      </c>
      <c r="B31" s="410"/>
      <c r="C31" s="410"/>
      <c r="D31" s="410"/>
      <c r="E31" s="410"/>
      <c r="F31" s="410"/>
      <c r="G31" s="410"/>
      <c r="H31" s="410"/>
      <c r="I31" s="410"/>
      <c r="J31" s="411"/>
      <c r="K31" s="393"/>
      <c r="L31" s="394"/>
      <c r="M31" s="395"/>
      <c r="N31" s="393"/>
      <c r="O31" s="394"/>
      <c r="P31" s="395"/>
      <c r="Q31" s="393"/>
      <c r="R31" s="394"/>
      <c r="S31" s="395"/>
      <c r="T31" s="393"/>
      <c r="U31" s="394"/>
      <c r="V31" s="395"/>
      <c r="W31" s="393"/>
      <c r="X31" s="394"/>
      <c r="Y31" s="395"/>
      <c r="Z31" s="393"/>
      <c r="AA31" s="394"/>
      <c r="AB31" s="395"/>
      <c r="AC31" s="393"/>
      <c r="AD31" s="394"/>
      <c r="AE31" s="395"/>
      <c r="AF31" s="393">
        <f>SUM(K31:AE31)</f>
        <v>0</v>
      </c>
      <c r="AG31" s="394"/>
      <c r="AH31" s="395"/>
    </row>
    <row r="32" spans="1:34" s="950" customFormat="1" ht="15" customHeight="1" x14ac:dyDescent="0.25">
      <c r="A32" s="409" t="s">
        <v>52</v>
      </c>
      <c r="B32" s="410"/>
      <c r="C32" s="410"/>
      <c r="D32" s="410"/>
      <c r="E32" s="410"/>
      <c r="F32" s="410"/>
      <c r="G32" s="410"/>
      <c r="H32" s="410"/>
      <c r="I32" s="410"/>
      <c r="J32" s="411"/>
      <c r="K32" s="393"/>
      <c r="L32" s="394"/>
      <c r="M32" s="395"/>
      <c r="N32" s="393"/>
      <c r="O32" s="394"/>
      <c r="P32" s="395"/>
      <c r="Q32" s="393"/>
      <c r="R32" s="394"/>
      <c r="S32" s="395"/>
      <c r="T32" s="393"/>
      <c r="U32" s="394"/>
      <c r="V32" s="395"/>
      <c r="W32" s="393"/>
      <c r="X32" s="394"/>
      <c r="Y32" s="395"/>
      <c r="Z32" s="393"/>
      <c r="AA32" s="394"/>
      <c r="AB32" s="395"/>
      <c r="AC32" s="393"/>
      <c r="AD32" s="394"/>
      <c r="AE32" s="395"/>
      <c r="AF32" s="393">
        <f>SUM(K32:AE32)</f>
        <v>0</v>
      </c>
      <c r="AG32" s="394"/>
      <c r="AH32" s="395"/>
    </row>
    <row r="33" spans="1:36" s="950" customFormat="1" ht="15" customHeight="1" x14ac:dyDescent="0.25">
      <c r="A33" s="349" t="s">
        <v>53</v>
      </c>
      <c r="B33" s="350"/>
      <c r="C33" s="350"/>
      <c r="D33" s="350"/>
      <c r="E33" s="350"/>
      <c r="F33" s="350"/>
      <c r="G33" s="350"/>
      <c r="H33" s="350"/>
      <c r="I33" s="350"/>
      <c r="J33" s="351"/>
      <c r="K33" s="220"/>
      <c r="L33" s="221"/>
      <c r="M33" s="222"/>
      <c r="N33" s="220"/>
      <c r="O33" s="221"/>
      <c r="P33" s="222"/>
      <c r="Q33" s="220"/>
      <c r="R33" s="221"/>
      <c r="S33" s="222"/>
      <c r="T33" s="220"/>
      <c r="U33" s="221"/>
      <c r="V33" s="222"/>
      <c r="W33" s="220"/>
      <c r="X33" s="221"/>
      <c r="Y33" s="222"/>
      <c r="Z33" s="220"/>
      <c r="AA33" s="221"/>
      <c r="AB33" s="222"/>
      <c r="AC33" s="220"/>
      <c r="AD33" s="221"/>
      <c r="AE33" s="222"/>
      <c r="AF33" s="220"/>
      <c r="AG33" s="221"/>
      <c r="AH33" s="222">
        <v>0</v>
      </c>
    </row>
    <row r="34" spans="1:36" s="950" customFormat="1" ht="15" customHeight="1" x14ac:dyDescent="0.25">
      <c r="A34" s="409" t="s">
        <v>54</v>
      </c>
      <c r="B34" s="410"/>
      <c r="C34" s="410"/>
      <c r="D34" s="410"/>
      <c r="E34" s="410"/>
      <c r="F34" s="410"/>
      <c r="G34" s="410"/>
      <c r="H34" s="410"/>
      <c r="I34" s="410"/>
      <c r="J34" s="411"/>
      <c r="K34" s="393">
        <f>K30+K31+K32</f>
        <v>0</v>
      </c>
      <c r="L34" s="394"/>
      <c r="M34" s="395"/>
      <c r="N34" s="393">
        <f t="shared" ref="N34" si="12">N30+N31+N32</f>
        <v>0</v>
      </c>
      <c r="O34" s="394"/>
      <c r="P34" s="395"/>
      <c r="Q34" s="393">
        <f t="shared" ref="Q34" si="13">Q30+Q31+Q32</f>
        <v>0</v>
      </c>
      <c r="R34" s="394"/>
      <c r="S34" s="395"/>
      <c r="T34" s="393">
        <f t="shared" ref="T34" si="14">T30+T31+T32</f>
        <v>0</v>
      </c>
      <c r="U34" s="394"/>
      <c r="V34" s="395"/>
      <c r="W34" s="393">
        <f t="shared" ref="W34" si="15">W30+W31+W32</f>
        <v>0</v>
      </c>
      <c r="X34" s="394"/>
      <c r="Y34" s="395"/>
      <c r="Z34" s="393">
        <f t="shared" ref="Z34" si="16">Z30+Z31+Z32</f>
        <v>0</v>
      </c>
      <c r="AA34" s="394"/>
      <c r="AB34" s="395"/>
      <c r="AC34" s="393">
        <f t="shared" ref="AC34" si="17">AC30+AC31+AC32</f>
        <v>0</v>
      </c>
      <c r="AD34" s="394"/>
      <c r="AE34" s="395"/>
      <c r="AF34" s="393">
        <f>SUM(K34:AE34)</f>
        <v>0</v>
      </c>
      <c r="AG34" s="394"/>
      <c r="AH34" s="395"/>
    </row>
    <row r="35" spans="1:36" x14ac:dyDescent="0.25">
      <c r="A35" s="412" t="s">
        <v>57</v>
      </c>
      <c r="B35" s="413"/>
      <c r="C35" s="413"/>
      <c r="D35" s="413"/>
      <c r="E35" s="413"/>
      <c r="F35" s="413"/>
      <c r="G35" s="413"/>
      <c r="H35" s="413"/>
      <c r="I35" s="413"/>
      <c r="J35" s="413"/>
      <c r="K35" s="413"/>
      <c r="L35" s="413"/>
      <c r="M35" s="413"/>
      <c r="N35" s="413"/>
      <c r="O35" s="413"/>
      <c r="P35" s="413"/>
      <c r="Q35" s="413"/>
      <c r="R35" s="413"/>
      <c r="S35" s="413"/>
      <c r="T35" s="413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4"/>
    </row>
    <row r="36" spans="1:36" ht="21" customHeight="1" x14ac:dyDescent="0.25">
      <c r="A36" s="409" t="s">
        <v>50</v>
      </c>
      <c r="B36" s="410"/>
      <c r="C36" s="410"/>
      <c r="D36" s="410"/>
      <c r="E36" s="410"/>
      <c r="F36" s="410"/>
      <c r="G36" s="410"/>
      <c r="H36" s="410"/>
      <c r="I36" s="410"/>
      <c r="J36" s="411"/>
      <c r="K36" s="393">
        <f>K18-K24-K30</f>
        <v>0</v>
      </c>
      <c r="L36" s="394"/>
      <c r="M36" s="395"/>
      <c r="N36" s="393">
        <f t="shared" ref="N36" si="18">N18-N24-N30</f>
        <v>0</v>
      </c>
      <c r="O36" s="394"/>
      <c r="P36" s="395"/>
      <c r="Q36" s="393">
        <f t="shared" ref="Q36" si="19">Q18-Q24-Q30</f>
        <v>0</v>
      </c>
      <c r="R36" s="394"/>
      <c r="S36" s="395"/>
      <c r="T36" s="393">
        <f t="shared" ref="T36" si="20">T18-T24-T30</f>
        <v>0</v>
      </c>
      <c r="U36" s="394"/>
      <c r="V36" s="395"/>
      <c r="W36" s="393">
        <f t="shared" ref="W36" si="21">W18-W24-W30</f>
        <v>0</v>
      </c>
      <c r="X36" s="394"/>
      <c r="Y36" s="395"/>
      <c r="Z36" s="393">
        <f t="shared" ref="Z36" si="22">Z18-Z24-Z30</f>
        <v>0</v>
      </c>
      <c r="AA36" s="394"/>
      <c r="AB36" s="395"/>
      <c r="AC36" s="393">
        <f t="shared" ref="AC36" si="23">AC18-AC24-AC30</f>
        <v>0</v>
      </c>
      <c r="AD36" s="394"/>
      <c r="AE36" s="395"/>
      <c r="AF36" s="393">
        <f t="shared" ref="AF36" si="24">AF18-AF24-AF30</f>
        <v>0</v>
      </c>
      <c r="AG36" s="394"/>
      <c r="AH36" s="395"/>
      <c r="AI36" s="1" t="str">
        <f>IF(ROUND(AF36-Aktíva!G9,0)=0,"","CHYBA")</f>
        <v/>
      </c>
      <c r="AJ36" t="s">
        <v>1077</v>
      </c>
    </row>
    <row r="37" spans="1:36" ht="15" customHeight="1" x14ac:dyDescent="0.25">
      <c r="A37" s="409" t="s">
        <v>54</v>
      </c>
      <c r="B37" s="410"/>
      <c r="C37" s="410"/>
      <c r="D37" s="410"/>
      <c r="E37" s="410"/>
      <c r="F37" s="410"/>
      <c r="G37" s="410"/>
      <c r="H37" s="410"/>
      <c r="I37" s="410"/>
      <c r="J37" s="411"/>
      <c r="K37" s="393">
        <f>K22-K28-K34</f>
        <v>0</v>
      </c>
      <c r="L37" s="394"/>
      <c r="M37" s="395"/>
      <c r="N37" s="393">
        <f t="shared" ref="N37" si="25">N22-N28-N34</f>
        <v>0</v>
      </c>
      <c r="O37" s="394"/>
      <c r="P37" s="395"/>
      <c r="Q37" s="393">
        <f t="shared" ref="Q37" si="26">Q22-Q28-Q34</f>
        <v>0</v>
      </c>
      <c r="R37" s="394"/>
      <c r="S37" s="395"/>
      <c r="T37" s="393">
        <f t="shared" ref="T37" si="27">T22-T28-T34</f>
        <v>0</v>
      </c>
      <c r="U37" s="394"/>
      <c r="V37" s="395"/>
      <c r="W37" s="393">
        <f t="shared" ref="W37" si="28">W22-W28-W34</f>
        <v>0</v>
      </c>
      <c r="X37" s="394"/>
      <c r="Y37" s="395"/>
      <c r="Z37" s="393">
        <f t="shared" ref="Z37" si="29">Z22-Z28-Z34</f>
        <v>0</v>
      </c>
      <c r="AA37" s="394"/>
      <c r="AB37" s="395"/>
      <c r="AC37" s="393">
        <f t="shared" ref="AC37" si="30">AC22-AC28-AC34</f>
        <v>0</v>
      </c>
      <c r="AD37" s="394"/>
      <c r="AE37" s="395"/>
      <c r="AF37" s="393">
        <f t="shared" ref="AF37" si="31">AF22-AF28-AF34</f>
        <v>0</v>
      </c>
      <c r="AG37" s="394"/>
      <c r="AH37" s="395"/>
      <c r="AI37" t="str">
        <f>IF(ROUND(AF37-Aktíva!F8,0)=0,"","CHYBA")</f>
        <v/>
      </c>
      <c r="AJ37" t="s">
        <v>1077</v>
      </c>
    </row>
    <row r="38" spans="1:36" ht="14.45" x14ac:dyDescent="0.3">
      <c r="A38" s="178"/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</row>
    <row r="39" spans="1:36" ht="11.25" hidden="1" customHeight="1" x14ac:dyDescent="0.3">
      <c r="A39" s="178"/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</row>
    <row r="40" spans="1:36" ht="14.45" hidden="1" x14ac:dyDescent="0.3">
      <c r="A40" s="178"/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</row>
    <row r="41" spans="1:36" ht="14.45" hidden="1" x14ac:dyDescent="0.3">
      <c r="A41" s="178"/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</row>
    <row r="42" spans="1:36" ht="14.45" hidden="1" x14ac:dyDescent="0.3">
      <c r="A42" s="178"/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</row>
    <row r="43" spans="1:36" ht="14.45" hidden="1" x14ac:dyDescent="0.3">
      <c r="A43" s="178"/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</row>
    <row r="44" spans="1:36" ht="14.45" hidden="1" x14ac:dyDescent="0.3">
      <c r="A44" s="178"/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</row>
    <row r="45" spans="1:36" ht="14.45" hidden="1" x14ac:dyDescent="0.3">
      <c r="A45" s="178"/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</row>
    <row r="46" spans="1:36" ht="14.45" hidden="1" x14ac:dyDescent="0.3">
      <c r="A46" s="178"/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</row>
    <row r="47" spans="1:36" ht="14.45" hidden="1" x14ac:dyDescent="0.3">
      <c r="A47" s="178"/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</row>
    <row r="48" spans="1:36" ht="14.45" hidden="1" x14ac:dyDescent="0.3">
      <c r="A48" s="178"/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</row>
    <row r="49" spans="1:34" ht="14.45" x14ac:dyDescent="0.3">
      <c r="A49" s="178"/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</row>
    <row r="50" spans="1:34" ht="15" customHeight="1" x14ac:dyDescent="0.25">
      <c r="A50" s="572" t="s">
        <v>35</v>
      </c>
      <c r="B50" s="573"/>
      <c r="C50" s="573"/>
      <c r="D50" s="573"/>
      <c r="E50" s="573"/>
      <c r="F50" s="573"/>
      <c r="G50" s="573"/>
      <c r="H50" s="573"/>
      <c r="I50" s="573"/>
      <c r="J50" s="574"/>
      <c r="K50" s="390" t="s">
        <v>59</v>
      </c>
      <c r="L50" s="391"/>
      <c r="M50" s="391"/>
      <c r="N50" s="391"/>
      <c r="O50" s="391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2"/>
    </row>
    <row r="51" spans="1:34" x14ac:dyDescent="0.25">
      <c r="A51" s="575"/>
      <c r="B51" s="576"/>
      <c r="C51" s="576"/>
      <c r="D51" s="576"/>
      <c r="E51" s="576"/>
      <c r="F51" s="576"/>
      <c r="G51" s="576"/>
      <c r="H51" s="576"/>
      <c r="I51" s="576"/>
      <c r="J51" s="577"/>
      <c r="K51" s="481" t="s">
        <v>82</v>
      </c>
      <c r="L51" s="482"/>
      <c r="M51" s="483"/>
      <c r="N51" s="481" t="s">
        <v>36</v>
      </c>
      <c r="O51" s="482"/>
      <c r="P51" s="483"/>
      <c r="Q51" s="481" t="s">
        <v>83</v>
      </c>
      <c r="R51" s="482"/>
      <c r="S51" s="483"/>
      <c r="T51" s="481" t="s">
        <v>37</v>
      </c>
      <c r="U51" s="482"/>
      <c r="V51" s="483"/>
      <c r="W51" s="481" t="s">
        <v>38</v>
      </c>
      <c r="X51" s="482"/>
      <c r="Y51" s="483"/>
      <c r="Z51" s="481" t="s">
        <v>86</v>
      </c>
      <c r="AA51" s="482"/>
      <c r="AB51" s="483"/>
      <c r="AC51" s="481" t="s">
        <v>85</v>
      </c>
      <c r="AD51" s="482"/>
      <c r="AE51" s="483"/>
      <c r="AF51" s="481" t="s">
        <v>39</v>
      </c>
      <c r="AG51" s="482"/>
      <c r="AH51" s="483"/>
    </row>
    <row r="52" spans="1:34" ht="42.75" customHeight="1" x14ac:dyDescent="0.25">
      <c r="A52" s="578"/>
      <c r="B52" s="579"/>
      <c r="C52" s="579"/>
      <c r="D52" s="579"/>
      <c r="E52" s="579"/>
      <c r="F52" s="579"/>
      <c r="G52" s="579"/>
      <c r="H52" s="579"/>
      <c r="I52" s="579"/>
      <c r="J52" s="580"/>
      <c r="K52" s="484"/>
      <c r="L52" s="485"/>
      <c r="M52" s="486"/>
      <c r="N52" s="484"/>
      <c r="O52" s="485"/>
      <c r="P52" s="486"/>
      <c r="Q52" s="484"/>
      <c r="R52" s="485"/>
      <c r="S52" s="486"/>
      <c r="T52" s="484"/>
      <c r="U52" s="485"/>
      <c r="V52" s="486"/>
      <c r="W52" s="484"/>
      <c r="X52" s="485"/>
      <c r="Y52" s="486"/>
      <c r="Z52" s="484"/>
      <c r="AA52" s="485"/>
      <c r="AB52" s="486"/>
      <c r="AC52" s="484"/>
      <c r="AD52" s="485"/>
      <c r="AE52" s="486"/>
      <c r="AF52" s="484"/>
      <c r="AG52" s="485"/>
      <c r="AH52" s="486"/>
    </row>
    <row r="53" spans="1:34" ht="14.45" x14ac:dyDescent="0.3">
      <c r="A53" s="518" t="s">
        <v>40</v>
      </c>
      <c r="B53" s="519"/>
      <c r="C53" s="519"/>
      <c r="D53" s="519"/>
      <c r="E53" s="519"/>
      <c r="F53" s="519"/>
      <c r="G53" s="519"/>
      <c r="H53" s="519"/>
      <c r="I53" s="519"/>
      <c r="J53" s="520"/>
      <c r="K53" s="518" t="s">
        <v>41</v>
      </c>
      <c r="L53" s="519"/>
      <c r="M53" s="520"/>
      <c r="N53" s="518" t="s">
        <v>42</v>
      </c>
      <c r="O53" s="519"/>
      <c r="P53" s="520"/>
      <c r="Q53" s="518" t="s">
        <v>43</v>
      </c>
      <c r="R53" s="519"/>
      <c r="S53" s="520"/>
      <c r="T53" s="518" t="s">
        <v>44</v>
      </c>
      <c r="U53" s="519"/>
      <c r="V53" s="520"/>
      <c r="W53" s="518" t="s">
        <v>45</v>
      </c>
      <c r="X53" s="519"/>
      <c r="Y53" s="520"/>
      <c r="Z53" s="518" t="s">
        <v>46</v>
      </c>
      <c r="AA53" s="519"/>
      <c r="AB53" s="520"/>
      <c r="AC53" s="518" t="s">
        <v>47</v>
      </c>
      <c r="AD53" s="519"/>
      <c r="AE53" s="520"/>
      <c r="AF53" s="518" t="s">
        <v>48</v>
      </c>
      <c r="AG53" s="519"/>
      <c r="AH53" s="520"/>
    </row>
    <row r="54" spans="1:34" x14ac:dyDescent="0.25">
      <c r="A54" s="412" t="s">
        <v>49</v>
      </c>
      <c r="B54" s="413"/>
      <c r="C54" s="413"/>
      <c r="D54" s="413"/>
      <c r="E54" s="413"/>
      <c r="F54" s="413"/>
      <c r="G54" s="413"/>
      <c r="H54" s="413"/>
      <c r="I54" s="413"/>
      <c r="J54" s="413"/>
      <c r="K54" s="413"/>
      <c r="L54" s="413"/>
      <c r="M54" s="413"/>
      <c r="N54" s="413"/>
      <c r="O54" s="413"/>
      <c r="P54" s="413"/>
      <c r="Q54" s="413"/>
      <c r="R54" s="413"/>
      <c r="S54" s="413"/>
      <c r="T54" s="413"/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  <c r="AH54" s="414"/>
    </row>
    <row r="55" spans="1:34" ht="22.5" customHeight="1" x14ac:dyDescent="0.25">
      <c r="A55" s="409" t="s">
        <v>50</v>
      </c>
      <c r="B55" s="410"/>
      <c r="C55" s="410"/>
      <c r="D55" s="410"/>
      <c r="E55" s="410"/>
      <c r="F55" s="410"/>
      <c r="G55" s="410"/>
      <c r="H55" s="410"/>
      <c r="I55" s="410"/>
      <c r="J55" s="411"/>
      <c r="K55" s="393"/>
      <c r="L55" s="394"/>
      <c r="M55" s="395"/>
      <c r="N55" s="393">
        <v>19334</v>
      </c>
      <c r="O55" s="394"/>
      <c r="P55" s="395"/>
      <c r="Q55" s="393"/>
      <c r="R55" s="394"/>
      <c r="S55" s="395"/>
      <c r="T55" s="393"/>
      <c r="U55" s="394"/>
      <c r="V55" s="395"/>
      <c r="W55" s="393"/>
      <c r="X55" s="394"/>
      <c r="Y55" s="395"/>
      <c r="Z55" s="393"/>
      <c r="AA55" s="394"/>
      <c r="AB55" s="395"/>
      <c r="AC55" s="393"/>
      <c r="AD55" s="394"/>
      <c r="AE55" s="395"/>
      <c r="AF55" s="393">
        <f>SUM(K55:AE55)</f>
        <v>19334</v>
      </c>
      <c r="AG55" s="394"/>
      <c r="AH55" s="395"/>
    </row>
    <row r="56" spans="1:34" x14ac:dyDescent="0.25">
      <c r="A56" s="409" t="s">
        <v>51</v>
      </c>
      <c r="B56" s="410"/>
      <c r="C56" s="410"/>
      <c r="D56" s="410"/>
      <c r="E56" s="410"/>
      <c r="F56" s="410"/>
      <c r="G56" s="410"/>
      <c r="H56" s="410"/>
      <c r="I56" s="410"/>
      <c r="J56" s="411"/>
      <c r="K56" s="393"/>
      <c r="L56" s="394"/>
      <c r="M56" s="395"/>
      <c r="N56" s="393"/>
      <c r="O56" s="394"/>
      <c r="P56" s="395"/>
      <c r="Q56" s="393"/>
      <c r="R56" s="394"/>
      <c r="S56" s="395"/>
      <c r="T56" s="393"/>
      <c r="U56" s="394"/>
      <c r="V56" s="395"/>
      <c r="W56" s="393"/>
      <c r="X56" s="394"/>
      <c r="Y56" s="395"/>
      <c r="Z56" s="393"/>
      <c r="AA56" s="394"/>
      <c r="AB56" s="395"/>
      <c r="AC56" s="393"/>
      <c r="AD56" s="394"/>
      <c r="AE56" s="395"/>
      <c r="AF56" s="393">
        <f>SUM(K56:AE56)</f>
        <v>0</v>
      </c>
      <c r="AG56" s="394"/>
      <c r="AH56" s="395"/>
    </row>
    <row r="57" spans="1:34" x14ac:dyDescent="0.25">
      <c r="A57" s="409" t="s">
        <v>52</v>
      </c>
      <c r="B57" s="410"/>
      <c r="C57" s="410"/>
      <c r="D57" s="410"/>
      <c r="E57" s="410"/>
      <c r="F57" s="410"/>
      <c r="G57" s="410"/>
      <c r="H57" s="410"/>
      <c r="I57" s="410"/>
      <c r="J57" s="411"/>
      <c r="K57" s="393"/>
      <c r="L57" s="394"/>
      <c r="M57" s="395"/>
      <c r="N57" s="393"/>
      <c r="O57" s="394"/>
      <c r="P57" s="395"/>
      <c r="Q57" s="393"/>
      <c r="R57" s="394"/>
      <c r="S57" s="395"/>
      <c r="T57" s="393"/>
      <c r="U57" s="394"/>
      <c r="V57" s="395"/>
      <c r="W57" s="393"/>
      <c r="X57" s="394"/>
      <c r="Y57" s="395"/>
      <c r="Z57" s="393"/>
      <c r="AA57" s="394"/>
      <c r="AB57" s="395"/>
      <c r="AC57" s="393"/>
      <c r="AD57" s="394"/>
      <c r="AE57" s="395"/>
      <c r="AF57" s="393">
        <f>SUM(K57:AE57)</f>
        <v>0</v>
      </c>
      <c r="AG57" s="394"/>
      <c r="AH57" s="395"/>
    </row>
    <row r="58" spans="1:34" ht="14.45" x14ac:dyDescent="0.3">
      <c r="A58" s="409" t="s">
        <v>53</v>
      </c>
      <c r="B58" s="410"/>
      <c r="C58" s="410"/>
      <c r="D58" s="410"/>
      <c r="E58" s="410"/>
      <c r="F58" s="410"/>
      <c r="G58" s="410"/>
      <c r="H58" s="410"/>
      <c r="I58" s="410"/>
      <c r="J58" s="411"/>
      <c r="K58" s="393"/>
      <c r="L58" s="394"/>
      <c r="M58" s="395"/>
      <c r="N58" s="393"/>
      <c r="O58" s="394"/>
      <c r="P58" s="395"/>
      <c r="Q58" s="393"/>
      <c r="R58" s="394"/>
      <c r="S58" s="395"/>
      <c r="T58" s="393"/>
      <c r="U58" s="394"/>
      <c r="V58" s="395"/>
      <c r="W58" s="393"/>
      <c r="X58" s="394"/>
      <c r="Y58" s="395"/>
      <c r="Z58" s="393"/>
      <c r="AA58" s="394"/>
      <c r="AB58" s="395"/>
      <c r="AC58" s="393"/>
      <c r="AD58" s="394"/>
      <c r="AE58" s="395"/>
      <c r="AF58" s="393">
        <f>SUM(K58:AE58)</f>
        <v>0</v>
      </c>
      <c r="AG58" s="394"/>
      <c r="AH58" s="395"/>
    </row>
    <row r="59" spans="1:34" ht="15" customHeight="1" x14ac:dyDescent="0.25">
      <c r="A59" s="409" t="s">
        <v>54</v>
      </c>
      <c r="B59" s="410"/>
      <c r="C59" s="410"/>
      <c r="D59" s="410"/>
      <c r="E59" s="410"/>
      <c r="F59" s="410"/>
      <c r="G59" s="410"/>
      <c r="H59" s="410"/>
      <c r="I59" s="410"/>
      <c r="J59" s="411"/>
      <c r="K59" s="393">
        <f>K55+K56+K57+K58</f>
        <v>0</v>
      </c>
      <c r="L59" s="394"/>
      <c r="M59" s="395"/>
      <c r="N59" s="393">
        <f t="shared" ref="N59" si="32">N55+N56+N57+N58</f>
        <v>19334</v>
      </c>
      <c r="O59" s="394"/>
      <c r="P59" s="395"/>
      <c r="Q59" s="393">
        <f t="shared" ref="Q59" si="33">Q55+Q56+Q57+Q58</f>
        <v>0</v>
      </c>
      <c r="R59" s="394"/>
      <c r="S59" s="395"/>
      <c r="T59" s="393">
        <f t="shared" ref="T59" si="34">T55+T56+T57+T58</f>
        <v>0</v>
      </c>
      <c r="U59" s="394"/>
      <c r="V59" s="395"/>
      <c r="W59" s="393">
        <f t="shared" ref="W59" si="35">W55+W56+W57+W58</f>
        <v>0</v>
      </c>
      <c r="X59" s="394"/>
      <c r="Y59" s="395"/>
      <c r="Z59" s="393">
        <f t="shared" ref="Z59" si="36">Z55+Z56+Z57+Z58</f>
        <v>0</v>
      </c>
      <c r="AA59" s="394"/>
      <c r="AB59" s="395"/>
      <c r="AC59" s="393">
        <f t="shared" ref="AC59" si="37">AC55+AC56+AC57+AC58</f>
        <v>0</v>
      </c>
      <c r="AD59" s="394"/>
      <c r="AE59" s="395"/>
      <c r="AF59" s="393">
        <f>SUM(K59:AE59)</f>
        <v>19334</v>
      </c>
      <c r="AG59" s="394"/>
      <c r="AH59" s="395"/>
    </row>
    <row r="60" spans="1:34" x14ac:dyDescent="0.25">
      <c r="A60" s="412" t="s">
        <v>55</v>
      </c>
      <c r="B60" s="413"/>
      <c r="C60" s="413"/>
      <c r="D60" s="413"/>
      <c r="E60" s="413"/>
      <c r="F60" s="413"/>
      <c r="G60" s="413"/>
      <c r="H60" s="413"/>
      <c r="I60" s="413"/>
      <c r="J60" s="413"/>
      <c r="K60" s="413"/>
      <c r="L60" s="413"/>
      <c r="M60" s="413"/>
      <c r="N60" s="413"/>
      <c r="O60" s="413"/>
      <c r="P60" s="413"/>
      <c r="Q60" s="413"/>
      <c r="R60" s="413"/>
      <c r="S60" s="413"/>
      <c r="T60" s="413"/>
      <c r="U60" s="413"/>
      <c r="V60" s="413"/>
      <c r="W60" s="413"/>
      <c r="X60" s="413"/>
      <c r="Y60" s="413"/>
      <c r="Z60" s="413"/>
      <c r="AA60" s="413"/>
      <c r="AB60" s="413"/>
      <c r="AC60" s="413"/>
      <c r="AD60" s="413"/>
      <c r="AE60" s="413"/>
      <c r="AF60" s="413"/>
      <c r="AG60" s="413"/>
      <c r="AH60" s="414"/>
    </row>
    <row r="61" spans="1:34" ht="22.5" customHeight="1" x14ac:dyDescent="0.25">
      <c r="A61" s="409" t="s">
        <v>50</v>
      </c>
      <c r="B61" s="410"/>
      <c r="C61" s="410"/>
      <c r="D61" s="410"/>
      <c r="E61" s="410"/>
      <c r="F61" s="410"/>
      <c r="G61" s="410"/>
      <c r="H61" s="410"/>
      <c r="I61" s="410"/>
      <c r="J61" s="411"/>
      <c r="K61" s="393"/>
      <c r="L61" s="394"/>
      <c r="M61" s="395"/>
      <c r="N61" s="393">
        <v>19334</v>
      </c>
      <c r="O61" s="394"/>
      <c r="P61" s="395"/>
      <c r="Q61" s="393"/>
      <c r="R61" s="394"/>
      <c r="S61" s="395"/>
      <c r="T61" s="393"/>
      <c r="U61" s="394"/>
      <c r="V61" s="395"/>
      <c r="W61" s="393"/>
      <c r="X61" s="394"/>
      <c r="Y61" s="395"/>
      <c r="Z61" s="393"/>
      <c r="AA61" s="394"/>
      <c r="AB61" s="395"/>
      <c r="AC61" s="393"/>
      <c r="AD61" s="394"/>
      <c r="AE61" s="395"/>
      <c r="AF61" s="393">
        <f>SUM(K61:AE61)</f>
        <v>19334</v>
      </c>
      <c r="AG61" s="394"/>
      <c r="AH61" s="395"/>
    </row>
    <row r="62" spans="1:34" x14ac:dyDescent="0.25">
      <c r="A62" s="409" t="s">
        <v>51</v>
      </c>
      <c r="B62" s="410"/>
      <c r="C62" s="410"/>
      <c r="D62" s="410"/>
      <c r="E62" s="410"/>
      <c r="F62" s="410"/>
      <c r="G62" s="410"/>
      <c r="H62" s="410"/>
      <c r="I62" s="410"/>
      <c r="J62" s="411"/>
      <c r="K62" s="393"/>
      <c r="L62" s="394"/>
      <c r="M62" s="395"/>
      <c r="N62" s="393"/>
      <c r="O62" s="394"/>
      <c r="P62" s="395"/>
      <c r="Q62" s="393"/>
      <c r="R62" s="394"/>
      <c r="S62" s="395"/>
      <c r="T62" s="393"/>
      <c r="U62" s="394"/>
      <c r="V62" s="395"/>
      <c r="W62" s="393"/>
      <c r="X62" s="394"/>
      <c r="Y62" s="395"/>
      <c r="Z62" s="393"/>
      <c r="AA62" s="394"/>
      <c r="AB62" s="395"/>
      <c r="AC62" s="393"/>
      <c r="AD62" s="394"/>
      <c r="AE62" s="395"/>
      <c r="AF62" s="393">
        <f>SUM(K62:AE62)</f>
        <v>0</v>
      </c>
      <c r="AG62" s="394"/>
      <c r="AH62" s="395"/>
    </row>
    <row r="63" spans="1:34" x14ac:dyDescent="0.25">
      <c r="A63" s="409" t="s">
        <v>52</v>
      </c>
      <c r="B63" s="410"/>
      <c r="C63" s="410"/>
      <c r="D63" s="410"/>
      <c r="E63" s="410"/>
      <c r="F63" s="410"/>
      <c r="G63" s="410"/>
      <c r="H63" s="410"/>
      <c r="I63" s="410"/>
      <c r="J63" s="411"/>
      <c r="K63" s="393"/>
      <c r="L63" s="394"/>
      <c r="M63" s="395"/>
      <c r="N63" s="393"/>
      <c r="O63" s="394"/>
      <c r="P63" s="395"/>
      <c r="Q63" s="393"/>
      <c r="R63" s="394"/>
      <c r="S63" s="395"/>
      <c r="T63" s="393"/>
      <c r="U63" s="394"/>
      <c r="V63" s="395"/>
      <c r="W63" s="393"/>
      <c r="X63" s="394"/>
      <c r="Y63" s="395"/>
      <c r="Z63" s="393"/>
      <c r="AA63" s="394"/>
      <c r="AB63" s="395"/>
      <c r="AC63" s="393"/>
      <c r="AD63" s="394"/>
      <c r="AE63" s="395"/>
      <c r="AF63" s="393">
        <f>SUM(K63:AE63)</f>
        <v>0</v>
      </c>
      <c r="AG63" s="394"/>
      <c r="AH63" s="395"/>
    </row>
    <row r="64" spans="1:34" s="124" customFormat="1" ht="14.45" x14ac:dyDescent="0.3">
      <c r="A64" s="409" t="s">
        <v>53</v>
      </c>
      <c r="B64" s="410"/>
      <c r="C64" s="410"/>
      <c r="D64" s="410"/>
      <c r="E64" s="410"/>
      <c r="F64" s="410"/>
      <c r="G64" s="410"/>
      <c r="H64" s="410"/>
      <c r="I64" s="410"/>
      <c r="J64" s="411"/>
      <c r="K64" s="393"/>
      <c r="L64" s="394"/>
      <c r="M64" s="395"/>
      <c r="N64" s="393"/>
      <c r="O64" s="394"/>
      <c r="P64" s="395"/>
      <c r="Q64" s="393"/>
      <c r="R64" s="394"/>
      <c r="S64" s="395"/>
      <c r="T64" s="393"/>
      <c r="U64" s="394"/>
      <c r="V64" s="395"/>
      <c r="W64" s="393"/>
      <c r="X64" s="394"/>
      <c r="Y64" s="395"/>
      <c r="Z64" s="393"/>
      <c r="AA64" s="394"/>
      <c r="AB64" s="395"/>
      <c r="AC64" s="393"/>
      <c r="AD64" s="394"/>
      <c r="AE64" s="395"/>
      <c r="AF64" s="393">
        <f>SUM(K64:AE64)</f>
        <v>0</v>
      </c>
      <c r="AG64" s="394"/>
      <c r="AH64" s="395"/>
    </row>
    <row r="65" spans="1:36" ht="15" customHeight="1" x14ac:dyDescent="0.25">
      <c r="A65" s="409" t="s">
        <v>54</v>
      </c>
      <c r="B65" s="410"/>
      <c r="C65" s="410"/>
      <c r="D65" s="410"/>
      <c r="E65" s="410"/>
      <c r="F65" s="410"/>
      <c r="G65" s="410"/>
      <c r="H65" s="410"/>
      <c r="I65" s="410"/>
      <c r="J65" s="411"/>
      <c r="K65" s="393">
        <f>K61+K62+K63</f>
        <v>0</v>
      </c>
      <c r="L65" s="394"/>
      <c r="M65" s="395"/>
      <c r="N65" s="393">
        <f t="shared" ref="N65" si="38">N61+N62+N63</f>
        <v>19334</v>
      </c>
      <c r="O65" s="394"/>
      <c r="P65" s="395"/>
      <c r="Q65" s="393">
        <f t="shared" ref="Q65" si="39">Q61+Q62+Q63</f>
        <v>0</v>
      </c>
      <c r="R65" s="394"/>
      <c r="S65" s="395"/>
      <c r="T65" s="393">
        <f t="shared" ref="T65" si="40">T61+T62+T63</f>
        <v>0</v>
      </c>
      <c r="U65" s="394"/>
      <c r="V65" s="395"/>
      <c r="W65" s="393">
        <f t="shared" ref="W65" si="41">W61+W62+W63</f>
        <v>0</v>
      </c>
      <c r="X65" s="394"/>
      <c r="Y65" s="395"/>
      <c r="Z65" s="393">
        <f t="shared" ref="Z65" si="42">Z61+Z62+Z63</f>
        <v>0</v>
      </c>
      <c r="AA65" s="394"/>
      <c r="AB65" s="395"/>
      <c r="AC65" s="393">
        <f t="shared" ref="AC65" si="43">AC61+AC62+AC63</f>
        <v>0</v>
      </c>
      <c r="AD65" s="394"/>
      <c r="AE65" s="395"/>
      <c r="AF65" s="393">
        <f>SUM(K65:AE65)</f>
        <v>19334</v>
      </c>
      <c r="AG65" s="394"/>
      <c r="AH65" s="395"/>
    </row>
    <row r="66" spans="1:36" x14ac:dyDescent="0.25">
      <c r="A66" s="412" t="s">
        <v>56</v>
      </c>
      <c r="B66" s="413"/>
      <c r="C66" s="413"/>
      <c r="D66" s="413"/>
      <c r="E66" s="413"/>
      <c r="F66" s="413"/>
      <c r="G66" s="413"/>
      <c r="H66" s="413"/>
      <c r="I66" s="413"/>
      <c r="J66" s="413"/>
      <c r="K66" s="413"/>
      <c r="L66" s="413"/>
      <c r="M66" s="413"/>
      <c r="N66" s="413"/>
      <c r="O66" s="413"/>
      <c r="P66" s="413"/>
      <c r="Q66" s="413"/>
      <c r="R66" s="413"/>
      <c r="S66" s="413"/>
      <c r="T66" s="413"/>
      <c r="U66" s="413"/>
      <c r="V66" s="413"/>
      <c r="W66" s="413"/>
      <c r="X66" s="413"/>
      <c r="Y66" s="413"/>
      <c r="Z66" s="413"/>
      <c r="AA66" s="413"/>
      <c r="AB66" s="413"/>
      <c r="AC66" s="413"/>
      <c r="AD66" s="413"/>
      <c r="AE66" s="413"/>
      <c r="AF66" s="413"/>
      <c r="AG66" s="413"/>
      <c r="AH66" s="414"/>
    </row>
    <row r="67" spans="1:36" ht="22.5" customHeight="1" x14ac:dyDescent="0.25">
      <c r="A67" s="409" t="s">
        <v>50</v>
      </c>
      <c r="B67" s="410"/>
      <c r="C67" s="410"/>
      <c r="D67" s="410"/>
      <c r="E67" s="410"/>
      <c r="F67" s="410"/>
      <c r="G67" s="410"/>
      <c r="H67" s="410"/>
      <c r="I67" s="410"/>
      <c r="J67" s="411"/>
      <c r="K67" s="393"/>
      <c r="L67" s="394"/>
      <c r="M67" s="395"/>
      <c r="N67" s="393"/>
      <c r="O67" s="394"/>
      <c r="P67" s="395"/>
      <c r="Q67" s="393"/>
      <c r="R67" s="394"/>
      <c r="S67" s="395"/>
      <c r="T67" s="393"/>
      <c r="U67" s="394"/>
      <c r="V67" s="395"/>
      <c r="W67" s="393"/>
      <c r="X67" s="394"/>
      <c r="Y67" s="395"/>
      <c r="Z67" s="393"/>
      <c r="AA67" s="394"/>
      <c r="AB67" s="395"/>
      <c r="AC67" s="393"/>
      <c r="AD67" s="394"/>
      <c r="AE67" s="395"/>
      <c r="AF67" s="393">
        <f>SUM(K67:AE67)</f>
        <v>0</v>
      </c>
      <c r="AG67" s="394"/>
      <c r="AH67" s="395"/>
    </row>
    <row r="68" spans="1:36" ht="15" customHeight="1" x14ac:dyDescent="0.25">
      <c r="A68" s="409" t="s">
        <v>51</v>
      </c>
      <c r="B68" s="410"/>
      <c r="C68" s="410"/>
      <c r="D68" s="410"/>
      <c r="E68" s="410"/>
      <c r="F68" s="410"/>
      <c r="G68" s="410"/>
      <c r="H68" s="410"/>
      <c r="I68" s="410"/>
      <c r="J68" s="411"/>
      <c r="K68" s="393"/>
      <c r="L68" s="394"/>
      <c r="M68" s="395"/>
      <c r="N68" s="393"/>
      <c r="O68" s="394"/>
      <c r="P68" s="395"/>
      <c r="Q68" s="393"/>
      <c r="R68" s="394"/>
      <c r="S68" s="395"/>
      <c r="T68" s="393"/>
      <c r="U68" s="394"/>
      <c r="V68" s="395"/>
      <c r="W68" s="393"/>
      <c r="X68" s="394"/>
      <c r="Y68" s="395"/>
      <c r="Z68" s="393"/>
      <c r="AA68" s="394"/>
      <c r="AB68" s="395"/>
      <c r="AC68" s="393"/>
      <c r="AD68" s="394"/>
      <c r="AE68" s="395"/>
      <c r="AF68" s="393">
        <f>SUM(K68:AE68)</f>
        <v>0</v>
      </c>
      <c r="AG68" s="394"/>
      <c r="AH68" s="395"/>
    </row>
    <row r="69" spans="1:36" ht="15" customHeight="1" x14ac:dyDescent="0.25">
      <c r="A69" s="409" t="s">
        <v>52</v>
      </c>
      <c r="B69" s="410"/>
      <c r="C69" s="410"/>
      <c r="D69" s="410"/>
      <c r="E69" s="410"/>
      <c r="F69" s="410"/>
      <c r="G69" s="410"/>
      <c r="H69" s="410"/>
      <c r="I69" s="410"/>
      <c r="J69" s="411"/>
      <c r="K69" s="393"/>
      <c r="L69" s="394"/>
      <c r="M69" s="395"/>
      <c r="N69" s="393"/>
      <c r="O69" s="394"/>
      <c r="P69" s="395"/>
      <c r="Q69" s="393"/>
      <c r="R69" s="394"/>
      <c r="S69" s="395"/>
      <c r="T69" s="393"/>
      <c r="U69" s="394"/>
      <c r="V69" s="395"/>
      <c r="W69" s="393"/>
      <c r="X69" s="394"/>
      <c r="Y69" s="395"/>
      <c r="Z69" s="393"/>
      <c r="AA69" s="394"/>
      <c r="AB69" s="395"/>
      <c r="AC69" s="393"/>
      <c r="AD69" s="394"/>
      <c r="AE69" s="395"/>
      <c r="AF69" s="393">
        <f>SUM(K69:AE69)</f>
        <v>0</v>
      </c>
      <c r="AG69" s="394"/>
      <c r="AH69" s="395"/>
    </row>
    <row r="70" spans="1:36" s="124" customFormat="1" ht="14.45" x14ac:dyDescent="0.3">
      <c r="A70" s="409" t="s">
        <v>53</v>
      </c>
      <c r="B70" s="410"/>
      <c r="C70" s="410"/>
      <c r="D70" s="410"/>
      <c r="E70" s="410"/>
      <c r="F70" s="410"/>
      <c r="G70" s="410"/>
      <c r="H70" s="410"/>
      <c r="I70" s="410"/>
      <c r="J70" s="411"/>
      <c r="K70" s="393"/>
      <c r="L70" s="394"/>
      <c r="M70" s="395"/>
      <c r="N70" s="393"/>
      <c r="O70" s="394"/>
      <c r="P70" s="395"/>
      <c r="Q70" s="393"/>
      <c r="R70" s="394"/>
      <c r="S70" s="395"/>
      <c r="T70" s="393"/>
      <c r="U70" s="394"/>
      <c r="V70" s="395"/>
      <c r="W70" s="393"/>
      <c r="X70" s="394"/>
      <c r="Y70" s="395"/>
      <c r="Z70" s="393"/>
      <c r="AA70" s="394"/>
      <c r="AB70" s="395"/>
      <c r="AC70" s="393"/>
      <c r="AD70" s="394"/>
      <c r="AE70" s="395"/>
      <c r="AF70" s="393">
        <f>SUM(K70:AE70)</f>
        <v>0</v>
      </c>
      <c r="AG70" s="394"/>
      <c r="AH70" s="395"/>
    </row>
    <row r="71" spans="1:36" ht="15" customHeight="1" x14ac:dyDescent="0.25">
      <c r="A71" s="409" t="s">
        <v>54</v>
      </c>
      <c r="B71" s="410"/>
      <c r="C71" s="410"/>
      <c r="D71" s="410"/>
      <c r="E71" s="410"/>
      <c r="F71" s="410"/>
      <c r="G71" s="410"/>
      <c r="H71" s="410"/>
      <c r="I71" s="410"/>
      <c r="J71" s="411"/>
      <c r="K71" s="393">
        <f>K67+K68+K69</f>
        <v>0</v>
      </c>
      <c r="L71" s="394"/>
      <c r="M71" s="395"/>
      <c r="N71" s="393">
        <f t="shared" ref="N71" si="44">N67+N68+N69</f>
        <v>0</v>
      </c>
      <c r="O71" s="394"/>
      <c r="P71" s="395"/>
      <c r="Q71" s="393">
        <f t="shared" ref="Q71" si="45">Q67+Q68+Q69</f>
        <v>0</v>
      </c>
      <c r="R71" s="394"/>
      <c r="S71" s="395"/>
      <c r="T71" s="393">
        <f t="shared" ref="T71" si="46">T67+T68+T69</f>
        <v>0</v>
      </c>
      <c r="U71" s="394"/>
      <c r="V71" s="395"/>
      <c r="W71" s="393">
        <f t="shared" ref="W71" si="47">W67+W68+W69</f>
        <v>0</v>
      </c>
      <c r="X71" s="394"/>
      <c r="Y71" s="395"/>
      <c r="Z71" s="393">
        <f t="shared" ref="Z71" si="48">Z67+Z68+Z69</f>
        <v>0</v>
      </c>
      <c r="AA71" s="394"/>
      <c r="AB71" s="395"/>
      <c r="AC71" s="393">
        <f t="shared" ref="AC71" si="49">AC67+AC68+AC69</f>
        <v>0</v>
      </c>
      <c r="AD71" s="394"/>
      <c r="AE71" s="395"/>
      <c r="AF71" s="393">
        <f>SUM(K71:AE71)</f>
        <v>0</v>
      </c>
      <c r="AG71" s="394"/>
      <c r="AH71" s="395"/>
    </row>
    <row r="72" spans="1:36" x14ac:dyDescent="0.25">
      <c r="A72" s="412" t="s">
        <v>57</v>
      </c>
      <c r="B72" s="413"/>
      <c r="C72" s="413"/>
      <c r="D72" s="413"/>
      <c r="E72" s="413"/>
      <c r="F72" s="413"/>
      <c r="G72" s="413"/>
      <c r="H72" s="413"/>
      <c r="I72" s="413"/>
      <c r="J72" s="413"/>
      <c r="K72" s="413"/>
      <c r="L72" s="413"/>
      <c r="M72" s="413"/>
      <c r="N72" s="413"/>
      <c r="O72" s="413"/>
      <c r="P72" s="413"/>
      <c r="Q72" s="413"/>
      <c r="R72" s="413"/>
      <c r="S72" s="413"/>
      <c r="T72" s="413"/>
      <c r="U72" s="413"/>
      <c r="V72" s="413"/>
      <c r="W72" s="413"/>
      <c r="X72" s="413"/>
      <c r="Y72" s="413"/>
      <c r="Z72" s="413"/>
      <c r="AA72" s="413"/>
      <c r="AB72" s="413"/>
      <c r="AC72" s="413"/>
      <c r="AD72" s="413"/>
      <c r="AE72" s="413"/>
      <c r="AF72" s="413"/>
      <c r="AG72" s="413"/>
      <c r="AH72" s="414"/>
    </row>
    <row r="73" spans="1:36" ht="21.75" customHeight="1" x14ac:dyDescent="0.25">
      <c r="A73" s="409" t="s">
        <v>50</v>
      </c>
      <c r="B73" s="410"/>
      <c r="C73" s="410"/>
      <c r="D73" s="410"/>
      <c r="E73" s="410"/>
      <c r="F73" s="410"/>
      <c r="G73" s="410"/>
      <c r="H73" s="410"/>
      <c r="I73" s="410"/>
      <c r="J73" s="411"/>
      <c r="K73" s="393">
        <f>K55-K61-K67</f>
        <v>0</v>
      </c>
      <c r="L73" s="394"/>
      <c r="M73" s="395"/>
      <c r="N73" s="393">
        <v>0</v>
      </c>
      <c r="O73" s="394"/>
      <c r="P73" s="395"/>
      <c r="Q73" s="393">
        <f t="shared" ref="Q73" si="50">Q55-Q61-Q67</f>
        <v>0</v>
      </c>
      <c r="R73" s="394"/>
      <c r="S73" s="395"/>
      <c r="T73" s="393">
        <f t="shared" ref="T73" si="51">T55-T61-T67</f>
        <v>0</v>
      </c>
      <c r="U73" s="394"/>
      <c r="V73" s="395"/>
      <c r="W73" s="393">
        <f t="shared" ref="W73" si="52">W55-W61-W67</f>
        <v>0</v>
      </c>
      <c r="X73" s="394"/>
      <c r="Y73" s="395"/>
      <c r="Z73" s="393">
        <f t="shared" ref="Z73" si="53">Z55-Z61-Z67</f>
        <v>0</v>
      </c>
      <c r="AA73" s="394"/>
      <c r="AB73" s="395"/>
      <c r="AC73" s="393">
        <f t="shared" ref="AC73" si="54">AC55-AC61-AC67</f>
        <v>0</v>
      </c>
      <c r="AD73" s="394"/>
      <c r="AE73" s="395"/>
      <c r="AF73" s="393">
        <f t="shared" ref="AF73" si="55">AF55-AF61-AF67</f>
        <v>0</v>
      </c>
      <c r="AG73" s="394"/>
      <c r="AH73" s="395"/>
    </row>
    <row r="74" spans="1:36" ht="15" customHeight="1" x14ac:dyDescent="0.25">
      <c r="A74" s="409" t="s">
        <v>54</v>
      </c>
      <c r="B74" s="410"/>
      <c r="C74" s="410"/>
      <c r="D74" s="410"/>
      <c r="E74" s="410"/>
      <c r="F74" s="410"/>
      <c r="G74" s="410"/>
      <c r="H74" s="410"/>
      <c r="I74" s="410"/>
      <c r="J74" s="411"/>
      <c r="K74" s="393">
        <f>K59-K65-K71</f>
        <v>0</v>
      </c>
      <c r="L74" s="394"/>
      <c r="M74" s="395"/>
      <c r="N74" s="393">
        <f t="shared" ref="N74" si="56">N59-N65-N71</f>
        <v>0</v>
      </c>
      <c r="O74" s="394"/>
      <c r="P74" s="395"/>
      <c r="Q74" s="393">
        <f t="shared" ref="Q74" si="57">Q59-Q65-Q71</f>
        <v>0</v>
      </c>
      <c r="R74" s="394"/>
      <c r="S74" s="395"/>
      <c r="T74" s="393">
        <f t="shared" ref="T74" si="58">T59-T65-T71</f>
        <v>0</v>
      </c>
      <c r="U74" s="394"/>
      <c r="V74" s="395"/>
      <c r="W74" s="393">
        <f t="shared" ref="W74" si="59">W59-W65-W71</f>
        <v>0</v>
      </c>
      <c r="X74" s="394"/>
      <c r="Y74" s="395"/>
      <c r="Z74" s="393">
        <f t="shared" ref="Z74" si="60">Z59-Z65-Z71</f>
        <v>0</v>
      </c>
      <c r="AA74" s="394"/>
      <c r="AB74" s="395"/>
      <c r="AC74" s="393">
        <f t="shared" ref="AC74" si="61">AC59-AC65-AC71</f>
        <v>0</v>
      </c>
      <c r="AD74" s="394"/>
      <c r="AE74" s="395"/>
      <c r="AF74" s="393">
        <f t="shared" ref="AF74" si="62">AF59-AF65-AF71</f>
        <v>0</v>
      </c>
      <c r="AG74" s="394"/>
      <c r="AH74" s="395"/>
      <c r="AI74" t="str">
        <f>IF(ROUND(AF74-Aktíva!G9,0)=0,"","CHYBA")</f>
        <v/>
      </c>
      <c r="AJ74" t="s">
        <v>1077</v>
      </c>
    </row>
    <row r="75" spans="1:36" ht="14.45" x14ac:dyDescent="0.3">
      <c r="A75" s="183"/>
      <c r="B75" s="183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</row>
    <row r="76" spans="1:36" x14ac:dyDescent="0.25">
      <c r="A76" s="412" t="s">
        <v>35</v>
      </c>
      <c r="B76" s="413"/>
      <c r="C76" s="413"/>
      <c r="D76" s="413"/>
      <c r="E76" s="413"/>
      <c r="F76" s="413"/>
      <c r="G76" s="413"/>
      <c r="H76" s="413"/>
      <c r="I76" s="413"/>
      <c r="J76" s="413"/>
      <c r="K76" s="413"/>
      <c r="L76" s="413"/>
      <c r="M76" s="413"/>
      <c r="N76" s="413"/>
      <c r="O76" s="413"/>
      <c r="P76" s="414"/>
      <c r="Q76" s="412" t="s">
        <v>60</v>
      </c>
      <c r="R76" s="413"/>
      <c r="S76" s="413"/>
      <c r="T76" s="413"/>
      <c r="U76" s="413"/>
      <c r="V76" s="413"/>
      <c r="W76" s="413"/>
      <c r="X76" s="413"/>
      <c r="Y76" s="413"/>
      <c r="Z76" s="413"/>
      <c r="AA76" s="413"/>
      <c r="AB76" s="413"/>
      <c r="AC76" s="413"/>
      <c r="AD76" s="413"/>
      <c r="AE76" s="413"/>
      <c r="AF76" s="413"/>
      <c r="AG76" s="413"/>
      <c r="AH76" s="414"/>
    </row>
    <row r="77" spans="1:36" ht="24" customHeight="1" x14ac:dyDescent="0.25">
      <c r="A77" s="409" t="s">
        <v>61</v>
      </c>
      <c r="B77" s="410"/>
      <c r="C77" s="410"/>
      <c r="D77" s="410"/>
      <c r="E77" s="410"/>
      <c r="F77" s="410"/>
      <c r="G77" s="410"/>
      <c r="H77" s="410"/>
      <c r="I77" s="410"/>
      <c r="J77" s="410"/>
      <c r="K77" s="410"/>
      <c r="L77" s="410"/>
      <c r="M77" s="410"/>
      <c r="N77" s="410"/>
      <c r="O77" s="410"/>
      <c r="P77" s="411"/>
      <c r="Q77" s="393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5"/>
    </row>
    <row r="78" spans="1:36" ht="25.5" hidden="1" customHeight="1" x14ac:dyDescent="0.3">
      <c r="A78" s="409" t="s">
        <v>62</v>
      </c>
      <c r="B78" s="410"/>
      <c r="C78" s="410"/>
      <c r="D78" s="410"/>
      <c r="E78" s="410"/>
      <c r="F78" s="410"/>
      <c r="G78" s="410"/>
      <c r="H78" s="410"/>
      <c r="I78" s="410"/>
      <c r="J78" s="410"/>
      <c r="K78" s="410"/>
      <c r="L78" s="410"/>
      <c r="M78" s="410"/>
      <c r="N78" s="410"/>
      <c r="O78" s="410"/>
      <c r="P78" s="411"/>
      <c r="Q78" s="393">
        <v>0</v>
      </c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5"/>
    </row>
    <row r="79" spans="1:36" x14ac:dyDescent="0.25">
      <c r="A79" s="184"/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78"/>
    </row>
    <row r="80" spans="1:36" ht="14.45" x14ac:dyDescent="0.3">
      <c r="A80" s="185"/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78"/>
    </row>
    <row r="81" spans="1:34" x14ac:dyDescent="0.25">
      <c r="A81" s="177" t="s">
        <v>63</v>
      </c>
      <c r="B81" s="177"/>
      <c r="C81" s="177"/>
      <c r="D81" s="177" t="s">
        <v>64</v>
      </c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8"/>
    </row>
    <row r="82" spans="1:34" ht="14.45" x14ac:dyDescent="0.3">
      <c r="A82" s="177"/>
      <c r="B82" s="177"/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8"/>
    </row>
    <row r="83" spans="1:34" ht="15" customHeight="1" x14ac:dyDescent="0.25">
      <c r="A83" s="581" t="s">
        <v>1341</v>
      </c>
      <c r="B83" s="581"/>
      <c r="C83" s="581"/>
      <c r="D83" s="581"/>
      <c r="E83" s="581"/>
      <c r="F83" s="581"/>
      <c r="G83" s="581"/>
      <c r="H83" s="581"/>
      <c r="I83" s="581"/>
      <c r="J83" s="581"/>
      <c r="K83" s="581"/>
      <c r="L83" s="581"/>
      <c r="M83" s="581"/>
      <c r="N83" s="581"/>
      <c r="O83" s="581"/>
      <c r="P83" s="581"/>
      <c r="Q83" s="581"/>
      <c r="R83" s="581"/>
      <c r="S83" s="581"/>
      <c r="T83" s="581"/>
      <c r="U83" s="581"/>
      <c r="V83" s="581"/>
      <c r="W83" s="581"/>
      <c r="X83" s="581"/>
      <c r="Y83" s="581"/>
      <c r="Z83" s="581"/>
      <c r="AA83" s="581"/>
      <c r="AB83" s="581"/>
      <c r="AC83" s="581"/>
      <c r="AD83" s="581"/>
      <c r="AE83" s="581"/>
      <c r="AF83" s="581"/>
      <c r="AG83" s="581"/>
      <c r="AH83" s="581"/>
    </row>
    <row r="84" spans="1:34" x14ac:dyDescent="0.25">
      <c r="A84" s="581"/>
      <c r="B84" s="581"/>
      <c r="C84" s="581"/>
      <c r="D84" s="581"/>
      <c r="E84" s="581"/>
      <c r="F84" s="581"/>
      <c r="G84" s="581"/>
      <c r="H84" s="581"/>
      <c r="I84" s="581"/>
      <c r="J84" s="581"/>
      <c r="K84" s="581"/>
      <c r="L84" s="581"/>
      <c r="M84" s="581"/>
      <c r="N84" s="581"/>
      <c r="O84" s="581"/>
      <c r="P84" s="581"/>
      <c r="Q84" s="581"/>
      <c r="R84" s="581"/>
      <c r="S84" s="581"/>
      <c r="T84" s="581"/>
      <c r="U84" s="581"/>
      <c r="V84" s="581"/>
      <c r="W84" s="581"/>
      <c r="X84" s="581"/>
      <c r="Y84" s="581"/>
      <c r="Z84" s="581"/>
      <c r="AA84" s="581"/>
      <c r="AB84" s="581"/>
      <c r="AC84" s="581"/>
      <c r="AD84" s="581"/>
      <c r="AE84" s="581"/>
      <c r="AF84" s="581"/>
      <c r="AG84" s="581"/>
      <c r="AH84" s="581"/>
    </row>
    <row r="85" spans="1:34" ht="14.45" hidden="1" x14ac:dyDescent="0.3">
      <c r="A85" s="581"/>
      <c r="B85" s="581"/>
      <c r="C85" s="581"/>
      <c r="D85" s="581"/>
      <c r="E85" s="581"/>
      <c r="F85" s="581"/>
      <c r="G85" s="581"/>
      <c r="H85" s="581"/>
      <c r="I85" s="581"/>
      <c r="J85" s="581"/>
      <c r="K85" s="581"/>
      <c r="L85" s="581"/>
      <c r="M85" s="581"/>
      <c r="N85" s="581"/>
      <c r="O85" s="581"/>
      <c r="P85" s="581"/>
      <c r="Q85" s="581"/>
      <c r="R85" s="581"/>
      <c r="S85" s="581"/>
      <c r="T85" s="581"/>
      <c r="U85" s="581"/>
      <c r="V85" s="581"/>
      <c r="W85" s="581"/>
      <c r="X85" s="581"/>
      <c r="Y85" s="581"/>
      <c r="Z85" s="581"/>
      <c r="AA85" s="581"/>
      <c r="AB85" s="581"/>
      <c r="AC85" s="581"/>
      <c r="AD85" s="581"/>
      <c r="AE85" s="581"/>
      <c r="AF85" s="581"/>
      <c r="AG85" s="581"/>
      <c r="AH85" s="581"/>
    </row>
    <row r="86" spans="1:34" ht="14.45" x14ac:dyDescent="0.3">
      <c r="A86" s="178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  <c r="AF86" s="178"/>
      <c r="AG86" s="178"/>
      <c r="AH86" s="178"/>
    </row>
    <row r="87" spans="1:34" ht="15" customHeight="1" x14ac:dyDescent="0.25">
      <c r="A87" s="582" t="s">
        <v>70</v>
      </c>
      <c r="B87" s="583"/>
      <c r="C87" s="583"/>
      <c r="D87" s="583"/>
      <c r="E87" s="583"/>
      <c r="F87" s="583"/>
      <c r="G87" s="583"/>
      <c r="H87" s="584"/>
      <c r="I87" s="390" t="s">
        <v>58</v>
      </c>
      <c r="J87" s="391"/>
      <c r="K87" s="391"/>
      <c r="L87" s="391"/>
      <c r="M87" s="391"/>
      <c r="N87" s="391"/>
      <c r="O87" s="391"/>
      <c r="P87" s="391"/>
      <c r="Q87" s="391"/>
      <c r="R87" s="391"/>
      <c r="S87" s="391"/>
      <c r="T87" s="391"/>
      <c r="U87" s="391"/>
      <c r="V87" s="391"/>
      <c r="W87" s="391"/>
      <c r="X87" s="391"/>
      <c r="Y87" s="391"/>
      <c r="Z87" s="391"/>
      <c r="AA87" s="391"/>
      <c r="AB87" s="391"/>
      <c r="AC87" s="391"/>
      <c r="AD87" s="391"/>
      <c r="AE87" s="391"/>
      <c r="AF87" s="391"/>
      <c r="AG87" s="391"/>
      <c r="AH87" s="392"/>
    </row>
    <row r="88" spans="1:34" x14ac:dyDescent="0.25">
      <c r="A88" s="585"/>
      <c r="B88" s="586"/>
      <c r="C88" s="586"/>
      <c r="D88" s="586"/>
      <c r="E88" s="586"/>
      <c r="F88" s="586"/>
      <c r="G88" s="586"/>
      <c r="H88" s="587"/>
      <c r="I88" s="481" t="s">
        <v>66</v>
      </c>
      <c r="J88" s="483"/>
      <c r="K88" s="481" t="s">
        <v>67</v>
      </c>
      <c r="L88" s="482"/>
      <c r="M88" s="483"/>
      <c r="N88" s="481" t="s">
        <v>87</v>
      </c>
      <c r="O88" s="482"/>
      <c r="P88" s="483"/>
      <c r="Q88" s="481" t="s">
        <v>72</v>
      </c>
      <c r="R88" s="482"/>
      <c r="S88" s="483"/>
      <c r="T88" s="481" t="s">
        <v>68</v>
      </c>
      <c r="U88" s="482"/>
      <c r="V88" s="483"/>
      <c r="W88" s="481" t="s">
        <v>69</v>
      </c>
      <c r="X88" s="482"/>
      <c r="Y88" s="483"/>
      <c r="Z88" s="481" t="s">
        <v>88</v>
      </c>
      <c r="AA88" s="482"/>
      <c r="AB88" s="483"/>
      <c r="AC88" s="481" t="s">
        <v>89</v>
      </c>
      <c r="AD88" s="482"/>
      <c r="AE88" s="483"/>
      <c r="AF88" s="481" t="s">
        <v>39</v>
      </c>
      <c r="AG88" s="482"/>
      <c r="AH88" s="483"/>
    </row>
    <row r="89" spans="1:34" ht="66" customHeight="1" x14ac:dyDescent="0.25">
      <c r="A89" s="588"/>
      <c r="B89" s="589"/>
      <c r="C89" s="589"/>
      <c r="D89" s="589"/>
      <c r="E89" s="589"/>
      <c r="F89" s="589"/>
      <c r="G89" s="589"/>
      <c r="H89" s="590"/>
      <c r="I89" s="484"/>
      <c r="J89" s="486"/>
      <c r="K89" s="484"/>
      <c r="L89" s="485"/>
      <c r="M89" s="486"/>
      <c r="N89" s="484"/>
      <c r="O89" s="485"/>
      <c r="P89" s="486"/>
      <c r="Q89" s="484"/>
      <c r="R89" s="485"/>
      <c r="S89" s="486"/>
      <c r="T89" s="484"/>
      <c r="U89" s="485"/>
      <c r="V89" s="486"/>
      <c r="W89" s="484"/>
      <c r="X89" s="485"/>
      <c r="Y89" s="486"/>
      <c r="Z89" s="484"/>
      <c r="AA89" s="485"/>
      <c r="AB89" s="486"/>
      <c r="AC89" s="484"/>
      <c r="AD89" s="485"/>
      <c r="AE89" s="486"/>
      <c r="AF89" s="484"/>
      <c r="AG89" s="485"/>
      <c r="AH89" s="486"/>
    </row>
    <row r="90" spans="1:34" ht="15" customHeight="1" x14ac:dyDescent="0.3">
      <c r="A90" s="390" t="s">
        <v>40</v>
      </c>
      <c r="B90" s="391"/>
      <c r="C90" s="391"/>
      <c r="D90" s="391"/>
      <c r="E90" s="391"/>
      <c r="F90" s="391"/>
      <c r="G90" s="391"/>
      <c r="H90" s="392"/>
      <c r="I90" s="390" t="s">
        <v>41</v>
      </c>
      <c r="J90" s="392"/>
      <c r="K90" s="390" t="s">
        <v>42</v>
      </c>
      <c r="L90" s="391"/>
      <c r="M90" s="392"/>
      <c r="N90" s="390" t="s">
        <v>43</v>
      </c>
      <c r="O90" s="391"/>
      <c r="P90" s="392"/>
      <c r="Q90" s="390" t="s">
        <v>44</v>
      </c>
      <c r="R90" s="391"/>
      <c r="S90" s="392"/>
      <c r="T90" s="390" t="s">
        <v>45</v>
      </c>
      <c r="U90" s="391"/>
      <c r="V90" s="392"/>
      <c r="W90" s="390" t="s">
        <v>46</v>
      </c>
      <c r="X90" s="391"/>
      <c r="Y90" s="392"/>
      <c r="Z90" s="390" t="s">
        <v>47</v>
      </c>
      <c r="AA90" s="391"/>
      <c r="AB90" s="392"/>
      <c r="AC90" s="390" t="s">
        <v>48</v>
      </c>
      <c r="AD90" s="391"/>
      <c r="AE90" s="392"/>
      <c r="AF90" s="390" t="s">
        <v>71</v>
      </c>
      <c r="AG90" s="391"/>
      <c r="AH90" s="392"/>
    </row>
    <row r="91" spans="1:34" x14ac:dyDescent="0.25">
      <c r="A91" s="412" t="s">
        <v>49</v>
      </c>
      <c r="B91" s="413"/>
      <c r="C91" s="413"/>
      <c r="D91" s="413"/>
      <c r="E91" s="413"/>
      <c r="F91" s="413"/>
      <c r="G91" s="413"/>
      <c r="H91" s="413"/>
      <c r="I91" s="413"/>
      <c r="J91" s="413"/>
      <c r="K91" s="413"/>
      <c r="L91" s="413"/>
      <c r="M91" s="413"/>
      <c r="N91" s="413"/>
      <c r="O91" s="413"/>
      <c r="P91" s="413"/>
      <c r="Q91" s="413"/>
      <c r="R91" s="413"/>
      <c r="S91" s="413"/>
      <c r="T91" s="413"/>
      <c r="U91" s="413"/>
      <c r="V91" s="413"/>
      <c r="W91" s="413"/>
      <c r="X91" s="413"/>
      <c r="Y91" s="413"/>
      <c r="Z91" s="413"/>
      <c r="AA91" s="413"/>
      <c r="AB91" s="413"/>
      <c r="AC91" s="413"/>
      <c r="AD91" s="413"/>
      <c r="AE91" s="413"/>
      <c r="AF91" s="413"/>
      <c r="AG91" s="413"/>
      <c r="AH91" s="414"/>
    </row>
    <row r="92" spans="1:34" ht="24" customHeight="1" x14ac:dyDescent="0.25">
      <c r="A92" s="409" t="s">
        <v>50</v>
      </c>
      <c r="B92" s="410"/>
      <c r="C92" s="410"/>
      <c r="D92" s="410"/>
      <c r="E92" s="410"/>
      <c r="F92" s="410"/>
      <c r="G92" s="410"/>
      <c r="H92" s="411"/>
      <c r="I92" s="487">
        <v>47339</v>
      </c>
      <c r="J92" s="489"/>
      <c r="K92" s="487">
        <v>691946</v>
      </c>
      <c r="L92" s="488"/>
      <c r="M92" s="489"/>
      <c r="N92" s="487">
        <v>1303823</v>
      </c>
      <c r="O92" s="488"/>
      <c r="P92" s="489"/>
      <c r="Q92" s="487"/>
      <c r="R92" s="488"/>
      <c r="S92" s="489"/>
      <c r="T92" s="487"/>
      <c r="U92" s="488"/>
      <c r="V92" s="489"/>
      <c r="W92" s="487"/>
      <c r="X92" s="488"/>
      <c r="Y92" s="489"/>
      <c r="Z92" s="487"/>
      <c r="AA92" s="488"/>
      <c r="AB92" s="489"/>
      <c r="AC92" s="487"/>
      <c r="AD92" s="488"/>
      <c r="AE92" s="489"/>
      <c r="AF92" s="393">
        <f>SUM(I92:AE92)</f>
        <v>2043108</v>
      </c>
      <c r="AG92" s="394"/>
      <c r="AH92" s="395"/>
    </row>
    <row r="93" spans="1:34" x14ac:dyDescent="0.25">
      <c r="A93" s="409" t="s">
        <v>51</v>
      </c>
      <c r="B93" s="410"/>
      <c r="C93" s="410"/>
      <c r="D93" s="410"/>
      <c r="E93" s="410"/>
      <c r="F93" s="410"/>
      <c r="G93" s="410"/>
      <c r="H93" s="411"/>
      <c r="I93" s="487"/>
      <c r="J93" s="489"/>
      <c r="K93" s="487">
        <v>2133.65</v>
      </c>
      <c r="L93" s="488"/>
      <c r="M93" s="489"/>
      <c r="N93" s="487">
        <v>87782</v>
      </c>
      <c r="O93" s="488"/>
      <c r="P93" s="489"/>
      <c r="Q93" s="487"/>
      <c r="R93" s="488"/>
      <c r="S93" s="489"/>
      <c r="T93" s="487"/>
      <c r="U93" s="488"/>
      <c r="V93" s="489"/>
      <c r="W93" s="487"/>
      <c r="X93" s="488"/>
      <c r="Y93" s="489"/>
      <c r="Z93" s="487"/>
      <c r="AA93" s="488"/>
      <c r="AB93" s="489"/>
      <c r="AC93" s="487"/>
      <c r="AD93" s="488"/>
      <c r="AE93" s="489"/>
      <c r="AF93" s="393">
        <f>SUM(I93:AE93)</f>
        <v>89915.65</v>
      </c>
      <c r="AG93" s="394"/>
      <c r="AH93" s="395"/>
    </row>
    <row r="94" spans="1:34" x14ac:dyDescent="0.25">
      <c r="A94" s="409" t="s">
        <v>52</v>
      </c>
      <c r="B94" s="410"/>
      <c r="C94" s="410"/>
      <c r="D94" s="410"/>
      <c r="E94" s="410"/>
      <c r="F94" s="410"/>
      <c r="G94" s="410"/>
      <c r="H94" s="411"/>
      <c r="I94" s="487"/>
      <c r="J94" s="489"/>
      <c r="K94" s="487"/>
      <c r="L94" s="488"/>
      <c r="M94" s="489"/>
      <c r="N94" s="487">
        <v>-15981</v>
      </c>
      <c r="O94" s="488"/>
      <c r="P94" s="489"/>
      <c r="Q94" s="487"/>
      <c r="R94" s="488"/>
      <c r="S94" s="489"/>
      <c r="T94" s="487"/>
      <c r="U94" s="488"/>
      <c r="V94" s="489"/>
      <c r="W94" s="487"/>
      <c r="X94" s="488"/>
      <c r="Y94" s="489"/>
      <c r="Z94" s="487"/>
      <c r="AA94" s="488"/>
      <c r="AB94" s="489"/>
      <c r="AC94" s="487"/>
      <c r="AD94" s="488"/>
      <c r="AE94" s="489"/>
      <c r="AF94" s="393">
        <f>SUM(I94:AE94)</f>
        <v>-15981</v>
      </c>
      <c r="AG94" s="394"/>
      <c r="AH94" s="395"/>
    </row>
    <row r="95" spans="1:34" ht="14.45" x14ac:dyDescent="0.3">
      <c r="A95" s="409" t="s">
        <v>53</v>
      </c>
      <c r="B95" s="410"/>
      <c r="C95" s="410"/>
      <c r="D95" s="410"/>
      <c r="E95" s="410"/>
      <c r="F95" s="410"/>
      <c r="G95" s="410"/>
      <c r="H95" s="411"/>
      <c r="I95" s="487"/>
      <c r="J95" s="489"/>
      <c r="K95" s="487"/>
      <c r="L95" s="488"/>
      <c r="M95" s="489"/>
      <c r="N95" s="487"/>
      <c r="O95" s="488"/>
      <c r="P95" s="489"/>
      <c r="Q95" s="487"/>
      <c r="R95" s="488"/>
      <c r="S95" s="489"/>
      <c r="T95" s="487"/>
      <c r="U95" s="488"/>
      <c r="V95" s="489"/>
      <c r="W95" s="487"/>
      <c r="X95" s="488"/>
      <c r="Y95" s="489"/>
      <c r="Z95" s="487"/>
      <c r="AA95" s="488"/>
      <c r="AB95" s="489"/>
      <c r="AC95" s="487"/>
      <c r="AD95" s="488"/>
      <c r="AE95" s="489"/>
      <c r="AF95" s="393">
        <f>SUM(I95:AE95)</f>
        <v>0</v>
      </c>
      <c r="AG95" s="394"/>
      <c r="AH95" s="395"/>
    </row>
    <row r="96" spans="1:34" ht="22.5" customHeight="1" x14ac:dyDescent="0.25">
      <c r="A96" s="409" t="s">
        <v>54</v>
      </c>
      <c r="B96" s="410"/>
      <c r="C96" s="410"/>
      <c r="D96" s="410"/>
      <c r="E96" s="410"/>
      <c r="F96" s="410"/>
      <c r="G96" s="410"/>
      <c r="H96" s="411"/>
      <c r="I96" s="393">
        <f>I92+I93+I94+I95</f>
        <v>47339</v>
      </c>
      <c r="J96" s="395"/>
      <c r="K96" s="393">
        <f>K92+K93+K94+K95</f>
        <v>694079.65</v>
      </c>
      <c r="L96" s="394"/>
      <c r="M96" s="395"/>
      <c r="N96" s="393">
        <f t="shared" ref="N96" si="63">N92+N93+N94+N95</f>
        <v>1375624</v>
      </c>
      <c r="O96" s="394"/>
      <c r="P96" s="395"/>
      <c r="Q96" s="393">
        <f t="shared" ref="Q96" si="64">Q92+Q93+Q94+Q95</f>
        <v>0</v>
      </c>
      <c r="R96" s="394"/>
      <c r="S96" s="395"/>
      <c r="T96" s="393">
        <f t="shared" ref="T96" si="65">T92+T93+T94+T95</f>
        <v>0</v>
      </c>
      <c r="U96" s="394"/>
      <c r="V96" s="395"/>
      <c r="W96" s="393">
        <f t="shared" ref="W96" si="66">W92+W93+W94+W95</f>
        <v>0</v>
      </c>
      <c r="X96" s="394"/>
      <c r="Y96" s="395"/>
      <c r="Z96" s="393">
        <f t="shared" ref="Z96" si="67">Z92+Z93+Z94+Z95</f>
        <v>0</v>
      </c>
      <c r="AA96" s="394"/>
      <c r="AB96" s="395"/>
      <c r="AC96" s="393">
        <f t="shared" ref="AC96" si="68">AC92+AC93+AC94+AC95</f>
        <v>0</v>
      </c>
      <c r="AD96" s="394"/>
      <c r="AE96" s="395"/>
      <c r="AF96" s="393">
        <f>SUM(I96:AE96)</f>
        <v>2117042.65</v>
      </c>
      <c r="AG96" s="394"/>
      <c r="AH96" s="395"/>
    </row>
    <row r="97" spans="1:36" ht="15" customHeight="1" x14ac:dyDescent="0.25">
      <c r="A97" s="412" t="s">
        <v>55</v>
      </c>
      <c r="B97" s="413"/>
      <c r="C97" s="413"/>
      <c r="D97" s="413"/>
      <c r="E97" s="413"/>
      <c r="F97" s="413"/>
      <c r="G97" s="413"/>
      <c r="H97" s="413"/>
      <c r="I97" s="413"/>
      <c r="J97" s="413"/>
      <c r="K97" s="413"/>
      <c r="L97" s="413"/>
      <c r="M97" s="413"/>
      <c r="N97" s="413"/>
      <c r="O97" s="413"/>
      <c r="P97" s="413"/>
      <c r="Q97" s="413"/>
      <c r="R97" s="413"/>
      <c r="S97" s="413"/>
      <c r="T97" s="413"/>
      <c r="U97" s="413"/>
      <c r="V97" s="413"/>
      <c r="W97" s="413"/>
      <c r="X97" s="413"/>
      <c r="Y97" s="413"/>
      <c r="Z97" s="413"/>
      <c r="AA97" s="413"/>
      <c r="AB97" s="413"/>
      <c r="AC97" s="413"/>
      <c r="AD97" s="413"/>
      <c r="AE97" s="413"/>
      <c r="AF97" s="413"/>
      <c r="AG97" s="413"/>
      <c r="AH97" s="414"/>
    </row>
    <row r="98" spans="1:36" ht="23.25" customHeight="1" x14ac:dyDescent="0.25">
      <c r="A98" s="409" t="s">
        <v>50</v>
      </c>
      <c r="B98" s="410"/>
      <c r="C98" s="410"/>
      <c r="D98" s="410"/>
      <c r="E98" s="410"/>
      <c r="F98" s="410"/>
      <c r="G98" s="410"/>
      <c r="H98" s="411"/>
      <c r="I98" s="393"/>
      <c r="J98" s="395"/>
      <c r="K98" s="393">
        <v>488339</v>
      </c>
      <c r="L98" s="394"/>
      <c r="M98" s="395"/>
      <c r="N98" s="393">
        <v>1089325</v>
      </c>
      <c r="O98" s="394"/>
      <c r="P98" s="395"/>
      <c r="Q98" s="393"/>
      <c r="R98" s="394"/>
      <c r="S98" s="395"/>
      <c r="T98" s="393"/>
      <c r="U98" s="394"/>
      <c r="V98" s="395"/>
      <c r="W98" s="393"/>
      <c r="X98" s="394"/>
      <c r="Y98" s="395"/>
      <c r="Z98" s="393"/>
      <c r="AA98" s="394"/>
      <c r="AB98" s="395"/>
      <c r="AC98" s="393"/>
      <c r="AD98" s="394"/>
      <c r="AE98" s="395"/>
      <c r="AF98" s="393">
        <f>SUM(I98:AE98)</f>
        <v>1577664</v>
      </c>
      <c r="AG98" s="394"/>
      <c r="AH98" s="395"/>
    </row>
    <row r="99" spans="1:36" x14ac:dyDescent="0.25">
      <c r="A99" s="409" t="s">
        <v>51</v>
      </c>
      <c r="B99" s="410"/>
      <c r="C99" s="410"/>
      <c r="D99" s="410"/>
      <c r="E99" s="410"/>
      <c r="F99" s="410"/>
      <c r="G99" s="410"/>
      <c r="H99" s="411"/>
      <c r="I99" s="393"/>
      <c r="J99" s="395"/>
      <c r="K99" s="393">
        <v>19645</v>
      </c>
      <c r="L99" s="394"/>
      <c r="M99" s="395"/>
      <c r="N99" s="393">
        <v>77972</v>
      </c>
      <c r="O99" s="394"/>
      <c r="P99" s="395"/>
      <c r="Q99" s="393"/>
      <c r="R99" s="394"/>
      <c r="S99" s="395"/>
      <c r="T99" s="393"/>
      <c r="U99" s="394"/>
      <c r="V99" s="395"/>
      <c r="W99" s="393"/>
      <c r="X99" s="394"/>
      <c r="Y99" s="395"/>
      <c r="Z99" s="393"/>
      <c r="AA99" s="394"/>
      <c r="AB99" s="395"/>
      <c r="AC99" s="393"/>
      <c r="AD99" s="394"/>
      <c r="AE99" s="395"/>
      <c r="AF99" s="393">
        <f>SUM(I99:AE99)</f>
        <v>97617</v>
      </c>
      <c r="AG99" s="394"/>
      <c r="AH99" s="395"/>
    </row>
    <row r="100" spans="1:36" x14ac:dyDescent="0.25">
      <c r="A100" s="409" t="s">
        <v>52</v>
      </c>
      <c r="B100" s="410"/>
      <c r="C100" s="410"/>
      <c r="D100" s="410"/>
      <c r="E100" s="410"/>
      <c r="F100" s="410"/>
      <c r="G100" s="410"/>
      <c r="H100" s="411"/>
      <c r="I100" s="393"/>
      <c r="J100" s="395"/>
      <c r="K100" s="393"/>
      <c r="L100" s="394"/>
      <c r="M100" s="395"/>
      <c r="N100" s="393">
        <v>-15981</v>
      </c>
      <c r="O100" s="394"/>
      <c r="P100" s="395"/>
      <c r="Q100" s="393"/>
      <c r="R100" s="394"/>
      <c r="S100" s="395"/>
      <c r="T100" s="393"/>
      <c r="U100" s="394"/>
      <c r="V100" s="395"/>
      <c r="W100" s="393"/>
      <c r="X100" s="394"/>
      <c r="Y100" s="395"/>
      <c r="Z100" s="393"/>
      <c r="AA100" s="394"/>
      <c r="AB100" s="395"/>
      <c r="AC100" s="393"/>
      <c r="AD100" s="394"/>
      <c r="AE100" s="395"/>
      <c r="AF100" s="393">
        <f>SUM(I100:AE100)</f>
        <v>-15981</v>
      </c>
      <c r="AG100" s="394"/>
      <c r="AH100" s="395"/>
    </row>
    <row r="101" spans="1:36" s="124" customFormat="1" ht="14.45" x14ac:dyDescent="0.3">
      <c r="A101" s="409" t="s">
        <v>53</v>
      </c>
      <c r="B101" s="410"/>
      <c r="C101" s="410"/>
      <c r="D101" s="410"/>
      <c r="E101" s="410"/>
      <c r="F101" s="410"/>
      <c r="G101" s="410"/>
      <c r="H101" s="410"/>
      <c r="I101" s="410"/>
      <c r="J101" s="411"/>
      <c r="K101" s="393"/>
      <c r="L101" s="394"/>
      <c r="M101" s="395"/>
      <c r="N101" s="393"/>
      <c r="O101" s="394"/>
      <c r="P101" s="395"/>
      <c r="Q101" s="393"/>
      <c r="R101" s="394"/>
      <c r="S101" s="395"/>
      <c r="T101" s="393"/>
      <c r="U101" s="394"/>
      <c r="V101" s="395"/>
      <c r="W101" s="393"/>
      <c r="X101" s="394"/>
      <c r="Y101" s="395"/>
      <c r="Z101" s="393"/>
      <c r="AA101" s="394"/>
      <c r="AB101" s="395"/>
      <c r="AC101" s="393"/>
      <c r="AD101" s="394"/>
      <c r="AE101" s="395"/>
      <c r="AF101" s="393">
        <f>SUM(K101:AE101)</f>
        <v>0</v>
      </c>
      <c r="AG101" s="394"/>
      <c r="AH101" s="395"/>
    </row>
    <row r="102" spans="1:36" ht="21.75" customHeight="1" x14ac:dyDescent="0.25">
      <c r="A102" s="409" t="s">
        <v>54</v>
      </c>
      <c r="B102" s="410"/>
      <c r="C102" s="410"/>
      <c r="D102" s="410"/>
      <c r="E102" s="410"/>
      <c r="F102" s="410"/>
      <c r="G102" s="410"/>
      <c r="H102" s="411"/>
      <c r="I102" s="393">
        <f>I98+I99+I100</f>
        <v>0</v>
      </c>
      <c r="J102" s="395"/>
      <c r="K102" s="393">
        <f>K98+K99+K100</f>
        <v>507984</v>
      </c>
      <c r="L102" s="394"/>
      <c r="M102" s="395"/>
      <c r="N102" s="393">
        <f t="shared" ref="N102" si="69">N98+N99+N100</f>
        <v>1151316</v>
      </c>
      <c r="O102" s="394"/>
      <c r="P102" s="395"/>
      <c r="Q102" s="393">
        <f t="shared" ref="Q102" si="70">Q98+Q99+Q100</f>
        <v>0</v>
      </c>
      <c r="R102" s="394"/>
      <c r="S102" s="395"/>
      <c r="T102" s="393">
        <f t="shared" ref="T102" si="71">T98+T99+T100</f>
        <v>0</v>
      </c>
      <c r="U102" s="394"/>
      <c r="V102" s="395"/>
      <c r="W102" s="393">
        <f t="shared" ref="W102" si="72">W98+W99+W100</f>
        <v>0</v>
      </c>
      <c r="X102" s="394"/>
      <c r="Y102" s="395"/>
      <c r="Z102" s="393">
        <f t="shared" ref="Z102" si="73">Z98+Z99+Z100</f>
        <v>0</v>
      </c>
      <c r="AA102" s="394"/>
      <c r="AB102" s="395"/>
      <c r="AC102" s="393">
        <f t="shared" ref="AC102" si="74">AC98+AC99+AC100</f>
        <v>0</v>
      </c>
      <c r="AD102" s="394"/>
      <c r="AE102" s="395"/>
      <c r="AF102" s="393">
        <f>SUM(I102:AE102)</f>
        <v>1659300</v>
      </c>
      <c r="AG102" s="394"/>
      <c r="AH102" s="395"/>
    </row>
    <row r="103" spans="1:36" ht="15" customHeight="1" x14ac:dyDescent="0.25">
      <c r="A103" s="412" t="s">
        <v>56</v>
      </c>
      <c r="B103" s="413"/>
      <c r="C103" s="413"/>
      <c r="D103" s="413"/>
      <c r="E103" s="413"/>
      <c r="F103" s="413"/>
      <c r="G103" s="413"/>
      <c r="H103" s="413"/>
      <c r="I103" s="413"/>
      <c r="J103" s="413"/>
      <c r="K103" s="413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3"/>
      <c r="AD103" s="413"/>
      <c r="AE103" s="413"/>
      <c r="AF103" s="413"/>
      <c r="AG103" s="413"/>
      <c r="AH103" s="414"/>
    </row>
    <row r="104" spans="1:36" ht="21.75" customHeight="1" x14ac:dyDescent="0.25">
      <c r="A104" s="409" t="s">
        <v>50</v>
      </c>
      <c r="B104" s="410"/>
      <c r="C104" s="410"/>
      <c r="D104" s="410"/>
      <c r="E104" s="410"/>
      <c r="F104" s="410"/>
      <c r="G104" s="410"/>
      <c r="H104" s="411"/>
      <c r="I104" s="393"/>
      <c r="J104" s="395"/>
      <c r="K104" s="393"/>
      <c r="L104" s="394"/>
      <c r="M104" s="395"/>
      <c r="N104" s="393"/>
      <c r="O104" s="394"/>
      <c r="P104" s="395"/>
      <c r="Q104" s="393"/>
      <c r="R104" s="394"/>
      <c r="S104" s="395"/>
      <c r="T104" s="393"/>
      <c r="U104" s="394"/>
      <c r="V104" s="395"/>
      <c r="W104" s="393"/>
      <c r="X104" s="394"/>
      <c r="Y104" s="395"/>
      <c r="Z104" s="393"/>
      <c r="AA104" s="394"/>
      <c r="AB104" s="395"/>
      <c r="AC104" s="393"/>
      <c r="AD104" s="394"/>
      <c r="AE104" s="395"/>
      <c r="AF104" s="393">
        <f>SUM(I104:AE104)</f>
        <v>0</v>
      </c>
      <c r="AG104" s="394"/>
      <c r="AH104" s="395"/>
    </row>
    <row r="105" spans="1:36" x14ac:dyDescent="0.25">
      <c r="A105" s="409" t="s">
        <v>51</v>
      </c>
      <c r="B105" s="410"/>
      <c r="C105" s="410"/>
      <c r="D105" s="410"/>
      <c r="E105" s="410"/>
      <c r="F105" s="410"/>
      <c r="G105" s="410"/>
      <c r="H105" s="411"/>
      <c r="I105" s="393"/>
      <c r="J105" s="395"/>
      <c r="K105" s="393"/>
      <c r="L105" s="394"/>
      <c r="M105" s="395"/>
      <c r="N105" s="393"/>
      <c r="O105" s="394"/>
      <c r="P105" s="395"/>
      <c r="Q105" s="393"/>
      <c r="R105" s="394"/>
      <c r="S105" s="395"/>
      <c r="T105" s="393"/>
      <c r="U105" s="394"/>
      <c r="V105" s="395"/>
      <c r="W105" s="393"/>
      <c r="X105" s="394"/>
      <c r="Y105" s="395"/>
      <c r="Z105" s="393"/>
      <c r="AA105" s="394"/>
      <c r="AB105" s="395"/>
      <c r="AC105" s="393"/>
      <c r="AD105" s="394"/>
      <c r="AE105" s="395"/>
      <c r="AF105" s="393">
        <f>SUM(I105:AE105)</f>
        <v>0</v>
      </c>
      <c r="AG105" s="394"/>
      <c r="AH105" s="395"/>
    </row>
    <row r="106" spans="1:36" x14ac:dyDescent="0.25">
      <c r="A106" s="409" t="s">
        <v>52</v>
      </c>
      <c r="B106" s="410"/>
      <c r="C106" s="410"/>
      <c r="D106" s="410"/>
      <c r="E106" s="410"/>
      <c r="F106" s="410"/>
      <c r="G106" s="410"/>
      <c r="H106" s="411"/>
      <c r="I106" s="393"/>
      <c r="J106" s="395"/>
      <c r="K106" s="393"/>
      <c r="L106" s="394"/>
      <c r="M106" s="395"/>
      <c r="N106" s="393"/>
      <c r="O106" s="394"/>
      <c r="P106" s="395"/>
      <c r="Q106" s="393"/>
      <c r="R106" s="394"/>
      <c r="S106" s="395"/>
      <c r="T106" s="393"/>
      <c r="U106" s="394"/>
      <c r="V106" s="395"/>
      <c r="W106" s="393"/>
      <c r="X106" s="394"/>
      <c r="Y106" s="395"/>
      <c r="Z106" s="393"/>
      <c r="AA106" s="394"/>
      <c r="AB106" s="395"/>
      <c r="AC106" s="393"/>
      <c r="AD106" s="394"/>
      <c r="AE106" s="395"/>
      <c r="AF106" s="393">
        <f>SUM(I106:AE106)</f>
        <v>0</v>
      </c>
      <c r="AG106" s="394"/>
      <c r="AH106" s="395"/>
    </row>
    <row r="107" spans="1:36" s="124" customFormat="1" ht="14.45" x14ac:dyDescent="0.3">
      <c r="A107" s="409" t="s">
        <v>53</v>
      </c>
      <c r="B107" s="410"/>
      <c r="C107" s="410"/>
      <c r="D107" s="410"/>
      <c r="E107" s="410"/>
      <c r="F107" s="410"/>
      <c r="G107" s="410"/>
      <c r="H107" s="410"/>
      <c r="I107" s="410"/>
      <c r="J107" s="411"/>
      <c r="K107" s="393"/>
      <c r="L107" s="394"/>
      <c r="M107" s="395"/>
      <c r="N107" s="393"/>
      <c r="O107" s="394"/>
      <c r="P107" s="395"/>
      <c r="Q107" s="393"/>
      <c r="R107" s="394"/>
      <c r="S107" s="395"/>
      <c r="T107" s="393"/>
      <c r="U107" s="394"/>
      <c r="V107" s="395"/>
      <c r="W107" s="393"/>
      <c r="X107" s="394"/>
      <c r="Y107" s="395"/>
      <c r="Z107" s="393"/>
      <c r="AA107" s="394"/>
      <c r="AB107" s="395"/>
      <c r="AC107" s="393"/>
      <c r="AD107" s="394"/>
      <c r="AE107" s="395"/>
      <c r="AF107" s="393">
        <f>SUM(K107:AE107)</f>
        <v>0</v>
      </c>
      <c r="AG107" s="394"/>
      <c r="AH107" s="395"/>
    </row>
    <row r="108" spans="1:36" ht="22.5" customHeight="1" x14ac:dyDescent="0.25">
      <c r="A108" s="409" t="s">
        <v>54</v>
      </c>
      <c r="B108" s="410"/>
      <c r="C108" s="410"/>
      <c r="D108" s="410"/>
      <c r="E108" s="410"/>
      <c r="F108" s="410"/>
      <c r="G108" s="410"/>
      <c r="H108" s="411"/>
      <c r="I108" s="393">
        <f>I104+I105+I106</f>
        <v>0</v>
      </c>
      <c r="J108" s="395"/>
      <c r="K108" s="393">
        <f>K104+K105+K106</f>
        <v>0</v>
      </c>
      <c r="L108" s="394"/>
      <c r="M108" s="395"/>
      <c r="N108" s="393">
        <f>N104+N105+N106</f>
        <v>0</v>
      </c>
      <c r="O108" s="394"/>
      <c r="P108" s="395"/>
      <c r="Q108" s="393">
        <f>Q104+Q105+Q106</f>
        <v>0</v>
      </c>
      <c r="R108" s="394"/>
      <c r="S108" s="395"/>
      <c r="T108" s="393">
        <f>T104+T105+T106</f>
        <v>0</v>
      </c>
      <c r="U108" s="394"/>
      <c r="V108" s="395"/>
      <c r="W108" s="393">
        <f>W104+W105+W106</f>
        <v>0</v>
      </c>
      <c r="X108" s="394"/>
      <c r="Y108" s="395"/>
      <c r="Z108" s="393">
        <f>Z104+Z105+Z106</f>
        <v>0</v>
      </c>
      <c r="AA108" s="394"/>
      <c r="AB108" s="395"/>
      <c r="AC108" s="393">
        <f>AC104+AC105+AC106</f>
        <v>0</v>
      </c>
      <c r="AD108" s="394"/>
      <c r="AE108" s="395"/>
      <c r="AF108" s="393">
        <f>SUM(I108:AE108)</f>
        <v>0</v>
      </c>
      <c r="AG108" s="394"/>
      <c r="AH108" s="395"/>
    </row>
    <row r="109" spans="1:36" x14ac:dyDescent="0.25">
      <c r="A109" s="412" t="s">
        <v>57</v>
      </c>
      <c r="B109" s="413"/>
      <c r="C109" s="413"/>
      <c r="D109" s="413"/>
      <c r="E109" s="413"/>
      <c r="F109" s="413"/>
      <c r="G109" s="413"/>
      <c r="H109" s="413"/>
      <c r="I109" s="413"/>
      <c r="J109" s="413"/>
      <c r="K109" s="413"/>
      <c r="L109" s="413"/>
      <c r="M109" s="413"/>
      <c r="N109" s="413"/>
      <c r="O109" s="413"/>
      <c r="P109" s="413"/>
      <c r="Q109" s="413"/>
      <c r="R109" s="413"/>
      <c r="S109" s="413"/>
      <c r="T109" s="413"/>
      <c r="U109" s="413"/>
      <c r="V109" s="413"/>
      <c r="W109" s="413"/>
      <c r="X109" s="413"/>
      <c r="Y109" s="413"/>
      <c r="Z109" s="413"/>
      <c r="AA109" s="413"/>
      <c r="AB109" s="413"/>
      <c r="AC109" s="413"/>
      <c r="AD109" s="413"/>
      <c r="AE109" s="413"/>
      <c r="AF109" s="413"/>
      <c r="AG109" s="413"/>
      <c r="AH109" s="414"/>
    </row>
    <row r="110" spans="1:36" ht="23.25" customHeight="1" x14ac:dyDescent="0.25">
      <c r="A110" s="409" t="s">
        <v>50</v>
      </c>
      <c r="B110" s="410"/>
      <c r="C110" s="410"/>
      <c r="D110" s="410"/>
      <c r="E110" s="410"/>
      <c r="F110" s="410"/>
      <c r="G110" s="410"/>
      <c r="H110" s="411"/>
      <c r="I110" s="393">
        <f>I92-I98-I104</f>
        <v>47339</v>
      </c>
      <c r="J110" s="395"/>
      <c r="K110" s="393">
        <f>K92-K98-K104</f>
        <v>203607</v>
      </c>
      <c r="L110" s="394"/>
      <c r="M110" s="395"/>
      <c r="N110" s="393">
        <f t="shared" ref="N110" si="75">N92-N98-N104</f>
        <v>214498</v>
      </c>
      <c r="O110" s="394"/>
      <c r="P110" s="395"/>
      <c r="Q110" s="393">
        <f t="shared" ref="Q110" si="76">Q92-Q98-Q104</f>
        <v>0</v>
      </c>
      <c r="R110" s="394"/>
      <c r="S110" s="395"/>
      <c r="T110" s="393">
        <f t="shared" ref="T110" si="77">T92-T98-T104</f>
        <v>0</v>
      </c>
      <c r="U110" s="394"/>
      <c r="V110" s="395"/>
      <c r="W110" s="393">
        <f t="shared" ref="W110" si="78">W92-W98-W104</f>
        <v>0</v>
      </c>
      <c r="X110" s="394"/>
      <c r="Y110" s="395"/>
      <c r="Z110" s="393">
        <f t="shared" ref="Z110" si="79">Z92-Z98-Z104</f>
        <v>0</v>
      </c>
      <c r="AA110" s="394"/>
      <c r="AB110" s="395"/>
      <c r="AC110" s="393">
        <f t="shared" ref="AC110" si="80">AC92-AC98-AC104</f>
        <v>0</v>
      </c>
      <c r="AD110" s="394"/>
      <c r="AE110" s="395"/>
      <c r="AF110" s="393">
        <f>AF92-AF98-AF104</f>
        <v>465444</v>
      </c>
      <c r="AG110" s="394"/>
      <c r="AH110" s="395"/>
      <c r="AI110" t="str">
        <f>IF(ROUND(AF110-Aktíva!G25,0)=0,"","CHYBY")</f>
        <v/>
      </c>
      <c r="AJ110" t="s">
        <v>1077</v>
      </c>
    </row>
    <row r="111" spans="1:36" ht="23.25" customHeight="1" x14ac:dyDescent="0.25">
      <c r="A111" s="409" t="s">
        <v>54</v>
      </c>
      <c r="B111" s="410"/>
      <c r="C111" s="410"/>
      <c r="D111" s="410"/>
      <c r="E111" s="410"/>
      <c r="F111" s="410"/>
      <c r="G111" s="410"/>
      <c r="H111" s="411"/>
      <c r="I111" s="393">
        <f>I96-I102-I108</f>
        <v>47339</v>
      </c>
      <c r="J111" s="395"/>
      <c r="K111" s="393">
        <f>K96-K102-K108</f>
        <v>186095.65000000002</v>
      </c>
      <c r="L111" s="394"/>
      <c r="M111" s="395"/>
      <c r="N111" s="393">
        <f t="shared" ref="N111" si="81">N96-N102-N108</f>
        <v>224308</v>
      </c>
      <c r="O111" s="394"/>
      <c r="P111" s="395"/>
      <c r="Q111" s="393">
        <f t="shared" ref="Q111" si="82">Q96-Q102-Q108</f>
        <v>0</v>
      </c>
      <c r="R111" s="394"/>
      <c r="S111" s="395"/>
      <c r="T111" s="393">
        <f t="shared" ref="T111" si="83">T96-T102-T108</f>
        <v>0</v>
      </c>
      <c r="U111" s="394"/>
      <c r="V111" s="395"/>
      <c r="W111" s="393">
        <f t="shared" ref="W111" si="84">W96-W102-W108</f>
        <v>0</v>
      </c>
      <c r="X111" s="394"/>
      <c r="Y111" s="395"/>
      <c r="Z111" s="393">
        <f t="shared" ref="Z111" si="85">Z96-Z102-Z108</f>
        <v>0</v>
      </c>
      <c r="AA111" s="394"/>
      <c r="AB111" s="395"/>
      <c r="AC111" s="393">
        <f t="shared" ref="AC111" si="86">AC96-AC102-AC108</f>
        <v>0</v>
      </c>
      <c r="AD111" s="394"/>
      <c r="AE111" s="395"/>
      <c r="AF111" s="393">
        <f t="shared" ref="AF111" si="87">AF96-AF102-AF108</f>
        <v>457742.64999999991</v>
      </c>
      <c r="AG111" s="394"/>
      <c r="AH111" s="395"/>
      <c r="AI111" t="str">
        <f>IF(ROUND(AF111-Aktíva!F24,0)=0,"","CHYBA")</f>
        <v/>
      </c>
      <c r="AJ111" t="s">
        <v>1077</v>
      </c>
    </row>
    <row r="112" spans="1:36" ht="14.45" x14ac:dyDescent="0.3">
      <c r="A112" s="178"/>
      <c r="B112" s="178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  <c r="AC112" s="178"/>
      <c r="AD112" s="178"/>
      <c r="AE112" s="178"/>
      <c r="AF112" s="178"/>
      <c r="AG112" s="178"/>
      <c r="AH112" s="178"/>
    </row>
    <row r="113" spans="1:34" ht="14.45" x14ac:dyDescent="0.3">
      <c r="A113" s="178"/>
      <c r="B113" s="178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  <c r="AC113" s="178"/>
      <c r="AD113" s="178"/>
      <c r="AE113" s="178"/>
      <c r="AF113" s="178"/>
      <c r="AG113" s="178"/>
      <c r="AH113" s="178"/>
    </row>
    <row r="114" spans="1:34" ht="14.45" hidden="1" x14ac:dyDescent="0.3">
      <c r="A114" s="178"/>
      <c r="B114" s="178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  <c r="AC114" s="178"/>
      <c r="AD114" s="178"/>
      <c r="AE114" s="178"/>
      <c r="AF114" s="178"/>
      <c r="AG114" s="178"/>
      <c r="AH114" s="178"/>
    </row>
    <row r="115" spans="1:34" ht="14.45" hidden="1" x14ac:dyDescent="0.3">
      <c r="A115" s="178"/>
      <c r="B115" s="178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  <c r="AC115" s="178"/>
      <c r="AD115" s="178"/>
      <c r="AE115" s="178"/>
      <c r="AF115" s="178"/>
      <c r="AG115" s="178"/>
      <c r="AH115" s="178"/>
    </row>
    <row r="116" spans="1:34" ht="14.45" hidden="1" x14ac:dyDescent="0.3">
      <c r="A116" s="178"/>
      <c r="B116" s="178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C116" s="178"/>
      <c r="AD116" s="178"/>
      <c r="AE116" s="178"/>
      <c r="AF116" s="178"/>
      <c r="AG116" s="178"/>
      <c r="AH116" s="178"/>
    </row>
    <row r="117" spans="1:34" ht="14.45" hidden="1" x14ac:dyDescent="0.3">
      <c r="A117" s="178"/>
      <c r="B117" s="178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  <c r="AC117" s="178"/>
      <c r="AD117" s="178"/>
      <c r="AE117" s="178"/>
      <c r="AF117" s="178"/>
      <c r="AG117" s="178"/>
      <c r="AH117" s="178"/>
    </row>
    <row r="118" spans="1:34" ht="14.45" hidden="1" x14ac:dyDescent="0.3">
      <c r="A118" s="178"/>
      <c r="B118" s="178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  <c r="AC118" s="178"/>
      <c r="AD118" s="178"/>
      <c r="AE118" s="178"/>
      <c r="AF118" s="178"/>
      <c r="AG118" s="178"/>
      <c r="AH118" s="178"/>
    </row>
    <row r="119" spans="1:34" ht="14.45" hidden="1" x14ac:dyDescent="0.3">
      <c r="A119" s="178"/>
      <c r="B119" s="178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  <c r="AC119" s="178"/>
      <c r="AD119" s="178"/>
      <c r="AE119" s="178"/>
      <c r="AF119" s="178"/>
      <c r="AG119" s="178"/>
      <c r="AH119" s="178"/>
    </row>
    <row r="120" spans="1:34" ht="14.45" hidden="1" x14ac:dyDescent="0.3">
      <c r="A120" s="178"/>
      <c r="B120" s="178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  <c r="AC120" s="178"/>
      <c r="AD120" s="178"/>
      <c r="AE120" s="178"/>
      <c r="AF120" s="178"/>
      <c r="AG120" s="178"/>
      <c r="AH120" s="178"/>
    </row>
    <row r="121" spans="1:34" ht="14.45" hidden="1" x14ac:dyDescent="0.3">
      <c r="A121" s="178"/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  <c r="AC121" s="178"/>
      <c r="AD121" s="178"/>
      <c r="AE121" s="178"/>
      <c r="AF121" s="178"/>
      <c r="AG121" s="178"/>
      <c r="AH121" s="178"/>
    </row>
    <row r="122" spans="1:34" ht="14.45" hidden="1" x14ac:dyDescent="0.3">
      <c r="A122" s="178"/>
      <c r="B122" s="178"/>
      <c r="C122" s="178"/>
      <c r="D122" s="178"/>
      <c r="E122" s="178"/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  <c r="AC122" s="178"/>
      <c r="AD122" s="178"/>
      <c r="AE122" s="178"/>
      <c r="AF122" s="178"/>
      <c r="AG122" s="178"/>
      <c r="AH122" s="178"/>
    </row>
    <row r="123" spans="1:34" ht="14.45" hidden="1" x14ac:dyDescent="0.3">
      <c r="A123" s="178"/>
      <c r="B123" s="178"/>
      <c r="C123" s="178"/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  <c r="AC123" s="178"/>
      <c r="AD123" s="178"/>
      <c r="AE123" s="178"/>
      <c r="AF123" s="178"/>
      <c r="AG123" s="178"/>
      <c r="AH123" s="178"/>
    </row>
    <row r="124" spans="1:34" ht="14.45" hidden="1" x14ac:dyDescent="0.3">
      <c r="A124" s="178"/>
      <c r="B124" s="178"/>
      <c r="C124" s="178"/>
      <c r="D124" s="178"/>
      <c r="E124" s="178"/>
      <c r="F124" s="178"/>
      <c r="G124" s="178"/>
      <c r="H124" s="178"/>
      <c r="I124" s="178"/>
      <c r="J124" s="178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  <c r="AC124" s="178"/>
      <c r="AD124" s="178"/>
      <c r="AE124" s="178"/>
      <c r="AF124" s="178"/>
      <c r="AG124" s="178"/>
      <c r="AH124" s="178"/>
    </row>
    <row r="125" spans="1:34" ht="15" customHeight="1" x14ac:dyDescent="0.25">
      <c r="A125" s="582" t="s">
        <v>70</v>
      </c>
      <c r="B125" s="583"/>
      <c r="C125" s="583"/>
      <c r="D125" s="583"/>
      <c r="E125" s="583"/>
      <c r="F125" s="583"/>
      <c r="G125" s="583"/>
      <c r="H125" s="584"/>
      <c r="I125" s="390" t="s">
        <v>73</v>
      </c>
      <c r="J125" s="391"/>
      <c r="K125" s="391"/>
      <c r="L125" s="391"/>
      <c r="M125" s="391"/>
      <c r="N125" s="391"/>
      <c r="O125" s="391"/>
      <c r="P125" s="391"/>
      <c r="Q125" s="391"/>
      <c r="R125" s="391"/>
      <c r="S125" s="391"/>
      <c r="T125" s="391"/>
      <c r="U125" s="391"/>
      <c r="V125" s="391"/>
      <c r="W125" s="391"/>
      <c r="X125" s="391"/>
      <c r="Y125" s="391"/>
      <c r="Z125" s="391"/>
      <c r="AA125" s="391"/>
      <c r="AB125" s="391"/>
      <c r="AC125" s="391"/>
      <c r="AD125" s="391"/>
      <c r="AE125" s="391"/>
      <c r="AF125" s="391"/>
      <c r="AG125" s="391"/>
      <c r="AH125" s="392"/>
    </row>
    <row r="126" spans="1:34" x14ac:dyDescent="0.25">
      <c r="A126" s="585"/>
      <c r="B126" s="586"/>
      <c r="C126" s="586"/>
      <c r="D126" s="586"/>
      <c r="E126" s="586"/>
      <c r="F126" s="586"/>
      <c r="G126" s="586"/>
      <c r="H126" s="587"/>
      <c r="I126" s="481" t="s">
        <v>66</v>
      </c>
      <c r="J126" s="483"/>
      <c r="K126" s="481" t="s">
        <v>67</v>
      </c>
      <c r="L126" s="482"/>
      <c r="M126" s="483"/>
      <c r="N126" s="481" t="s">
        <v>87</v>
      </c>
      <c r="O126" s="482"/>
      <c r="P126" s="483"/>
      <c r="Q126" s="481" t="s">
        <v>72</v>
      </c>
      <c r="R126" s="482"/>
      <c r="S126" s="483"/>
      <c r="T126" s="481" t="s">
        <v>68</v>
      </c>
      <c r="U126" s="482"/>
      <c r="V126" s="483"/>
      <c r="W126" s="481" t="s">
        <v>69</v>
      </c>
      <c r="X126" s="482"/>
      <c r="Y126" s="483"/>
      <c r="Z126" s="481" t="s">
        <v>88</v>
      </c>
      <c r="AA126" s="482"/>
      <c r="AB126" s="483"/>
      <c r="AC126" s="481" t="s">
        <v>89</v>
      </c>
      <c r="AD126" s="482"/>
      <c r="AE126" s="483"/>
      <c r="AF126" s="481" t="s">
        <v>39</v>
      </c>
      <c r="AG126" s="482"/>
      <c r="AH126" s="483"/>
    </row>
    <row r="127" spans="1:34" ht="66" customHeight="1" x14ac:dyDescent="0.25">
      <c r="A127" s="588"/>
      <c r="B127" s="589"/>
      <c r="C127" s="589"/>
      <c r="D127" s="589"/>
      <c r="E127" s="589"/>
      <c r="F127" s="589"/>
      <c r="G127" s="589"/>
      <c r="H127" s="590"/>
      <c r="I127" s="484"/>
      <c r="J127" s="486"/>
      <c r="K127" s="484"/>
      <c r="L127" s="485"/>
      <c r="M127" s="486"/>
      <c r="N127" s="484"/>
      <c r="O127" s="485"/>
      <c r="P127" s="486"/>
      <c r="Q127" s="484"/>
      <c r="R127" s="485"/>
      <c r="S127" s="486"/>
      <c r="T127" s="484"/>
      <c r="U127" s="485"/>
      <c r="V127" s="486"/>
      <c r="W127" s="484"/>
      <c r="X127" s="485"/>
      <c r="Y127" s="486"/>
      <c r="Z127" s="484"/>
      <c r="AA127" s="485"/>
      <c r="AB127" s="486"/>
      <c r="AC127" s="484"/>
      <c r="AD127" s="485"/>
      <c r="AE127" s="486"/>
      <c r="AF127" s="484"/>
      <c r="AG127" s="485"/>
      <c r="AH127" s="486"/>
    </row>
    <row r="128" spans="1:34" ht="14.45" x14ac:dyDescent="0.3">
      <c r="A128" s="390" t="s">
        <v>40</v>
      </c>
      <c r="B128" s="391"/>
      <c r="C128" s="391"/>
      <c r="D128" s="391"/>
      <c r="E128" s="391"/>
      <c r="F128" s="391"/>
      <c r="G128" s="391"/>
      <c r="H128" s="392"/>
      <c r="I128" s="390" t="s">
        <v>41</v>
      </c>
      <c r="J128" s="392"/>
      <c r="K128" s="390" t="s">
        <v>42</v>
      </c>
      <c r="L128" s="391"/>
      <c r="M128" s="392"/>
      <c r="N128" s="390" t="s">
        <v>43</v>
      </c>
      <c r="O128" s="391"/>
      <c r="P128" s="392"/>
      <c r="Q128" s="390" t="s">
        <v>44</v>
      </c>
      <c r="R128" s="391"/>
      <c r="S128" s="392"/>
      <c r="T128" s="390" t="s">
        <v>45</v>
      </c>
      <c r="U128" s="391"/>
      <c r="V128" s="392"/>
      <c r="W128" s="390" t="s">
        <v>46</v>
      </c>
      <c r="X128" s="391"/>
      <c r="Y128" s="392"/>
      <c r="Z128" s="390" t="s">
        <v>47</v>
      </c>
      <c r="AA128" s="391"/>
      <c r="AB128" s="392"/>
      <c r="AC128" s="390" t="s">
        <v>48</v>
      </c>
      <c r="AD128" s="391"/>
      <c r="AE128" s="392"/>
      <c r="AF128" s="390" t="s">
        <v>71</v>
      </c>
      <c r="AG128" s="391"/>
      <c r="AH128" s="392"/>
    </row>
    <row r="129" spans="1:34" x14ac:dyDescent="0.25">
      <c r="A129" s="412" t="s">
        <v>49</v>
      </c>
      <c r="B129" s="413"/>
      <c r="C129" s="413"/>
      <c r="D129" s="413"/>
      <c r="E129" s="413"/>
      <c r="F129" s="413"/>
      <c r="G129" s="413"/>
      <c r="H129" s="413"/>
      <c r="I129" s="413"/>
      <c r="J129" s="413"/>
      <c r="K129" s="413"/>
      <c r="L129" s="413"/>
      <c r="M129" s="413"/>
      <c r="N129" s="413"/>
      <c r="O129" s="413"/>
      <c r="P129" s="413"/>
      <c r="Q129" s="413"/>
      <c r="R129" s="413"/>
      <c r="S129" s="413"/>
      <c r="T129" s="413"/>
      <c r="U129" s="413"/>
      <c r="V129" s="413"/>
      <c r="W129" s="413"/>
      <c r="X129" s="413"/>
      <c r="Y129" s="413"/>
      <c r="Z129" s="413"/>
      <c r="AA129" s="413"/>
      <c r="AB129" s="413"/>
      <c r="AC129" s="413"/>
      <c r="AD129" s="413"/>
      <c r="AE129" s="413"/>
      <c r="AF129" s="413"/>
      <c r="AG129" s="413"/>
      <c r="AH129" s="414"/>
    </row>
    <row r="130" spans="1:34" ht="24" customHeight="1" x14ac:dyDescent="0.25">
      <c r="A130" s="409" t="s">
        <v>50</v>
      </c>
      <c r="B130" s="410"/>
      <c r="C130" s="410"/>
      <c r="D130" s="410"/>
      <c r="E130" s="410"/>
      <c r="F130" s="410"/>
      <c r="G130" s="410"/>
      <c r="H130" s="411"/>
      <c r="I130" s="393">
        <v>47339</v>
      </c>
      <c r="J130" s="395"/>
      <c r="K130" s="393">
        <v>691946</v>
      </c>
      <c r="L130" s="394"/>
      <c r="M130" s="395"/>
      <c r="N130" s="393">
        <v>1186877</v>
      </c>
      <c r="O130" s="394"/>
      <c r="P130" s="395"/>
      <c r="Q130" s="393"/>
      <c r="R130" s="394"/>
      <c r="S130" s="395"/>
      <c r="T130" s="393"/>
      <c r="U130" s="394"/>
      <c r="V130" s="395"/>
      <c r="W130" s="393"/>
      <c r="X130" s="394"/>
      <c r="Y130" s="395"/>
      <c r="Z130" s="393">
        <v>3950</v>
      </c>
      <c r="AA130" s="394"/>
      <c r="AB130" s="395"/>
      <c r="AC130" s="393"/>
      <c r="AD130" s="394"/>
      <c r="AE130" s="395"/>
      <c r="AF130" s="393">
        <f>SUM(I130:AE130)</f>
        <v>1930112</v>
      </c>
      <c r="AG130" s="394"/>
      <c r="AH130" s="395"/>
    </row>
    <row r="131" spans="1:34" x14ac:dyDescent="0.25">
      <c r="A131" s="409" t="s">
        <v>51</v>
      </c>
      <c r="B131" s="410"/>
      <c r="C131" s="410"/>
      <c r="D131" s="410"/>
      <c r="E131" s="410"/>
      <c r="F131" s="410"/>
      <c r="G131" s="410"/>
      <c r="H131" s="411"/>
      <c r="I131" s="393"/>
      <c r="J131" s="395"/>
      <c r="K131" s="393"/>
      <c r="L131" s="394"/>
      <c r="M131" s="395"/>
      <c r="N131" s="393">
        <v>140146</v>
      </c>
      <c r="O131" s="394"/>
      <c r="P131" s="395"/>
      <c r="Q131" s="393"/>
      <c r="R131" s="394"/>
      <c r="S131" s="395"/>
      <c r="T131" s="393"/>
      <c r="U131" s="394"/>
      <c r="V131" s="395"/>
      <c r="W131" s="393"/>
      <c r="X131" s="394"/>
      <c r="Y131" s="395"/>
      <c r="Z131" s="393"/>
      <c r="AA131" s="394"/>
      <c r="AB131" s="395"/>
      <c r="AC131" s="393"/>
      <c r="AD131" s="394"/>
      <c r="AE131" s="395"/>
      <c r="AF131" s="393">
        <f>SUM(I131:AE131)</f>
        <v>140146</v>
      </c>
      <c r="AG131" s="394"/>
      <c r="AH131" s="395"/>
    </row>
    <row r="132" spans="1:34" x14ac:dyDescent="0.25">
      <c r="A132" s="409" t="s">
        <v>52</v>
      </c>
      <c r="B132" s="410"/>
      <c r="C132" s="410"/>
      <c r="D132" s="410"/>
      <c r="E132" s="410"/>
      <c r="F132" s="410"/>
      <c r="G132" s="410"/>
      <c r="H132" s="411"/>
      <c r="I132" s="393"/>
      <c r="J132" s="395"/>
      <c r="K132" s="393"/>
      <c r="L132" s="394"/>
      <c r="M132" s="395"/>
      <c r="N132" s="393">
        <v>-26950</v>
      </c>
      <c r="O132" s="394"/>
      <c r="P132" s="395"/>
      <c r="Q132" s="393"/>
      <c r="R132" s="394"/>
      <c r="S132" s="395"/>
      <c r="T132" s="393"/>
      <c r="U132" s="394"/>
      <c r="V132" s="395"/>
      <c r="W132" s="393"/>
      <c r="X132" s="394"/>
      <c r="Y132" s="395"/>
      <c r="Z132" s="393">
        <v>-200</v>
      </c>
      <c r="AA132" s="394"/>
      <c r="AB132" s="395"/>
      <c r="AC132" s="393"/>
      <c r="AD132" s="394"/>
      <c r="AE132" s="395"/>
      <c r="AF132" s="393">
        <f>SUM(I132:AE132)</f>
        <v>-27150</v>
      </c>
      <c r="AG132" s="394"/>
      <c r="AH132" s="395"/>
    </row>
    <row r="133" spans="1:34" ht="14.45" x14ac:dyDescent="0.3">
      <c r="A133" s="409" t="s">
        <v>53</v>
      </c>
      <c r="B133" s="410"/>
      <c r="C133" s="410"/>
      <c r="D133" s="410"/>
      <c r="E133" s="410"/>
      <c r="F133" s="410"/>
      <c r="G133" s="410"/>
      <c r="H133" s="411"/>
      <c r="I133" s="393"/>
      <c r="J133" s="395"/>
      <c r="K133" s="393"/>
      <c r="L133" s="394"/>
      <c r="M133" s="395"/>
      <c r="N133" s="393">
        <v>3750</v>
      </c>
      <c r="O133" s="394"/>
      <c r="P133" s="395"/>
      <c r="Q133" s="393"/>
      <c r="R133" s="394"/>
      <c r="S133" s="395"/>
      <c r="T133" s="393"/>
      <c r="U133" s="394"/>
      <c r="V133" s="395"/>
      <c r="W133" s="393"/>
      <c r="X133" s="394"/>
      <c r="Y133" s="395"/>
      <c r="Z133" s="393">
        <v>-3750</v>
      </c>
      <c r="AA133" s="394"/>
      <c r="AB133" s="395"/>
      <c r="AC133" s="393"/>
      <c r="AD133" s="394"/>
      <c r="AE133" s="395"/>
      <c r="AF133" s="393">
        <f>SUM(I133:AE133)</f>
        <v>0</v>
      </c>
      <c r="AG133" s="394"/>
      <c r="AH133" s="395"/>
    </row>
    <row r="134" spans="1:34" ht="24.75" customHeight="1" x14ac:dyDescent="0.25">
      <c r="A134" s="409" t="s">
        <v>54</v>
      </c>
      <c r="B134" s="410"/>
      <c r="C134" s="410"/>
      <c r="D134" s="410"/>
      <c r="E134" s="410"/>
      <c r="F134" s="410"/>
      <c r="G134" s="410"/>
      <c r="H134" s="411"/>
      <c r="I134" s="393">
        <f>I130+I131+I132+I133</f>
        <v>47339</v>
      </c>
      <c r="J134" s="395"/>
      <c r="K134" s="393">
        <f>K130+K131+K132+K133</f>
        <v>691946</v>
      </c>
      <c r="L134" s="394"/>
      <c r="M134" s="395"/>
      <c r="N134" s="393">
        <f t="shared" ref="N134" si="88">N130+N131+N132+N133</f>
        <v>1303823</v>
      </c>
      <c r="O134" s="394"/>
      <c r="P134" s="395"/>
      <c r="Q134" s="393">
        <f t="shared" ref="Q134" si="89">Q130+Q131+Q132+Q133</f>
        <v>0</v>
      </c>
      <c r="R134" s="394"/>
      <c r="S134" s="395"/>
      <c r="T134" s="393">
        <f t="shared" ref="T134" si="90">T130+T131+T132+T133</f>
        <v>0</v>
      </c>
      <c r="U134" s="394"/>
      <c r="V134" s="395"/>
      <c r="W134" s="393">
        <f t="shared" ref="W134" si="91">W130+W131+W132+W133</f>
        <v>0</v>
      </c>
      <c r="X134" s="394"/>
      <c r="Y134" s="395"/>
      <c r="Z134" s="393">
        <f t="shared" ref="Z134" si="92">Z130+Z131+Z132+Z133</f>
        <v>0</v>
      </c>
      <c r="AA134" s="394"/>
      <c r="AB134" s="395"/>
      <c r="AC134" s="393">
        <f t="shared" ref="AC134" si="93">AC130+AC131+AC132+AC133</f>
        <v>0</v>
      </c>
      <c r="AD134" s="394"/>
      <c r="AE134" s="395"/>
      <c r="AF134" s="393">
        <f>SUM(I134:AE134)</f>
        <v>2043108</v>
      </c>
      <c r="AG134" s="394"/>
      <c r="AH134" s="395"/>
    </row>
    <row r="135" spans="1:34" ht="15" customHeight="1" x14ac:dyDescent="0.25">
      <c r="A135" s="412" t="s">
        <v>55</v>
      </c>
      <c r="B135" s="413"/>
      <c r="C135" s="413"/>
      <c r="D135" s="413"/>
      <c r="E135" s="413"/>
      <c r="F135" s="413"/>
      <c r="G135" s="413"/>
      <c r="H135" s="413"/>
      <c r="I135" s="413"/>
      <c r="J135" s="413"/>
      <c r="K135" s="413"/>
      <c r="L135" s="413"/>
      <c r="M135" s="413"/>
      <c r="N135" s="413"/>
      <c r="O135" s="413"/>
      <c r="P135" s="413"/>
      <c r="Q135" s="413"/>
      <c r="R135" s="413"/>
      <c r="S135" s="413"/>
      <c r="T135" s="413"/>
      <c r="U135" s="413"/>
      <c r="V135" s="413"/>
      <c r="W135" s="413"/>
      <c r="X135" s="413"/>
      <c r="Y135" s="413"/>
      <c r="Z135" s="413"/>
      <c r="AA135" s="413"/>
      <c r="AB135" s="413"/>
      <c r="AC135" s="413"/>
      <c r="AD135" s="413"/>
      <c r="AE135" s="413"/>
      <c r="AF135" s="413"/>
      <c r="AG135" s="413"/>
      <c r="AH135" s="414"/>
    </row>
    <row r="136" spans="1:34" ht="24" customHeight="1" x14ac:dyDescent="0.25">
      <c r="A136" s="409" t="s">
        <v>50</v>
      </c>
      <c r="B136" s="410"/>
      <c r="C136" s="410"/>
      <c r="D136" s="410"/>
      <c r="E136" s="410"/>
      <c r="F136" s="410"/>
      <c r="G136" s="410"/>
      <c r="H136" s="411"/>
      <c r="I136" s="393"/>
      <c r="J136" s="395"/>
      <c r="K136" s="393">
        <v>461225</v>
      </c>
      <c r="L136" s="394"/>
      <c r="M136" s="395"/>
      <c r="N136" s="393">
        <v>1047864</v>
      </c>
      <c r="O136" s="394"/>
      <c r="P136" s="395"/>
      <c r="Q136" s="393"/>
      <c r="R136" s="394"/>
      <c r="S136" s="395"/>
      <c r="T136" s="393"/>
      <c r="U136" s="394"/>
      <c r="V136" s="395"/>
      <c r="W136" s="393"/>
      <c r="X136" s="394"/>
      <c r="Y136" s="395"/>
      <c r="Z136" s="393"/>
      <c r="AA136" s="394"/>
      <c r="AB136" s="395"/>
      <c r="AC136" s="393"/>
      <c r="AD136" s="394"/>
      <c r="AE136" s="395"/>
      <c r="AF136" s="393">
        <f>SUM(I136:AE136)</f>
        <v>1509089</v>
      </c>
      <c r="AG136" s="394"/>
      <c r="AH136" s="395"/>
    </row>
    <row r="137" spans="1:34" x14ac:dyDescent="0.25">
      <c r="A137" s="409" t="s">
        <v>51</v>
      </c>
      <c r="B137" s="410"/>
      <c r="C137" s="410"/>
      <c r="D137" s="410"/>
      <c r="E137" s="410"/>
      <c r="F137" s="410"/>
      <c r="G137" s="410"/>
      <c r="H137" s="411"/>
      <c r="I137" s="393"/>
      <c r="J137" s="395"/>
      <c r="K137" s="393">
        <v>27114</v>
      </c>
      <c r="L137" s="394"/>
      <c r="M137" s="395"/>
      <c r="N137" s="393">
        <v>57390</v>
      </c>
      <c r="O137" s="394"/>
      <c r="P137" s="395"/>
      <c r="Q137" s="393"/>
      <c r="R137" s="394"/>
      <c r="S137" s="395"/>
      <c r="T137" s="393"/>
      <c r="U137" s="394"/>
      <c r="V137" s="395"/>
      <c r="W137" s="393"/>
      <c r="X137" s="394"/>
      <c r="Y137" s="395"/>
      <c r="Z137" s="393"/>
      <c r="AA137" s="394"/>
      <c r="AB137" s="395"/>
      <c r="AC137" s="393"/>
      <c r="AD137" s="394"/>
      <c r="AE137" s="395"/>
      <c r="AF137" s="393">
        <f>SUM(I137:AE137)</f>
        <v>84504</v>
      </c>
      <c r="AG137" s="394"/>
      <c r="AH137" s="395"/>
    </row>
    <row r="138" spans="1:34" x14ac:dyDescent="0.25">
      <c r="A138" s="409" t="s">
        <v>52</v>
      </c>
      <c r="B138" s="410"/>
      <c r="C138" s="410"/>
      <c r="D138" s="410"/>
      <c r="E138" s="410"/>
      <c r="F138" s="410"/>
      <c r="G138" s="410"/>
      <c r="H138" s="411"/>
      <c r="I138" s="393"/>
      <c r="J138" s="395"/>
      <c r="K138" s="393"/>
      <c r="L138" s="394"/>
      <c r="M138" s="395"/>
      <c r="N138" s="393">
        <v>-15929</v>
      </c>
      <c r="O138" s="394"/>
      <c r="P138" s="395"/>
      <c r="Q138" s="393"/>
      <c r="R138" s="394"/>
      <c r="S138" s="395"/>
      <c r="T138" s="393"/>
      <c r="U138" s="394"/>
      <c r="V138" s="395"/>
      <c r="W138" s="393"/>
      <c r="X138" s="394"/>
      <c r="Y138" s="395"/>
      <c r="Z138" s="393"/>
      <c r="AA138" s="394"/>
      <c r="AB138" s="395"/>
      <c r="AC138" s="393"/>
      <c r="AD138" s="394"/>
      <c r="AE138" s="395"/>
      <c r="AF138" s="393">
        <f>SUM(I138:AE138)</f>
        <v>-15929</v>
      </c>
      <c r="AG138" s="394"/>
      <c r="AH138" s="395"/>
    </row>
    <row r="139" spans="1:34" s="950" customFormat="1" x14ac:dyDescent="0.25">
      <c r="A139" s="409" t="s">
        <v>53</v>
      </c>
      <c r="B139" s="410"/>
      <c r="C139" s="410"/>
      <c r="D139" s="410"/>
      <c r="E139" s="410"/>
      <c r="F139" s="410"/>
      <c r="G139" s="410"/>
      <c r="H139" s="411"/>
      <c r="I139" s="220"/>
      <c r="J139" s="222"/>
      <c r="K139" s="220"/>
      <c r="L139" s="221"/>
      <c r="M139" s="222"/>
      <c r="N139" s="220"/>
      <c r="O139" s="221"/>
      <c r="P139" s="222"/>
      <c r="Q139" s="220"/>
      <c r="R139" s="221"/>
      <c r="S139" s="222"/>
      <c r="T139" s="220"/>
      <c r="U139" s="221"/>
      <c r="V139" s="222"/>
      <c r="W139" s="220"/>
      <c r="X139" s="221"/>
      <c r="Y139" s="222"/>
      <c r="Z139" s="220"/>
      <c r="AA139" s="221"/>
      <c r="AB139" s="222"/>
      <c r="AC139" s="220"/>
      <c r="AD139" s="221"/>
      <c r="AE139" s="222"/>
      <c r="AF139" s="220"/>
      <c r="AG139" s="221"/>
      <c r="AH139" s="222">
        <v>0</v>
      </c>
    </row>
    <row r="140" spans="1:34" s="950" customFormat="1" ht="22.5" customHeight="1" x14ac:dyDescent="0.25">
      <c r="A140" s="409" t="s">
        <v>54</v>
      </c>
      <c r="B140" s="410"/>
      <c r="C140" s="410"/>
      <c r="D140" s="410"/>
      <c r="E140" s="410"/>
      <c r="F140" s="410"/>
      <c r="G140" s="410"/>
      <c r="H140" s="411"/>
      <c r="I140" s="393">
        <f>I136+I137+I138</f>
        <v>0</v>
      </c>
      <c r="J140" s="395"/>
      <c r="K140" s="393">
        <f>K136+K137+K138</f>
        <v>488339</v>
      </c>
      <c r="L140" s="394"/>
      <c r="M140" s="395"/>
      <c r="N140" s="393">
        <f t="shared" ref="N140" si="94">N136+N137+N138</f>
        <v>1089325</v>
      </c>
      <c r="O140" s="394"/>
      <c r="P140" s="395"/>
      <c r="Q140" s="393">
        <f t="shared" ref="Q140" si="95">Q136+Q137+Q138</f>
        <v>0</v>
      </c>
      <c r="R140" s="394"/>
      <c r="S140" s="395"/>
      <c r="T140" s="393">
        <f t="shared" ref="T140" si="96">T136+T137+T138</f>
        <v>0</v>
      </c>
      <c r="U140" s="394"/>
      <c r="V140" s="395"/>
      <c r="W140" s="393">
        <f t="shared" ref="W140" si="97">W136+W137+W138</f>
        <v>0</v>
      </c>
      <c r="X140" s="394"/>
      <c r="Y140" s="395"/>
      <c r="Z140" s="393">
        <f t="shared" ref="Z140" si="98">Z136+Z137+Z138</f>
        <v>0</v>
      </c>
      <c r="AA140" s="394"/>
      <c r="AB140" s="395"/>
      <c r="AC140" s="393">
        <f t="shared" ref="AC140" si="99">AC136+AC137+AC138</f>
        <v>0</v>
      </c>
      <c r="AD140" s="394"/>
      <c r="AE140" s="395"/>
      <c r="AF140" s="393">
        <f>SUM(I140:AE140)</f>
        <v>1577664</v>
      </c>
      <c r="AG140" s="394"/>
      <c r="AH140" s="395"/>
    </row>
    <row r="141" spans="1:34" s="950" customFormat="1" ht="15" customHeight="1" x14ac:dyDescent="0.25">
      <c r="A141" s="412" t="s">
        <v>56</v>
      </c>
      <c r="B141" s="413"/>
      <c r="C141" s="413"/>
      <c r="D141" s="413"/>
      <c r="E141" s="413"/>
      <c r="F141" s="413"/>
      <c r="G141" s="413"/>
      <c r="H141" s="413"/>
      <c r="I141" s="413"/>
      <c r="J141" s="413"/>
      <c r="K141" s="413"/>
      <c r="L141" s="413"/>
      <c r="M141" s="413"/>
      <c r="N141" s="413"/>
      <c r="O141" s="413"/>
      <c r="P141" s="413"/>
      <c r="Q141" s="413"/>
      <c r="R141" s="413"/>
      <c r="S141" s="413"/>
      <c r="T141" s="413"/>
      <c r="U141" s="413"/>
      <c r="V141" s="413"/>
      <c r="W141" s="413"/>
      <c r="X141" s="413"/>
      <c r="Y141" s="413"/>
      <c r="Z141" s="413"/>
      <c r="AA141" s="413"/>
      <c r="AB141" s="413"/>
      <c r="AC141" s="413"/>
      <c r="AD141" s="413"/>
      <c r="AE141" s="413"/>
      <c r="AF141" s="413"/>
      <c r="AG141" s="413"/>
      <c r="AH141" s="414"/>
    </row>
    <row r="142" spans="1:34" s="950" customFormat="1" ht="22.5" customHeight="1" x14ac:dyDescent="0.25">
      <c r="A142" s="409" t="s">
        <v>50</v>
      </c>
      <c r="B142" s="410"/>
      <c r="C142" s="410"/>
      <c r="D142" s="410"/>
      <c r="E142" s="410"/>
      <c r="F142" s="410"/>
      <c r="G142" s="410"/>
      <c r="H142" s="411"/>
      <c r="I142" s="393"/>
      <c r="J142" s="395"/>
      <c r="K142" s="393"/>
      <c r="L142" s="394"/>
      <c r="M142" s="395"/>
      <c r="N142" s="393"/>
      <c r="O142" s="394"/>
      <c r="P142" s="395"/>
      <c r="Q142" s="393"/>
      <c r="R142" s="394"/>
      <c r="S142" s="395"/>
      <c r="T142" s="393"/>
      <c r="U142" s="394"/>
      <c r="V142" s="395"/>
      <c r="W142" s="393"/>
      <c r="X142" s="394"/>
      <c r="Y142" s="395"/>
      <c r="Z142" s="393"/>
      <c r="AA142" s="394"/>
      <c r="AB142" s="395"/>
      <c r="AC142" s="393"/>
      <c r="AD142" s="394"/>
      <c r="AE142" s="395"/>
      <c r="AF142" s="393">
        <f>SUM(I142:AE142)</f>
        <v>0</v>
      </c>
      <c r="AG142" s="394"/>
      <c r="AH142" s="395"/>
    </row>
    <row r="143" spans="1:34" s="950" customFormat="1" x14ac:dyDescent="0.25">
      <c r="A143" s="409" t="s">
        <v>51</v>
      </c>
      <c r="B143" s="410"/>
      <c r="C143" s="410"/>
      <c r="D143" s="410"/>
      <c r="E143" s="410"/>
      <c r="F143" s="410"/>
      <c r="G143" s="410"/>
      <c r="H143" s="411"/>
      <c r="I143" s="393"/>
      <c r="J143" s="395"/>
      <c r="K143" s="393"/>
      <c r="L143" s="394"/>
      <c r="M143" s="395"/>
      <c r="N143" s="393"/>
      <c r="O143" s="394"/>
      <c r="P143" s="395"/>
      <c r="Q143" s="393"/>
      <c r="R143" s="394"/>
      <c r="S143" s="395"/>
      <c r="T143" s="393"/>
      <c r="U143" s="394"/>
      <c r="V143" s="395"/>
      <c r="W143" s="393"/>
      <c r="X143" s="394"/>
      <c r="Y143" s="395"/>
      <c r="Z143" s="393"/>
      <c r="AA143" s="394"/>
      <c r="AB143" s="395"/>
      <c r="AC143" s="393"/>
      <c r="AD143" s="394"/>
      <c r="AE143" s="395"/>
      <c r="AF143" s="393">
        <f>SUM(I143:AE143)</f>
        <v>0</v>
      </c>
      <c r="AG143" s="394"/>
      <c r="AH143" s="395"/>
    </row>
    <row r="144" spans="1:34" s="950" customFormat="1" x14ac:dyDescent="0.25">
      <c r="A144" s="409" t="s">
        <v>52</v>
      </c>
      <c r="B144" s="410"/>
      <c r="C144" s="410"/>
      <c r="D144" s="410"/>
      <c r="E144" s="410"/>
      <c r="F144" s="410"/>
      <c r="G144" s="410"/>
      <c r="H144" s="411"/>
      <c r="I144" s="393"/>
      <c r="J144" s="395"/>
      <c r="K144" s="393"/>
      <c r="L144" s="394"/>
      <c r="M144" s="395"/>
      <c r="N144" s="393"/>
      <c r="O144" s="394"/>
      <c r="P144" s="395"/>
      <c r="Q144" s="393"/>
      <c r="R144" s="394"/>
      <c r="S144" s="395"/>
      <c r="T144" s="393"/>
      <c r="U144" s="394"/>
      <c r="V144" s="395"/>
      <c r="W144" s="393"/>
      <c r="X144" s="394"/>
      <c r="Y144" s="395"/>
      <c r="Z144" s="393"/>
      <c r="AA144" s="394"/>
      <c r="AB144" s="395"/>
      <c r="AC144" s="393"/>
      <c r="AD144" s="394"/>
      <c r="AE144" s="395"/>
      <c r="AF144" s="393">
        <f>SUM(I144:AE144)</f>
        <v>0</v>
      </c>
      <c r="AG144" s="394"/>
      <c r="AH144" s="395"/>
    </row>
    <row r="145" spans="1:41" s="950" customFormat="1" x14ac:dyDescent="0.25">
      <c r="A145" s="409" t="s">
        <v>53</v>
      </c>
      <c r="B145" s="410"/>
      <c r="C145" s="410"/>
      <c r="D145" s="410"/>
      <c r="E145" s="410"/>
      <c r="F145" s="410"/>
      <c r="G145" s="410"/>
      <c r="H145" s="411"/>
      <c r="I145" s="220"/>
      <c r="J145" s="222"/>
      <c r="K145" s="220"/>
      <c r="L145" s="221"/>
      <c r="M145" s="222"/>
      <c r="N145" s="220"/>
      <c r="O145" s="221"/>
      <c r="P145" s="222"/>
      <c r="Q145" s="220"/>
      <c r="R145" s="221"/>
      <c r="S145" s="222"/>
      <c r="T145" s="220"/>
      <c r="U145" s="221"/>
      <c r="V145" s="222"/>
      <c r="W145" s="220"/>
      <c r="X145" s="221"/>
      <c r="Y145" s="222"/>
      <c r="Z145" s="220"/>
      <c r="AA145" s="221"/>
      <c r="AB145" s="222"/>
      <c r="AC145" s="220"/>
      <c r="AD145" s="221"/>
      <c r="AE145" s="222"/>
      <c r="AF145" s="220"/>
      <c r="AG145" s="221"/>
      <c r="AH145" s="222">
        <v>0</v>
      </c>
    </row>
    <row r="146" spans="1:41" ht="21.75" customHeight="1" x14ac:dyDescent="0.25">
      <c r="A146" s="409" t="s">
        <v>54</v>
      </c>
      <c r="B146" s="410"/>
      <c r="C146" s="410"/>
      <c r="D146" s="410"/>
      <c r="E146" s="410"/>
      <c r="F146" s="410"/>
      <c r="G146" s="410"/>
      <c r="H146" s="411"/>
      <c r="I146" s="393">
        <f>I142+I143+I144</f>
        <v>0</v>
      </c>
      <c r="J146" s="395"/>
      <c r="K146" s="393">
        <f>K142+K143+K144</f>
        <v>0</v>
      </c>
      <c r="L146" s="394"/>
      <c r="M146" s="395"/>
      <c r="N146" s="393">
        <f t="shared" ref="N146" si="100">N142+N143+N144</f>
        <v>0</v>
      </c>
      <c r="O146" s="394"/>
      <c r="P146" s="395"/>
      <c r="Q146" s="393">
        <f t="shared" ref="Q146" si="101">Q142+Q143+Q144</f>
        <v>0</v>
      </c>
      <c r="R146" s="394"/>
      <c r="S146" s="395"/>
      <c r="T146" s="393">
        <f t="shared" ref="T146" si="102">T142+T143+T144</f>
        <v>0</v>
      </c>
      <c r="U146" s="394"/>
      <c r="V146" s="395"/>
      <c r="W146" s="393">
        <f t="shared" ref="W146" si="103">W142+W143+W144</f>
        <v>0</v>
      </c>
      <c r="X146" s="394"/>
      <c r="Y146" s="395"/>
      <c r="Z146" s="393">
        <f t="shared" ref="Z146" si="104">Z142+Z143+Z144</f>
        <v>0</v>
      </c>
      <c r="AA146" s="394"/>
      <c r="AB146" s="395"/>
      <c r="AC146" s="393">
        <f t="shared" ref="AC146" si="105">AC142+AC143+AC144</f>
        <v>0</v>
      </c>
      <c r="AD146" s="394"/>
      <c r="AE146" s="395"/>
      <c r="AF146" s="393">
        <f>SUM(I146:AE146)</f>
        <v>0</v>
      </c>
      <c r="AG146" s="394"/>
      <c r="AH146" s="395"/>
    </row>
    <row r="147" spans="1:41" x14ac:dyDescent="0.25">
      <c r="A147" s="412" t="s">
        <v>57</v>
      </c>
      <c r="B147" s="413"/>
      <c r="C147" s="413"/>
      <c r="D147" s="413"/>
      <c r="E147" s="413"/>
      <c r="F147" s="413"/>
      <c r="G147" s="413"/>
      <c r="H147" s="413"/>
      <c r="I147" s="413"/>
      <c r="J147" s="413"/>
      <c r="K147" s="413"/>
      <c r="L147" s="413"/>
      <c r="M147" s="413"/>
      <c r="N147" s="413"/>
      <c r="O147" s="413"/>
      <c r="P147" s="413"/>
      <c r="Q147" s="413"/>
      <c r="R147" s="413"/>
      <c r="S147" s="413"/>
      <c r="T147" s="413"/>
      <c r="U147" s="413"/>
      <c r="V147" s="413"/>
      <c r="W147" s="413"/>
      <c r="X147" s="413"/>
      <c r="Y147" s="413"/>
      <c r="Z147" s="413"/>
      <c r="AA147" s="413"/>
      <c r="AB147" s="413"/>
      <c r="AC147" s="413"/>
      <c r="AD147" s="413"/>
      <c r="AE147" s="413"/>
      <c r="AF147" s="413"/>
      <c r="AG147" s="413"/>
      <c r="AH147" s="414"/>
    </row>
    <row r="148" spans="1:41" ht="21.75" customHeight="1" x14ac:dyDescent="0.25">
      <c r="A148" s="409" t="s">
        <v>50</v>
      </c>
      <c r="B148" s="410"/>
      <c r="C148" s="410"/>
      <c r="D148" s="410"/>
      <c r="E148" s="410"/>
      <c r="F148" s="410"/>
      <c r="G148" s="410"/>
      <c r="H148" s="411"/>
      <c r="I148" s="393">
        <f>I130-I136-I142</f>
        <v>47339</v>
      </c>
      <c r="J148" s="395"/>
      <c r="K148" s="393">
        <f>K130-K136-K142</f>
        <v>230721</v>
      </c>
      <c r="L148" s="394"/>
      <c r="M148" s="395"/>
      <c r="N148" s="393">
        <f t="shared" ref="N148" si="106">N130-N136-N142</f>
        <v>139013</v>
      </c>
      <c r="O148" s="394"/>
      <c r="P148" s="395"/>
      <c r="Q148" s="393">
        <f t="shared" ref="Q148" si="107">Q130-Q136-Q142</f>
        <v>0</v>
      </c>
      <c r="R148" s="394"/>
      <c r="S148" s="395"/>
      <c r="T148" s="393">
        <f t="shared" ref="T148" si="108">T130-T136-T142</f>
        <v>0</v>
      </c>
      <c r="U148" s="394"/>
      <c r="V148" s="395"/>
      <c r="W148" s="393">
        <f t="shared" ref="W148" si="109">W130-W136-W142</f>
        <v>0</v>
      </c>
      <c r="X148" s="394"/>
      <c r="Y148" s="395"/>
      <c r="Z148" s="393">
        <f t="shared" ref="Z148" si="110">Z130-Z136-Z142</f>
        <v>3950</v>
      </c>
      <c r="AA148" s="394"/>
      <c r="AB148" s="395"/>
      <c r="AC148" s="393">
        <f t="shared" ref="AC148" si="111">AC130-AC136-AC142</f>
        <v>0</v>
      </c>
      <c r="AD148" s="394"/>
      <c r="AE148" s="395"/>
      <c r="AF148" s="393">
        <f t="shared" ref="AF148" si="112">AF130-AF136-AF142</f>
        <v>421023</v>
      </c>
      <c r="AG148" s="394"/>
      <c r="AH148" s="395"/>
    </row>
    <row r="149" spans="1:41" ht="22.5" customHeight="1" x14ac:dyDescent="0.25">
      <c r="A149" s="409" t="s">
        <v>54</v>
      </c>
      <c r="B149" s="410"/>
      <c r="C149" s="410"/>
      <c r="D149" s="410"/>
      <c r="E149" s="410"/>
      <c r="F149" s="410"/>
      <c r="G149" s="410"/>
      <c r="H149" s="411"/>
      <c r="I149" s="393">
        <f>I134-I140-I146</f>
        <v>47339</v>
      </c>
      <c r="J149" s="395"/>
      <c r="K149" s="393">
        <f>K134-K140-K146</f>
        <v>203607</v>
      </c>
      <c r="L149" s="394"/>
      <c r="M149" s="395"/>
      <c r="N149" s="393">
        <f t="shared" ref="N149" si="113">N134-N140-N146</f>
        <v>214498</v>
      </c>
      <c r="O149" s="394"/>
      <c r="P149" s="395"/>
      <c r="Q149" s="393">
        <f t="shared" ref="Q149" si="114">Q134-Q140-Q146</f>
        <v>0</v>
      </c>
      <c r="R149" s="394"/>
      <c r="S149" s="395"/>
      <c r="T149" s="393">
        <f t="shared" ref="T149" si="115">T134-T140-T146</f>
        <v>0</v>
      </c>
      <c r="U149" s="394"/>
      <c r="V149" s="395"/>
      <c r="W149" s="393">
        <f t="shared" ref="W149" si="116">W134-W140-W146</f>
        <v>0</v>
      </c>
      <c r="X149" s="394"/>
      <c r="Y149" s="395"/>
      <c r="Z149" s="393">
        <f t="shared" ref="Z149" si="117">Z134-Z140-Z146</f>
        <v>0</v>
      </c>
      <c r="AA149" s="394"/>
      <c r="AB149" s="395"/>
      <c r="AC149" s="393">
        <f t="shared" ref="AC149" si="118">AC134-AC140-AC146</f>
        <v>0</v>
      </c>
      <c r="AD149" s="394"/>
      <c r="AE149" s="395"/>
      <c r="AF149" s="393">
        <f t="shared" ref="AF149" si="119">AF134-AF140-AF146</f>
        <v>465444</v>
      </c>
      <c r="AG149" s="394"/>
      <c r="AH149" s="395"/>
      <c r="AI149" t="str">
        <f>IF(ROUND(AF149-Aktíva!G25,0)=0,"","CHYBA")</f>
        <v/>
      </c>
      <c r="AJ149" t="s">
        <v>1077</v>
      </c>
    </row>
    <row r="150" spans="1:41" ht="14.45" x14ac:dyDescent="0.3">
      <c r="A150" s="184"/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78"/>
    </row>
    <row r="151" spans="1:41" x14ac:dyDescent="0.25">
      <c r="A151" s="425" t="s">
        <v>65</v>
      </c>
      <c r="B151" s="426"/>
      <c r="C151" s="426"/>
      <c r="D151" s="426"/>
      <c r="E151" s="426"/>
      <c r="F151" s="426"/>
      <c r="G151" s="426"/>
      <c r="H151" s="426"/>
      <c r="I151" s="426"/>
      <c r="J151" s="426"/>
      <c r="K151" s="426"/>
      <c r="L151" s="426"/>
      <c r="M151" s="426"/>
      <c r="N151" s="426"/>
      <c r="O151" s="426"/>
      <c r="P151" s="427"/>
      <c r="Q151" s="425" t="s">
        <v>60</v>
      </c>
      <c r="R151" s="596"/>
      <c r="S151" s="596"/>
      <c r="T151" s="596"/>
      <c r="U151" s="596"/>
      <c r="V151" s="596"/>
      <c r="W151" s="596"/>
      <c r="X151" s="596"/>
      <c r="Y151" s="596"/>
      <c r="Z151" s="596"/>
      <c r="AA151" s="596"/>
      <c r="AB151" s="596"/>
      <c r="AC151" s="596"/>
      <c r="AD151" s="596"/>
      <c r="AE151" s="596"/>
      <c r="AF151" s="596"/>
      <c r="AG151" s="596"/>
      <c r="AH151" s="597"/>
    </row>
    <row r="152" spans="1:41" ht="23.25" customHeight="1" x14ac:dyDescent="0.25">
      <c r="A152" s="409" t="s">
        <v>74</v>
      </c>
      <c r="B152" s="410"/>
      <c r="C152" s="410"/>
      <c r="D152" s="410"/>
      <c r="E152" s="410"/>
      <c r="F152" s="410"/>
      <c r="G152" s="410"/>
      <c r="H152" s="410"/>
      <c r="I152" s="410"/>
      <c r="J152" s="410"/>
      <c r="K152" s="410"/>
      <c r="L152" s="410"/>
      <c r="M152" s="410"/>
      <c r="N152" s="410"/>
      <c r="O152" s="410"/>
      <c r="P152" s="411"/>
      <c r="Q152" s="393">
        <v>163250</v>
      </c>
      <c r="R152" s="594"/>
      <c r="S152" s="594"/>
      <c r="T152" s="594"/>
      <c r="U152" s="594"/>
      <c r="V152" s="594"/>
      <c r="W152" s="594"/>
      <c r="X152" s="594"/>
      <c r="Y152" s="594"/>
      <c r="Z152" s="594"/>
      <c r="AA152" s="594"/>
      <c r="AB152" s="594"/>
      <c r="AC152" s="594"/>
      <c r="AD152" s="594"/>
      <c r="AE152" s="594"/>
      <c r="AF152" s="594"/>
      <c r="AG152" s="594"/>
      <c r="AH152" s="595"/>
      <c r="AO152" s="141"/>
    </row>
    <row r="153" spans="1:41" ht="28.5" customHeight="1" x14ac:dyDescent="0.25">
      <c r="A153" s="409" t="s">
        <v>75</v>
      </c>
      <c r="B153" s="410"/>
      <c r="C153" s="410"/>
      <c r="D153" s="410"/>
      <c r="E153" s="410"/>
      <c r="F153" s="410"/>
      <c r="G153" s="410"/>
      <c r="H153" s="410"/>
      <c r="I153" s="410"/>
      <c r="J153" s="410"/>
      <c r="K153" s="410"/>
      <c r="L153" s="410"/>
      <c r="M153" s="410"/>
      <c r="N153" s="410"/>
      <c r="O153" s="410"/>
      <c r="P153" s="411"/>
      <c r="Q153" s="393">
        <v>5992</v>
      </c>
      <c r="R153" s="594"/>
      <c r="S153" s="594"/>
      <c r="T153" s="594"/>
      <c r="U153" s="594"/>
      <c r="V153" s="594"/>
      <c r="W153" s="594"/>
      <c r="X153" s="594"/>
      <c r="Y153" s="594"/>
      <c r="Z153" s="594"/>
      <c r="AA153" s="594"/>
      <c r="AB153" s="594"/>
      <c r="AC153" s="594"/>
      <c r="AD153" s="594"/>
      <c r="AE153" s="594"/>
      <c r="AF153" s="594"/>
      <c r="AG153" s="594"/>
      <c r="AH153" s="595"/>
    </row>
    <row r="154" spans="1:41" ht="14.45" x14ac:dyDescent="0.3">
      <c r="A154" s="186"/>
      <c r="B154" s="186"/>
      <c r="C154" s="186"/>
      <c r="D154" s="186"/>
      <c r="E154" s="186"/>
      <c r="F154" s="186"/>
      <c r="G154" s="186"/>
      <c r="H154" s="186"/>
      <c r="I154" s="186"/>
      <c r="J154" s="186"/>
      <c r="K154" s="186"/>
      <c r="L154" s="186"/>
      <c r="M154" s="186"/>
      <c r="N154" s="186"/>
      <c r="O154" s="186"/>
      <c r="P154" s="186"/>
      <c r="Q154" s="187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</row>
    <row r="155" spans="1:41" ht="40.5" customHeight="1" x14ac:dyDescent="0.25">
      <c r="A155" s="598" t="s">
        <v>1342</v>
      </c>
      <c r="B155" s="598"/>
      <c r="C155" s="598"/>
      <c r="D155" s="598"/>
      <c r="E155" s="598"/>
      <c r="F155" s="598"/>
      <c r="G155" s="598"/>
      <c r="H155" s="598"/>
      <c r="I155" s="598"/>
      <c r="J155" s="598"/>
      <c r="K155" s="598"/>
      <c r="L155" s="598"/>
      <c r="M155" s="598"/>
      <c r="N155" s="598"/>
      <c r="O155" s="598"/>
      <c r="P155" s="598"/>
      <c r="Q155" s="598"/>
      <c r="R155" s="598"/>
      <c r="S155" s="598"/>
      <c r="T155" s="598"/>
      <c r="U155" s="598"/>
      <c r="V155" s="598"/>
      <c r="W155" s="598"/>
      <c r="X155" s="598"/>
      <c r="Y155" s="598"/>
      <c r="Z155" s="598"/>
      <c r="AA155" s="598"/>
      <c r="AB155" s="598"/>
      <c r="AC155" s="598"/>
      <c r="AD155" s="598"/>
      <c r="AE155" s="598"/>
      <c r="AF155" s="598"/>
      <c r="AG155" s="598"/>
      <c r="AH155" s="598"/>
    </row>
    <row r="156" spans="1:41" ht="14.45" x14ac:dyDescent="0.3">
      <c r="A156" s="189"/>
      <c r="B156" s="189"/>
      <c r="C156" s="189"/>
      <c r="D156" s="178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78"/>
    </row>
    <row r="157" spans="1:41" ht="14.45" x14ac:dyDescent="0.3">
      <c r="A157" s="190" t="s">
        <v>1158</v>
      </c>
      <c r="B157" s="190"/>
      <c r="C157" s="190"/>
      <c r="D157" s="190"/>
      <c r="E157" s="190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78"/>
    </row>
    <row r="158" spans="1:41" ht="14.45" x14ac:dyDescent="0.3">
      <c r="A158" s="190"/>
      <c r="B158" s="190"/>
      <c r="C158" s="190"/>
      <c r="D158" s="190"/>
      <c r="E158" s="190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  <c r="AA158" s="191"/>
      <c r="AB158" s="191"/>
      <c r="AC158" s="191"/>
      <c r="AD158" s="191"/>
      <c r="AE158" s="191"/>
      <c r="AF158" s="191"/>
      <c r="AG158" s="191"/>
      <c r="AH158" s="178"/>
    </row>
    <row r="159" spans="1:41" x14ac:dyDescent="0.25">
      <c r="A159" s="191" t="s">
        <v>1162</v>
      </c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  <c r="AA159" s="191"/>
      <c r="AB159" s="191"/>
      <c r="AC159" s="191"/>
      <c r="AD159" s="191"/>
      <c r="AE159" s="191"/>
      <c r="AF159" s="191"/>
      <c r="AG159" s="191"/>
      <c r="AH159" s="178"/>
      <c r="AK159" s="124"/>
    </row>
    <row r="160" spans="1:41" x14ac:dyDescent="0.25">
      <c r="A160" s="191" t="s">
        <v>1163</v>
      </c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  <c r="AA160" s="191"/>
      <c r="AB160" s="191"/>
      <c r="AC160" s="191"/>
      <c r="AD160" s="191"/>
      <c r="AE160" s="191"/>
      <c r="AF160" s="191"/>
      <c r="AG160" s="191"/>
      <c r="AH160" s="178"/>
    </row>
    <row r="161" spans="1:39" ht="14.45" x14ac:dyDescent="0.3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  <c r="AA161" s="191"/>
      <c r="AB161" s="191"/>
      <c r="AC161" s="191"/>
      <c r="AD161" s="191"/>
      <c r="AE161" s="191"/>
      <c r="AF161" s="191"/>
      <c r="AG161" s="191"/>
      <c r="AH161" s="178"/>
    </row>
    <row r="162" spans="1:39" x14ac:dyDescent="0.25">
      <c r="A162" s="472" t="s">
        <v>78</v>
      </c>
      <c r="B162" s="473"/>
      <c r="C162" s="473"/>
      <c r="D162" s="473"/>
      <c r="E162" s="473"/>
      <c r="F162" s="473"/>
      <c r="G162" s="473"/>
      <c r="H162" s="473"/>
      <c r="I162" s="473"/>
      <c r="J162" s="473"/>
      <c r="K162" s="474"/>
      <c r="L162" s="472" t="s">
        <v>1096</v>
      </c>
      <c r="M162" s="473"/>
      <c r="N162" s="473"/>
      <c r="O162" s="473"/>
      <c r="P162" s="473"/>
      <c r="Q162" s="473"/>
      <c r="R162" s="473"/>
      <c r="S162" s="473"/>
      <c r="T162" s="473"/>
      <c r="U162" s="473"/>
      <c r="V162" s="474"/>
      <c r="W162" s="472" t="s">
        <v>79</v>
      </c>
      <c r="X162" s="473"/>
      <c r="Y162" s="473"/>
      <c r="Z162" s="473"/>
      <c r="AA162" s="473"/>
      <c r="AB162" s="473"/>
      <c r="AC162" s="473"/>
      <c r="AD162" s="473"/>
      <c r="AE162" s="473"/>
      <c r="AF162" s="473"/>
      <c r="AG162" s="473"/>
      <c r="AH162" s="474"/>
    </row>
    <row r="163" spans="1:39" x14ac:dyDescent="0.25">
      <c r="A163" s="478"/>
      <c r="B163" s="479"/>
      <c r="C163" s="479"/>
      <c r="D163" s="479"/>
      <c r="E163" s="479"/>
      <c r="F163" s="479"/>
      <c r="G163" s="479"/>
      <c r="H163" s="479"/>
      <c r="I163" s="479"/>
      <c r="J163" s="479"/>
      <c r="K163" s="480"/>
      <c r="L163" s="478"/>
      <c r="M163" s="479"/>
      <c r="N163" s="479"/>
      <c r="O163" s="479"/>
      <c r="P163" s="479"/>
      <c r="Q163" s="479"/>
      <c r="R163" s="479"/>
      <c r="S163" s="479"/>
      <c r="T163" s="479"/>
      <c r="U163" s="479"/>
      <c r="V163" s="480"/>
      <c r="W163" s="478"/>
      <c r="X163" s="479"/>
      <c r="Y163" s="479"/>
      <c r="Z163" s="479"/>
      <c r="AA163" s="479"/>
      <c r="AB163" s="479"/>
      <c r="AC163" s="479"/>
      <c r="AD163" s="479"/>
      <c r="AE163" s="479"/>
      <c r="AF163" s="479"/>
      <c r="AG163" s="479"/>
      <c r="AH163" s="480"/>
    </row>
    <row r="164" spans="1:39" x14ac:dyDescent="0.25">
      <c r="A164" s="591" t="s">
        <v>1159</v>
      </c>
      <c r="B164" s="592"/>
      <c r="C164" s="592"/>
      <c r="D164" s="592"/>
      <c r="E164" s="592"/>
      <c r="F164" s="592"/>
      <c r="G164" s="592"/>
      <c r="H164" s="592"/>
      <c r="I164" s="592"/>
      <c r="J164" s="592"/>
      <c r="K164" s="593"/>
      <c r="L164" s="536" t="s">
        <v>1160</v>
      </c>
      <c r="M164" s="537"/>
      <c r="N164" s="537"/>
      <c r="O164" s="537"/>
      <c r="P164" s="537"/>
      <c r="Q164" s="537"/>
      <c r="R164" s="537"/>
      <c r="S164" s="537"/>
      <c r="T164" s="537"/>
      <c r="U164" s="537"/>
      <c r="V164" s="538"/>
      <c r="W164" s="487">
        <v>3023258</v>
      </c>
      <c r="X164" s="488"/>
      <c r="Y164" s="488"/>
      <c r="Z164" s="488"/>
      <c r="AA164" s="488"/>
      <c r="AB164" s="488"/>
      <c r="AC164" s="488"/>
      <c r="AD164" s="488"/>
      <c r="AE164" s="488"/>
      <c r="AF164" s="488"/>
      <c r="AG164" s="488"/>
      <c r="AH164" s="489"/>
      <c r="AK164" s="144"/>
      <c r="AM164" s="124"/>
    </row>
    <row r="165" spans="1:39" x14ac:dyDescent="0.25">
      <c r="A165" s="591" t="s">
        <v>1161</v>
      </c>
      <c r="B165" s="592"/>
      <c r="C165" s="592"/>
      <c r="D165" s="592"/>
      <c r="E165" s="592"/>
      <c r="F165" s="592"/>
      <c r="G165" s="592"/>
      <c r="H165" s="592"/>
      <c r="I165" s="592"/>
      <c r="J165" s="592"/>
      <c r="K165" s="593"/>
      <c r="L165" s="591" t="s">
        <v>1164</v>
      </c>
      <c r="M165" s="592"/>
      <c r="N165" s="592"/>
      <c r="O165" s="592"/>
      <c r="P165" s="592"/>
      <c r="Q165" s="592"/>
      <c r="R165" s="592"/>
      <c r="S165" s="592"/>
      <c r="T165" s="592"/>
      <c r="U165" s="592"/>
      <c r="V165" s="593"/>
      <c r="W165" s="487">
        <v>87964</v>
      </c>
      <c r="X165" s="488"/>
      <c r="Y165" s="488"/>
      <c r="Z165" s="488"/>
      <c r="AA165" s="488"/>
      <c r="AB165" s="488"/>
      <c r="AC165" s="488"/>
      <c r="AD165" s="488"/>
      <c r="AE165" s="488"/>
      <c r="AF165" s="488"/>
      <c r="AG165" s="488"/>
      <c r="AH165" s="489"/>
      <c r="AK165" s="144"/>
    </row>
    <row r="166" spans="1:39" x14ac:dyDescent="0.25">
      <c r="A166" s="349" t="s">
        <v>1159</v>
      </c>
      <c r="B166" s="350"/>
      <c r="C166" s="350"/>
      <c r="D166" s="350"/>
      <c r="E166" s="350"/>
      <c r="F166" s="350"/>
      <c r="G166" s="350"/>
      <c r="H166" s="350"/>
      <c r="I166" s="350"/>
      <c r="J166" s="350"/>
      <c r="K166" s="351"/>
      <c r="L166" s="349" t="s">
        <v>1180</v>
      </c>
      <c r="M166" s="350"/>
      <c r="N166" s="350"/>
      <c r="O166" s="350"/>
      <c r="P166" s="350"/>
      <c r="Q166" s="350"/>
      <c r="R166" s="350"/>
      <c r="S166" s="350"/>
      <c r="T166" s="350"/>
      <c r="U166" s="350"/>
      <c r="V166" s="351"/>
      <c r="W166" s="487">
        <v>390029</v>
      </c>
      <c r="X166" s="488"/>
      <c r="Y166" s="488"/>
      <c r="Z166" s="488"/>
      <c r="AA166" s="488"/>
      <c r="AB166" s="488"/>
      <c r="AC166" s="488"/>
      <c r="AD166" s="488"/>
      <c r="AE166" s="488"/>
      <c r="AF166" s="488"/>
      <c r="AG166" s="488"/>
      <c r="AH166" s="489"/>
      <c r="AK166" s="144"/>
    </row>
    <row r="167" spans="1:39" ht="14.45" x14ac:dyDescent="0.3">
      <c r="A167" s="184"/>
      <c r="B167" s="184"/>
      <c r="C167" s="184"/>
      <c r="D167" s="184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  <c r="AA167" s="184"/>
      <c r="AB167" s="184"/>
      <c r="AC167" s="184"/>
      <c r="AD167" s="184"/>
      <c r="AE167" s="184"/>
      <c r="AF167" s="184"/>
      <c r="AG167" s="184"/>
      <c r="AH167" s="178"/>
    </row>
    <row r="168" spans="1:39" ht="14.45" hidden="1" x14ac:dyDescent="0.3">
      <c r="A168" s="184"/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  <c r="AH168" s="178"/>
    </row>
    <row r="169" spans="1:39" ht="14.45" hidden="1" x14ac:dyDescent="0.3">
      <c r="A169" s="177" t="s">
        <v>76</v>
      </c>
      <c r="B169" s="177"/>
      <c r="C169" s="177"/>
      <c r="D169" s="177" t="s">
        <v>77</v>
      </c>
      <c r="E169" s="177"/>
      <c r="F169" s="177"/>
      <c r="G169" s="177"/>
      <c r="H169" s="177"/>
      <c r="I169" s="177"/>
      <c r="J169" s="177"/>
      <c r="K169" s="177"/>
      <c r="L169" s="177"/>
      <c r="M169" s="177"/>
      <c r="N169" s="177"/>
      <c r="O169" s="177"/>
      <c r="P169" s="177"/>
      <c r="Q169" s="177" t="s">
        <v>1165</v>
      </c>
      <c r="R169" s="177"/>
      <c r="S169" s="177"/>
      <c r="T169" s="177"/>
      <c r="U169" s="177"/>
      <c r="V169" s="177"/>
      <c r="W169" s="177"/>
      <c r="X169" s="177"/>
      <c r="Y169" s="177"/>
      <c r="Z169" s="177"/>
      <c r="AA169" s="177"/>
      <c r="AB169" s="177"/>
      <c r="AC169" s="177"/>
      <c r="AD169" s="177"/>
      <c r="AE169" s="177"/>
      <c r="AF169" s="177"/>
      <c r="AG169" s="177"/>
      <c r="AH169" s="178"/>
    </row>
    <row r="170" spans="1:39" ht="14.45" x14ac:dyDescent="0.3">
      <c r="A170" s="177"/>
      <c r="B170" s="177"/>
      <c r="C170" s="177"/>
      <c r="D170" s="177"/>
      <c r="E170" s="177"/>
      <c r="F170" s="177"/>
      <c r="G170" s="177"/>
      <c r="H170" s="177"/>
      <c r="I170" s="177"/>
      <c r="J170" s="177"/>
      <c r="K170" s="177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  <c r="AA170" s="177"/>
      <c r="AB170" s="177"/>
      <c r="AC170" s="177"/>
      <c r="AD170" s="177"/>
      <c r="AE170" s="177"/>
      <c r="AF170" s="177"/>
      <c r="AG170" s="177"/>
      <c r="AH170" s="178"/>
    </row>
    <row r="171" spans="1:39" s="1" customFormat="1" ht="15" customHeight="1" x14ac:dyDescent="0.25">
      <c r="A171" s="192" t="s">
        <v>713</v>
      </c>
      <c r="B171" s="193"/>
      <c r="C171" s="193"/>
      <c r="D171" s="194" t="s">
        <v>1092</v>
      </c>
      <c r="E171" s="193"/>
      <c r="F171" s="193"/>
      <c r="G171" s="193"/>
      <c r="H171" s="193"/>
      <c r="I171" s="193"/>
      <c r="J171" s="193"/>
      <c r="K171" s="193"/>
      <c r="L171" s="193"/>
      <c r="M171" s="193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3"/>
      <c r="AA171" s="193"/>
      <c r="AB171" s="193"/>
      <c r="AC171" s="193"/>
      <c r="AD171" s="193"/>
      <c r="AE171" s="193"/>
      <c r="AF171" s="193"/>
      <c r="AG171" s="193"/>
      <c r="AH171" s="193"/>
    </row>
    <row r="172" spans="1:39" s="1" customFormat="1" ht="14.45" x14ac:dyDescent="0.3">
      <c r="A172" s="195"/>
      <c r="B172" s="195"/>
      <c r="C172" s="195"/>
      <c r="D172" s="195"/>
      <c r="E172" s="195"/>
      <c r="F172" s="195"/>
      <c r="G172" s="195"/>
      <c r="H172" s="195"/>
      <c r="I172" s="195"/>
      <c r="J172" s="195"/>
      <c r="K172" s="195"/>
      <c r="L172" s="195"/>
      <c r="M172" s="195"/>
      <c r="N172" s="195"/>
      <c r="O172" s="195"/>
      <c r="P172" s="195"/>
      <c r="Q172" s="195"/>
      <c r="R172" s="195"/>
      <c r="S172" s="195"/>
      <c r="T172" s="195"/>
      <c r="U172" s="195"/>
      <c r="V172" s="195"/>
      <c r="W172" s="195"/>
      <c r="X172" s="195"/>
      <c r="Y172" s="195"/>
      <c r="Z172" s="195"/>
      <c r="AA172" s="195"/>
      <c r="AB172" s="195"/>
      <c r="AC172" s="195"/>
      <c r="AD172" s="195"/>
      <c r="AE172" s="195"/>
      <c r="AF172" s="195"/>
      <c r="AG172" s="195"/>
      <c r="AH172" s="195"/>
    </row>
    <row r="173" spans="1:39" ht="32.25" customHeight="1" x14ac:dyDescent="0.25">
      <c r="A173" s="516" t="s">
        <v>1166</v>
      </c>
      <c r="B173" s="516"/>
      <c r="C173" s="516"/>
      <c r="D173" s="516"/>
      <c r="E173" s="516"/>
      <c r="F173" s="516"/>
      <c r="G173" s="516"/>
      <c r="H173" s="516"/>
      <c r="I173" s="516"/>
      <c r="J173" s="516"/>
      <c r="K173" s="516"/>
      <c r="L173" s="516"/>
      <c r="M173" s="516"/>
      <c r="N173" s="516"/>
      <c r="O173" s="516"/>
      <c r="P173" s="516"/>
      <c r="Q173" s="516"/>
      <c r="R173" s="516"/>
      <c r="S173" s="516"/>
      <c r="T173" s="516"/>
      <c r="U173" s="516"/>
      <c r="V173" s="516"/>
      <c r="W173" s="516"/>
      <c r="X173" s="516"/>
      <c r="Y173" s="516"/>
      <c r="Z173" s="516"/>
      <c r="AA173" s="516"/>
      <c r="AB173" s="516"/>
      <c r="AC173" s="516"/>
      <c r="AD173" s="516"/>
      <c r="AE173" s="516"/>
      <c r="AF173" s="516"/>
      <c r="AG173" s="516"/>
      <c r="AH173" s="516"/>
    </row>
    <row r="174" spans="1:39" ht="14.45" x14ac:dyDescent="0.3">
      <c r="A174" s="195"/>
      <c r="B174" s="195"/>
      <c r="C174" s="195"/>
      <c r="D174" s="195"/>
      <c r="E174" s="195"/>
      <c r="F174" s="195"/>
      <c r="G174" s="195"/>
      <c r="H174" s="195"/>
      <c r="I174" s="195"/>
      <c r="J174" s="195"/>
      <c r="K174" s="195"/>
      <c r="L174" s="195"/>
      <c r="M174" s="195"/>
      <c r="N174" s="195"/>
      <c r="O174" s="195"/>
      <c r="P174" s="195"/>
      <c r="Q174" s="195"/>
      <c r="R174" s="195"/>
      <c r="S174" s="195"/>
      <c r="T174" s="195"/>
      <c r="U174" s="195"/>
      <c r="V174" s="195"/>
      <c r="W174" s="195"/>
      <c r="X174" s="195"/>
      <c r="Y174" s="195"/>
      <c r="Z174" s="195"/>
      <c r="AA174" s="195"/>
      <c r="AB174" s="195"/>
      <c r="AC174" s="195"/>
      <c r="AD174" s="195"/>
      <c r="AE174" s="195"/>
      <c r="AF174" s="195"/>
      <c r="AG174" s="195"/>
      <c r="AH174" s="195"/>
    </row>
    <row r="175" spans="1:39" x14ac:dyDescent="0.25">
      <c r="A175" s="467" t="s">
        <v>477</v>
      </c>
      <c r="B175" s="468"/>
      <c r="C175" s="468"/>
      <c r="D175" s="468"/>
      <c r="E175" s="468"/>
      <c r="F175" s="468"/>
      <c r="G175" s="468"/>
      <c r="H175" s="468"/>
      <c r="I175" s="468"/>
      <c r="J175" s="468"/>
      <c r="K175" s="468"/>
      <c r="L175" s="468"/>
      <c r="M175" s="468"/>
      <c r="N175" s="468"/>
      <c r="O175" s="468"/>
      <c r="P175" s="468"/>
      <c r="Q175" s="468"/>
      <c r="R175" s="468"/>
      <c r="S175" s="468"/>
      <c r="T175" s="468"/>
      <c r="U175" s="468"/>
      <c r="V175" s="468"/>
      <c r="W175" s="468"/>
      <c r="X175" s="468"/>
      <c r="Y175" s="468"/>
      <c r="Z175" s="468"/>
      <c r="AA175" s="468"/>
      <c r="AB175" s="468"/>
      <c r="AC175" s="468"/>
      <c r="AD175" s="468"/>
      <c r="AE175" s="195"/>
      <c r="AF175" s="195"/>
      <c r="AG175" s="195"/>
      <c r="AH175" s="195"/>
    </row>
    <row r="176" spans="1:39" ht="14.45" x14ac:dyDescent="0.3">
      <c r="A176" s="184"/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  <c r="AH176" s="178"/>
    </row>
    <row r="177" spans="1:36" x14ac:dyDescent="0.25">
      <c r="A177" s="469" t="s">
        <v>461</v>
      </c>
      <c r="B177" s="469"/>
      <c r="C177" s="469"/>
      <c r="D177" s="469"/>
      <c r="E177" s="469"/>
      <c r="F177" s="469"/>
      <c r="G177" s="469"/>
      <c r="H177" s="469"/>
      <c r="I177" s="469"/>
      <c r="J177" s="469" t="s">
        <v>58</v>
      </c>
      <c r="K177" s="469"/>
      <c r="L177" s="469"/>
      <c r="M177" s="469"/>
      <c r="N177" s="469"/>
      <c r="O177" s="469"/>
      <c r="P177" s="469"/>
      <c r="Q177" s="469"/>
      <c r="R177" s="469"/>
      <c r="S177" s="469"/>
      <c r="T177" s="469"/>
      <c r="U177" s="469"/>
      <c r="V177" s="469"/>
      <c r="W177" s="469"/>
      <c r="X177" s="469"/>
      <c r="Y177" s="469"/>
      <c r="Z177" s="469"/>
      <c r="AA177" s="469"/>
      <c r="AB177" s="469"/>
      <c r="AC177" s="469"/>
      <c r="AD177" s="469"/>
      <c r="AE177" s="469"/>
      <c r="AF177" s="469"/>
      <c r="AG177" s="469"/>
      <c r="AH177" s="469"/>
    </row>
    <row r="178" spans="1:36" x14ac:dyDescent="0.25">
      <c r="A178" s="469"/>
      <c r="B178" s="469"/>
      <c r="C178" s="469"/>
      <c r="D178" s="469"/>
      <c r="E178" s="469"/>
      <c r="F178" s="469"/>
      <c r="G178" s="469"/>
      <c r="H178" s="469"/>
      <c r="I178" s="469"/>
      <c r="J178" s="469" t="s">
        <v>476</v>
      </c>
      <c r="K178" s="469"/>
      <c r="L178" s="469"/>
      <c r="M178" s="469"/>
      <c r="N178" s="469"/>
      <c r="O178" s="469" t="s">
        <v>475</v>
      </c>
      <c r="P178" s="469"/>
      <c r="Q178" s="469"/>
      <c r="R178" s="469"/>
      <c r="S178" s="469"/>
      <c r="T178" s="469" t="s">
        <v>474</v>
      </c>
      <c r="U178" s="469"/>
      <c r="V178" s="469"/>
      <c r="W178" s="469"/>
      <c r="X178" s="469"/>
      <c r="Y178" s="469" t="s">
        <v>473</v>
      </c>
      <c r="Z178" s="469"/>
      <c r="AA178" s="469"/>
      <c r="AB178" s="469"/>
      <c r="AC178" s="469"/>
      <c r="AD178" s="469" t="s">
        <v>472</v>
      </c>
      <c r="AE178" s="469"/>
      <c r="AF178" s="469"/>
      <c r="AG178" s="469"/>
      <c r="AH178" s="469"/>
    </row>
    <row r="179" spans="1:36" x14ac:dyDescent="0.25">
      <c r="A179" s="469"/>
      <c r="B179" s="469"/>
      <c r="C179" s="469"/>
      <c r="D179" s="469"/>
      <c r="E179" s="469"/>
      <c r="F179" s="469"/>
      <c r="G179" s="469"/>
      <c r="H179" s="469"/>
      <c r="I179" s="469"/>
      <c r="J179" s="469"/>
      <c r="K179" s="469"/>
      <c r="L179" s="469"/>
      <c r="M179" s="469"/>
      <c r="N179" s="469"/>
      <c r="O179" s="469"/>
      <c r="P179" s="469"/>
      <c r="Q179" s="469"/>
      <c r="R179" s="469"/>
      <c r="S179" s="469"/>
      <c r="T179" s="469"/>
      <c r="U179" s="469"/>
      <c r="V179" s="469"/>
      <c r="W179" s="469"/>
      <c r="X179" s="469"/>
      <c r="Y179" s="469"/>
      <c r="Z179" s="469"/>
      <c r="AA179" s="469"/>
      <c r="AB179" s="469"/>
      <c r="AC179" s="469"/>
      <c r="AD179" s="469"/>
      <c r="AE179" s="469"/>
      <c r="AF179" s="469"/>
      <c r="AG179" s="469"/>
      <c r="AH179" s="469"/>
    </row>
    <row r="180" spans="1:36" x14ac:dyDescent="0.25">
      <c r="A180" s="469"/>
      <c r="B180" s="469"/>
      <c r="C180" s="469"/>
      <c r="D180" s="469"/>
      <c r="E180" s="469"/>
      <c r="F180" s="469"/>
      <c r="G180" s="469"/>
      <c r="H180" s="469"/>
      <c r="I180" s="469"/>
      <c r="J180" s="469"/>
      <c r="K180" s="469"/>
      <c r="L180" s="469"/>
      <c r="M180" s="469"/>
      <c r="N180" s="469"/>
      <c r="O180" s="469"/>
      <c r="P180" s="469"/>
      <c r="Q180" s="469"/>
      <c r="R180" s="469"/>
      <c r="S180" s="469"/>
      <c r="T180" s="469"/>
      <c r="U180" s="469"/>
      <c r="V180" s="469"/>
      <c r="W180" s="469"/>
      <c r="X180" s="469"/>
      <c r="Y180" s="469"/>
      <c r="Z180" s="469"/>
      <c r="AA180" s="469"/>
      <c r="AB180" s="469"/>
      <c r="AC180" s="469"/>
      <c r="AD180" s="469"/>
      <c r="AE180" s="469"/>
      <c r="AF180" s="469"/>
      <c r="AG180" s="469"/>
      <c r="AH180" s="469"/>
    </row>
    <row r="181" spans="1:36" x14ac:dyDescent="0.25">
      <c r="A181" s="469"/>
      <c r="B181" s="469"/>
      <c r="C181" s="469"/>
      <c r="D181" s="469"/>
      <c r="E181" s="469"/>
      <c r="F181" s="469"/>
      <c r="G181" s="469"/>
      <c r="H181" s="469"/>
      <c r="I181" s="469"/>
      <c r="J181" s="469"/>
      <c r="K181" s="469"/>
      <c r="L181" s="469"/>
      <c r="M181" s="469"/>
      <c r="N181" s="469"/>
      <c r="O181" s="469"/>
      <c r="P181" s="469"/>
      <c r="Q181" s="469"/>
      <c r="R181" s="469"/>
      <c r="S181" s="469"/>
      <c r="T181" s="469"/>
      <c r="U181" s="469"/>
      <c r="V181" s="469"/>
      <c r="W181" s="469"/>
      <c r="X181" s="469"/>
      <c r="Y181" s="469"/>
      <c r="Z181" s="469"/>
      <c r="AA181" s="469"/>
      <c r="AB181" s="469"/>
      <c r="AC181" s="469"/>
      <c r="AD181" s="469"/>
      <c r="AE181" s="469"/>
      <c r="AF181" s="469"/>
      <c r="AG181" s="469"/>
      <c r="AH181" s="469"/>
    </row>
    <row r="182" spans="1:36" x14ac:dyDescent="0.25">
      <c r="A182" s="469"/>
      <c r="B182" s="469"/>
      <c r="C182" s="469"/>
      <c r="D182" s="469"/>
      <c r="E182" s="469"/>
      <c r="F182" s="469"/>
      <c r="G182" s="469"/>
      <c r="H182" s="469"/>
      <c r="I182" s="469"/>
      <c r="J182" s="469"/>
      <c r="K182" s="469"/>
      <c r="L182" s="469"/>
      <c r="M182" s="469"/>
      <c r="N182" s="469"/>
      <c r="O182" s="469"/>
      <c r="P182" s="469"/>
      <c r="Q182" s="469"/>
      <c r="R182" s="469"/>
      <c r="S182" s="469"/>
      <c r="T182" s="469"/>
      <c r="U182" s="469"/>
      <c r="V182" s="469"/>
      <c r="W182" s="469"/>
      <c r="X182" s="469"/>
      <c r="Y182" s="469"/>
      <c r="Z182" s="469"/>
      <c r="AA182" s="469"/>
      <c r="AB182" s="469"/>
      <c r="AC182" s="469"/>
      <c r="AD182" s="469"/>
      <c r="AE182" s="469"/>
      <c r="AF182" s="469"/>
      <c r="AG182" s="469"/>
      <c r="AH182" s="469"/>
    </row>
    <row r="183" spans="1:36" x14ac:dyDescent="0.25">
      <c r="A183" s="449" t="s">
        <v>471</v>
      </c>
      <c r="B183" s="450"/>
      <c r="C183" s="450"/>
      <c r="D183" s="450"/>
      <c r="E183" s="450"/>
      <c r="F183" s="450"/>
      <c r="G183" s="450"/>
      <c r="H183" s="450"/>
      <c r="I183" s="451"/>
      <c r="J183" s="455"/>
      <c r="K183" s="455"/>
      <c r="L183" s="455"/>
      <c r="M183" s="455"/>
      <c r="N183" s="455"/>
      <c r="O183" s="455"/>
      <c r="P183" s="455"/>
      <c r="Q183" s="455"/>
      <c r="R183" s="455"/>
      <c r="S183" s="455"/>
      <c r="T183" s="455"/>
      <c r="U183" s="455"/>
      <c r="V183" s="455"/>
      <c r="W183" s="455"/>
      <c r="X183" s="455"/>
      <c r="Y183" s="455"/>
      <c r="Z183" s="455"/>
      <c r="AA183" s="455"/>
      <c r="AB183" s="455"/>
      <c r="AC183" s="455"/>
      <c r="AD183" s="455">
        <f>J183+O183-T183-Y183</f>
        <v>0</v>
      </c>
      <c r="AE183" s="455"/>
      <c r="AF183" s="455"/>
      <c r="AG183" s="455"/>
      <c r="AH183" s="455"/>
    </row>
    <row r="184" spans="1:36" ht="10.5" customHeight="1" x14ac:dyDescent="0.25">
      <c r="A184" s="452"/>
      <c r="B184" s="453"/>
      <c r="C184" s="453"/>
      <c r="D184" s="453"/>
      <c r="E184" s="453"/>
      <c r="F184" s="453"/>
      <c r="G184" s="453"/>
      <c r="H184" s="453"/>
      <c r="I184" s="454"/>
      <c r="J184" s="455"/>
      <c r="K184" s="455"/>
      <c r="L184" s="455"/>
      <c r="M184" s="455"/>
      <c r="N184" s="455"/>
      <c r="O184" s="455"/>
      <c r="P184" s="455"/>
      <c r="Q184" s="455"/>
      <c r="R184" s="455"/>
      <c r="S184" s="455"/>
      <c r="T184" s="455"/>
      <c r="U184" s="455"/>
      <c r="V184" s="455"/>
      <c r="W184" s="455"/>
      <c r="X184" s="455"/>
      <c r="Y184" s="455"/>
      <c r="Z184" s="455"/>
      <c r="AA184" s="455"/>
      <c r="AB184" s="455"/>
      <c r="AC184" s="455"/>
      <c r="AD184" s="455"/>
      <c r="AE184" s="455"/>
      <c r="AF184" s="455"/>
      <c r="AG184" s="455"/>
      <c r="AH184" s="455"/>
      <c r="AI184" t="str">
        <f>IF(ROUND(AD183-Aktíva!D73,0)=0,"","CHYBA")</f>
        <v/>
      </c>
      <c r="AJ184" t="s">
        <v>1077</v>
      </c>
    </row>
    <row r="185" spans="1:36" x14ac:dyDescent="0.25">
      <c r="A185" s="449" t="s">
        <v>175</v>
      </c>
      <c r="B185" s="450"/>
      <c r="C185" s="450"/>
      <c r="D185" s="450"/>
      <c r="E185" s="450"/>
      <c r="F185" s="450"/>
      <c r="G185" s="450"/>
      <c r="H185" s="450"/>
      <c r="I185" s="451"/>
      <c r="J185" s="455"/>
      <c r="K185" s="455"/>
      <c r="L185" s="455"/>
      <c r="M185" s="455"/>
      <c r="N185" s="455"/>
      <c r="O185" s="455"/>
      <c r="P185" s="455"/>
      <c r="Q185" s="455"/>
      <c r="R185" s="455"/>
      <c r="S185" s="455"/>
      <c r="T185" s="455"/>
      <c r="U185" s="455"/>
      <c r="V185" s="455"/>
      <c r="W185" s="455"/>
      <c r="X185" s="455"/>
      <c r="Y185" s="455"/>
      <c r="Z185" s="455"/>
      <c r="AA185" s="455"/>
      <c r="AB185" s="455"/>
      <c r="AC185" s="455"/>
      <c r="AD185" s="455">
        <f>J185+O185-T185-Y185</f>
        <v>0</v>
      </c>
      <c r="AE185" s="455"/>
      <c r="AF185" s="455"/>
      <c r="AG185" s="455"/>
      <c r="AH185" s="455"/>
    </row>
    <row r="186" spans="1:36" x14ac:dyDescent="0.25">
      <c r="A186" s="452"/>
      <c r="B186" s="453"/>
      <c r="C186" s="453"/>
      <c r="D186" s="453"/>
      <c r="E186" s="453"/>
      <c r="F186" s="453"/>
      <c r="G186" s="453"/>
      <c r="H186" s="453"/>
      <c r="I186" s="454"/>
      <c r="J186" s="455"/>
      <c r="K186" s="455"/>
      <c r="L186" s="455"/>
      <c r="M186" s="455"/>
      <c r="N186" s="455"/>
      <c r="O186" s="455"/>
      <c r="P186" s="455"/>
      <c r="Q186" s="455"/>
      <c r="R186" s="455"/>
      <c r="S186" s="455"/>
      <c r="T186" s="455"/>
      <c r="U186" s="455"/>
      <c r="V186" s="455"/>
      <c r="W186" s="455"/>
      <c r="X186" s="455"/>
      <c r="Y186" s="455"/>
      <c r="Z186" s="455"/>
      <c r="AA186" s="455"/>
      <c r="AB186" s="455"/>
      <c r="AC186" s="455"/>
      <c r="AD186" s="455"/>
      <c r="AE186" s="455"/>
      <c r="AF186" s="455"/>
      <c r="AG186" s="455"/>
      <c r="AH186" s="455"/>
      <c r="AI186" t="str">
        <f>IF(ROUND(AD185-Aktíva!D75,0)=0,"","CHYBA")</f>
        <v/>
      </c>
      <c r="AJ186" t="s">
        <v>1077</v>
      </c>
    </row>
    <row r="187" spans="1:36" x14ac:dyDescent="0.25">
      <c r="A187" s="449" t="s">
        <v>176</v>
      </c>
      <c r="B187" s="450"/>
      <c r="C187" s="450"/>
      <c r="D187" s="450"/>
      <c r="E187" s="450"/>
      <c r="F187" s="450"/>
      <c r="G187" s="450"/>
      <c r="H187" s="450"/>
      <c r="I187" s="451"/>
      <c r="J187" s="455"/>
      <c r="K187" s="455"/>
      <c r="L187" s="455"/>
      <c r="M187" s="455"/>
      <c r="N187" s="455"/>
      <c r="O187" s="455"/>
      <c r="P187" s="455"/>
      <c r="Q187" s="455"/>
      <c r="R187" s="455"/>
      <c r="S187" s="455"/>
      <c r="T187" s="455"/>
      <c r="U187" s="455"/>
      <c r="V187" s="455"/>
      <c r="W187" s="455"/>
      <c r="X187" s="455"/>
      <c r="Y187" s="455"/>
      <c r="Z187" s="455"/>
      <c r="AA187" s="455"/>
      <c r="AB187" s="455"/>
      <c r="AC187" s="455"/>
      <c r="AD187" s="455">
        <f>J187+O187-T187-Y187</f>
        <v>0</v>
      </c>
      <c r="AE187" s="455"/>
      <c r="AF187" s="455"/>
      <c r="AG187" s="455"/>
      <c r="AH187" s="455"/>
    </row>
    <row r="188" spans="1:36" ht="12" customHeight="1" x14ac:dyDescent="0.25">
      <c r="A188" s="452"/>
      <c r="B188" s="453"/>
      <c r="C188" s="453"/>
      <c r="D188" s="453"/>
      <c r="E188" s="453"/>
      <c r="F188" s="453"/>
      <c r="G188" s="453"/>
      <c r="H188" s="453"/>
      <c r="I188" s="454"/>
      <c r="J188" s="455"/>
      <c r="K188" s="455"/>
      <c r="L188" s="455"/>
      <c r="M188" s="455"/>
      <c r="N188" s="455"/>
      <c r="O188" s="455"/>
      <c r="P188" s="455"/>
      <c r="Q188" s="455"/>
      <c r="R188" s="455"/>
      <c r="S188" s="455"/>
      <c r="T188" s="455"/>
      <c r="U188" s="455"/>
      <c r="V188" s="455"/>
      <c r="W188" s="455"/>
      <c r="X188" s="455"/>
      <c r="Y188" s="455"/>
      <c r="Z188" s="455"/>
      <c r="AA188" s="455"/>
      <c r="AB188" s="455"/>
      <c r="AC188" s="455"/>
      <c r="AD188" s="455"/>
      <c r="AE188" s="455"/>
      <c r="AF188" s="455"/>
      <c r="AG188" s="455"/>
      <c r="AH188" s="455"/>
      <c r="AI188" t="str">
        <f>IF(ROUND(AD187-Aktíva!D77,0)=0,"","CHYBA")</f>
        <v/>
      </c>
      <c r="AJ188" t="s">
        <v>1077</v>
      </c>
    </row>
    <row r="189" spans="1:36" x14ac:dyDescent="0.25">
      <c r="A189" s="449" t="s">
        <v>177</v>
      </c>
      <c r="B189" s="450"/>
      <c r="C189" s="450"/>
      <c r="D189" s="450"/>
      <c r="E189" s="450"/>
      <c r="F189" s="450"/>
      <c r="G189" s="450"/>
      <c r="H189" s="450"/>
      <c r="I189" s="451"/>
      <c r="J189" s="455"/>
      <c r="K189" s="455"/>
      <c r="L189" s="455"/>
      <c r="M189" s="455"/>
      <c r="N189" s="455"/>
      <c r="O189" s="455"/>
      <c r="P189" s="455"/>
      <c r="Q189" s="455"/>
      <c r="R189" s="455"/>
      <c r="S189" s="455"/>
      <c r="T189" s="455"/>
      <c r="U189" s="455"/>
      <c r="V189" s="455"/>
      <c r="W189" s="455"/>
      <c r="X189" s="455"/>
      <c r="Y189" s="455"/>
      <c r="Z189" s="455"/>
      <c r="AA189" s="455"/>
      <c r="AB189" s="455"/>
      <c r="AC189" s="455"/>
      <c r="AD189" s="455">
        <f>J189+O189-T189-Y189</f>
        <v>0</v>
      </c>
      <c r="AE189" s="455"/>
      <c r="AF189" s="455"/>
      <c r="AG189" s="455"/>
      <c r="AH189" s="455"/>
    </row>
    <row r="190" spans="1:36" ht="12.75" customHeight="1" x14ac:dyDescent="0.25">
      <c r="A190" s="452"/>
      <c r="B190" s="453"/>
      <c r="C190" s="453"/>
      <c r="D190" s="453"/>
      <c r="E190" s="453"/>
      <c r="F190" s="453"/>
      <c r="G190" s="453"/>
      <c r="H190" s="453"/>
      <c r="I190" s="454"/>
      <c r="J190" s="455"/>
      <c r="K190" s="455"/>
      <c r="L190" s="455"/>
      <c r="M190" s="455"/>
      <c r="N190" s="455"/>
      <c r="O190" s="455"/>
      <c r="P190" s="455"/>
      <c r="Q190" s="455"/>
      <c r="R190" s="455"/>
      <c r="S190" s="455"/>
      <c r="T190" s="455"/>
      <c r="U190" s="455"/>
      <c r="V190" s="455"/>
      <c r="W190" s="455"/>
      <c r="X190" s="455"/>
      <c r="Y190" s="455"/>
      <c r="Z190" s="455"/>
      <c r="AA190" s="455"/>
      <c r="AB190" s="455"/>
      <c r="AC190" s="455"/>
      <c r="AD190" s="455"/>
      <c r="AE190" s="455"/>
      <c r="AF190" s="455"/>
      <c r="AG190" s="455"/>
      <c r="AH190" s="455"/>
      <c r="AI190" t="str">
        <f>IF(ROUND(AD189-Aktíva!D79,0)=0,"","CHYBA")</f>
        <v/>
      </c>
      <c r="AJ190" t="s">
        <v>1077</v>
      </c>
    </row>
    <row r="191" spans="1:36" x14ac:dyDescent="0.25">
      <c r="A191" s="449" t="s">
        <v>470</v>
      </c>
      <c r="B191" s="450"/>
      <c r="C191" s="450"/>
      <c r="D191" s="450"/>
      <c r="E191" s="450"/>
      <c r="F191" s="450"/>
      <c r="G191" s="450"/>
      <c r="H191" s="450"/>
      <c r="I191" s="451"/>
      <c r="J191" s="455">
        <v>27000</v>
      </c>
      <c r="K191" s="455"/>
      <c r="L191" s="455"/>
      <c r="M191" s="455"/>
      <c r="N191" s="455"/>
      <c r="O191" s="455">
        <v>20000</v>
      </c>
      <c r="P191" s="455"/>
      <c r="Q191" s="455"/>
      <c r="R191" s="455"/>
      <c r="S191" s="455"/>
      <c r="T191" s="455"/>
      <c r="U191" s="455"/>
      <c r="V191" s="455"/>
      <c r="W191" s="455"/>
      <c r="X191" s="455"/>
      <c r="Y191" s="455">
        <v>27000</v>
      </c>
      <c r="Z191" s="455"/>
      <c r="AA191" s="455"/>
      <c r="AB191" s="455"/>
      <c r="AC191" s="455"/>
      <c r="AD191" s="455">
        <f>J191+O191-T191-Y191</f>
        <v>20000</v>
      </c>
      <c r="AE191" s="455"/>
      <c r="AF191" s="455"/>
      <c r="AG191" s="455"/>
      <c r="AH191" s="455"/>
    </row>
    <row r="192" spans="1:36" ht="8.25" customHeight="1" x14ac:dyDescent="0.25">
      <c r="A192" s="452"/>
      <c r="B192" s="453"/>
      <c r="C192" s="453"/>
      <c r="D192" s="453"/>
      <c r="E192" s="453"/>
      <c r="F192" s="453"/>
      <c r="G192" s="453"/>
      <c r="H192" s="453"/>
      <c r="I192" s="454"/>
      <c r="J192" s="455"/>
      <c r="K192" s="455"/>
      <c r="L192" s="455"/>
      <c r="M192" s="455"/>
      <c r="N192" s="455"/>
      <c r="O192" s="455"/>
      <c r="P192" s="455"/>
      <c r="Q192" s="455"/>
      <c r="R192" s="455"/>
      <c r="S192" s="455"/>
      <c r="T192" s="455"/>
      <c r="U192" s="455"/>
      <c r="V192" s="455"/>
      <c r="W192" s="455"/>
      <c r="X192" s="455"/>
      <c r="Y192" s="455"/>
      <c r="Z192" s="455"/>
      <c r="AA192" s="455"/>
      <c r="AB192" s="455"/>
      <c r="AC192" s="455"/>
      <c r="AD192" s="455"/>
      <c r="AE192" s="455"/>
      <c r="AF192" s="455"/>
      <c r="AG192" s="455"/>
      <c r="AH192" s="455"/>
      <c r="AI192" t="str">
        <f>IF(ROUND(AD191-Aktíva!D81,0)=0,"","CHYBA")</f>
        <v/>
      </c>
      <c r="AJ192" t="s">
        <v>1077</v>
      </c>
    </row>
    <row r="193" spans="1:36" x14ac:dyDescent="0.25">
      <c r="A193" s="449" t="s">
        <v>466</v>
      </c>
      <c r="B193" s="450"/>
      <c r="C193" s="450"/>
      <c r="D193" s="450"/>
      <c r="E193" s="450"/>
      <c r="F193" s="450"/>
      <c r="G193" s="450"/>
      <c r="H193" s="450"/>
      <c r="I193" s="451"/>
      <c r="J193" s="455"/>
      <c r="K193" s="455"/>
      <c r="L193" s="455"/>
      <c r="M193" s="455"/>
      <c r="N193" s="455"/>
      <c r="O193" s="455"/>
      <c r="P193" s="455"/>
      <c r="Q193" s="455"/>
      <c r="R193" s="455"/>
      <c r="S193" s="455"/>
      <c r="T193" s="455"/>
      <c r="U193" s="455"/>
      <c r="V193" s="455"/>
      <c r="W193" s="455"/>
      <c r="X193" s="455"/>
      <c r="Y193" s="455"/>
      <c r="Z193" s="455"/>
      <c r="AA193" s="455"/>
      <c r="AB193" s="455"/>
      <c r="AC193" s="455"/>
      <c r="AD193" s="455">
        <f>J193+O193-T193-Y193</f>
        <v>0</v>
      </c>
      <c r="AE193" s="455"/>
      <c r="AF193" s="455"/>
      <c r="AG193" s="455"/>
      <c r="AH193" s="455"/>
    </row>
    <row r="194" spans="1:36" x14ac:dyDescent="0.25">
      <c r="A194" s="452"/>
      <c r="B194" s="453"/>
      <c r="C194" s="453"/>
      <c r="D194" s="453"/>
      <c r="E194" s="453"/>
      <c r="F194" s="453"/>
      <c r="G194" s="453"/>
      <c r="H194" s="453"/>
      <c r="I194" s="454"/>
      <c r="J194" s="455"/>
      <c r="K194" s="455"/>
      <c r="L194" s="455"/>
      <c r="M194" s="455"/>
      <c r="N194" s="455"/>
      <c r="O194" s="455"/>
      <c r="P194" s="455"/>
      <c r="Q194" s="455"/>
      <c r="R194" s="455"/>
      <c r="S194" s="455"/>
      <c r="T194" s="455"/>
      <c r="U194" s="455"/>
      <c r="V194" s="455"/>
      <c r="W194" s="455"/>
      <c r="X194" s="455"/>
      <c r="Y194" s="455"/>
      <c r="Z194" s="455"/>
      <c r="AA194" s="455"/>
      <c r="AB194" s="455"/>
      <c r="AC194" s="455"/>
      <c r="AD194" s="455"/>
      <c r="AE194" s="455"/>
      <c r="AF194" s="455"/>
      <c r="AG194" s="455"/>
      <c r="AH194" s="455"/>
    </row>
    <row r="195" spans="1:36" x14ac:dyDescent="0.25">
      <c r="A195" s="449" t="s">
        <v>469</v>
      </c>
      <c r="B195" s="450"/>
      <c r="C195" s="450"/>
      <c r="D195" s="450"/>
      <c r="E195" s="450"/>
      <c r="F195" s="450"/>
      <c r="G195" s="450"/>
      <c r="H195" s="450"/>
      <c r="I195" s="451"/>
      <c r="J195" s="455"/>
      <c r="K195" s="455"/>
      <c r="L195" s="455"/>
      <c r="M195" s="455"/>
      <c r="N195" s="455"/>
      <c r="O195" s="455"/>
      <c r="P195" s="455"/>
      <c r="Q195" s="455"/>
      <c r="R195" s="455"/>
      <c r="S195" s="455"/>
      <c r="T195" s="455"/>
      <c r="U195" s="455"/>
      <c r="V195" s="455"/>
      <c r="W195" s="455"/>
      <c r="X195" s="455"/>
      <c r="Y195" s="455"/>
      <c r="Z195" s="455"/>
      <c r="AA195" s="455"/>
      <c r="AB195" s="455"/>
      <c r="AC195" s="455"/>
      <c r="AD195" s="455">
        <f>J195+O195-T195-Y195</f>
        <v>0</v>
      </c>
      <c r="AE195" s="455"/>
      <c r="AF195" s="455"/>
      <c r="AG195" s="455"/>
      <c r="AH195" s="455"/>
    </row>
    <row r="196" spans="1:36" x14ac:dyDescent="0.25">
      <c r="A196" s="452"/>
      <c r="B196" s="453"/>
      <c r="C196" s="453"/>
      <c r="D196" s="453"/>
      <c r="E196" s="453"/>
      <c r="F196" s="453"/>
      <c r="G196" s="453"/>
      <c r="H196" s="453"/>
      <c r="I196" s="454"/>
      <c r="J196" s="455"/>
      <c r="K196" s="455"/>
      <c r="L196" s="455"/>
      <c r="M196" s="455"/>
      <c r="N196" s="455"/>
      <c r="O196" s="455"/>
      <c r="P196" s="455"/>
      <c r="Q196" s="455"/>
      <c r="R196" s="455"/>
      <c r="S196" s="455"/>
      <c r="T196" s="455"/>
      <c r="U196" s="455"/>
      <c r="V196" s="455"/>
      <c r="W196" s="455"/>
      <c r="X196" s="455"/>
      <c r="Y196" s="455"/>
      <c r="Z196" s="455"/>
      <c r="AA196" s="455"/>
      <c r="AB196" s="455"/>
      <c r="AC196" s="455"/>
      <c r="AD196" s="455"/>
      <c r="AE196" s="455"/>
      <c r="AF196" s="455"/>
      <c r="AG196" s="455"/>
      <c r="AH196" s="455"/>
      <c r="AI196" t="str">
        <f>IF(ROUND(AD195-Aktíva!D83,0)=0,"","CHYBA")</f>
        <v/>
      </c>
      <c r="AJ196" t="s">
        <v>1077</v>
      </c>
    </row>
    <row r="197" spans="1:36" x14ac:dyDescent="0.25">
      <c r="A197" s="456" t="s">
        <v>468</v>
      </c>
      <c r="B197" s="457"/>
      <c r="C197" s="457"/>
      <c r="D197" s="457"/>
      <c r="E197" s="457"/>
      <c r="F197" s="457"/>
      <c r="G197" s="457"/>
      <c r="H197" s="457"/>
      <c r="I197" s="458"/>
      <c r="J197" s="462">
        <f>SUM(J183:N196)</f>
        <v>27000</v>
      </c>
      <c r="K197" s="462"/>
      <c r="L197" s="462"/>
      <c r="M197" s="462"/>
      <c r="N197" s="462"/>
      <c r="O197" s="462">
        <f>SUM(O183:S196)</f>
        <v>20000</v>
      </c>
      <c r="P197" s="462"/>
      <c r="Q197" s="462"/>
      <c r="R197" s="462"/>
      <c r="S197" s="462"/>
      <c r="T197" s="462">
        <f>SUM(T183:X196)</f>
        <v>0</v>
      </c>
      <c r="U197" s="462"/>
      <c r="V197" s="462"/>
      <c r="W197" s="462"/>
      <c r="X197" s="462"/>
      <c r="Y197" s="462">
        <f>SUM(Y183:AC196)</f>
        <v>27000</v>
      </c>
      <c r="Z197" s="462"/>
      <c r="AA197" s="462"/>
      <c r="AB197" s="462"/>
      <c r="AC197" s="462"/>
      <c r="AD197" s="462">
        <f>SUM(AD183:AH196)</f>
        <v>20000</v>
      </c>
      <c r="AE197" s="462"/>
      <c r="AF197" s="462"/>
      <c r="AG197" s="462"/>
      <c r="AH197" s="462"/>
    </row>
    <row r="198" spans="1:36" x14ac:dyDescent="0.25">
      <c r="A198" s="459"/>
      <c r="B198" s="460"/>
      <c r="C198" s="460"/>
      <c r="D198" s="460"/>
      <c r="E198" s="460"/>
      <c r="F198" s="460"/>
      <c r="G198" s="460"/>
      <c r="H198" s="460"/>
      <c r="I198" s="461"/>
      <c r="J198" s="462"/>
      <c r="K198" s="462"/>
      <c r="L198" s="462"/>
      <c r="M198" s="462"/>
      <c r="N198" s="462"/>
      <c r="O198" s="462"/>
      <c r="P198" s="462"/>
      <c r="Q198" s="462"/>
      <c r="R198" s="462"/>
      <c r="S198" s="462"/>
      <c r="T198" s="462"/>
      <c r="U198" s="462"/>
      <c r="V198" s="462"/>
      <c r="W198" s="462"/>
      <c r="X198" s="462"/>
      <c r="Y198" s="462"/>
      <c r="Z198" s="462"/>
      <c r="AA198" s="462"/>
      <c r="AB198" s="462"/>
      <c r="AC198" s="462"/>
      <c r="AD198" s="462"/>
      <c r="AE198" s="462"/>
      <c r="AF198" s="462"/>
      <c r="AG198" s="462"/>
      <c r="AH198" s="462"/>
      <c r="AI198" t="str">
        <f>IF(ROUND(AD197-Aktíva!D71,0)=0,"","CHYBA")</f>
        <v/>
      </c>
      <c r="AJ198" t="s">
        <v>1077</v>
      </c>
    </row>
    <row r="199" spans="1:36" ht="14.45" x14ac:dyDescent="0.3">
      <c r="A199" s="195"/>
      <c r="B199" s="195"/>
      <c r="C199" s="195"/>
      <c r="D199" s="195"/>
      <c r="E199" s="195"/>
      <c r="F199" s="195"/>
      <c r="G199" s="195"/>
      <c r="H199" s="195"/>
      <c r="I199" s="195"/>
      <c r="J199" s="195"/>
      <c r="K199" s="195"/>
      <c r="L199" s="195"/>
      <c r="M199" s="195"/>
      <c r="N199" s="195"/>
      <c r="O199" s="195"/>
      <c r="P199" s="195"/>
      <c r="Q199" s="195"/>
      <c r="R199" s="195"/>
      <c r="S199" s="195"/>
      <c r="T199" s="195"/>
      <c r="U199" s="195"/>
      <c r="V199" s="195"/>
      <c r="W199" s="195"/>
      <c r="X199" s="195"/>
      <c r="Y199" s="195"/>
      <c r="Z199" s="195"/>
      <c r="AA199" s="195"/>
      <c r="AB199" s="195"/>
      <c r="AC199" s="195"/>
      <c r="AD199" s="195"/>
      <c r="AE199" s="195"/>
      <c r="AF199" s="195"/>
      <c r="AG199" s="195"/>
      <c r="AH199" s="195"/>
    </row>
    <row r="200" spans="1:36" ht="14.45" hidden="1" x14ac:dyDescent="0.3">
      <c r="A200" s="467" t="s">
        <v>467</v>
      </c>
      <c r="B200" s="468"/>
      <c r="C200" s="468"/>
      <c r="D200" s="468"/>
      <c r="E200" s="468"/>
      <c r="F200" s="468"/>
      <c r="G200" s="468"/>
      <c r="H200" s="468"/>
      <c r="I200" s="468"/>
      <c r="J200" s="468"/>
      <c r="K200" s="468"/>
      <c r="L200" s="468"/>
      <c r="M200" s="468"/>
      <c r="N200" s="468"/>
      <c r="O200" s="468"/>
      <c r="P200" s="468"/>
      <c r="Q200" s="468"/>
      <c r="R200" s="468"/>
      <c r="S200" s="468"/>
      <c r="T200" s="468"/>
      <c r="U200" s="468"/>
      <c r="V200" s="468"/>
      <c r="W200" s="468"/>
      <c r="X200" s="468"/>
      <c r="Y200" s="468"/>
      <c r="Z200" s="468"/>
      <c r="AA200" s="468"/>
      <c r="AB200" s="468"/>
      <c r="AC200" s="468"/>
      <c r="AD200" s="468"/>
      <c r="AE200" s="468"/>
      <c r="AF200" s="468"/>
      <c r="AG200" s="468"/>
      <c r="AH200" s="468"/>
    </row>
    <row r="201" spans="1:36" ht="14.45" hidden="1" x14ac:dyDescent="0.3">
      <c r="A201" s="195"/>
      <c r="B201" s="195"/>
      <c r="C201" s="195"/>
      <c r="D201" s="195"/>
      <c r="E201" s="195"/>
      <c r="F201" s="195"/>
      <c r="G201" s="195"/>
      <c r="H201" s="195"/>
      <c r="I201" s="195"/>
      <c r="J201" s="195"/>
      <c r="K201" s="195"/>
      <c r="L201" s="195"/>
      <c r="M201" s="195"/>
      <c r="N201" s="195"/>
      <c r="O201" s="195"/>
      <c r="P201" s="195"/>
      <c r="Q201" s="195"/>
      <c r="R201" s="195"/>
      <c r="S201" s="195"/>
      <c r="T201" s="195"/>
      <c r="U201" s="195"/>
      <c r="V201" s="195"/>
      <c r="W201" s="195"/>
      <c r="X201" s="195"/>
      <c r="Y201" s="195"/>
      <c r="Z201" s="195"/>
      <c r="AA201" s="195"/>
      <c r="AB201" s="195"/>
      <c r="AC201" s="195"/>
      <c r="AD201" s="195"/>
      <c r="AE201" s="195"/>
      <c r="AF201" s="195"/>
      <c r="AG201" s="195"/>
      <c r="AH201" s="195"/>
    </row>
    <row r="202" spans="1:36" ht="14.45" hidden="1" x14ac:dyDescent="0.3">
      <c r="A202" s="469" t="s">
        <v>466</v>
      </c>
      <c r="B202" s="469"/>
      <c r="C202" s="469"/>
      <c r="D202" s="469"/>
      <c r="E202" s="469"/>
      <c r="F202" s="469"/>
      <c r="G202" s="469"/>
      <c r="H202" s="469"/>
      <c r="I202" s="469"/>
      <c r="J202" s="469"/>
      <c r="K202" s="469"/>
      <c r="L202" s="469"/>
      <c r="M202" s="469"/>
      <c r="N202" s="469"/>
      <c r="O202" s="469"/>
      <c r="P202" s="469"/>
      <c r="Q202" s="469"/>
      <c r="R202" s="469" t="s">
        <v>465</v>
      </c>
      <c r="S202" s="469"/>
      <c r="T202" s="469"/>
      <c r="U202" s="469"/>
      <c r="V202" s="469"/>
      <c r="W202" s="469"/>
      <c r="X202" s="469"/>
      <c r="Y202" s="469"/>
      <c r="Z202" s="469"/>
      <c r="AA202" s="469"/>
      <c r="AB202" s="469"/>
      <c r="AC202" s="469"/>
      <c r="AD202" s="469"/>
      <c r="AE202" s="469"/>
      <c r="AF202" s="469"/>
      <c r="AG202" s="469"/>
      <c r="AH202" s="469"/>
    </row>
    <row r="203" spans="1:36" ht="14.45" hidden="1" x14ac:dyDescent="0.3">
      <c r="A203" s="469"/>
      <c r="B203" s="469"/>
      <c r="C203" s="469"/>
      <c r="D203" s="469"/>
      <c r="E203" s="469"/>
      <c r="F203" s="469"/>
      <c r="G203" s="469"/>
      <c r="H203" s="469"/>
      <c r="I203" s="469"/>
      <c r="J203" s="469"/>
      <c r="K203" s="469"/>
      <c r="L203" s="469"/>
      <c r="M203" s="469"/>
      <c r="N203" s="469"/>
      <c r="O203" s="469"/>
      <c r="P203" s="469"/>
      <c r="Q203" s="469"/>
      <c r="R203" s="469"/>
      <c r="S203" s="469"/>
      <c r="T203" s="469"/>
      <c r="U203" s="469"/>
      <c r="V203" s="469"/>
      <c r="W203" s="469"/>
      <c r="X203" s="469"/>
      <c r="Y203" s="469"/>
      <c r="Z203" s="469"/>
      <c r="AA203" s="469"/>
      <c r="AB203" s="469"/>
      <c r="AC203" s="469"/>
      <c r="AD203" s="469"/>
      <c r="AE203" s="469"/>
      <c r="AF203" s="469"/>
      <c r="AG203" s="469"/>
      <c r="AH203" s="469"/>
    </row>
    <row r="204" spans="1:36" ht="14.45" hidden="1" x14ac:dyDescent="0.3">
      <c r="A204" s="449" t="s">
        <v>464</v>
      </c>
      <c r="B204" s="450"/>
      <c r="C204" s="450"/>
      <c r="D204" s="450"/>
      <c r="E204" s="450"/>
      <c r="F204" s="450"/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51"/>
      <c r="R204" s="464">
        <v>0</v>
      </c>
      <c r="S204" s="464"/>
      <c r="T204" s="464"/>
      <c r="U204" s="464"/>
      <c r="V204" s="464"/>
      <c r="W204" s="464"/>
      <c r="X204" s="464"/>
      <c r="Y204" s="464"/>
      <c r="Z204" s="464"/>
      <c r="AA204" s="464"/>
      <c r="AB204" s="464"/>
      <c r="AC204" s="464"/>
      <c r="AD204" s="464"/>
      <c r="AE204" s="464"/>
      <c r="AF204" s="464"/>
      <c r="AG204" s="464"/>
      <c r="AH204" s="464"/>
    </row>
    <row r="205" spans="1:36" ht="14.45" hidden="1" x14ac:dyDescent="0.3">
      <c r="A205" s="452"/>
      <c r="B205" s="453"/>
      <c r="C205" s="453"/>
      <c r="D205" s="453"/>
      <c r="E205" s="453"/>
      <c r="F205" s="453"/>
      <c r="G205" s="453"/>
      <c r="H205" s="453"/>
      <c r="I205" s="453"/>
      <c r="J205" s="453"/>
      <c r="K205" s="453"/>
      <c r="L205" s="453"/>
      <c r="M205" s="453"/>
      <c r="N205" s="453"/>
      <c r="O205" s="453"/>
      <c r="P205" s="453"/>
      <c r="Q205" s="454"/>
      <c r="R205" s="464"/>
      <c r="S205" s="464"/>
      <c r="T205" s="464"/>
      <c r="U205" s="464"/>
      <c r="V205" s="464"/>
      <c r="W205" s="464"/>
      <c r="X205" s="464"/>
      <c r="Y205" s="464"/>
      <c r="Z205" s="464"/>
      <c r="AA205" s="464"/>
      <c r="AB205" s="464"/>
      <c r="AC205" s="464"/>
      <c r="AD205" s="464"/>
      <c r="AE205" s="464"/>
      <c r="AF205" s="464"/>
      <c r="AG205" s="464"/>
      <c r="AH205" s="464"/>
    </row>
    <row r="206" spans="1:36" ht="14.45" hidden="1" x14ac:dyDescent="0.3">
      <c r="A206" s="449" t="s">
        <v>463</v>
      </c>
      <c r="B206" s="450"/>
      <c r="C206" s="450"/>
      <c r="D206" s="450"/>
      <c r="E206" s="450"/>
      <c r="F206" s="450"/>
      <c r="G206" s="450"/>
      <c r="H206" s="450"/>
      <c r="I206" s="450"/>
      <c r="J206" s="450"/>
      <c r="K206" s="450"/>
      <c r="L206" s="450"/>
      <c r="M206" s="450"/>
      <c r="N206" s="450"/>
      <c r="O206" s="450"/>
      <c r="P206" s="450"/>
      <c r="Q206" s="451"/>
      <c r="R206" s="464">
        <v>0</v>
      </c>
      <c r="S206" s="464"/>
      <c r="T206" s="464"/>
      <c r="U206" s="464"/>
      <c r="V206" s="464"/>
      <c r="W206" s="464"/>
      <c r="X206" s="464"/>
      <c r="Y206" s="464"/>
      <c r="Z206" s="464"/>
      <c r="AA206" s="464"/>
      <c r="AB206" s="464"/>
      <c r="AC206" s="464"/>
      <c r="AD206" s="464"/>
      <c r="AE206" s="464"/>
      <c r="AF206" s="464"/>
      <c r="AG206" s="464"/>
      <c r="AH206" s="464"/>
    </row>
    <row r="207" spans="1:36" ht="14.45" hidden="1" x14ac:dyDescent="0.3">
      <c r="A207" s="452"/>
      <c r="B207" s="453"/>
      <c r="C207" s="453"/>
      <c r="D207" s="453"/>
      <c r="E207" s="453"/>
      <c r="F207" s="453"/>
      <c r="G207" s="453"/>
      <c r="H207" s="453"/>
      <c r="I207" s="453"/>
      <c r="J207" s="453"/>
      <c r="K207" s="453"/>
      <c r="L207" s="453"/>
      <c r="M207" s="453"/>
      <c r="N207" s="453"/>
      <c r="O207" s="453"/>
      <c r="P207" s="453"/>
      <c r="Q207" s="454"/>
      <c r="R207" s="464"/>
      <c r="S207" s="464"/>
      <c r="T207" s="464"/>
      <c r="U207" s="464"/>
      <c r="V207" s="464"/>
      <c r="W207" s="464"/>
      <c r="X207" s="464"/>
      <c r="Y207" s="464"/>
      <c r="Z207" s="464"/>
      <c r="AA207" s="464"/>
      <c r="AB207" s="464"/>
      <c r="AC207" s="464"/>
      <c r="AD207" s="464"/>
      <c r="AE207" s="464"/>
      <c r="AF207" s="464"/>
      <c r="AG207" s="464"/>
      <c r="AH207" s="464"/>
    </row>
    <row r="208" spans="1:36" ht="14.45" hidden="1" x14ac:dyDescent="0.3">
      <c r="A208" s="184"/>
      <c r="B208" s="184"/>
      <c r="C208" s="184"/>
      <c r="D208" s="184"/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  <c r="AH208" s="178"/>
    </row>
    <row r="209" spans="1:37" ht="29.25" customHeight="1" x14ac:dyDescent="0.25">
      <c r="A209" s="467" t="s">
        <v>462</v>
      </c>
      <c r="B209" s="468"/>
      <c r="C209" s="468"/>
      <c r="D209" s="468"/>
      <c r="E209" s="468"/>
      <c r="F209" s="468"/>
      <c r="G209" s="468"/>
      <c r="H209" s="468"/>
      <c r="I209" s="468"/>
      <c r="J209" s="468"/>
      <c r="K209" s="468"/>
      <c r="L209" s="468"/>
      <c r="M209" s="468"/>
      <c r="N209" s="468"/>
      <c r="O209" s="468"/>
      <c r="P209" s="468"/>
      <c r="Q209" s="468"/>
      <c r="R209" s="468"/>
      <c r="S209" s="468"/>
      <c r="T209" s="468"/>
      <c r="U209" s="468"/>
      <c r="V209" s="468"/>
      <c r="W209" s="468"/>
      <c r="X209" s="468"/>
      <c r="Y209" s="468"/>
      <c r="Z209" s="468"/>
      <c r="AA209" s="468"/>
      <c r="AB209" s="468"/>
      <c r="AC209" s="468"/>
      <c r="AD209" s="468"/>
      <c r="AE209" s="468"/>
      <c r="AF209" s="468"/>
      <c r="AG209" s="468"/>
      <c r="AH209" s="468"/>
    </row>
    <row r="210" spans="1:37" x14ac:dyDescent="0.25">
      <c r="A210" s="184"/>
      <c r="B210" s="184"/>
      <c r="C210" s="184"/>
      <c r="D210" s="184"/>
      <c r="E210" s="184"/>
      <c r="F210" s="184"/>
      <c r="G210" s="184"/>
      <c r="H210" s="184"/>
      <c r="I210" s="184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  <c r="AH210" s="178"/>
    </row>
    <row r="211" spans="1:37" x14ac:dyDescent="0.25">
      <c r="A211" s="469" t="s">
        <v>461</v>
      </c>
      <c r="B211" s="469"/>
      <c r="C211" s="469"/>
      <c r="D211" s="469"/>
      <c r="E211" s="469"/>
      <c r="F211" s="469"/>
      <c r="G211" s="469"/>
      <c r="H211" s="469"/>
      <c r="I211" s="469"/>
      <c r="J211" s="469"/>
      <c r="K211" s="469"/>
      <c r="L211" s="469"/>
      <c r="M211" s="469"/>
      <c r="N211" s="469"/>
      <c r="O211" s="469"/>
      <c r="P211" s="469"/>
      <c r="Q211" s="469"/>
      <c r="R211" s="469" t="s">
        <v>60</v>
      </c>
      <c r="S211" s="469"/>
      <c r="T211" s="469"/>
      <c r="U211" s="469"/>
      <c r="V211" s="469"/>
      <c r="W211" s="469"/>
      <c r="X211" s="469"/>
      <c r="Y211" s="469"/>
      <c r="Z211" s="469"/>
      <c r="AA211" s="469"/>
      <c r="AB211" s="469"/>
      <c r="AC211" s="469"/>
      <c r="AD211" s="469"/>
      <c r="AE211" s="469"/>
      <c r="AF211" s="469"/>
      <c r="AG211" s="469"/>
      <c r="AH211" s="469"/>
    </row>
    <row r="212" spans="1:37" x14ac:dyDescent="0.25">
      <c r="A212" s="469"/>
      <c r="B212" s="469"/>
      <c r="C212" s="469"/>
      <c r="D212" s="469"/>
      <c r="E212" s="469"/>
      <c r="F212" s="469"/>
      <c r="G212" s="469"/>
      <c r="H212" s="469"/>
      <c r="I212" s="469"/>
      <c r="J212" s="469"/>
      <c r="K212" s="469"/>
      <c r="L212" s="469"/>
      <c r="M212" s="469"/>
      <c r="N212" s="469"/>
      <c r="O212" s="469"/>
      <c r="P212" s="469"/>
      <c r="Q212" s="469"/>
      <c r="R212" s="469"/>
      <c r="S212" s="469"/>
      <c r="T212" s="469"/>
      <c r="U212" s="469"/>
      <c r="V212" s="469"/>
      <c r="W212" s="469"/>
      <c r="X212" s="469"/>
      <c r="Y212" s="469"/>
      <c r="Z212" s="469"/>
      <c r="AA212" s="469"/>
      <c r="AB212" s="469"/>
      <c r="AC212" s="469"/>
      <c r="AD212" s="469"/>
      <c r="AE212" s="469"/>
      <c r="AF212" s="469"/>
      <c r="AG212" s="469"/>
      <c r="AH212" s="469"/>
    </row>
    <row r="213" spans="1:37" x14ac:dyDescent="0.25">
      <c r="A213" s="449" t="s">
        <v>460</v>
      </c>
      <c r="B213" s="450"/>
      <c r="C213" s="450"/>
      <c r="D213" s="450"/>
      <c r="E213" s="450"/>
      <c r="F213" s="450"/>
      <c r="G213" s="450"/>
      <c r="H213" s="450"/>
      <c r="I213" s="450"/>
      <c r="J213" s="450"/>
      <c r="K213" s="450"/>
      <c r="L213" s="450"/>
      <c r="M213" s="450"/>
      <c r="N213" s="450"/>
      <c r="O213" s="450"/>
      <c r="P213" s="450"/>
      <c r="Q213" s="451"/>
      <c r="R213" s="464"/>
      <c r="S213" s="464"/>
      <c r="T213" s="464"/>
      <c r="U213" s="464"/>
      <c r="V213" s="464"/>
      <c r="W213" s="464"/>
      <c r="X213" s="464"/>
      <c r="Y213" s="464"/>
      <c r="Z213" s="464"/>
      <c r="AA213" s="464"/>
      <c r="AB213" s="464"/>
      <c r="AC213" s="464"/>
      <c r="AD213" s="464"/>
      <c r="AE213" s="464"/>
      <c r="AF213" s="464"/>
      <c r="AG213" s="464"/>
      <c r="AH213" s="464"/>
    </row>
    <row r="214" spans="1:37" x14ac:dyDescent="0.25">
      <c r="A214" s="452"/>
      <c r="B214" s="453"/>
      <c r="C214" s="453"/>
      <c r="D214" s="453"/>
      <c r="E214" s="453"/>
      <c r="F214" s="453"/>
      <c r="G214" s="453"/>
      <c r="H214" s="453"/>
      <c r="I214" s="453"/>
      <c r="J214" s="453"/>
      <c r="K214" s="453"/>
      <c r="L214" s="453"/>
      <c r="M214" s="453"/>
      <c r="N214" s="453"/>
      <c r="O214" s="453"/>
      <c r="P214" s="453"/>
      <c r="Q214" s="454"/>
      <c r="R214" s="464"/>
      <c r="S214" s="464"/>
      <c r="T214" s="464"/>
      <c r="U214" s="464"/>
      <c r="V214" s="464"/>
      <c r="W214" s="464"/>
      <c r="X214" s="464"/>
      <c r="Y214" s="464"/>
      <c r="Z214" s="464"/>
      <c r="AA214" s="464"/>
      <c r="AB214" s="464"/>
      <c r="AC214" s="464"/>
      <c r="AD214" s="464"/>
      <c r="AE214" s="464"/>
      <c r="AF214" s="464"/>
      <c r="AG214" s="464"/>
      <c r="AH214" s="464"/>
    </row>
    <row r="215" spans="1:37" ht="14.45" hidden="1" x14ac:dyDescent="0.3">
      <c r="A215" s="449" t="s">
        <v>459</v>
      </c>
      <c r="B215" s="450"/>
      <c r="C215" s="450"/>
      <c r="D215" s="450"/>
      <c r="E215" s="450"/>
      <c r="F215" s="450"/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51"/>
      <c r="R215" s="464">
        <v>0</v>
      </c>
      <c r="S215" s="464"/>
      <c r="T215" s="464"/>
      <c r="U215" s="464"/>
      <c r="V215" s="464"/>
      <c r="W215" s="464"/>
      <c r="X215" s="464"/>
      <c r="Y215" s="464"/>
      <c r="Z215" s="464"/>
      <c r="AA215" s="464"/>
      <c r="AB215" s="464"/>
      <c r="AC215" s="464"/>
      <c r="AD215" s="464"/>
      <c r="AE215" s="464"/>
      <c r="AF215" s="464"/>
      <c r="AG215" s="464"/>
      <c r="AH215" s="464"/>
    </row>
    <row r="216" spans="1:37" ht="14.45" hidden="1" x14ac:dyDescent="0.3">
      <c r="A216" s="452"/>
      <c r="B216" s="453"/>
      <c r="C216" s="453"/>
      <c r="D216" s="453"/>
      <c r="E216" s="453"/>
      <c r="F216" s="453"/>
      <c r="G216" s="453"/>
      <c r="H216" s="453"/>
      <c r="I216" s="453"/>
      <c r="J216" s="453"/>
      <c r="K216" s="453"/>
      <c r="L216" s="453"/>
      <c r="M216" s="453"/>
      <c r="N216" s="453"/>
      <c r="O216" s="453"/>
      <c r="P216" s="453"/>
      <c r="Q216" s="454"/>
      <c r="R216" s="464"/>
      <c r="S216" s="464"/>
      <c r="T216" s="464"/>
      <c r="U216" s="464"/>
      <c r="V216" s="464"/>
      <c r="W216" s="464"/>
      <c r="X216" s="464"/>
      <c r="Y216" s="464"/>
      <c r="Z216" s="464"/>
      <c r="AA216" s="464"/>
      <c r="AB216" s="464"/>
      <c r="AC216" s="464"/>
      <c r="AD216" s="464"/>
      <c r="AE216" s="464"/>
      <c r="AF216" s="464"/>
      <c r="AG216" s="464"/>
      <c r="AH216" s="464"/>
    </row>
    <row r="217" spans="1:37" x14ac:dyDescent="0.25">
      <c r="A217" s="196"/>
      <c r="B217" s="196"/>
      <c r="C217" s="196"/>
      <c r="D217" s="196"/>
      <c r="E217" s="196"/>
      <c r="F217" s="196"/>
      <c r="G217" s="196"/>
      <c r="H217" s="196"/>
      <c r="I217" s="196"/>
      <c r="J217" s="196"/>
      <c r="K217" s="196"/>
      <c r="L217" s="196"/>
      <c r="M217" s="196"/>
      <c r="N217" s="196"/>
      <c r="O217" s="196"/>
      <c r="P217" s="196"/>
      <c r="Q217" s="196"/>
      <c r="R217" s="197"/>
      <c r="S217" s="197"/>
      <c r="T217" s="197"/>
      <c r="U217" s="197"/>
      <c r="V217" s="197"/>
      <c r="W217" s="197"/>
      <c r="X217" s="197"/>
      <c r="Y217" s="197"/>
      <c r="Z217" s="197"/>
      <c r="AA217" s="197"/>
      <c r="AB217" s="197"/>
      <c r="AC217" s="197"/>
      <c r="AD217" s="197"/>
      <c r="AE217" s="197"/>
      <c r="AF217" s="197"/>
      <c r="AG217" s="197"/>
      <c r="AH217" s="197"/>
    </row>
    <row r="218" spans="1:37" ht="14.45" hidden="1" x14ac:dyDescent="0.3">
      <c r="A218" s="195"/>
      <c r="B218" s="195"/>
      <c r="C218" s="195"/>
      <c r="D218" s="195"/>
      <c r="E218" s="195"/>
      <c r="F218" s="195"/>
      <c r="G218" s="195"/>
      <c r="H218" s="195"/>
      <c r="I218" s="195"/>
      <c r="J218" s="195"/>
      <c r="K218" s="195"/>
      <c r="L218" s="195"/>
      <c r="M218" s="195"/>
      <c r="N218" s="195"/>
      <c r="O218" s="195"/>
      <c r="P218" s="195"/>
      <c r="Q218" s="195"/>
      <c r="R218" s="195"/>
      <c r="S218" s="195"/>
      <c r="T218" s="195"/>
      <c r="U218" s="195"/>
      <c r="V218" s="195"/>
      <c r="W218" s="195"/>
      <c r="X218" s="195"/>
      <c r="Y218" s="195"/>
      <c r="Z218" s="195"/>
      <c r="AA218" s="195"/>
      <c r="AB218" s="195"/>
      <c r="AC218" s="195"/>
      <c r="AD218" s="195"/>
      <c r="AE218" s="195"/>
      <c r="AF218" s="195"/>
      <c r="AG218" s="195"/>
      <c r="AH218" s="195"/>
    </row>
    <row r="219" spans="1:37" s="1" customFormat="1" ht="15" hidden="1" customHeight="1" x14ac:dyDescent="0.3">
      <c r="A219" s="192" t="s">
        <v>689</v>
      </c>
      <c r="B219" s="178"/>
      <c r="C219" s="178"/>
      <c r="D219" s="198" t="s">
        <v>1091</v>
      </c>
      <c r="E219" s="193"/>
      <c r="F219" s="193"/>
      <c r="G219" s="193"/>
      <c r="H219" s="193"/>
      <c r="I219" s="193"/>
      <c r="J219" s="193"/>
      <c r="K219" s="193"/>
      <c r="L219" s="193"/>
      <c r="M219" s="193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3"/>
      <c r="AA219" s="193"/>
      <c r="AB219" s="193"/>
      <c r="AC219" s="193"/>
      <c r="AD219" s="193"/>
      <c r="AE219" s="193"/>
      <c r="AF219" s="193"/>
      <c r="AG219" s="193"/>
      <c r="AH219" s="193"/>
      <c r="AI219" s="130"/>
      <c r="AJ219" s="130"/>
      <c r="AK219" s="130"/>
    </row>
    <row r="220" spans="1:37" s="1" customFormat="1" ht="14.45" hidden="1" x14ac:dyDescent="0.3">
      <c r="A220" s="195"/>
      <c r="B220" s="195"/>
      <c r="C220" s="195"/>
      <c r="D220" s="195" t="s">
        <v>1167</v>
      </c>
      <c r="E220" s="195"/>
      <c r="F220" s="195"/>
      <c r="G220" s="195"/>
      <c r="H220" s="195"/>
      <c r="I220" s="195"/>
      <c r="J220" s="195"/>
      <c r="K220" s="195"/>
      <c r="L220" s="195"/>
      <c r="M220" s="195"/>
      <c r="N220" s="195"/>
      <c r="O220" s="195"/>
      <c r="P220" s="195"/>
      <c r="Q220" s="195"/>
      <c r="R220" s="195"/>
      <c r="S220" s="195"/>
      <c r="T220" s="195"/>
      <c r="U220" s="195"/>
      <c r="V220" s="195"/>
      <c r="W220" s="195"/>
      <c r="X220" s="195"/>
      <c r="Y220" s="195"/>
      <c r="Z220" s="195"/>
      <c r="AA220" s="195"/>
      <c r="AB220" s="195"/>
      <c r="AC220" s="195"/>
      <c r="AD220" s="195"/>
      <c r="AE220" s="195"/>
      <c r="AF220" s="195"/>
      <c r="AG220" s="195"/>
      <c r="AH220" s="195"/>
    </row>
    <row r="221" spans="1:37" x14ac:dyDescent="0.25">
      <c r="A221" s="178"/>
      <c r="B221" s="178"/>
      <c r="C221" s="178"/>
      <c r="D221" s="178"/>
      <c r="E221" s="178"/>
      <c r="F221" s="178"/>
      <c r="G221" s="178"/>
      <c r="H221" s="178"/>
      <c r="I221" s="178"/>
      <c r="J221" s="17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  <c r="AF221" s="178"/>
      <c r="AG221" s="178"/>
      <c r="AH221" s="178"/>
      <c r="AK221" s="131"/>
    </row>
    <row r="222" spans="1:37" s="1" customFormat="1" ht="15" customHeight="1" x14ac:dyDescent="0.25">
      <c r="A222" s="192" t="s">
        <v>689</v>
      </c>
      <c r="B222" s="178"/>
      <c r="C222" s="178"/>
      <c r="D222" s="199" t="s">
        <v>1090</v>
      </c>
      <c r="E222" s="200"/>
      <c r="F222" s="200"/>
      <c r="G222" s="200"/>
      <c r="H222" s="200"/>
      <c r="I222" s="200"/>
      <c r="J222" s="200"/>
      <c r="K222" s="200"/>
      <c r="L222" s="200"/>
      <c r="M222" s="200"/>
      <c r="N222" s="200"/>
      <c r="O222" s="200"/>
      <c r="P222" s="200"/>
      <c r="Q222" s="200"/>
      <c r="R222" s="200"/>
      <c r="S222" s="200"/>
      <c r="T222" s="200"/>
      <c r="U222" s="200"/>
      <c r="V222" s="200"/>
      <c r="W222" s="200"/>
      <c r="X222" s="200"/>
      <c r="Y222" s="200"/>
      <c r="Z222" s="200"/>
      <c r="AA222" s="200"/>
      <c r="AB222" s="200"/>
      <c r="AC222" s="200"/>
      <c r="AD222" s="200"/>
      <c r="AE222" s="200"/>
      <c r="AF222" s="200"/>
      <c r="AG222" s="200"/>
      <c r="AH222" s="200"/>
      <c r="AI222" s="127"/>
      <c r="AJ222" s="127"/>
      <c r="AK222" s="127"/>
    </row>
    <row r="223" spans="1:37" s="1" customFormat="1" x14ac:dyDescent="0.25">
      <c r="A223" s="195"/>
      <c r="B223" s="195"/>
      <c r="C223" s="195"/>
      <c r="D223" s="195"/>
      <c r="E223" s="195"/>
      <c r="F223" s="195"/>
      <c r="G223" s="195"/>
      <c r="H223" s="195"/>
      <c r="I223" s="195"/>
      <c r="J223" s="195"/>
      <c r="K223" s="195"/>
      <c r="L223" s="195"/>
      <c r="M223" s="195"/>
      <c r="N223" s="195"/>
      <c r="O223" s="195"/>
      <c r="P223" s="195"/>
      <c r="Q223" s="195"/>
      <c r="R223" s="195"/>
      <c r="S223" s="195"/>
      <c r="T223" s="195"/>
      <c r="U223" s="195"/>
      <c r="V223" s="195"/>
      <c r="W223" s="195"/>
      <c r="X223" s="195"/>
      <c r="Y223" s="195"/>
      <c r="Z223" s="195"/>
      <c r="AA223" s="195"/>
      <c r="AB223" s="195"/>
      <c r="AC223" s="195"/>
      <c r="AD223" s="195"/>
      <c r="AE223" s="195"/>
      <c r="AF223" s="195"/>
      <c r="AG223" s="195"/>
      <c r="AH223" s="195"/>
    </row>
    <row r="224" spans="1:37" x14ac:dyDescent="0.25">
      <c r="A224" s="516" t="s">
        <v>502</v>
      </c>
      <c r="B224" s="468"/>
      <c r="C224" s="468"/>
      <c r="D224" s="468"/>
      <c r="E224" s="468"/>
      <c r="F224" s="468"/>
      <c r="G224" s="468"/>
      <c r="H224" s="468"/>
      <c r="I224" s="468"/>
      <c r="J224" s="468"/>
      <c r="K224" s="468"/>
      <c r="L224" s="468"/>
      <c r="M224" s="468"/>
      <c r="N224" s="468"/>
      <c r="O224" s="468"/>
      <c r="P224" s="468"/>
      <c r="Q224" s="468"/>
      <c r="R224" s="468"/>
      <c r="S224" s="468"/>
      <c r="T224" s="468"/>
      <c r="U224" s="468"/>
      <c r="V224" s="468"/>
      <c r="W224" s="468"/>
      <c r="X224" s="468"/>
      <c r="Y224" s="468"/>
      <c r="Z224" s="468"/>
      <c r="AA224" s="468"/>
      <c r="AB224" s="468"/>
      <c r="AC224" s="468"/>
      <c r="AD224" s="468"/>
      <c r="AE224" s="468"/>
      <c r="AF224" s="468"/>
      <c r="AG224" s="468"/>
      <c r="AH224" s="468"/>
    </row>
    <row r="225" spans="1:36" x14ac:dyDescent="0.25">
      <c r="A225" s="195"/>
      <c r="B225" s="195"/>
      <c r="C225" s="195"/>
      <c r="D225" s="195"/>
      <c r="E225" s="195"/>
      <c r="F225" s="195"/>
      <c r="G225" s="195"/>
      <c r="H225" s="195"/>
      <c r="I225" s="195"/>
      <c r="J225" s="195"/>
      <c r="K225" s="195"/>
      <c r="L225" s="195"/>
      <c r="M225" s="195"/>
      <c r="N225" s="195"/>
      <c r="O225" s="195"/>
      <c r="P225" s="195"/>
      <c r="Q225" s="195"/>
      <c r="R225" s="195"/>
      <c r="S225" s="195"/>
      <c r="T225" s="195"/>
      <c r="U225" s="195"/>
      <c r="V225" s="195"/>
      <c r="W225" s="195"/>
      <c r="X225" s="195"/>
      <c r="Y225" s="195"/>
      <c r="Z225" s="195"/>
      <c r="AA225" s="195"/>
      <c r="AB225" s="195"/>
      <c r="AC225" s="195"/>
      <c r="AD225" s="195"/>
      <c r="AE225" s="195"/>
      <c r="AF225" s="195"/>
      <c r="AG225" s="195"/>
      <c r="AH225" s="195"/>
    </row>
    <row r="226" spans="1:36" x14ac:dyDescent="0.25">
      <c r="A226" s="469" t="s">
        <v>501</v>
      </c>
      <c r="B226" s="469"/>
      <c r="C226" s="469"/>
      <c r="D226" s="469"/>
      <c r="E226" s="469"/>
      <c r="F226" s="469"/>
      <c r="G226" s="469"/>
      <c r="H226" s="469"/>
      <c r="I226" s="469"/>
      <c r="J226" s="469" t="s">
        <v>58</v>
      </c>
      <c r="K226" s="469"/>
      <c r="L226" s="469"/>
      <c r="M226" s="469"/>
      <c r="N226" s="469"/>
      <c r="O226" s="469"/>
      <c r="P226" s="469"/>
      <c r="Q226" s="469"/>
      <c r="R226" s="469"/>
      <c r="S226" s="469"/>
      <c r="T226" s="469"/>
      <c r="U226" s="469"/>
      <c r="V226" s="469"/>
      <c r="W226" s="469"/>
      <c r="X226" s="469"/>
      <c r="Y226" s="469"/>
      <c r="Z226" s="469"/>
      <c r="AA226" s="469"/>
      <c r="AB226" s="469"/>
      <c r="AC226" s="469"/>
      <c r="AD226" s="469"/>
      <c r="AE226" s="469"/>
      <c r="AF226" s="469"/>
      <c r="AG226" s="469"/>
      <c r="AH226" s="469"/>
    </row>
    <row r="227" spans="1:36" x14ac:dyDescent="0.25">
      <c r="A227" s="469"/>
      <c r="B227" s="469"/>
      <c r="C227" s="469"/>
      <c r="D227" s="469"/>
      <c r="E227" s="469"/>
      <c r="F227" s="469"/>
      <c r="G227" s="469"/>
      <c r="H227" s="469"/>
      <c r="I227" s="469"/>
      <c r="J227" s="469" t="s">
        <v>476</v>
      </c>
      <c r="K227" s="469"/>
      <c r="L227" s="469"/>
      <c r="M227" s="469"/>
      <c r="N227" s="469"/>
      <c r="O227" s="469" t="s">
        <v>475</v>
      </c>
      <c r="P227" s="469"/>
      <c r="Q227" s="469"/>
      <c r="R227" s="469"/>
      <c r="S227" s="469"/>
      <c r="T227" s="469" t="s">
        <v>474</v>
      </c>
      <c r="U227" s="469"/>
      <c r="V227" s="469"/>
      <c r="W227" s="469"/>
      <c r="X227" s="469"/>
      <c r="Y227" s="469" t="s">
        <v>473</v>
      </c>
      <c r="Z227" s="469"/>
      <c r="AA227" s="469"/>
      <c r="AB227" s="469"/>
      <c r="AC227" s="469"/>
      <c r="AD227" s="469" t="s">
        <v>472</v>
      </c>
      <c r="AE227" s="469"/>
      <c r="AF227" s="469"/>
      <c r="AG227" s="469"/>
      <c r="AH227" s="469"/>
    </row>
    <row r="228" spans="1:36" x14ac:dyDescent="0.25">
      <c r="A228" s="469"/>
      <c r="B228" s="469"/>
      <c r="C228" s="469"/>
      <c r="D228" s="469"/>
      <c r="E228" s="469"/>
      <c r="F228" s="469"/>
      <c r="G228" s="469"/>
      <c r="H228" s="469"/>
      <c r="I228" s="469"/>
      <c r="J228" s="469"/>
      <c r="K228" s="469"/>
      <c r="L228" s="469"/>
      <c r="M228" s="469"/>
      <c r="N228" s="469"/>
      <c r="O228" s="469"/>
      <c r="P228" s="469"/>
      <c r="Q228" s="469"/>
      <c r="R228" s="469"/>
      <c r="S228" s="469"/>
      <c r="T228" s="469"/>
      <c r="U228" s="469"/>
      <c r="V228" s="469"/>
      <c r="W228" s="469"/>
      <c r="X228" s="469"/>
      <c r="Y228" s="469"/>
      <c r="Z228" s="469"/>
      <c r="AA228" s="469"/>
      <c r="AB228" s="469"/>
      <c r="AC228" s="469"/>
      <c r="AD228" s="469"/>
      <c r="AE228" s="469"/>
      <c r="AF228" s="469"/>
      <c r="AG228" s="469"/>
      <c r="AH228" s="469"/>
    </row>
    <row r="229" spans="1:36" x14ac:dyDescent="0.25">
      <c r="A229" s="469"/>
      <c r="B229" s="469"/>
      <c r="C229" s="469"/>
      <c r="D229" s="469"/>
      <c r="E229" s="469"/>
      <c r="F229" s="469"/>
      <c r="G229" s="469"/>
      <c r="H229" s="469"/>
      <c r="I229" s="469"/>
      <c r="J229" s="469"/>
      <c r="K229" s="469"/>
      <c r="L229" s="469"/>
      <c r="M229" s="469"/>
      <c r="N229" s="469"/>
      <c r="O229" s="469"/>
      <c r="P229" s="469"/>
      <c r="Q229" s="469"/>
      <c r="R229" s="469"/>
      <c r="S229" s="469"/>
      <c r="T229" s="469"/>
      <c r="U229" s="469"/>
      <c r="V229" s="469"/>
      <c r="W229" s="469"/>
      <c r="X229" s="469"/>
      <c r="Y229" s="469"/>
      <c r="Z229" s="469"/>
      <c r="AA229" s="469"/>
      <c r="AB229" s="469"/>
      <c r="AC229" s="469"/>
      <c r="AD229" s="469"/>
      <c r="AE229" s="469"/>
      <c r="AF229" s="469"/>
      <c r="AG229" s="469"/>
      <c r="AH229" s="469"/>
    </row>
    <row r="230" spans="1:36" x14ac:dyDescent="0.25">
      <c r="A230" s="517"/>
      <c r="B230" s="517"/>
      <c r="C230" s="517"/>
      <c r="D230" s="517"/>
      <c r="E230" s="517"/>
      <c r="F230" s="517"/>
      <c r="G230" s="517"/>
      <c r="H230" s="517"/>
      <c r="I230" s="517"/>
      <c r="J230" s="517"/>
      <c r="K230" s="517"/>
      <c r="L230" s="517"/>
      <c r="M230" s="517"/>
      <c r="N230" s="517"/>
      <c r="O230" s="517"/>
      <c r="P230" s="517"/>
      <c r="Q230" s="517"/>
      <c r="R230" s="517"/>
      <c r="S230" s="517"/>
      <c r="T230" s="517"/>
      <c r="U230" s="517"/>
      <c r="V230" s="517"/>
      <c r="W230" s="517"/>
      <c r="X230" s="517"/>
      <c r="Y230" s="517"/>
      <c r="Z230" s="517"/>
      <c r="AA230" s="517"/>
      <c r="AB230" s="517"/>
      <c r="AC230" s="517"/>
      <c r="AD230" s="517"/>
      <c r="AE230" s="517"/>
      <c r="AF230" s="517"/>
      <c r="AG230" s="517"/>
      <c r="AH230" s="517"/>
    </row>
    <row r="231" spans="1:36" x14ac:dyDescent="0.25">
      <c r="A231" s="517"/>
      <c r="B231" s="517"/>
      <c r="C231" s="517"/>
      <c r="D231" s="517"/>
      <c r="E231" s="517"/>
      <c r="F231" s="517"/>
      <c r="G231" s="517"/>
      <c r="H231" s="517"/>
      <c r="I231" s="517"/>
      <c r="J231" s="517"/>
      <c r="K231" s="517"/>
      <c r="L231" s="517"/>
      <c r="M231" s="517"/>
      <c r="N231" s="517"/>
      <c r="O231" s="517"/>
      <c r="P231" s="517"/>
      <c r="Q231" s="517"/>
      <c r="R231" s="517"/>
      <c r="S231" s="517"/>
      <c r="T231" s="517"/>
      <c r="U231" s="517"/>
      <c r="V231" s="517"/>
      <c r="W231" s="517"/>
      <c r="X231" s="517"/>
      <c r="Y231" s="517"/>
      <c r="Z231" s="517"/>
      <c r="AA231" s="517"/>
      <c r="AB231" s="517"/>
      <c r="AC231" s="517"/>
      <c r="AD231" s="517"/>
      <c r="AE231" s="517"/>
      <c r="AF231" s="517"/>
      <c r="AG231" s="517"/>
      <c r="AH231" s="517"/>
    </row>
    <row r="232" spans="1:36" x14ac:dyDescent="0.25">
      <c r="A232" s="449" t="s">
        <v>496</v>
      </c>
      <c r="B232" s="450"/>
      <c r="C232" s="450"/>
      <c r="D232" s="450"/>
      <c r="E232" s="450"/>
      <c r="F232" s="450"/>
      <c r="G232" s="450"/>
      <c r="H232" s="450"/>
      <c r="I232" s="451"/>
      <c r="J232" s="508">
        <v>45279</v>
      </c>
      <c r="K232" s="509"/>
      <c r="L232" s="509"/>
      <c r="M232" s="509"/>
      <c r="N232" s="510"/>
      <c r="O232" s="508">
        <v>30248</v>
      </c>
      <c r="P232" s="509"/>
      <c r="Q232" s="509"/>
      <c r="R232" s="509"/>
      <c r="S232" s="510"/>
      <c r="T232" s="508"/>
      <c r="U232" s="509"/>
      <c r="V232" s="509"/>
      <c r="W232" s="509"/>
      <c r="X232" s="510"/>
      <c r="Y232" s="508">
        <v>23257</v>
      </c>
      <c r="Z232" s="509"/>
      <c r="AA232" s="509"/>
      <c r="AB232" s="509"/>
      <c r="AC232" s="510"/>
      <c r="AD232" s="508">
        <f>J232+O232-T232-Y232</f>
        <v>52270</v>
      </c>
      <c r="AE232" s="509"/>
      <c r="AF232" s="509"/>
      <c r="AG232" s="509"/>
      <c r="AH232" s="510"/>
    </row>
    <row r="233" spans="1:36" x14ac:dyDescent="0.25">
      <c r="A233" s="452"/>
      <c r="B233" s="453"/>
      <c r="C233" s="453"/>
      <c r="D233" s="453"/>
      <c r="E233" s="453"/>
      <c r="F233" s="453"/>
      <c r="G233" s="453"/>
      <c r="H233" s="453"/>
      <c r="I233" s="454"/>
      <c r="J233" s="511"/>
      <c r="K233" s="512"/>
      <c r="L233" s="512"/>
      <c r="M233" s="512"/>
      <c r="N233" s="513"/>
      <c r="O233" s="511"/>
      <c r="P233" s="512"/>
      <c r="Q233" s="512"/>
      <c r="R233" s="512"/>
      <c r="S233" s="513"/>
      <c r="T233" s="511"/>
      <c r="U233" s="512"/>
      <c r="V233" s="512"/>
      <c r="W233" s="512"/>
      <c r="X233" s="513"/>
      <c r="Y233" s="511"/>
      <c r="Z233" s="512"/>
      <c r="AA233" s="512"/>
      <c r="AB233" s="512"/>
      <c r="AC233" s="513"/>
      <c r="AD233" s="511"/>
      <c r="AE233" s="512"/>
      <c r="AF233" s="512"/>
      <c r="AG233" s="512"/>
      <c r="AH233" s="513"/>
      <c r="AI233" t="str">
        <f>IF(ROUND(AD232-Aktíva!D87-Aktíva!D106,0)=0,"","CHYBA")</f>
        <v/>
      </c>
      <c r="AJ233" t="s">
        <v>1077</v>
      </c>
    </row>
    <row r="234" spans="1:36" x14ac:dyDescent="0.25">
      <c r="A234" s="449" t="s">
        <v>1224</v>
      </c>
      <c r="B234" s="450"/>
      <c r="C234" s="450"/>
      <c r="D234" s="450"/>
      <c r="E234" s="450"/>
      <c r="F234" s="450"/>
      <c r="G234" s="450"/>
      <c r="H234" s="450"/>
      <c r="I234" s="451"/>
      <c r="J234" s="508">
        <v>0</v>
      </c>
      <c r="K234" s="509"/>
      <c r="L234" s="509"/>
      <c r="M234" s="509"/>
      <c r="N234" s="510"/>
      <c r="O234" s="508"/>
      <c r="P234" s="509"/>
      <c r="Q234" s="509"/>
      <c r="R234" s="509"/>
      <c r="S234" s="510"/>
      <c r="T234" s="508"/>
      <c r="U234" s="509"/>
      <c r="V234" s="509"/>
      <c r="W234" s="509"/>
      <c r="X234" s="510"/>
      <c r="Y234" s="508"/>
      <c r="Z234" s="509"/>
      <c r="AA234" s="509"/>
      <c r="AB234" s="509"/>
      <c r="AC234" s="510"/>
      <c r="AD234" s="508">
        <f>J234+O234-T234-Y234</f>
        <v>0</v>
      </c>
      <c r="AE234" s="509"/>
      <c r="AF234" s="509"/>
      <c r="AG234" s="509"/>
      <c r="AH234" s="510"/>
    </row>
    <row r="235" spans="1:36" x14ac:dyDescent="0.25">
      <c r="A235" s="452"/>
      <c r="B235" s="453"/>
      <c r="C235" s="453"/>
      <c r="D235" s="453"/>
      <c r="E235" s="453"/>
      <c r="F235" s="453"/>
      <c r="G235" s="453"/>
      <c r="H235" s="453"/>
      <c r="I235" s="454"/>
      <c r="J235" s="511"/>
      <c r="K235" s="512"/>
      <c r="L235" s="512"/>
      <c r="M235" s="512"/>
      <c r="N235" s="513"/>
      <c r="O235" s="511"/>
      <c r="P235" s="512"/>
      <c r="Q235" s="512"/>
      <c r="R235" s="512"/>
      <c r="S235" s="513"/>
      <c r="T235" s="511"/>
      <c r="U235" s="512"/>
      <c r="V235" s="512"/>
      <c r="W235" s="512"/>
      <c r="X235" s="513"/>
      <c r="Y235" s="511"/>
      <c r="Z235" s="512"/>
      <c r="AA235" s="512"/>
      <c r="AB235" s="512"/>
      <c r="AC235" s="513"/>
      <c r="AD235" s="511"/>
      <c r="AE235" s="512"/>
      <c r="AF235" s="512"/>
      <c r="AG235" s="512"/>
      <c r="AH235" s="513"/>
      <c r="AI235" t="str">
        <f>IF(ROUND(AD234-Aktíva!D91-Aktíva!D110,0)=0,"","CHYBA")</f>
        <v/>
      </c>
      <c r="AJ235" t="s">
        <v>1077</v>
      </c>
    </row>
    <row r="236" spans="1:36" x14ac:dyDescent="0.25">
      <c r="A236" s="449" t="s">
        <v>495</v>
      </c>
      <c r="B236" s="450"/>
      <c r="C236" s="450"/>
      <c r="D236" s="450"/>
      <c r="E236" s="450"/>
      <c r="F236" s="450"/>
      <c r="G236" s="450"/>
      <c r="H236" s="450"/>
      <c r="I236" s="451"/>
      <c r="J236" s="508">
        <v>0</v>
      </c>
      <c r="K236" s="509"/>
      <c r="L236" s="509"/>
      <c r="M236" s="509"/>
      <c r="N236" s="510"/>
      <c r="O236" s="508"/>
      <c r="P236" s="509"/>
      <c r="Q236" s="509"/>
      <c r="R236" s="509"/>
      <c r="S236" s="510"/>
      <c r="T236" s="508"/>
      <c r="U236" s="509"/>
      <c r="V236" s="509"/>
      <c r="W236" s="509"/>
      <c r="X236" s="510"/>
      <c r="Y236" s="508"/>
      <c r="Z236" s="509"/>
      <c r="AA236" s="509"/>
      <c r="AB236" s="509"/>
      <c r="AC236" s="510"/>
      <c r="AD236" s="508">
        <f>J236+O236-T236-Y236</f>
        <v>0</v>
      </c>
      <c r="AE236" s="509"/>
      <c r="AF236" s="509"/>
      <c r="AG236" s="509"/>
      <c r="AH236" s="510"/>
    </row>
    <row r="237" spans="1:36" x14ac:dyDescent="0.25">
      <c r="A237" s="452"/>
      <c r="B237" s="453"/>
      <c r="C237" s="453"/>
      <c r="D237" s="453"/>
      <c r="E237" s="453"/>
      <c r="F237" s="453"/>
      <c r="G237" s="453"/>
      <c r="H237" s="453"/>
      <c r="I237" s="454"/>
      <c r="J237" s="511"/>
      <c r="K237" s="512"/>
      <c r="L237" s="512"/>
      <c r="M237" s="512"/>
      <c r="N237" s="513"/>
      <c r="O237" s="511"/>
      <c r="P237" s="512"/>
      <c r="Q237" s="512"/>
      <c r="R237" s="512"/>
      <c r="S237" s="513"/>
      <c r="T237" s="511"/>
      <c r="U237" s="512"/>
      <c r="V237" s="512"/>
      <c r="W237" s="512"/>
      <c r="X237" s="513"/>
      <c r="Y237" s="511"/>
      <c r="Z237" s="512"/>
      <c r="AA237" s="512"/>
      <c r="AB237" s="512"/>
      <c r="AC237" s="513"/>
      <c r="AD237" s="511"/>
      <c r="AE237" s="512"/>
      <c r="AF237" s="512"/>
      <c r="AG237" s="512"/>
      <c r="AH237" s="513"/>
      <c r="AI237" t="str">
        <f>IF(ROUND(AD236-Aktíva!D93-Aktíva!D112,0)=0,"","CHYBA")</f>
        <v/>
      </c>
      <c r="AJ237" t="s">
        <v>1077</v>
      </c>
    </row>
    <row r="238" spans="1:36" x14ac:dyDescent="0.25">
      <c r="A238" s="449" t="s">
        <v>494</v>
      </c>
      <c r="B238" s="450"/>
      <c r="C238" s="450"/>
      <c r="D238" s="450"/>
      <c r="E238" s="450"/>
      <c r="F238" s="450"/>
      <c r="G238" s="450"/>
      <c r="H238" s="450"/>
      <c r="I238" s="451"/>
      <c r="J238" s="508">
        <v>0</v>
      </c>
      <c r="K238" s="509"/>
      <c r="L238" s="509"/>
      <c r="M238" s="509"/>
      <c r="N238" s="510"/>
      <c r="O238" s="508"/>
      <c r="P238" s="509"/>
      <c r="Q238" s="509"/>
      <c r="R238" s="509"/>
      <c r="S238" s="510"/>
      <c r="T238" s="508"/>
      <c r="U238" s="509"/>
      <c r="V238" s="509"/>
      <c r="W238" s="509"/>
      <c r="X238" s="510"/>
      <c r="Y238" s="508"/>
      <c r="Z238" s="509"/>
      <c r="AA238" s="509"/>
      <c r="AB238" s="509"/>
      <c r="AC238" s="510"/>
      <c r="AD238" s="508">
        <f>J238+O238-T238-Y238</f>
        <v>0</v>
      </c>
      <c r="AE238" s="509"/>
      <c r="AF238" s="509"/>
      <c r="AG238" s="509"/>
      <c r="AH238" s="510"/>
    </row>
    <row r="239" spans="1:36" x14ac:dyDescent="0.25">
      <c r="A239" s="452"/>
      <c r="B239" s="453"/>
      <c r="C239" s="453"/>
      <c r="D239" s="453"/>
      <c r="E239" s="453"/>
      <c r="F239" s="453"/>
      <c r="G239" s="453"/>
      <c r="H239" s="453"/>
      <c r="I239" s="454"/>
      <c r="J239" s="511"/>
      <c r="K239" s="512"/>
      <c r="L239" s="512"/>
      <c r="M239" s="512"/>
      <c r="N239" s="513"/>
      <c r="O239" s="511"/>
      <c r="P239" s="512"/>
      <c r="Q239" s="512"/>
      <c r="R239" s="512"/>
      <c r="S239" s="513"/>
      <c r="T239" s="511"/>
      <c r="U239" s="512"/>
      <c r="V239" s="512"/>
      <c r="W239" s="512"/>
      <c r="X239" s="513"/>
      <c r="Y239" s="511"/>
      <c r="Z239" s="512"/>
      <c r="AA239" s="512"/>
      <c r="AB239" s="512"/>
      <c r="AC239" s="513"/>
      <c r="AD239" s="511"/>
      <c r="AE239" s="512"/>
      <c r="AF239" s="512"/>
      <c r="AG239" s="512"/>
      <c r="AH239" s="513"/>
      <c r="AI239" t="str">
        <f>IF(ROUND(AD238-Aktíva!D98-Aktíva!D114,0)=0,"","CHYBA")</f>
        <v/>
      </c>
      <c r="AJ239" t="s">
        <v>1077</v>
      </c>
    </row>
    <row r="240" spans="1:36" x14ac:dyDescent="0.25">
      <c r="A240" s="449" t="s">
        <v>491</v>
      </c>
      <c r="B240" s="450"/>
      <c r="C240" s="450"/>
      <c r="D240" s="450"/>
      <c r="E240" s="450"/>
      <c r="F240" s="450"/>
      <c r="G240" s="450"/>
      <c r="H240" s="450"/>
      <c r="I240" s="451"/>
      <c r="J240" s="508">
        <v>0</v>
      </c>
      <c r="K240" s="509"/>
      <c r="L240" s="509"/>
      <c r="M240" s="509"/>
      <c r="N240" s="510"/>
      <c r="O240" s="508"/>
      <c r="P240" s="509"/>
      <c r="Q240" s="509"/>
      <c r="R240" s="509"/>
      <c r="S240" s="510"/>
      <c r="T240" s="508"/>
      <c r="U240" s="509"/>
      <c r="V240" s="509"/>
      <c r="W240" s="509"/>
      <c r="X240" s="510"/>
      <c r="Y240" s="508"/>
      <c r="Z240" s="509"/>
      <c r="AA240" s="509"/>
      <c r="AB240" s="509"/>
      <c r="AC240" s="510"/>
      <c r="AD240" s="508">
        <f>J240+O240-T240-Y240</f>
        <v>0</v>
      </c>
      <c r="AE240" s="509"/>
      <c r="AF240" s="509"/>
      <c r="AG240" s="509"/>
      <c r="AH240" s="510"/>
    </row>
    <row r="241" spans="1:36" x14ac:dyDescent="0.25">
      <c r="A241" s="452"/>
      <c r="B241" s="453"/>
      <c r="C241" s="453"/>
      <c r="D241" s="453"/>
      <c r="E241" s="453"/>
      <c r="F241" s="453"/>
      <c r="G241" s="453"/>
      <c r="H241" s="453"/>
      <c r="I241" s="454"/>
      <c r="J241" s="511"/>
      <c r="K241" s="512"/>
      <c r="L241" s="512"/>
      <c r="M241" s="512"/>
      <c r="N241" s="513"/>
      <c r="O241" s="511"/>
      <c r="P241" s="512"/>
      <c r="Q241" s="512"/>
      <c r="R241" s="512"/>
      <c r="S241" s="513"/>
      <c r="T241" s="511"/>
      <c r="U241" s="512"/>
      <c r="V241" s="512"/>
      <c r="W241" s="512"/>
      <c r="X241" s="513"/>
      <c r="Y241" s="511"/>
      <c r="Z241" s="512"/>
      <c r="AA241" s="512"/>
      <c r="AB241" s="512"/>
      <c r="AC241" s="513"/>
      <c r="AD241" s="511"/>
      <c r="AE241" s="512"/>
      <c r="AF241" s="512"/>
      <c r="AG241" s="512"/>
      <c r="AH241" s="513"/>
      <c r="AI241" t="str">
        <f>IF(ROUND(AD240-Aktíva!D100-Aktíva!D120,0)=0,"","CHYBA")</f>
        <v/>
      </c>
      <c r="AJ241" t="s">
        <v>1077</v>
      </c>
    </row>
    <row r="242" spans="1:36" x14ac:dyDescent="0.25">
      <c r="A242" s="492" t="s">
        <v>498</v>
      </c>
      <c r="B242" s="492"/>
      <c r="C242" s="492"/>
      <c r="D242" s="492"/>
      <c r="E242" s="492"/>
      <c r="F242" s="492"/>
      <c r="G242" s="492"/>
      <c r="H242" s="492"/>
      <c r="I242" s="492"/>
      <c r="J242" s="462">
        <f>SUM(J232:N241)</f>
        <v>45279</v>
      </c>
      <c r="K242" s="462"/>
      <c r="L242" s="462"/>
      <c r="M242" s="462"/>
      <c r="N242" s="462"/>
      <c r="O242" s="462">
        <f>SUM(O232:S241)</f>
        <v>30248</v>
      </c>
      <c r="P242" s="462"/>
      <c r="Q242" s="462"/>
      <c r="R242" s="462"/>
      <c r="S242" s="462"/>
      <c r="T242" s="462">
        <f>SUM(T232:X241)</f>
        <v>0</v>
      </c>
      <c r="U242" s="462"/>
      <c r="V242" s="462"/>
      <c r="W242" s="462"/>
      <c r="X242" s="462"/>
      <c r="Y242" s="462">
        <f>SUM(Y232:AC241)</f>
        <v>23257</v>
      </c>
      <c r="Z242" s="462"/>
      <c r="AA242" s="462"/>
      <c r="AB242" s="462"/>
      <c r="AC242" s="462"/>
      <c r="AD242" s="462">
        <f>SUM(AD232:AH241)</f>
        <v>52270</v>
      </c>
      <c r="AE242" s="462"/>
      <c r="AF242" s="462"/>
      <c r="AG242" s="462"/>
      <c r="AH242" s="462"/>
    </row>
    <row r="243" spans="1:36" x14ac:dyDescent="0.25">
      <c r="A243" s="492"/>
      <c r="B243" s="492"/>
      <c r="C243" s="492"/>
      <c r="D243" s="492"/>
      <c r="E243" s="492"/>
      <c r="F243" s="492"/>
      <c r="G243" s="492"/>
      <c r="H243" s="492"/>
      <c r="I243" s="492"/>
      <c r="J243" s="462"/>
      <c r="K243" s="462"/>
      <c r="L243" s="462"/>
      <c r="M243" s="462"/>
      <c r="N243" s="462"/>
      <c r="O243" s="462"/>
      <c r="P243" s="462"/>
      <c r="Q243" s="462"/>
      <c r="R243" s="462"/>
      <c r="S243" s="462"/>
      <c r="T243" s="462"/>
      <c r="U243" s="462"/>
      <c r="V243" s="462"/>
      <c r="W243" s="462"/>
      <c r="X243" s="462"/>
      <c r="Y243" s="462"/>
      <c r="Z243" s="462"/>
      <c r="AA243" s="462"/>
      <c r="AB243" s="462"/>
      <c r="AC243" s="462"/>
      <c r="AD243" s="462"/>
      <c r="AE243" s="462"/>
      <c r="AF243" s="462"/>
      <c r="AG243" s="462"/>
      <c r="AH243" s="462"/>
      <c r="AI243" t="str">
        <f>IF(ROUND(AD242-Aktíva!D85-Aktíva!D104,0)=0,"","CHYBA")</f>
        <v/>
      </c>
      <c r="AJ243" t="s">
        <v>1077</v>
      </c>
    </row>
    <row r="244" spans="1:36" x14ac:dyDescent="0.25">
      <c r="A244" s="514"/>
      <c r="B244" s="514"/>
      <c r="C244" s="514"/>
      <c r="D244" s="514"/>
      <c r="E244" s="514"/>
      <c r="F244" s="514"/>
      <c r="G244" s="514"/>
      <c r="H244" s="514"/>
      <c r="I244" s="514"/>
      <c r="J244" s="515"/>
      <c r="K244" s="515"/>
      <c r="L244" s="515"/>
      <c r="M244" s="515"/>
      <c r="N244" s="515"/>
      <c r="O244" s="515"/>
      <c r="P244" s="515"/>
      <c r="Q244" s="515"/>
      <c r="R244" s="515"/>
      <c r="S244" s="515"/>
      <c r="T244" s="515"/>
      <c r="U244" s="515"/>
      <c r="V244" s="515"/>
      <c r="W244" s="515"/>
      <c r="X244" s="515"/>
      <c r="Y244" s="515"/>
      <c r="Z244" s="515"/>
      <c r="AA244" s="515"/>
      <c r="AB244" s="515"/>
      <c r="AC244" s="515"/>
      <c r="AD244" s="515"/>
      <c r="AE244" s="515"/>
      <c r="AF244" s="515"/>
      <c r="AG244" s="515"/>
      <c r="AH244" s="515"/>
    </row>
    <row r="245" spans="1:36" ht="70.150000000000006" customHeight="1" x14ac:dyDescent="0.25">
      <c r="A245" s="468" t="s">
        <v>1225</v>
      </c>
      <c r="B245" s="468"/>
      <c r="C245" s="468"/>
      <c r="D245" s="468"/>
      <c r="E245" s="468"/>
      <c r="F245" s="468"/>
      <c r="G245" s="468"/>
      <c r="H245" s="468"/>
      <c r="I245" s="468"/>
      <c r="J245" s="468"/>
      <c r="K245" s="468"/>
      <c r="L245" s="468"/>
      <c r="M245" s="468"/>
      <c r="N245" s="468"/>
      <c r="O245" s="468"/>
      <c r="P245" s="468"/>
      <c r="Q245" s="468"/>
      <c r="R245" s="468"/>
      <c r="S245" s="468"/>
      <c r="T245" s="468"/>
      <c r="U245" s="468"/>
      <c r="V245" s="468"/>
      <c r="W245" s="468"/>
      <c r="X245" s="468"/>
      <c r="Y245" s="468"/>
      <c r="Z245" s="468"/>
      <c r="AA245" s="468"/>
      <c r="AB245" s="468"/>
      <c r="AC245" s="468"/>
      <c r="AD245" s="468"/>
      <c r="AE245" s="468"/>
      <c r="AF245" s="468"/>
      <c r="AG245" s="468"/>
      <c r="AH245" s="468"/>
    </row>
    <row r="246" spans="1:36" x14ac:dyDescent="0.25">
      <c r="A246" s="195"/>
      <c r="B246" s="195"/>
      <c r="C246" s="195"/>
      <c r="D246" s="195"/>
      <c r="E246" s="195"/>
      <c r="F246" s="195"/>
      <c r="G246" s="195"/>
      <c r="H246" s="195"/>
      <c r="I246" s="195"/>
      <c r="J246" s="195"/>
      <c r="K246" s="195"/>
      <c r="L246" s="195"/>
      <c r="M246" s="195"/>
      <c r="N246" s="195"/>
      <c r="O246" s="195"/>
      <c r="P246" s="195"/>
      <c r="Q246" s="195"/>
      <c r="R246" s="195"/>
      <c r="S246" s="195"/>
      <c r="T246" s="195"/>
      <c r="U246" s="195"/>
      <c r="V246" s="195"/>
      <c r="W246" s="195"/>
      <c r="X246" s="195"/>
      <c r="Y246" s="195"/>
      <c r="Z246" s="195"/>
      <c r="AA246" s="195"/>
      <c r="AB246" s="195"/>
      <c r="AC246" s="195"/>
      <c r="AD246" s="195"/>
      <c r="AE246" s="195"/>
      <c r="AF246" s="195"/>
      <c r="AG246" s="195"/>
      <c r="AH246" s="195"/>
    </row>
    <row r="247" spans="1:36" ht="44.25" hidden="1" customHeight="1" x14ac:dyDescent="0.3">
      <c r="A247" s="468" t="s">
        <v>1343</v>
      </c>
      <c r="B247" s="468"/>
      <c r="C247" s="468"/>
      <c r="D247" s="468"/>
      <c r="E247" s="468"/>
      <c r="F247" s="468"/>
      <c r="G247" s="468"/>
      <c r="H247" s="468"/>
      <c r="I247" s="468"/>
      <c r="J247" s="468"/>
      <c r="K247" s="468"/>
      <c r="L247" s="468"/>
      <c r="M247" s="468"/>
      <c r="N247" s="468"/>
      <c r="O247" s="468"/>
      <c r="P247" s="468"/>
      <c r="Q247" s="468"/>
      <c r="R247" s="468"/>
      <c r="S247" s="468"/>
      <c r="T247" s="468"/>
      <c r="U247" s="468"/>
      <c r="V247" s="468"/>
      <c r="W247" s="468"/>
      <c r="X247" s="468"/>
      <c r="Y247" s="468"/>
      <c r="Z247" s="468"/>
      <c r="AA247" s="468"/>
      <c r="AB247" s="468"/>
      <c r="AC247" s="468"/>
      <c r="AD247" s="468"/>
      <c r="AE247" s="468"/>
      <c r="AF247" s="468"/>
      <c r="AG247" s="468"/>
      <c r="AH247" s="468"/>
    </row>
    <row r="248" spans="1:36" ht="14.45" hidden="1" x14ac:dyDescent="0.3">
      <c r="A248" s="195"/>
      <c r="B248" s="195"/>
      <c r="C248" s="195"/>
      <c r="D248" s="195"/>
      <c r="E248" s="195"/>
      <c r="F248" s="195"/>
      <c r="G248" s="195"/>
      <c r="H248" s="195"/>
      <c r="I248" s="195"/>
      <c r="J248" s="195"/>
      <c r="K248" s="195"/>
      <c r="L248" s="195"/>
      <c r="M248" s="195"/>
      <c r="N248" s="195"/>
      <c r="O248" s="195"/>
      <c r="P248" s="195"/>
      <c r="Q248" s="195"/>
      <c r="R248" s="195"/>
      <c r="S248" s="195"/>
      <c r="T248" s="195"/>
      <c r="U248" s="195"/>
      <c r="V248" s="195"/>
      <c r="W248" s="195"/>
      <c r="X248" s="195"/>
      <c r="Y248" s="195"/>
      <c r="Z248" s="195"/>
      <c r="AA248" s="195"/>
      <c r="AB248" s="195"/>
      <c r="AC248" s="195"/>
      <c r="AD248" s="195"/>
      <c r="AE248" s="195"/>
      <c r="AF248" s="195"/>
      <c r="AG248" s="195"/>
      <c r="AH248" s="195"/>
    </row>
    <row r="249" spans="1:36" x14ac:dyDescent="0.25">
      <c r="A249" s="195"/>
      <c r="B249" s="195"/>
      <c r="C249" s="195"/>
      <c r="D249" s="195"/>
      <c r="E249" s="195"/>
      <c r="F249" s="195"/>
      <c r="G249" s="195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S249" s="195"/>
      <c r="T249" s="195"/>
      <c r="U249" s="195"/>
      <c r="V249" s="195"/>
      <c r="W249" s="195"/>
      <c r="X249" s="195"/>
      <c r="Y249" s="195"/>
      <c r="Z249" s="195"/>
      <c r="AA249" s="195"/>
      <c r="AB249" s="195"/>
      <c r="AC249" s="195"/>
      <c r="AD249" s="195"/>
      <c r="AE249" s="195"/>
      <c r="AF249" s="195"/>
      <c r="AG249" s="195"/>
      <c r="AH249" s="195"/>
    </row>
    <row r="250" spans="1:36" x14ac:dyDescent="0.25">
      <c r="A250" s="468" t="s">
        <v>1226</v>
      </c>
      <c r="B250" s="468"/>
      <c r="C250" s="468"/>
      <c r="D250" s="468"/>
      <c r="E250" s="468"/>
      <c r="F250" s="468"/>
      <c r="G250" s="468"/>
      <c r="H250" s="468"/>
      <c r="I250" s="468"/>
      <c r="J250" s="468"/>
      <c r="K250" s="468"/>
      <c r="L250" s="468"/>
      <c r="M250" s="468"/>
      <c r="N250" s="468"/>
      <c r="O250" s="468"/>
      <c r="P250" s="468"/>
      <c r="Q250" s="468"/>
      <c r="R250" s="468"/>
      <c r="S250" s="468"/>
      <c r="T250" s="468"/>
      <c r="U250" s="468"/>
      <c r="V250" s="468"/>
      <c r="W250" s="468"/>
      <c r="X250" s="468"/>
      <c r="Y250" s="468"/>
      <c r="Z250" s="468"/>
      <c r="AA250" s="468"/>
      <c r="AB250" s="468"/>
      <c r="AC250" s="468"/>
      <c r="AD250" s="468"/>
      <c r="AE250" s="468"/>
      <c r="AF250" s="468"/>
      <c r="AG250" s="468"/>
      <c r="AH250" s="468"/>
    </row>
    <row r="251" spans="1:36" x14ac:dyDescent="0.25">
      <c r="A251" s="195"/>
      <c r="B251" s="195"/>
      <c r="C251" s="195"/>
      <c r="D251" s="195"/>
      <c r="E251" s="195"/>
      <c r="F251" s="195"/>
      <c r="G251" s="195"/>
      <c r="H251" s="195"/>
      <c r="I251" s="195"/>
      <c r="J251" s="195"/>
      <c r="K251" s="195"/>
      <c r="L251" s="195"/>
      <c r="M251" s="195"/>
      <c r="N251" s="195"/>
      <c r="O251" s="195"/>
      <c r="P251" s="195"/>
      <c r="Q251" s="195"/>
      <c r="R251" s="195"/>
      <c r="S251" s="195"/>
      <c r="T251" s="195"/>
      <c r="U251" s="195"/>
      <c r="V251" s="195"/>
      <c r="W251" s="195"/>
      <c r="X251" s="195"/>
      <c r="Y251" s="195"/>
      <c r="Z251" s="195"/>
      <c r="AA251" s="195"/>
      <c r="AB251" s="195"/>
      <c r="AC251" s="195"/>
      <c r="AD251" s="195"/>
      <c r="AE251" s="195"/>
      <c r="AF251" s="195"/>
      <c r="AG251" s="195"/>
      <c r="AH251" s="195"/>
    </row>
    <row r="252" spans="1:36" x14ac:dyDescent="0.25">
      <c r="A252" s="178"/>
      <c r="B252" s="178"/>
      <c r="C252" s="178"/>
      <c r="D252" s="178"/>
      <c r="E252" s="178"/>
      <c r="F252" s="178"/>
      <c r="G252" s="178"/>
      <c r="H252" s="178"/>
      <c r="I252" s="178"/>
      <c r="J252" s="17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  <c r="AC252" s="178"/>
      <c r="AD252" s="178"/>
      <c r="AE252" s="178"/>
      <c r="AF252" s="178"/>
      <c r="AG252" s="178"/>
      <c r="AH252" s="178"/>
    </row>
    <row r="253" spans="1:36" x14ac:dyDescent="0.25">
      <c r="A253" s="468" t="s">
        <v>1344</v>
      </c>
      <c r="B253" s="468"/>
      <c r="C253" s="468"/>
      <c r="D253" s="468"/>
      <c r="E253" s="468"/>
      <c r="F253" s="468"/>
      <c r="G253" s="468"/>
      <c r="H253" s="468"/>
      <c r="I253" s="468"/>
      <c r="J253" s="468"/>
      <c r="K253" s="468"/>
      <c r="L253" s="468"/>
      <c r="M253" s="468"/>
      <c r="N253" s="468"/>
      <c r="O253" s="468"/>
      <c r="P253" s="468"/>
      <c r="Q253" s="468"/>
      <c r="R253" s="468"/>
      <c r="S253" s="468"/>
      <c r="T253" s="468"/>
      <c r="U253" s="468"/>
      <c r="V253" s="468"/>
      <c r="W253" s="468"/>
      <c r="X253" s="468"/>
      <c r="Y253" s="468"/>
      <c r="Z253" s="468"/>
      <c r="AA253" s="468"/>
      <c r="AB253" s="468"/>
      <c r="AC253" s="468"/>
      <c r="AD253" s="468"/>
      <c r="AE253" s="468"/>
      <c r="AF253" s="468"/>
      <c r="AG253" s="468"/>
      <c r="AH253" s="468"/>
    </row>
    <row r="254" spans="1:36" x14ac:dyDescent="0.25">
      <c r="A254" s="195"/>
      <c r="B254" s="195"/>
      <c r="C254" s="195"/>
      <c r="D254" s="195"/>
      <c r="E254" s="195"/>
      <c r="F254" s="195"/>
      <c r="G254" s="195"/>
      <c r="H254" s="195"/>
      <c r="I254" s="195"/>
      <c r="J254" s="195"/>
      <c r="K254" s="195"/>
      <c r="L254" s="195"/>
      <c r="M254" s="195"/>
      <c r="N254" s="195"/>
      <c r="O254" s="195"/>
      <c r="P254" s="195"/>
      <c r="Q254" s="195"/>
      <c r="R254" s="195"/>
      <c r="S254" s="195"/>
      <c r="T254" s="195"/>
      <c r="U254" s="195"/>
      <c r="V254" s="195"/>
      <c r="W254" s="195"/>
      <c r="X254" s="195"/>
      <c r="Y254" s="195"/>
      <c r="Z254" s="195"/>
      <c r="AA254" s="195"/>
      <c r="AB254" s="195"/>
      <c r="AC254" s="195"/>
      <c r="AD254" s="195"/>
      <c r="AE254" s="195"/>
      <c r="AF254" s="195"/>
      <c r="AG254" s="195"/>
      <c r="AH254" s="195"/>
    </row>
    <row r="255" spans="1:36" x14ac:dyDescent="0.25">
      <c r="A255" s="469" t="s">
        <v>90</v>
      </c>
      <c r="B255" s="469"/>
      <c r="C255" s="469"/>
      <c r="D255" s="469"/>
      <c r="E255" s="469"/>
      <c r="F255" s="469"/>
      <c r="G255" s="469"/>
      <c r="H255" s="469"/>
      <c r="I255" s="469"/>
      <c r="J255" s="469"/>
      <c r="K255" s="469" t="s">
        <v>500</v>
      </c>
      <c r="L255" s="469"/>
      <c r="M255" s="469"/>
      <c r="N255" s="469"/>
      <c r="O255" s="469"/>
      <c r="P255" s="469"/>
      <c r="Q255" s="469"/>
      <c r="R255" s="469"/>
      <c r="S255" s="469" t="s">
        <v>499</v>
      </c>
      <c r="T255" s="469"/>
      <c r="U255" s="469"/>
      <c r="V255" s="469"/>
      <c r="W255" s="469"/>
      <c r="X255" s="469"/>
      <c r="Y255" s="469"/>
      <c r="Z255" s="469"/>
      <c r="AA255" s="469" t="s">
        <v>498</v>
      </c>
      <c r="AB255" s="469"/>
      <c r="AC255" s="469"/>
      <c r="AD255" s="469"/>
      <c r="AE255" s="469"/>
      <c r="AF255" s="469"/>
      <c r="AG255" s="469"/>
      <c r="AH255" s="469"/>
    </row>
    <row r="256" spans="1:36" x14ac:dyDescent="0.25">
      <c r="A256" s="492" t="s">
        <v>484</v>
      </c>
      <c r="B256" s="492"/>
      <c r="C256" s="492"/>
      <c r="D256" s="492"/>
      <c r="E256" s="492"/>
      <c r="F256" s="492"/>
      <c r="G256" s="492"/>
      <c r="H256" s="492"/>
      <c r="I256" s="492"/>
      <c r="J256" s="492"/>
      <c r="K256" s="492"/>
      <c r="L256" s="492"/>
      <c r="M256" s="492"/>
      <c r="N256" s="492"/>
      <c r="O256" s="492"/>
      <c r="P256" s="492"/>
      <c r="Q256" s="492"/>
      <c r="R256" s="492"/>
      <c r="S256" s="492"/>
      <c r="T256" s="492"/>
      <c r="U256" s="492"/>
      <c r="V256" s="492"/>
      <c r="W256" s="492"/>
      <c r="X256" s="492"/>
      <c r="Y256" s="492"/>
      <c r="Z256" s="492"/>
      <c r="AA256" s="492"/>
      <c r="AB256" s="492"/>
      <c r="AC256" s="492"/>
      <c r="AD256" s="492"/>
      <c r="AE256" s="492"/>
      <c r="AF256" s="492"/>
      <c r="AG256" s="492"/>
      <c r="AH256" s="492"/>
    </row>
    <row r="257" spans="1:36" x14ac:dyDescent="0.25">
      <c r="A257" s="498" t="s">
        <v>496</v>
      </c>
      <c r="B257" s="498"/>
      <c r="C257" s="498"/>
      <c r="D257" s="498"/>
      <c r="E257" s="498"/>
      <c r="F257" s="498"/>
      <c r="G257" s="498"/>
      <c r="H257" s="498"/>
      <c r="I257" s="498"/>
      <c r="J257" s="498"/>
      <c r="K257" s="455"/>
      <c r="L257" s="455"/>
      <c r="M257" s="455"/>
      <c r="N257" s="455"/>
      <c r="O257" s="455"/>
      <c r="P257" s="455"/>
      <c r="Q257" s="455"/>
      <c r="R257" s="455"/>
      <c r="S257" s="455"/>
      <c r="T257" s="455"/>
      <c r="U257" s="455"/>
      <c r="V257" s="455"/>
      <c r="W257" s="455"/>
      <c r="X257" s="455"/>
      <c r="Y257" s="455"/>
      <c r="Z257" s="455"/>
      <c r="AA257" s="455">
        <f>K257+S257</f>
        <v>0</v>
      </c>
      <c r="AB257" s="455"/>
      <c r="AC257" s="455"/>
      <c r="AD257" s="455"/>
      <c r="AE257" s="455"/>
      <c r="AF257" s="455"/>
      <c r="AG257" s="455"/>
      <c r="AH257" s="455"/>
    </row>
    <row r="258" spans="1:36" x14ac:dyDescent="0.25">
      <c r="A258" s="498"/>
      <c r="B258" s="498"/>
      <c r="C258" s="498"/>
      <c r="D258" s="498"/>
      <c r="E258" s="498"/>
      <c r="F258" s="498"/>
      <c r="G258" s="498"/>
      <c r="H258" s="498"/>
      <c r="I258" s="498"/>
      <c r="J258" s="498"/>
      <c r="K258" s="455"/>
      <c r="L258" s="455"/>
      <c r="M258" s="455"/>
      <c r="N258" s="455"/>
      <c r="O258" s="455"/>
      <c r="P258" s="455"/>
      <c r="Q258" s="455"/>
      <c r="R258" s="455"/>
      <c r="S258" s="455"/>
      <c r="T258" s="455"/>
      <c r="U258" s="455"/>
      <c r="V258" s="455"/>
      <c r="W258" s="455"/>
      <c r="X258" s="455"/>
      <c r="Y258" s="455"/>
      <c r="Z258" s="455"/>
      <c r="AA258" s="455"/>
      <c r="AB258" s="455"/>
      <c r="AC258" s="455"/>
      <c r="AD258" s="455"/>
      <c r="AE258" s="455"/>
      <c r="AF258" s="455"/>
      <c r="AG258" s="455"/>
      <c r="AH258" s="455"/>
      <c r="AI258" t="str">
        <f>IF(ROUND(AA257-Aktíva!D86,0)=0,"","CHYBA")</f>
        <v/>
      </c>
      <c r="AJ258" t="s">
        <v>1077</v>
      </c>
    </row>
    <row r="259" spans="1:36" x14ac:dyDescent="0.25">
      <c r="A259" s="498" t="s">
        <v>1224</v>
      </c>
      <c r="B259" s="498"/>
      <c r="C259" s="498"/>
      <c r="D259" s="498"/>
      <c r="E259" s="498"/>
      <c r="F259" s="498"/>
      <c r="G259" s="498"/>
      <c r="H259" s="498"/>
      <c r="I259" s="498"/>
      <c r="J259" s="498"/>
      <c r="K259" s="455"/>
      <c r="L259" s="455"/>
      <c r="M259" s="455"/>
      <c r="N259" s="455"/>
      <c r="O259" s="455"/>
      <c r="P259" s="455"/>
      <c r="Q259" s="455"/>
      <c r="R259" s="455"/>
      <c r="S259" s="455"/>
      <c r="T259" s="455"/>
      <c r="U259" s="455"/>
      <c r="V259" s="455"/>
      <c r="W259" s="455"/>
      <c r="X259" s="455"/>
      <c r="Y259" s="455"/>
      <c r="Z259" s="455"/>
      <c r="AA259" s="455">
        <f>K259+S259</f>
        <v>0</v>
      </c>
      <c r="AB259" s="455"/>
      <c r="AC259" s="455"/>
      <c r="AD259" s="455"/>
      <c r="AE259" s="455"/>
      <c r="AF259" s="455"/>
      <c r="AG259" s="455"/>
      <c r="AH259" s="455"/>
    </row>
    <row r="260" spans="1:36" x14ac:dyDescent="0.25">
      <c r="A260" s="498"/>
      <c r="B260" s="498"/>
      <c r="C260" s="498"/>
      <c r="D260" s="498"/>
      <c r="E260" s="498"/>
      <c r="F260" s="498"/>
      <c r="G260" s="498"/>
      <c r="H260" s="498"/>
      <c r="I260" s="498"/>
      <c r="J260" s="498"/>
      <c r="K260" s="455"/>
      <c r="L260" s="455"/>
      <c r="M260" s="455"/>
      <c r="N260" s="455"/>
      <c r="O260" s="455"/>
      <c r="P260" s="455"/>
      <c r="Q260" s="455"/>
      <c r="R260" s="455"/>
      <c r="S260" s="455"/>
      <c r="T260" s="455"/>
      <c r="U260" s="455"/>
      <c r="V260" s="455"/>
      <c r="W260" s="455"/>
      <c r="X260" s="455"/>
      <c r="Y260" s="455"/>
      <c r="Z260" s="455"/>
      <c r="AA260" s="455"/>
      <c r="AB260" s="455"/>
      <c r="AC260" s="455"/>
      <c r="AD260" s="455"/>
      <c r="AE260" s="455"/>
      <c r="AF260" s="455"/>
      <c r="AG260" s="455"/>
      <c r="AH260" s="455"/>
      <c r="AI260" t="str">
        <f>IF(ROUND(AA259-Aktíva!D90,0)=0,"","CHYBA")</f>
        <v/>
      </c>
      <c r="AJ260" t="s">
        <v>1077</v>
      </c>
    </row>
    <row r="261" spans="1:36" x14ac:dyDescent="0.25">
      <c r="A261" s="498" t="s">
        <v>495</v>
      </c>
      <c r="B261" s="498"/>
      <c r="C261" s="498"/>
      <c r="D261" s="498"/>
      <c r="E261" s="498"/>
      <c r="F261" s="498"/>
      <c r="G261" s="498"/>
      <c r="H261" s="498"/>
      <c r="I261" s="498"/>
      <c r="J261" s="498"/>
      <c r="K261" s="455"/>
      <c r="L261" s="455"/>
      <c r="M261" s="455"/>
      <c r="N261" s="455"/>
      <c r="O261" s="455"/>
      <c r="P261" s="455"/>
      <c r="Q261" s="455"/>
      <c r="R261" s="455"/>
      <c r="S261" s="455"/>
      <c r="T261" s="455"/>
      <c r="U261" s="455"/>
      <c r="V261" s="455"/>
      <c r="W261" s="455"/>
      <c r="X261" s="455"/>
      <c r="Y261" s="455"/>
      <c r="Z261" s="455"/>
      <c r="AA261" s="455">
        <f>K261+S261</f>
        <v>0</v>
      </c>
      <c r="AB261" s="455"/>
      <c r="AC261" s="455"/>
      <c r="AD261" s="455"/>
      <c r="AE261" s="455"/>
      <c r="AF261" s="455"/>
      <c r="AG261" s="455"/>
      <c r="AH261" s="455"/>
    </row>
    <row r="262" spans="1:36" x14ac:dyDescent="0.25">
      <c r="A262" s="498"/>
      <c r="B262" s="498"/>
      <c r="C262" s="498"/>
      <c r="D262" s="498"/>
      <c r="E262" s="498"/>
      <c r="F262" s="498"/>
      <c r="G262" s="498"/>
      <c r="H262" s="498"/>
      <c r="I262" s="498"/>
      <c r="J262" s="498"/>
      <c r="K262" s="455"/>
      <c r="L262" s="455"/>
      <c r="M262" s="455"/>
      <c r="N262" s="455"/>
      <c r="O262" s="455"/>
      <c r="P262" s="455"/>
      <c r="Q262" s="455"/>
      <c r="R262" s="455"/>
      <c r="S262" s="455"/>
      <c r="T262" s="455"/>
      <c r="U262" s="455"/>
      <c r="V262" s="455"/>
      <c r="W262" s="455"/>
      <c r="X262" s="455"/>
      <c r="Y262" s="455"/>
      <c r="Z262" s="455"/>
      <c r="AA262" s="455"/>
      <c r="AB262" s="455"/>
      <c r="AC262" s="455"/>
      <c r="AD262" s="455"/>
      <c r="AE262" s="455"/>
      <c r="AF262" s="455"/>
      <c r="AG262" s="455"/>
      <c r="AH262" s="455"/>
      <c r="AI262" t="str">
        <f>IF(ROUND(AA261-Aktíva!D92,0)=0,"","CHYBA")</f>
        <v/>
      </c>
      <c r="AJ262" t="s">
        <v>1077</v>
      </c>
    </row>
    <row r="263" spans="1:36" x14ac:dyDescent="0.25">
      <c r="A263" s="498" t="s">
        <v>494</v>
      </c>
      <c r="B263" s="498"/>
      <c r="C263" s="498"/>
      <c r="D263" s="498"/>
      <c r="E263" s="498"/>
      <c r="F263" s="498"/>
      <c r="G263" s="498"/>
      <c r="H263" s="498"/>
      <c r="I263" s="498"/>
      <c r="J263" s="498"/>
      <c r="K263" s="455"/>
      <c r="L263" s="455"/>
      <c r="M263" s="455"/>
      <c r="N263" s="455"/>
      <c r="O263" s="455"/>
      <c r="P263" s="455"/>
      <c r="Q263" s="455"/>
      <c r="R263" s="455"/>
      <c r="S263" s="455"/>
      <c r="T263" s="455"/>
      <c r="U263" s="455"/>
      <c r="V263" s="455"/>
      <c r="W263" s="455"/>
      <c r="X263" s="455"/>
      <c r="Y263" s="455"/>
      <c r="Z263" s="455"/>
      <c r="AA263" s="455">
        <f>K263+S263</f>
        <v>0</v>
      </c>
      <c r="AB263" s="455"/>
      <c r="AC263" s="455"/>
      <c r="AD263" s="455"/>
      <c r="AE263" s="455"/>
      <c r="AF263" s="455"/>
      <c r="AG263" s="455"/>
      <c r="AH263" s="455"/>
    </row>
    <row r="264" spans="1:36" x14ac:dyDescent="0.25">
      <c r="A264" s="498"/>
      <c r="B264" s="498"/>
      <c r="C264" s="498"/>
      <c r="D264" s="498"/>
      <c r="E264" s="498"/>
      <c r="F264" s="498"/>
      <c r="G264" s="498"/>
      <c r="H264" s="498"/>
      <c r="I264" s="498"/>
      <c r="J264" s="498"/>
      <c r="K264" s="455"/>
      <c r="L264" s="455"/>
      <c r="M264" s="455"/>
      <c r="N264" s="455"/>
      <c r="O264" s="455"/>
      <c r="P264" s="455"/>
      <c r="Q264" s="455"/>
      <c r="R264" s="455"/>
      <c r="S264" s="455"/>
      <c r="T264" s="455"/>
      <c r="U264" s="455"/>
      <c r="V264" s="455"/>
      <c r="W264" s="455"/>
      <c r="X264" s="455"/>
      <c r="Y264" s="455"/>
      <c r="Z264" s="455"/>
      <c r="AA264" s="455"/>
      <c r="AB264" s="455"/>
      <c r="AC264" s="455"/>
      <c r="AD264" s="455"/>
      <c r="AE264" s="455"/>
      <c r="AF264" s="455"/>
      <c r="AG264" s="455"/>
      <c r="AH264" s="455"/>
      <c r="AI264" t="str">
        <f>IF(ROUND(AA263-Aktíva!D97,0)=0,"","CHYBA")</f>
        <v/>
      </c>
      <c r="AJ264" t="s">
        <v>1077</v>
      </c>
    </row>
    <row r="265" spans="1:36" x14ac:dyDescent="0.25">
      <c r="A265" s="498" t="s">
        <v>491</v>
      </c>
      <c r="B265" s="498"/>
      <c r="C265" s="498"/>
      <c r="D265" s="498"/>
      <c r="E265" s="498"/>
      <c r="F265" s="498"/>
      <c r="G265" s="498"/>
      <c r="H265" s="498"/>
      <c r="I265" s="498"/>
      <c r="J265" s="498"/>
      <c r="K265" s="455">
        <v>10706</v>
      </c>
      <c r="L265" s="455"/>
      <c r="M265" s="455"/>
      <c r="N265" s="455"/>
      <c r="O265" s="455"/>
      <c r="P265" s="455"/>
      <c r="Q265" s="455"/>
      <c r="R265" s="455"/>
      <c r="S265" s="455"/>
      <c r="T265" s="455"/>
      <c r="U265" s="455"/>
      <c r="V265" s="455"/>
      <c r="W265" s="455"/>
      <c r="X265" s="455"/>
      <c r="Y265" s="455"/>
      <c r="Z265" s="455"/>
      <c r="AA265" s="455">
        <f>K265+S265</f>
        <v>10706</v>
      </c>
      <c r="AB265" s="455"/>
      <c r="AC265" s="455"/>
      <c r="AD265" s="455"/>
      <c r="AE265" s="455"/>
      <c r="AF265" s="455"/>
      <c r="AG265" s="455"/>
      <c r="AH265" s="455"/>
    </row>
    <row r="266" spans="1:36" x14ac:dyDescent="0.25">
      <c r="A266" s="498"/>
      <c r="B266" s="498"/>
      <c r="C266" s="498"/>
      <c r="D266" s="498"/>
      <c r="E266" s="498"/>
      <c r="F266" s="498"/>
      <c r="G266" s="498"/>
      <c r="H266" s="498"/>
      <c r="I266" s="498"/>
      <c r="J266" s="498"/>
      <c r="K266" s="455"/>
      <c r="L266" s="455"/>
      <c r="M266" s="455"/>
      <c r="N266" s="455"/>
      <c r="O266" s="455"/>
      <c r="P266" s="455"/>
      <c r="Q266" s="455"/>
      <c r="R266" s="455"/>
      <c r="S266" s="455"/>
      <c r="T266" s="455"/>
      <c r="U266" s="455"/>
      <c r="V266" s="455"/>
      <c r="W266" s="455"/>
      <c r="X266" s="455"/>
      <c r="Y266" s="455"/>
      <c r="Z266" s="455"/>
      <c r="AA266" s="455"/>
      <c r="AB266" s="455"/>
      <c r="AC266" s="455"/>
      <c r="AD266" s="455"/>
      <c r="AE266" s="455"/>
      <c r="AF266" s="455"/>
      <c r="AG266" s="455"/>
      <c r="AH266" s="455"/>
      <c r="AI266" t="str">
        <f>IF(ROUND(AA265-Aktíva!D99,0)=0,"","CHYBA")</f>
        <v/>
      </c>
      <c r="AJ266" t="s">
        <v>1077</v>
      </c>
    </row>
    <row r="267" spans="1:36" ht="12.6" customHeight="1" x14ac:dyDescent="0.25">
      <c r="A267" s="492" t="s">
        <v>484</v>
      </c>
      <c r="B267" s="492"/>
      <c r="C267" s="492"/>
      <c r="D267" s="492"/>
      <c r="E267" s="492"/>
      <c r="F267" s="492"/>
      <c r="G267" s="492"/>
      <c r="H267" s="492"/>
      <c r="I267" s="492"/>
      <c r="J267" s="492"/>
      <c r="K267" s="462">
        <f>SUM(K257:R266)</f>
        <v>10706</v>
      </c>
      <c r="L267" s="462"/>
      <c r="M267" s="462"/>
      <c r="N267" s="462"/>
      <c r="O267" s="462"/>
      <c r="P267" s="462"/>
      <c r="Q267" s="462"/>
      <c r="R267" s="462"/>
      <c r="S267" s="462">
        <f>SUM(S257:Z266)</f>
        <v>0</v>
      </c>
      <c r="T267" s="462"/>
      <c r="U267" s="462"/>
      <c r="V267" s="462"/>
      <c r="W267" s="462"/>
      <c r="X267" s="462"/>
      <c r="Y267" s="462"/>
      <c r="Z267" s="462"/>
      <c r="AA267" s="462">
        <f>SUM(AA257:AH266)</f>
        <v>10706</v>
      </c>
      <c r="AB267" s="462"/>
      <c r="AC267" s="462"/>
      <c r="AD267" s="462"/>
      <c r="AE267" s="462"/>
      <c r="AF267" s="462"/>
      <c r="AG267" s="462"/>
      <c r="AH267" s="462"/>
    </row>
    <row r="268" spans="1:36" ht="27" customHeight="1" x14ac:dyDescent="0.25">
      <c r="A268" s="492"/>
      <c r="B268" s="492"/>
      <c r="C268" s="492"/>
      <c r="D268" s="492"/>
      <c r="E268" s="492"/>
      <c r="F268" s="492"/>
      <c r="G268" s="492"/>
      <c r="H268" s="492"/>
      <c r="I268" s="492"/>
      <c r="J268" s="492"/>
      <c r="K268" s="462"/>
      <c r="L268" s="462"/>
      <c r="M268" s="462"/>
      <c r="N268" s="462"/>
      <c r="O268" s="462"/>
      <c r="P268" s="462"/>
      <c r="Q268" s="462"/>
      <c r="R268" s="462"/>
      <c r="S268" s="462"/>
      <c r="T268" s="462"/>
      <c r="U268" s="462"/>
      <c r="V268" s="462"/>
      <c r="W268" s="462"/>
      <c r="X268" s="462"/>
      <c r="Y268" s="462"/>
      <c r="Z268" s="462"/>
      <c r="AA268" s="462"/>
      <c r="AB268" s="462"/>
      <c r="AC268" s="462"/>
      <c r="AD268" s="462"/>
      <c r="AE268" s="462"/>
      <c r="AF268" s="462"/>
      <c r="AG268" s="462"/>
      <c r="AH268" s="462"/>
      <c r="AI268" t="str">
        <f>IF(ROUND(AA267-Aktíva!D84+Aktíva!D101,0)=0,"","CHYBA")</f>
        <v/>
      </c>
      <c r="AJ268" t="s">
        <v>1077</v>
      </c>
    </row>
    <row r="269" spans="1:36" x14ac:dyDescent="0.25">
      <c r="A269" s="505" t="s">
        <v>497</v>
      </c>
      <c r="B269" s="506"/>
      <c r="C269" s="506"/>
      <c r="D269" s="506"/>
      <c r="E269" s="506"/>
      <c r="F269" s="506"/>
      <c r="G269" s="506"/>
      <c r="H269" s="506"/>
      <c r="I269" s="506"/>
      <c r="J269" s="506"/>
      <c r="K269" s="506"/>
      <c r="L269" s="506"/>
      <c r="M269" s="506"/>
      <c r="N269" s="506"/>
      <c r="O269" s="506"/>
      <c r="P269" s="506"/>
      <c r="Q269" s="506"/>
      <c r="R269" s="506"/>
      <c r="S269" s="506"/>
      <c r="T269" s="506"/>
      <c r="U269" s="506"/>
      <c r="V269" s="506"/>
      <c r="W269" s="506"/>
      <c r="X269" s="506"/>
      <c r="Y269" s="506"/>
      <c r="Z269" s="506"/>
      <c r="AA269" s="506"/>
      <c r="AB269" s="506"/>
      <c r="AC269" s="506"/>
      <c r="AD269" s="506"/>
      <c r="AE269" s="506"/>
      <c r="AF269" s="506"/>
      <c r="AG269" s="506"/>
      <c r="AH269" s="507"/>
    </row>
    <row r="270" spans="1:36" x14ac:dyDescent="0.25">
      <c r="A270" s="498" t="s">
        <v>496</v>
      </c>
      <c r="B270" s="498"/>
      <c r="C270" s="498"/>
      <c r="D270" s="498"/>
      <c r="E270" s="498"/>
      <c r="F270" s="498"/>
      <c r="G270" s="498"/>
      <c r="H270" s="498"/>
      <c r="I270" s="498"/>
      <c r="J270" s="498"/>
      <c r="K270" s="455">
        <v>420596</v>
      </c>
      <c r="L270" s="455"/>
      <c r="M270" s="455"/>
      <c r="N270" s="455"/>
      <c r="O270" s="455"/>
      <c r="P270" s="455"/>
      <c r="Q270" s="455"/>
      <c r="R270" s="455"/>
      <c r="S270" s="455">
        <v>285186</v>
      </c>
      <c r="T270" s="455"/>
      <c r="U270" s="455"/>
      <c r="V270" s="455"/>
      <c r="W270" s="455"/>
      <c r="X270" s="455"/>
      <c r="Y270" s="455"/>
      <c r="Z270" s="455"/>
      <c r="AA270" s="455">
        <f>K270+S270</f>
        <v>705782</v>
      </c>
      <c r="AB270" s="455"/>
      <c r="AC270" s="455"/>
      <c r="AD270" s="455"/>
      <c r="AE270" s="455"/>
      <c r="AF270" s="455"/>
      <c r="AG270" s="455"/>
      <c r="AH270" s="455"/>
    </row>
    <row r="271" spans="1:36" x14ac:dyDescent="0.25">
      <c r="A271" s="498"/>
      <c r="B271" s="498"/>
      <c r="C271" s="498"/>
      <c r="D271" s="498"/>
      <c r="E271" s="498"/>
      <c r="F271" s="498"/>
      <c r="G271" s="498"/>
      <c r="H271" s="498"/>
      <c r="I271" s="498"/>
      <c r="J271" s="498"/>
      <c r="K271" s="455"/>
      <c r="L271" s="455"/>
      <c r="M271" s="455"/>
      <c r="N271" s="455"/>
      <c r="O271" s="455"/>
      <c r="P271" s="455"/>
      <c r="Q271" s="455"/>
      <c r="R271" s="455"/>
      <c r="S271" s="455"/>
      <c r="T271" s="455"/>
      <c r="U271" s="455"/>
      <c r="V271" s="455"/>
      <c r="W271" s="455"/>
      <c r="X271" s="455"/>
      <c r="Y271" s="455"/>
      <c r="Z271" s="455"/>
      <c r="AA271" s="455"/>
      <c r="AB271" s="455"/>
      <c r="AC271" s="455"/>
      <c r="AD271" s="455"/>
      <c r="AE271" s="455"/>
      <c r="AF271" s="455"/>
      <c r="AG271" s="455"/>
      <c r="AH271" s="455"/>
      <c r="AI271" t="str">
        <f>IF(ROUND(AA270-Aktíva!D105,0)=0,"","CHYBA")</f>
        <v/>
      </c>
      <c r="AJ271" t="s">
        <v>1077</v>
      </c>
    </row>
    <row r="272" spans="1:36" x14ac:dyDescent="0.25">
      <c r="A272" s="498" t="s">
        <v>1224</v>
      </c>
      <c r="B272" s="498"/>
      <c r="C272" s="498"/>
      <c r="D272" s="498"/>
      <c r="E272" s="498"/>
      <c r="F272" s="498"/>
      <c r="G272" s="498"/>
      <c r="H272" s="498"/>
      <c r="I272" s="498"/>
      <c r="J272" s="498"/>
      <c r="K272" s="455"/>
      <c r="L272" s="455"/>
      <c r="M272" s="455"/>
      <c r="N272" s="455"/>
      <c r="O272" s="455"/>
      <c r="P272" s="455"/>
      <c r="Q272" s="455"/>
      <c r="R272" s="455"/>
      <c r="S272" s="455"/>
      <c r="T272" s="455"/>
      <c r="U272" s="455"/>
      <c r="V272" s="455"/>
      <c r="W272" s="455"/>
      <c r="X272" s="455"/>
      <c r="Y272" s="455"/>
      <c r="Z272" s="455"/>
      <c r="AA272" s="455">
        <f>K272+S272</f>
        <v>0</v>
      </c>
      <c r="AB272" s="455"/>
      <c r="AC272" s="455"/>
      <c r="AD272" s="455"/>
      <c r="AE272" s="455"/>
      <c r="AF272" s="455"/>
      <c r="AG272" s="455"/>
      <c r="AH272" s="455"/>
    </row>
    <row r="273" spans="1:36" x14ac:dyDescent="0.25">
      <c r="A273" s="498"/>
      <c r="B273" s="498"/>
      <c r="C273" s="498"/>
      <c r="D273" s="498"/>
      <c r="E273" s="498"/>
      <c r="F273" s="498"/>
      <c r="G273" s="498"/>
      <c r="H273" s="498"/>
      <c r="I273" s="498"/>
      <c r="J273" s="498"/>
      <c r="K273" s="455"/>
      <c r="L273" s="455"/>
      <c r="M273" s="455"/>
      <c r="N273" s="455"/>
      <c r="O273" s="455"/>
      <c r="P273" s="455"/>
      <c r="Q273" s="455"/>
      <c r="R273" s="455"/>
      <c r="S273" s="455"/>
      <c r="T273" s="455"/>
      <c r="U273" s="455"/>
      <c r="V273" s="455"/>
      <c r="W273" s="455"/>
      <c r="X273" s="455"/>
      <c r="Y273" s="455"/>
      <c r="Z273" s="455"/>
      <c r="AA273" s="455"/>
      <c r="AB273" s="455"/>
      <c r="AC273" s="455"/>
      <c r="AD273" s="455"/>
      <c r="AE273" s="455"/>
      <c r="AF273" s="455"/>
      <c r="AG273" s="455"/>
      <c r="AH273" s="455"/>
      <c r="AI273" t="str">
        <f>IF(ROUND(AA272-Aktíva!D109,0)=0,"","CHYBA")</f>
        <v/>
      </c>
      <c r="AJ273" t="s">
        <v>1077</v>
      </c>
    </row>
    <row r="274" spans="1:36" x14ac:dyDescent="0.25">
      <c r="A274" s="498" t="s">
        <v>495</v>
      </c>
      <c r="B274" s="498"/>
      <c r="C274" s="498"/>
      <c r="D274" s="498"/>
      <c r="E274" s="498"/>
      <c r="F274" s="498"/>
      <c r="G274" s="498"/>
      <c r="H274" s="498"/>
      <c r="I274" s="498"/>
      <c r="J274" s="498"/>
      <c r="K274" s="455"/>
      <c r="L274" s="455"/>
      <c r="M274" s="455"/>
      <c r="N274" s="455"/>
      <c r="O274" s="455"/>
      <c r="P274" s="455"/>
      <c r="Q274" s="455"/>
      <c r="R274" s="455"/>
      <c r="S274" s="455"/>
      <c r="T274" s="455"/>
      <c r="U274" s="455"/>
      <c r="V274" s="455"/>
      <c r="W274" s="455"/>
      <c r="X274" s="455"/>
      <c r="Y274" s="455"/>
      <c r="Z274" s="455"/>
      <c r="AA274" s="455">
        <f>K274+S274</f>
        <v>0</v>
      </c>
      <c r="AB274" s="455"/>
      <c r="AC274" s="455"/>
      <c r="AD274" s="455"/>
      <c r="AE274" s="455"/>
      <c r="AF274" s="455"/>
      <c r="AG274" s="455"/>
      <c r="AH274" s="455"/>
    </row>
    <row r="275" spans="1:36" x14ac:dyDescent="0.25">
      <c r="A275" s="498"/>
      <c r="B275" s="498"/>
      <c r="C275" s="498"/>
      <c r="D275" s="498"/>
      <c r="E275" s="498"/>
      <c r="F275" s="498"/>
      <c r="G275" s="498"/>
      <c r="H275" s="498"/>
      <c r="I275" s="498"/>
      <c r="J275" s="498"/>
      <c r="K275" s="455"/>
      <c r="L275" s="455"/>
      <c r="M275" s="455"/>
      <c r="N275" s="455"/>
      <c r="O275" s="455"/>
      <c r="P275" s="455"/>
      <c r="Q275" s="455"/>
      <c r="R275" s="455"/>
      <c r="S275" s="455"/>
      <c r="T275" s="455"/>
      <c r="U275" s="455"/>
      <c r="V275" s="455"/>
      <c r="W275" s="455"/>
      <c r="X275" s="455"/>
      <c r="Y275" s="455"/>
      <c r="Z275" s="455"/>
      <c r="AA275" s="455"/>
      <c r="AB275" s="455"/>
      <c r="AC275" s="455"/>
      <c r="AD275" s="455"/>
      <c r="AE275" s="455"/>
      <c r="AF275" s="455"/>
      <c r="AG275" s="455"/>
      <c r="AH275" s="455"/>
      <c r="AI275" t="str">
        <f>IF(ROUND(AA274-Aktíva!D111,0)=0,"","CHYBA")</f>
        <v/>
      </c>
      <c r="AJ275" t="s">
        <v>1077</v>
      </c>
    </row>
    <row r="276" spans="1:36" x14ac:dyDescent="0.25">
      <c r="A276" s="498" t="s">
        <v>494</v>
      </c>
      <c r="B276" s="498"/>
      <c r="C276" s="498"/>
      <c r="D276" s="498"/>
      <c r="E276" s="498"/>
      <c r="F276" s="498"/>
      <c r="G276" s="498"/>
      <c r="H276" s="498"/>
      <c r="I276" s="498"/>
      <c r="J276" s="498"/>
      <c r="K276" s="455"/>
      <c r="L276" s="455"/>
      <c r="M276" s="455"/>
      <c r="N276" s="455"/>
      <c r="O276" s="455"/>
      <c r="P276" s="455"/>
      <c r="Q276" s="455"/>
      <c r="R276" s="455"/>
      <c r="S276" s="455"/>
      <c r="T276" s="455"/>
      <c r="U276" s="455"/>
      <c r="V276" s="455"/>
      <c r="W276" s="455"/>
      <c r="X276" s="455"/>
      <c r="Y276" s="455"/>
      <c r="Z276" s="455"/>
      <c r="AA276" s="455">
        <f>K276+S276</f>
        <v>0</v>
      </c>
      <c r="AB276" s="455"/>
      <c r="AC276" s="455"/>
      <c r="AD276" s="455"/>
      <c r="AE276" s="455"/>
      <c r="AF276" s="455"/>
      <c r="AG276" s="455"/>
      <c r="AH276" s="455"/>
    </row>
    <row r="277" spans="1:36" x14ac:dyDescent="0.25">
      <c r="A277" s="498"/>
      <c r="B277" s="498"/>
      <c r="C277" s="498"/>
      <c r="D277" s="498"/>
      <c r="E277" s="498"/>
      <c r="F277" s="498"/>
      <c r="G277" s="498"/>
      <c r="H277" s="498"/>
      <c r="I277" s="498"/>
      <c r="J277" s="498"/>
      <c r="K277" s="455"/>
      <c r="L277" s="455"/>
      <c r="M277" s="455"/>
      <c r="N277" s="455"/>
      <c r="O277" s="455"/>
      <c r="P277" s="455"/>
      <c r="Q277" s="455"/>
      <c r="R277" s="455"/>
      <c r="S277" s="455"/>
      <c r="T277" s="455"/>
      <c r="U277" s="455"/>
      <c r="V277" s="455"/>
      <c r="W277" s="455"/>
      <c r="X277" s="455"/>
      <c r="Y277" s="455"/>
      <c r="Z277" s="455"/>
      <c r="AA277" s="455"/>
      <c r="AB277" s="455"/>
      <c r="AC277" s="455"/>
      <c r="AD277" s="455"/>
      <c r="AE277" s="455"/>
      <c r="AF277" s="455"/>
      <c r="AG277" s="455"/>
      <c r="AH277" s="455"/>
      <c r="AI277" t="str">
        <f>IF(ROUND(AA276-Aktíva!D113,0)=0,"","CHYBA")</f>
        <v/>
      </c>
      <c r="AJ277" t="s">
        <v>1077</v>
      </c>
    </row>
    <row r="278" spans="1:36" x14ac:dyDescent="0.25">
      <c r="A278" s="498" t="s">
        <v>493</v>
      </c>
      <c r="B278" s="498"/>
      <c r="C278" s="498"/>
      <c r="D278" s="498"/>
      <c r="E278" s="498"/>
      <c r="F278" s="498"/>
      <c r="G278" s="498"/>
      <c r="H278" s="498"/>
      <c r="I278" s="498"/>
      <c r="J278" s="498"/>
      <c r="K278" s="455"/>
      <c r="L278" s="455"/>
      <c r="M278" s="455"/>
      <c r="N278" s="455"/>
      <c r="O278" s="455"/>
      <c r="P278" s="455"/>
      <c r="Q278" s="455"/>
      <c r="R278" s="455"/>
      <c r="S278" s="455"/>
      <c r="T278" s="455"/>
      <c r="U278" s="455"/>
      <c r="V278" s="455"/>
      <c r="W278" s="455"/>
      <c r="X278" s="455"/>
      <c r="Y278" s="455"/>
      <c r="Z278" s="455"/>
      <c r="AA278" s="455">
        <f>K278+S278</f>
        <v>0</v>
      </c>
      <c r="AB278" s="455"/>
      <c r="AC278" s="455"/>
      <c r="AD278" s="455"/>
      <c r="AE278" s="455"/>
      <c r="AF278" s="455"/>
      <c r="AG278" s="455"/>
      <c r="AH278" s="455"/>
    </row>
    <row r="279" spans="1:36" x14ac:dyDescent="0.25">
      <c r="A279" s="498"/>
      <c r="B279" s="498"/>
      <c r="C279" s="498"/>
      <c r="D279" s="498"/>
      <c r="E279" s="498"/>
      <c r="F279" s="498"/>
      <c r="G279" s="498"/>
      <c r="H279" s="498"/>
      <c r="I279" s="498"/>
      <c r="J279" s="498"/>
      <c r="K279" s="455"/>
      <c r="L279" s="455"/>
      <c r="M279" s="455"/>
      <c r="N279" s="455"/>
      <c r="O279" s="455"/>
      <c r="P279" s="455"/>
      <c r="Q279" s="455"/>
      <c r="R279" s="455"/>
      <c r="S279" s="455"/>
      <c r="T279" s="455"/>
      <c r="U279" s="455"/>
      <c r="V279" s="455"/>
      <c r="W279" s="455"/>
      <c r="X279" s="455"/>
      <c r="Y279" s="455"/>
      <c r="Z279" s="455"/>
      <c r="AA279" s="455"/>
      <c r="AB279" s="455"/>
      <c r="AC279" s="455"/>
      <c r="AD279" s="455"/>
      <c r="AE279" s="455"/>
      <c r="AF279" s="455"/>
      <c r="AG279" s="455"/>
      <c r="AH279" s="455"/>
      <c r="AI279" t="str">
        <f>IF(ROUND(AA278-Aktíva!D115,0)=0,"","CHYBA")</f>
        <v/>
      </c>
      <c r="AJ279" t="s">
        <v>1077</v>
      </c>
    </row>
    <row r="280" spans="1:36" x14ac:dyDescent="0.25">
      <c r="A280" s="498" t="s">
        <v>492</v>
      </c>
      <c r="B280" s="498"/>
      <c r="C280" s="498"/>
      <c r="D280" s="498"/>
      <c r="E280" s="498"/>
      <c r="F280" s="498"/>
      <c r="G280" s="498"/>
      <c r="H280" s="498"/>
      <c r="I280" s="498"/>
      <c r="J280" s="498"/>
      <c r="K280" s="455"/>
      <c r="L280" s="455"/>
      <c r="M280" s="455"/>
      <c r="N280" s="455"/>
      <c r="O280" s="455"/>
      <c r="P280" s="455"/>
      <c r="Q280" s="455"/>
      <c r="R280" s="455"/>
      <c r="S280" s="455"/>
      <c r="T280" s="455"/>
      <c r="U280" s="455"/>
      <c r="V280" s="455"/>
      <c r="W280" s="455"/>
      <c r="X280" s="455"/>
      <c r="Y280" s="455"/>
      <c r="Z280" s="455"/>
      <c r="AA280" s="455">
        <f>K280+S280</f>
        <v>0</v>
      </c>
      <c r="AB280" s="455"/>
      <c r="AC280" s="455"/>
      <c r="AD280" s="455"/>
      <c r="AE280" s="455"/>
      <c r="AF280" s="455"/>
      <c r="AG280" s="455"/>
      <c r="AH280" s="455"/>
    </row>
    <row r="281" spans="1:36" x14ac:dyDescent="0.25">
      <c r="A281" s="498"/>
      <c r="B281" s="498"/>
      <c r="C281" s="498"/>
      <c r="D281" s="498"/>
      <c r="E281" s="498"/>
      <c r="F281" s="498"/>
      <c r="G281" s="498"/>
      <c r="H281" s="498"/>
      <c r="I281" s="498"/>
      <c r="J281" s="498"/>
      <c r="K281" s="455"/>
      <c r="L281" s="455"/>
      <c r="M281" s="455"/>
      <c r="N281" s="455"/>
      <c r="O281" s="455"/>
      <c r="P281" s="455"/>
      <c r="Q281" s="455"/>
      <c r="R281" s="455"/>
      <c r="S281" s="455"/>
      <c r="T281" s="455"/>
      <c r="U281" s="455"/>
      <c r="V281" s="455"/>
      <c r="W281" s="455"/>
      <c r="X281" s="455"/>
      <c r="Y281" s="455"/>
      <c r="Z281" s="455"/>
      <c r="AA281" s="455"/>
      <c r="AB281" s="455"/>
      <c r="AC281" s="455"/>
      <c r="AD281" s="455"/>
      <c r="AE281" s="455"/>
      <c r="AF281" s="455"/>
      <c r="AG281" s="455"/>
      <c r="AH281" s="455"/>
      <c r="AI281" t="str">
        <f>IF(ROUND(AA280-Aktíva!D117,0)=0,"","CHYBA")</f>
        <v/>
      </c>
      <c r="AJ281" t="s">
        <v>1077</v>
      </c>
    </row>
    <row r="282" spans="1:36" x14ac:dyDescent="0.25">
      <c r="A282" s="498" t="s">
        <v>491</v>
      </c>
      <c r="B282" s="498"/>
      <c r="C282" s="498"/>
      <c r="D282" s="498"/>
      <c r="E282" s="498"/>
      <c r="F282" s="498"/>
      <c r="G282" s="498"/>
      <c r="H282" s="498"/>
      <c r="I282" s="498"/>
      <c r="J282" s="498"/>
      <c r="K282" s="455">
        <v>15983</v>
      </c>
      <c r="L282" s="455"/>
      <c r="M282" s="455"/>
      <c r="N282" s="455"/>
      <c r="O282" s="455"/>
      <c r="P282" s="455"/>
      <c r="Q282" s="455"/>
      <c r="R282" s="455"/>
      <c r="S282" s="455"/>
      <c r="T282" s="455"/>
      <c r="U282" s="455"/>
      <c r="V282" s="455"/>
      <c r="W282" s="455"/>
      <c r="X282" s="455"/>
      <c r="Y282" s="455"/>
      <c r="Z282" s="455"/>
      <c r="AA282" s="455">
        <f>K282+S282</f>
        <v>15983</v>
      </c>
      <c r="AB282" s="455"/>
      <c r="AC282" s="455"/>
      <c r="AD282" s="455"/>
      <c r="AE282" s="455"/>
      <c r="AF282" s="455"/>
      <c r="AG282" s="455"/>
      <c r="AH282" s="455"/>
    </row>
    <row r="283" spans="1:36" x14ac:dyDescent="0.25">
      <c r="A283" s="498"/>
      <c r="B283" s="498"/>
      <c r="C283" s="498"/>
      <c r="D283" s="498"/>
      <c r="E283" s="498"/>
      <c r="F283" s="498"/>
      <c r="G283" s="498"/>
      <c r="H283" s="498"/>
      <c r="I283" s="498"/>
      <c r="J283" s="498"/>
      <c r="K283" s="455"/>
      <c r="L283" s="455"/>
      <c r="M283" s="455"/>
      <c r="N283" s="455"/>
      <c r="O283" s="455"/>
      <c r="P283" s="455"/>
      <c r="Q283" s="455"/>
      <c r="R283" s="455"/>
      <c r="S283" s="455"/>
      <c r="T283" s="455"/>
      <c r="U283" s="455"/>
      <c r="V283" s="455"/>
      <c r="W283" s="455"/>
      <c r="X283" s="455"/>
      <c r="Y283" s="455"/>
      <c r="Z283" s="455"/>
      <c r="AA283" s="455"/>
      <c r="AB283" s="455"/>
      <c r="AC283" s="455"/>
      <c r="AD283" s="455"/>
      <c r="AE283" s="455"/>
      <c r="AF283" s="455"/>
      <c r="AG283" s="455"/>
      <c r="AH283" s="455"/>
      <c r="AI283" t="str">
        <f>IF(ROUND(AA282-Aktíva!D119,0)=0,"","CHYBA")</f>
        <v/>
      </c>
      <c r="AJ283" t="s">
        <v>1077</v>
      </c>
    </row>
    <row r="284" spans="1:36" x14ac:dyDescent="0.25">
      <c r="A284" s="492" t="s">
        <v>487</v>
      </c>
      <c r="B284" s="492"/>
      <c r="C284" s="492"/>
      <c r="D284" s="492"/>
      <c r="E284" s="492"/>
      <c r="F284" s="492"/>
      <c r="G284" s="492"/>
      <c r="H284" s="492"/>
      <c r="I284" s="492"/>
      <c r="J284" s="492"/>
      <c r="K284" s="462">
        <f>SUM(K270:R283)</f>
        <v>436579</v>
      </c>
      <c r="L284" s="462"/>
      <c r="M284" s="462"/>
      <c r="N284" s="462"/>
      <c r="O284" s="462"/>
      <c r="P284" s="462"/>
      <c r="Q284" s="462"/>
      <c r="R284" s="462"/>
      <c r="S284" s="462">
        <f>SUM(S270:Z283)</f>
        <v>285186</v>
      </c>
      <c r="T284" s="462"/>
      <c r="U284" s="462"/>
      <c r="V284" s="462"/>
      <c r="W284" s="462"/>
      <c r="X284" s="462"/>
      <c r="Y284" s="462"/>
      <c r="Z284" s="462"/>
      <c r="AA284" s="462">
        <f>SUM(AA270:AH283)</f>
        <v>721765</v>
      </c>
      <c r="AB284" s="462"/>
      <c r="AC284" s="462"/>
      <c r="AD284" s="462"/>
      <c r="AE284" s="462"/>
      <c r="AF284" s="462"/>
      <c r="AG284" s="462"/>
      <c r="AH284" s="462"/>
    </row>
    <row r="285" spans="1:36" x14ac:dyDescent="0.25">
      <c r="A285" s="492"/>
      <c r="B285" s="492"/>
      <c r="C285" s="492"/>
      <c r="D285" s="492"/>
      <c r="E285" s="492"/>
      <c r="F285" s="492"/>
      <c r="G285" s="492"/>
      <c r="H285" s="492"/>
      <c r="I285" s="492"/>
      <c r="J285" s="492"/>
      <c r="K285" s="462"/>
      <c r="L285" s="462"/>
      <c r="M285" s="462"/>
      <c r="N285" s="462"/>
      <c r="O285" s="462"/>
      <c r="P285" s="462"/>
      <c r="Q285" s="462"/>
      <c r="R285" s="462"/>
      <c r="S285" s="462"/>
      <c r="T285" s="462"/>
      <c r="U285" s="462"/>
      <c r="V285" s="462"/>
      <c r="W285" s="462"/>
      <c r="X285" s="462"/>
      <c r="Y285" s="462"/>
      <c r="Z285" s="462"/>
      <c r="AA285" s="462"/>
      <c r="AB285" s="462"/>
      <c r="AC285" s="462"/>
      <c r="AD285" s="462"/>
      <c r="AE285" s="462"/>
      <c r="AF285" s="462"/>
      <c r="AG285" s="462"/>
      <c r="AH285" s="462"/>
      <c r="AI285" t="str">
        <f>IF(ROUND(AA284-Aktíva!D103,0)=0,"","CHYBA")</f>
        <v/>
      </c>
      <c r="AJ285" t="s">
        <v>1077</v>
      </c>
    </row>
    <row r="286" spans="1:36" x14ac:dyDescent="0.25">
      <c r="A286" s="201"/>
      <c r="B286" s="201"/>
      <c r="C286" s="201"/>
      <c r="D286" s="201"/>
      <c r="E286" s="201"/>
      <c r="F286" s="201"/>
      <c r="G286" s="201"/>
      <c r="H286" s="201"/>
      <c r="I286" s="201"/>
      <c r="J286" s="201"/>
      <c r="K286" s="202"/>
      <c r="L286" s="202"/>
      <c r="M286" s="202"/>
      <c r="N286" s="202"/>
      <c r="O286" s="202"/>
      <c r="P286" s="202"/>
      <c r="Q286" s="202"/>
      <c r="R286" s="202"/>
      <c r="S286" s="202"/>
      <c r="T286" s="202"/>
      <c r="U286" s="202"/>
      <c r="V286" s="202"/>
      <c r="W286" s="202"/>
      <c r="X286" s="202"/>
      <c r="Y286" s="202"/>
      <c r="Z286" s="202"/>
      <c r="AA286" s="202"/>
      <c r="AB286" s="202"/>
      <c r="AC286" s="202"/>
      <c r="AD286" s="202"/>
      <c r="AE286" s="202"/>
      <c r="AF286" s="202"/>
      <c r="AG286" s="202"/>
      <c r="AH286" s="202"/>
    </row>
    <row r="287" spans="1:36" x14ac:dyDescent="0.25">
      <c r="A287" s="195"/>
      <c r="B287" s="195"/>
      <c r="C287" s="195"/>
      <c r="D287" s="195"/>
      <c r="E287" s="195"/>
      <c r="F287" s="195"/>
      <c r="G287" s="195"/>
      <c r="H287" s="195"/>
      <c r="I287" s="195"/>
      <c r="J287" s="195"/>
      <c r="K287" s="195"/>
      <c r="L287" s="195"/>
      <c r="M287" s="195"/>
      <c r="N287" s="195"/>
      <c r="O287" s="195"/>
      <c r="P287" s="195"/>
      <c r="Q287" s="195"/>
      <c r="R287" s="195"/>
      <c r="S287" s="195"/>
      <c r="T287" s="195"/>
      <c r="U287" s="195"/>
      <c r="V287" s="195"/>
      <c r="W287" s="195"/>
      <c r="X287" s="195"/>
      <c r="Y287" s="195"/>
      <c r="Z287" s="195"/>
      <c r="AA287" s="195"/>
      <c r="AB287" s="195"/>
      <c r="AC287" s="195"/>
      <c r="AD287" s="195"/>
      <c r="AE287" s="195"/>
      <c r="AF287" s="195"/>
      <c r="AG287" s="195"/>
      <c r="AH287" s="195"/>
    </row>
    <row r="288" spans="1:36" x14ac:dyDescent="0.25">
      <c r="A288" s="469" t="s">
        <v>490</v>
      </c>
      <c r="B288" s="469"/>
      <c r="C288" s="469"/>
      <c r="D288" s="469"/>
      <c r="E288" s="469"/>
      <c r="F288" s="469"/>
      <c r="G288" s="469"/>
      <c r="H288" s="469"/>
      <c r="I288" s="469"/>
      <c r="J288" s="469"/>
      <c r="K288" s="469"/>
      <c r="L288" s="469"/>
      <c r="M288" s="469"/>
      <c r="N288" s="469"/>
      <c r="O288" s="469" t="s">
        <v>58</v>
      </c>
      <c r="P288" s="469"/>
      <c r="Q288" s="469"/>
      <c r="R288" s="469"/>
      <c r="S288" s="469"/>
      <c r="T288" s="469"/>
      <c r="U288" s="469"/>
      <c r="V288" s="469"/>
      <c r="W288" s="469"/>
      <c r="X288" s="469"/>
      <c r="Y288" s="469" t="s">
        <v>59</v>
      </c>
      <c r="Z288" s="469"/>
      <c r="AA288" s="469"/>
      <c r="AB288" s="469"/>
      <c r="AC288" s="469"/>
      <c r="AD288" s="469"/>
      <c r="AE288" s="469"/>
      <c r="AF288" s="469"/>
      <c r="AG288" s="469"/>
      <c r="AH288" s="469"/>
    </row>
    <row r="289" spans="1:36" x14ac:dyDescent="0.25">
      <c r="A289" s="469"/>
      <c r="B289" s="469"/>
      <c r="C289" s="469"/>
      <c r="D289" s="469"/>
      <c r="E289" s="469"/>
      <c r="F289" s="469"/>
      <c r="G289" s="469"/>
      <c r="H289" s="469"/>
      <c r="I289" s="469"/>
      <c r="J289" s="469"/>
      <c r="K289" s="469"/>
      <c r="L289" s="469"/>
      <c r="M289" s="469"/>
      <c r="N289" s="469"/>
      <c r="O289" s="469"/>
      <c r="P289" s="469"/>
      <c r="Q289" s="469"/>
      <c r="R289" s="469"/>
      <c r="S289" s="469"/>
      <c r="T289" s="469"/>
      <c r="U289" s="469"/>
      <c r="V289" s="469"/>
      <c r="W289" s="469"/>
      <c r="X289" s="469"/>
      <c r="Y289" s="469"/>
      <c r="Z289" s="469"/>
      <c r="AA289" s="469"/>
      <c r="AB289" s="469"/>
      <c r="AC289" s="469"/>
      <c r="AD289" s="469"/>
      <c r="AE289" s="469"/>
      <c r="AF289" s="469"/>
      <c r="AG289" s="469"/>
      <c r="AH289" s="469"/>
    </row>
    <row r="290" spans="1:36" x14ac:dyDescent="0.25">
      <c r="A290" s="449" t="s">
        <v>489</v>
      </c>
      <c r="B290" s="450"/>
      <c r="C290" s="450"/>
      <c r="D290" s="450"/>
      <c r="E290" s="450"/>
      <c r="F290" s="450"/>
      <c r="G290" s="450"/>
      <c r="H290" s="450"/>
      <c r="I290" s="450"/>
      <c r="J290" s="450"/>
      <c r="K290" s="450"/>
      <c r="L290" s="450"/>
      <c r="M290" s="450"/>
      <c r="N290" s="451"/>
      <c r="O290" s="455">
        <v>285186</v>
      </c>
      <c r="P290" s="455"/>
      <c r="Q290" s="455"/>
      <c r="R290" s="455"/>
      <c r="S290" s="455"/>
      <c r="T290" s="455"/>
      <c r="U290" s="455"/>
      <c r="V290" s="455"/>
      <c r="W290" s="455"/>
      <c r="X290" s="455"/>
      <c r="Y290" s="455">
        <v>252368</v>
      </c>
      <c r="Z290" s="455"/>
      <c r="AA290" s="455"/>
      <c r="AB290" s="455"/>
      <c r="AC290" s="455"/>
      <c r="AD290" s="455"/>
      <c r="AE290" s="455"/>
      <c r="AF290" s="455"/>
      <c r="AG290" s="455"/>
      <c r="AH290" s="455"/>
    </row>
    <row r="291" spans="1:36" x14ac:dyDescent="0.25">
      <c r="A291" s="452"/>
      <c r="B291" s="453"/>
      <c r="C291" s="453"/>
      <c r="D291" s="453"/>
      <c r="E291" s="453"/>
      <c r="F291" s="453"/>
      <c r="G291" s="453"/>
      <c r="H291" s="453"/>
      <c r="I291" s="453"/>
      <c r="J291" s="453"/>
      <c r="K291" s="453"/>
      <c r="L291" s="453"/>
      <c r="M291" s="453"/>
      <c r="N291" s="454"/>
      <c r="O291" s="455"/>
      <c r="P291" s="455"/>
      <c r="Q291" s="455"/>
      <c r="R291" s="455"/>
      <c r="S291" s="455"/>
      <c r="T291" s="455"/>
      <c r="U291" s="455"/>
      <c r="V291" s="455"/>
      <c r="W291" s="455"/>
      <c r="X291" s="455"/>
      <c r="Y291" s="455"/>
      <c r="Z291" s="455"/>
      <c r="AA291" s="455"/>
      <c r="AB291" s="455"/>
      <c r="AC291" s="455"/>
      <c r="AD291" s="455"/>
      <c r="AE291" s="455"/>
      <c r="AF291" s="455"/>
      <c r="AG291" s="455"/>
      <c r="AH291" s="455"/>
    </row>
    <row r="292" spans="1:36" x14ac:dyDescent="0.25">
      <c r="A292" s="449" t="s">
        <v>488</v>
      </c>
      <c r="B292" s="450"/>
      <c r="C292" s="450"/>
      <c r="D292" s="450"/>
      <c r="E292" s="450"/>
      <c r="F292" s="450"/>
      <c r="G292" s="450"/>
      <c r="H292" s="450"/>
      <c r="I292" s="450"/>
      <c r="J292" s="450"/>
      <c r="K292" s="450"/>
      <c r="L292" s="450"/>
      <c r="M292" s="450"/>
      <c r="N292" s="451"/>
      <c r="O292" s="455">
        <v>436579</v>
      </c>
      <c r="P292" s="455"/>
      <c r="Q292" s="455"/>
      <c r="R292" s="455"/>
      <c r="S292" s="455"/>
      <c r="T292" s="455"/>
      <c r="U292" s="455"/>
      <c r="V292" s="455"/>
      <c r="W292" s="455"/>
      <c r="X292" s="455"/>
      <c r="Y292" s="455">
        <v>319786</v>
      </c>
      <c r="Z292" s="455"/>
      <c r="AA292" s="455"/>
      <c r="AB292" s="455"/>
      <c r="AC292" s="455"/>
      <c r="AD292" s="455"/>
      <c r="AE292" s="455"/>
      <c r="AF292" s="455"/>
      <c r="AG292" s="455"/>
      <c r="AH292" s="455"/>
    </row>
    <row r="293" spans="1:36" x14ac:dyDescent="0.25">
      <c r="A293" s="452"/>
      <c r="B293" s="453"/>
      <c r="C293" s="453"/>
      <c r="D293" s="453"/>
      <c r="E293" s="453"/>
      <c r="F293" s="453"/>
      <c r="G293" s="453"/>
      <c r="H293" s="453"/>
      <c r="I293" s="453"/>
      <c r="J293" s="453"/>
      <c r="K293" s="453"/>
      <c r="L293" s="453"/>
      <c r="M293" s="453"/>
      <c r="N293" s="454"/>
      <c r="O293" s="455"/>
      <c r="P293" s="455"/>
      <c r="Q293" s="455"/>
      <c r="R293" s="455"/>
      <c r="S293" s="455"/>
      <c r="T293" s="455"/>
      <c r="U293" s="455"/>
      <c r="V293" s="455"/>
      <c r="W293" s="455"/>
      <c r="X293" s="455"/>
      <c r="Y293" s="455"/>
      <c r="Z293" s="455"/>
      <c r="AA293" s="455"/>
      <c r="AB293" s="455"/>
      <c r="AC293" s="455"/>
      <c r="AD293" s="455"/>
      <c r="AE293" s="455"/>
      <c r="AF293" s="455"/>
      <c r="AG293" s="455"/>
      <c r="AH293" s="455"/>
    </row>
    <row r="294" spans="1:36" x14ac:dyDescent="0.25">
      <c r="A294" s="456" t="s">
        <v>487</v>
      </c>
      <c r="B294" s="457"/>
      <c r="C294" s="457"/>
      <c r="D294" s="457"/>
      <c r="E294" s="457"/>
      <c r="F294" s="457"/>
      <c r="G294" s="457"/>
      <c r="H294" s="457"/>
      <c r="I294" s="457"/>
      <c r="J294" s="457"/>
      <c r="K294" s="457"/>
      <c r="L294" s="457"/>
      <c r="M294" s="457"/>
      <c r="N294" s="458"/>
      <c r="O294" s="462">
        <f>SUM(O290:X293)</f>
        <v>721765</v>
      </c>
      <c r="P294" s="462"/>
      <c r="Q294" s="462"/>
      <c r="R294" s="462"/>
      <c r="S294" s="462"/>
      <c r="T294" s="462"/>
      <c r="U294" s="462"/>
      <c r="V294" s="462"/>
      <c r="W294" s="462"/>
      <c r="X294" s="462"/>
      <c r="Y294" s="462">
        <f>SUM(Y290:AH293)</f>
        <v>572154</v>
      </c>
      <c r="Z294" s="462"/>
      <c r="AA294" s="462"/>
      <c r="AB294" s="462"/>
      <c r="AC294" s="462"/>
      <c r="AD294" s="462"/>
      <c r="AE294" s="462"/>
      <c r="AF294" s="462"/>
      <c r="AG294" s="462"/>
      <c r="AH294" s="462"/>
    </row>
    <row r="295" spans="1:36" x14ac:dyDescent="0.25">
      <c r="A295" s="459"/>
      <c r="B295" s="460"/>
      <c r="C295" s="460"/>
      <c r="D295" s="460"/>
      <c r="E295" s="460"/>
      <c r="F295" s="460"/>
      <c r="G295" s="460"/>
      <c r="H295" s="460"/>
      <c r="I295" s="460"/>
      <c r="J295" s="460"/>
      <c r="K295" s="460"/>
      <c r="L295" s="460"/>
      <c r="M295" s="460"/>
      <c r="N295" s="461"/>
      <c r="O295" s="462"/>
      <c r="P295" s="462"/>
      <c r="Q295" s="462"/>
      <c r="R295" s="462"/>
      <c r="S295" s="462"/>
      <c r="T295" s="462"/>
      <c r="U295" s="462"/>
      <c r="V295" s="462"/>
      <c r="W295" s="462"/>
      <c r="X295" s="462"/>
      <c r="Y295" s="462"/>
      <c r="Z295" s="462"/>
      <c r="AA295" s="462"/>
      <c r="AB295" s="462"/>
      <c r="AC295" s="462"/>
      <c r="AD295" s="462"/>
      <c r="AE295" s="462"/>
      <c r="AF295" s="462"/>
      <c r="AG295" s="462"/>
      <c r="AH295" s="462"/>
      <c r="AI295" t="str">
        <f>IF(ROUND(O294-Aktíva!D103,0)=0,"","CHYBA")</f>
        <v/>
      </c>
      <c r="AJ295" t="s">
        <v>1077</v>
      </c>
    </row>
    <row r="296" spans="1:36" x14ac:dyDescent="0.25">
      <c r="A296" s="449" t="s">
        <v>486</v>
      </c>
      <c r="B296" s="450"/>
      <c r="C296" s="450"/>
      <c r="D296" s="450"/>
      <c r="E296" s="450"/>
      <c r="F296" s="450"/>
      <c r="G296" s="450"/>
      <c r="H296" s="450"/>
      <c r="I296" s="450"/>
      <c r="J296" s="450"/>
      <c r="K296" s="450"/>
      <c r="L296" s="450"/>
      <c r="M296" s="450"/>
      <c r="N296" s="451"/>
      <c r="O296" s="455">
        <v>10706</v>
      </c>
      <c r="P296" s="455"/>
      <c r="Q296" s="455"/>
      <c r="R296" s="455"/>
      <c r="S296" s="455"/>
      <c r="T296" s="455"/>
      <c r="U296" s="455"/>
      <c r="V296" s="455"/>
      <c r="W296" s="455"/>
      <c r="X296" s="455"/>
      <c r="Y296" s="455">
        <v>8303</v>
      </c>
      <c r="Z296" s="455"/>
      <c r="AA296" s="455"/>
      <c r="AB296" s="455"/>
      <c r="AC296" s="455"/>
      <c r="AD296" s="455"/>
      <c r="AE296" s="455"/>
      <c r="AF296" s="455"/>
      <c r="AG296" s="455"/>
      <c r="AH296" s="455"/>
    </row>
    <row r="297" spans="1:36" x14ac:dyDescent="0.25">
      <c r="A297" s="452"/>
      <c r="B297" s="453"/>
      <c r="C297" s="453"/>
      <c r="D297" s="453"/>
      <c r="E297" s="453"/>
      <c r="F297" s="453"/>
      <c r="G297" s="453"/>
      <c r="H297" s="453"/>
      <c r="I297" s="453"/>
      <c r="J297" s="453"/>
      <c r="K297" s="453"/>
      <c r="L297" s="453"/>
      <c r="M297" s="453"/>
      <c r="N297" s="454"/>
      <c r="O297" s="455"/>
      <c r="P297" s="455"/>
      <c r="Q297" s="455"/>
      <c r="R297" s="455"/>
      <c r="S297" s="455"/>
      <c r="T297" s="455"/>
      <c r="U297" s="455"/>
      <c r="V297" s="455"/>
      <c r="W297" s="455"/>
      <c r="X297" s="455"/>
      <c r="Y297" s="455"/>
      <c r="Z297" s="455"/>
      <c r="AA297" s="455"/>
      <c r="AB297" s="455"/>
      <c r="AC297" s="455"/>
      <c r="AD297" s="455"/>
      <c r="AE297" s="455"/>
      <c r="AF297" s="455"/>
      <c r="AG297" s="455"/>
      <c r="AH297" s="455"/>
    </row>
    <row r="298" spans="1:36" x14ac:dyDescent="0.25">
      <c r="A298" s="449" t="s">
        <v>485</v>
      </c>
      <c r="B298" s="450"/>
      <c r="C298" s="450"/>
      <c r="D298" s="450"/>
      <c r="E298" s="450"/>
      <c r="F298" s="450"/>
      <c r="G298" s="450"/>
      <c r="H298" s="450"/>
      <c r="I298" s="450"/>
      <c r="J298" s="450"/>
      <c r="K298" s="450"/>
      <c r="L298" s="450"/>
      <c r="M298" s="450"/>
      <c r="N298" s="451"/>
      <c r="O298" s="455"/>
      <c r="P298" s="455"/>
      <c r="Q298" s="455"/>
      <c r="R298" s="455"/>
      <c r="S298" s="455"/>
      <c r="T298" s="455"/>
      <c r="U298" s="455"/>
      <c r="V298" s="455"/>
      <c r="W298" s="455"/>
      <c r="X298" s="455"/>
      <c r="Y298" s="455"/>
      <c r="Z298" s="455"/>
      <c r="AA298" s="455"/>
      <c r="AB298" s="455"/>
      <c r="AC298" s="455"/>
      <c r="AD298" s="455"/>
      <c r="AE298" s="455"/>
      <c r="AF298" s="455"/>
      <c r="AG298" s="455"/>
      <c r="AH298" s="455"/>
    </row>
    <row r="299" spans="1:36" x14ac:dyDescent="0.25">
      <c r="A299" s="452"/>
      <c r="B299" s="453"/>
      <c r="C299" s="453"/>
      <c r="D299" s="453"/>
      <c r="E299" s="453"/>
      <c r="F299" s="453"/>
      <c r="G299" s="453"/>
      <c r="H299" s="453"/>
      <c r="I299" s="453"/>
      <c r="J299" s="453"/>
      <c r="K299" s="453"/>
      <c r="L299" s="453"/>
      <c r="M299" s="453"/>
      <c r="N299" s="454"/>
      <c r="O299" s="455"/>
      <c r="P299" s="455"/>
      <c r="Q299" s="455"/>
      <c r="R299" s="455"/>
      <c r="S299" s="455"/>
      <c r="T299" s="455"/>
      <c r="U299" s="455"/>
      <c r="V299" s="455"/>
      <c r="W299" s="455"/>
      <c r="X299" s="455"/>
      <c r="Y299" s="455"/>
      <c r="Z299" s="455"/>
      <c r="AA299" s="455"/>
      <c r="AB299" s="455"/>
      <c r="AC299" s="455"/>
      <c r="AD299" s="455"/>
      <c r="AE299" s="455"/>
      <c r="AF299" s="455"/>
      <c r="AG299" s="455"/>
      <c r="AH299" s="455"/>
    </row>
    <row r="300" spans="1:36" x14ac:dyDescent="0.25">
      <c r="A300" s="456" t="s">
        <v>484</v>
      </c>
      <c r="B300" s="457"/>
      <c r="C300" s="457"/>
      <c r="D300" s="457"/>
      <c r="E300" s="457"/>
      <c r="F300" s="457"/>
      <c r="G300" s="457"/>
      <c r="H300" s="457"/>
      <c r="I300" s="457"/>
      <c r="J300" s="457"/>
      <c r="K300" s="457"/>
      <c r="L300" s="457"/>
      <c r="M300" s="457"/>
      <c r="N300" s="458"/>
      <c r="O300" s="462">
        <f>SUM(O296:X299)</f>
        <v>10706</v>
      </c>
      <c r="P300" s="462"/>
      <c r="Q300" s="462"/>
      <c r="R300" s="462"/>
      <c r="S300" s="462"/>
      <c r="T300" s="462"/>
      <c r="U300" s="462"/>
      <c r="V300" s="462"/>
      <c r="W300" s="462"/>
      <c r="X300" s="462"/>
      <c r="Y300" s="462">
        <f>SUM(Y296:AH299)</f>
        <v>8303</v>
      </c>
      <c r="Z300" s="462"/>
      <c r="AA300" s="462"/>
      <c r="AB300" s="462"/>
      <c r="AC300" s="462"/>
      <c r="AD300" s="462"/>
      <c r="AE300" s="462"/>
      <c r="AF300" s="462"/>
      <c r="AG300" s="462"/>
      <c r="AH300" s="462"/>
    </row>
    <row r="301" spans="1:36" x14ac:dyDescent="0.25">
      <c r="A301" s="459"/>
      <c r="B301" s="460"/>
      <c r="C301" s="460"/>
      <c r="D301" s="460"/>
      <c r="E301" s="460"/>
      <c r="F301" s="460"/>
      <c r="G301" s="460"/>
      <c r="H301" s="460"/>
      <c r="I301" s="460"/>
      <c r="J301" s="460"/>
      <c r="K301" s="460"/>
      <c r="L301" s="460"/>
      <c r="M301" s="460"/>
      <c r="N301" s="461"/>
      <c r="O301" s="462"/>
      <c r="P301" s="462"/>
      <c r="Q301" s="462"/>
      <c r="R301" s="462"/>
      <c r="S301" s="462"/>
      <c r="T301" s="462"/>
      <c r="U301" s="462"/>
      <c r="V301" s="462"/>
      <c r="W301" s="462"/>
      <c r="X301" s="462"/>
      <c r="Y301" s="462"/>
      <c r="Z301" s="462"/>
      <c r="AA301" s="462"/>
      <c r="AB301" s="462"/>
      <c r="AC301" s="462"/>
      <c r="AD301" s="462"/>
      <c r="AE301" s="462"/>
      <c r="AF301" s="462"/>
      <c r="AG301" s="462"/>
      <c r="AH301" s="462"/>
      <c r="AI301" t="str">
        <f>IF(ROUND(O300-Aktíva!D84+Aktíva!D101,0)=0,"","CHYBA")</f>
        <v/>
      </c>
      <c r="AJ301" t="s">
        <v>1077</v>
      </c>
    </row>
    <row r="302" spans="1:36" x14ac:dyDescent="0.25">
      <c r="A302" s="195"/>
      <c r="B302" s="195"/>
      <c r="C302" s="195"/>
      <c r="D302" s="195"/>
      <c r="E302" s="195"/>
      <c r="F302" s="195"/>
      <c r="G302" s="195"/>
      <c r="H302" s="195"/>
      <c r="I302" s="195"/>
      <c r="J302" s="195"/>
      <c r="K302" s="195"/>
      <c r="L302" s="195"/>
      <c r="M302" s="195"/>
      <c r="N302" s="195"/>
      <c r="O302" s="195"/>
      <c r="P302" s="195"/>
      <c r="Q302" s="195"/>
      <c r="R302" s="195"/>
      <c r="S302" s="195"/>
      <c r="T302" s="195"/>
      <c r="U302" s="195"/>
      <c r="V302" s="195"/>
      <c r="W302" s="195"/>
      <c r="X302" s="195"/>
      <c r="Y302" s="195"/>
      <c r="Z302" s="195"/>
      <c r="AA302" s="195"/>
      <c r="AB302" s="195"/>
      <c r="AC302" s="195"/>
      <c r="AD302" s="195"/>
      <c r="AE302" s="195"/>
      <c r="AF302" s="195"/>
      <c r="AG302" s="195"/>
      <c r="AH302" s="195"/>
    </row>
    <row r="303" spans="1:36" ht="14.45" hidden="1" x14ac:dyDescent="0.3">
      <c r="A303" s="178"/>
      <c r="B303" s="178"/>
      <c r="C303" s="178"/>
      <c r="D303" s="178"/>
      <c r="E303" s="178"/>
      <c r="F303" s="178"/>
      <c r="G303" s="178"/>
      <c r="H303" s="178"/>
      <c r="I303" s="178"/>
      <c r="J303" s="17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  <c r="AC303" s="178"/>
      <c r="AD303" s="178"/>
      <c r="AE303" s="178"/>
      <c r="AF303" s="178"/>
      <c r="AG303" s="178"/>
      <c r="AH303" s="178"/>
    </row>
    <row r="304" spans="1:36" ht="14.45" hidden="1" x14ac:dyDescent="0.3">
      <c r="A304" s="178"/>
      <c r="B304" s="178"/>
      <c r="C304" s="178"/>
      <c r="D304" s="178"/>
      <c r="E304" s="178"/>
      <c r="F304" s="178"/>
      <c r="G304" s="178"/>
      <c r="H304" s="178"/>
      <c r="I304" s="178"/>
      <c r="J304" s="17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  <c r="AC304" s="178"/>
      <c r="AD304" s="178"/>
      <c r="AE304" s="178"/>
      <c r="AF304" s="178"/>
      <c r="AG304" s="178"/>
      <c r="AH304" s="178"/>
    </row>
    <row r="305" spans="1:34" x14ac:dyDescent="0.25">
      <c r="A305" s="467" t="s">
        <v>483</v>
      </c>
      <c r="B305" s="468"/>
      <c r="C305" s="468"/>
      <c r="D305" s="468"/>
      <c r="E305" s="468"/>
      <c r="F305" s="468"/>
      <c r="G305" s="468"/>
      <c r="H305" s="468"/>
      <c r="I305" s="468"/>
      <c r="J305" s="468"/>
      <c r="K305" s="468"/>
      <c r="L305" s="468"/>
      <c r="M305" s="468"/>
      <c r="N305" s="468"/>
      <c r="O305" s="468"/>
      <c r="P305" s="468"/>
      <c r="Q305" s="468"/>
      <c r="R305" s="468"/>
      <c r="S305" s="468"/>
      <c r="T305" s="468"/>
      <c r="U305" s="468"/>
      <c r="V305" s="468"/>
      <c r="W305" s="468"/>
      <c r="X305" s="468"/>
      <c r="Y305" s="468"/>
      <c r="Z305" s="468"/>
      <c r="AA305" s="468"/>
      <c r="AB305" s="468"/>
      <c r="AC305" s="468"/>
      <c r="AD305" s="468"/>
      <c r="AE305" s="468"/>
      <c r="AF305" s="468"/>
      <c r="AG305" s="468"/>
      <c r="AH305" s="468"/>
    </row>
    <row r="306" spans="1:34" x14ac:dyDescent="0.25">
      <c r="A306" s="195"/>
      <c r="B306" s="195"/>
      <c r="C306" s="195"/>
      <c r="D306" s="195"/>
      <c r="E306" s="195"/>
      <c r="F306" s="195"/>
      <c r="G306" s="195"/>
      <c r="H306" s="195"/>
      <c r="I306" s="195"/>
      <c r="J306" s="195"/>
      <c r="K306" s="195"/>
      <c r="L306" s="195"/>
      <c r="M306" s="195"/>
      <c r="N306" s="195"/>
      <c r="O306" s="195"/>
      <c r="P306" s="195"/>
      <c r="Q306" s="195"/>
      <c r="R306" s="195"/>
      <c r="S306" s="195"/>
      <c r="T306" s="195"/>
      <c r="U306" s="195"/>
      <c r="V306" s="195"/>
      <c r="W306" s="195"/>
      <c r="X306" s="195"/>
      <c r="Y306" s="195"/>
      <c r="Z306" s="195"/>
      <c r="AA306" s="195"/>
      <c r="AB306" s="195"/>
      <c r="AC306" s="195"/>
      <c r="AD306" s="195"/>
      <c r="AE306" s="195"/>
      <c r="AF306" s="195"/>
      <c r="AG306" s="195"/>
      <c r="AH306" s="195"/>
    </row>
    <row r="307" spans="1:34" x14ac:dyDescent="0.25">
      <c r="A307" s="469" t="s">
        <v>482</v>
      </c>
      <c r="B307" s="469"/>
      <c r="C307" s="469"/>
      <c r="D307" s="469"/>
      <c r="E307" s="469"/>
      <c r="F307" s="469"/>
      <c r="G307" s="469"/>
      <c r="H307" s="469"/>
      <c r="I307" s="469"/>
      <c r="J307" s="469"/>
      <c r="K307" s="469"/>
      <c r="L307" s="469"/>
      <c r="M307" s="469"/>
      <c r="N307" s="469"/>
      <c r="O307" s="469" t="s">
        <v>58</v>
      </c>
      <c r="P307" s="469"/>
      <c r="Q307" s="469"/>
      <c r="R307" s="469"/>
      <c r="S307" s="469"/>
      <c r="T307" s="469"/>
      <c r="U307" s="469"/>
      <c r="V307" s="469"/>
      <c r="W307" s="469"/>
      <c r="X307" s="469"/>
      <c r="Y307" s="469"/>
      <c r="Z307" s="469"/>
      <c r="AA307" s="469"/>
      <c r="AB307" s="469"/>
      <c r="AC307" s="469"/>
      <c r="AD307" s="469"/>
      <c r="AE307" s="469"/>
      <c r="AF307" s="469"/>
      <c r="AG307" s="469"/>
      <c r="AH307" s="469"/>
    </row>
    <row r="308" spans="1:34" x14ac:dyDescent="0.25">
      <c r="A308" s="469"/>
      <c r="B308" s="469"/>
      <c r="C308" s="469"/>
      <c r="D308" s="469"/>
      <c r="E308" s="469"/>
      <c r="F308" s="469"/>
      <c r="G308" s="469"/>
      <c r="H308" s="469"/>
      <c r="I308" s="469"/>
      <c r="J308" s="469"/>
      <c r="K308" s="469"/>
      <c r="L308" s="469"/>
      <c r="M308" s="469"/>
      <c r="N308" s="469"/>
      <c r="O308" s="469" t="s">
        <v>1227</v>
      </c>
      <c r="P308" s="469"/>
      <c r="Q308" s="469"/>
      <c r="R308" s="469"/>
      <c r="S308" s="469"/>
      <c r="T308" s="469"/>
      <c r="U308" s="469"/>
      <c r="V308" s="469"/>
      <c r="W308" s="469"/>
      <c r="X308" s="469"/>
      <c r="Y308" s="469" t="s">
        <v>481</v>
      </c>
      <c r="Z308" s="469"/>
      <c r="AA308" s="469"/>
      <c r="AB308" s="469"/>
      <c r="AC308" s="469"/>
      <c r="AD308" s="469"/>
      <c r="AE308" s="469"/>
      <c r="AF308" s="469"/>
      <c r="AG308" s="469"/>
      <c r="AH308" s="469"/>
    </row>
    <row r="309" spans="1:34" x14ac:dyDescent="0.25">
      <c r="A309" s="498" t="s">
        <v>480</v>
      </c>
      <c r="B309" s="498"/>
      <c r="C309" s="498"/>
      <c r="D309" s="498"/>
      <c r="E309" s="498"/>
      <c r="F309" s="498"/>
      <c r="G309" s="498"/>
      <c r="H309" s="498"/>
      <c r="I309" s="498"/>
      <c r="J309" s="498"/>
      <c r="K309" s="498"/>
      <c r="L309" s="498"/>
      <c r="M309" s="498"/>
      <c r="N309" s="498"/>
      <c r="O309" s="499"/>
      <c r="P309" s="500"/>
      <c r="Q309" s="500"/>
      <c r="R309" s="500"/>
      <c r="S309" s="500"/>
      <c r="T309" s="500"/>
      <c r="U309" s="500"/>
      <c r="V309" s="500"/>
      <c r="W309" s="500"/>
      <c r="X309" s="501"/>
      <c r="Y309" s="455"/>
      <c r="Z309" s="455"/>
      <c r="AA309" s="455"/>
      <c r="AB309" s="455"/>
      <c r="AC309" s="455"/>
      <c r="AD309" s="455"/>
      <c r="AE309" s="455"/>
      <c r="AF309" s="455"/>
      <c r="AG309" s="455"/>
      <c r="AH309" s="455"/>
    </row>
    <row r="310" spans="1:34" x14ac:dyDescent="0.25">
      <c r="A310" s="498"/>
      <c r="B310" s="498"/>
      <c r="C310" s="498"/>
      <c r="D310" s="498"/>
      <c r="E310" s="498"/>
      <c r="F310" s="498"/>
      <c r="G310" s="498"/>
      <c r="H310" s="498"/>
      <c r="I310" s="498"/>
      <c r="J310" s="498"/>
      <c r="K310" s="498"/>
      <c r="L310" s="498"/>
      <c r="M310" s="498"/>
      <c r="N310" s="498"/>
      <c r="O310" s="502"/>
      <c r="P310" s="503"/>
      <c r="Q310" s="503"/>
      <c r="R310" s="503"/>
      <c r="S310" s="503"/>
      <c r="T310" s="503"/>
      <c r="U310" s="503"/>
      <c r="V310" s="503"/>
      <c r="W310" s="503"/>
      <c r="X310" s="504"/>
      <c r="Y310" s="455"/>
      <c r="Z310" s="455"/>
      <c r="AA310" s="455"/>
      <c r="AB310" s="455"/>
      <c r="AC310" s="455"/>
      <c r="AD310" s="455"/>
      <c r="AE310" s="455"/>
      <c r="AF310" s="455"/>
      <c r="AG310" s="455"/>
      <c r="AH310" s="455"/>
    </row>
    <row r="311" spans="1:34" x14ac:dyDescent="0.25">
      <c r="A311" s="498" t="s">
        <v>479</v>
      </c>
      <c r="B311" s="498"/>
      <c r="C311" s="498"/>
      <c r="D311" s="498"/>
      <c r="E311" s="498"/>
      <c r="F311" s="498"/>
      <c r="G311" s="498"/>
      <c r="H311" s="498"/>
      <c r="I311" s="498"/>
      <c r="J311" s="498"/>
      <c r="K311" s="498"/>
      <c r="L311" s="498"/>
      <c r="M311" s="498"/>
      <c r="N311" s="498"/>
      <c r="O311" s="463" t="s">
        <v>80</v>
      </c>
      <c r="P311" s="463"/>
      <c r="Q311" s="463"/>
      <c r="R311" s="463"/>
      <c r="S311" s="463"/>
      <c r="T311" s="463"/>
      <c r="U311" s="463"/>
      <c r="V311" s="463"/>
      <c r="W311" s="463"/>
      <c r="X311" s="463"/>
      <c r="Y311" s="455">
        <f>O294+O300-Aktíva!D106</f>
        <v>680201</v>
      </c>
      <c r="Z311" s="455"/>
      <c r="AA311" s="455"/>
      <c r="AB311" s="455"/>
      <c r="AC311" s="455"/>
      <c r="AD311" s="455"/>
      <c r="AE311" s="455"/>
      <c r="AF311" s="455"/>
      <c r="AG311" s="455"/>
      <c r="AH311" s="455"/>
    </row>
    <row r="312" spans="1:34" x14ac:dyDescent="0.25">
      <c r="A312" s="498"/>
      <c r="B312" s="498"/>
      <c r="C312" s="498"/>
      <c r="D312" s="498"/>
      <c r="E312" s="498"/>
      <c r="F312" s="498"/>
      <c r="G312" s="498"/>
      <c r="H312" s="498"/>
      <c r="I312" s="498"/>
      <c r="J312" s="498"/>
      <c r="K312" s="498"/>
      <c r="L312" s="498"/>
      <c r="M312" s="498"/>
      <c r="N312" s="498"/>
      <c r="O312" s="463"/>
      <c r="P312" s="463"/>
      <c r="Q312" s="463"/>
      <c r="R312" s="463"/>
      <c r="S312" s="463"/>
      <c r="T312" s="463"/>
      <c r="U312" s="463"/>
      <c r="V312" s="463"/>
      <c r="W312" s="463"/>
      <c r="X312" s="463"/>
      <c r="Y312" s="455"/>
      <c r="Z312" s="455"/>
      <c r="AA312" s="455"/>
      <c r="AB312" s="455"/>
      <c r="AC312" s="455"/>
      <c r="AD312" s="455"/>
      <c r="AE312" s="455"/>
      <c r="AF312" s="455"/>
      <c r="AG312" s="455"/>
      <c r="AH312" s="455"/>
    </row>
    <row r="313" spans="1:34" ht="14.45" hidden="1" x14ac:dyDescent="0.3">
      <c r="A313" s="498" t="s">
        <v>478</v>
      </c>
      <c r="B313" s="498"/>
      <c r="C313" s="498"/>
      <c r="D313" s="498"/>
      <c r="E313" s="498"/>
      <c r="F313" s="498"/>
      <c r="G313" s="498"/>
      <c r="H313" s="498"/>
      <c r="I313" s="498"/>
      <c r="J313" s="498"/>
      <c r="K313" s="498"/>
      <c r="L313" s="498"/>
      <c r="M313" s="498"/>
      <c r="N313" s="498"/>
      <c r="O313" s="463" t="s">
        <v>80</v>
      </c>
      <c r="P313" s="463"/>
      <c r="Q313" s="463"/>
      <c r="R313" s="463"/>
      <c r="S313" s="463"/>
      <c r="T313" s="463"/>
      <c r="U313" s="463"/>
      <c r="V313" s="463"/>
      <c r="W313" s="463"/>
      <c r="X313" s="463"/>
      <c r="Y313" s="455">
        <v>0</v>
      </c>
      <c r="Z313" s="455"/>
      <c r="AA313" s="455"/>
      <c r="AB313" s="455"/>
      <c r="AC313" s="455"/>
      <c r="AD313" s="455"/>
      <c r="AE313" s="455"/>
      <c r="AF313" s="455"/>
      <c r="AG313" s="455"/>
      <c r="AH313" s="455"/>
    </row>
    <row r="314" spans="1:34" ht="14.45" hidden="1" x14ac:dyDescent="0.3">
      <c r="A314" s="498"/>
      <c r="B314" s="498"/>
      <c r="C314" s="498"/>
      <c r="D314" s="498"/>
      <c r="E314" s="498"/>
      <c r="F314" s="498"/>
      <c r="G314" s="498"/>
      <c r="H314" s="498"/>
      <c r="I314" s="498"/>
      <c r="J314" s="498"/>
      <c r="K314" s="498"/>
      <c r="L314" s="498"/>
      <c r="M314" s="498"/>
      <c r="N314" s="498"/>
      <c r="O314" s="463"/>
      <c r="P314" s="463"/>
      <c r="Q314" s="463"/>
      <c r="R314" s="463"/>
      <c r="S314" s="463"/>
      <c r="T314" s="463"/>
      <c r="U314" s="463"/>
      <c r="V314" s="463"/>
      <c r="W314" s="463"/>
      <c r="X314" s="463"/>
      <c r="Y314" s="455"/>
      <c r="Z314" s="455"/>
      <c r="AA314" s="455"/>
      <c r="AB314" s="455"/>
      <c r="AC314" s="455"/>
      <c r="AD314" s="455"/>
      <c r="AE314" s="455"/>
      <c r="AF314" s="455"/>
      <c r="AG314" s="455"/>
      <c r="AH314" s="455"/>
    </row>
    <row r="315" spans="1:34" x14ac:dyDescent="0.25">
      <c r="A315" s="195"/>
      <c r="B315" s="195"/>
      <c r="C315" s="195"/>
      <c r="D315" s="195"/>
      <c r="E315" s="195"/>
      <c r="F315" s="195"/>
      <c r="G315" s="195"/>
      <c r="H315" s="195"/>
      <c r="I315" s="195"/>
      <c r="J315" s="195"/>
      <c r="K315" s="195"/>
      <c r="L315" s="195"/>
      <c r="M315" s="195"/>
      <c r="N315" s="195"/>
      <c r="O315" s="195"/>
      <c r="P315" s="195"/>
      <c r="Q315" s="195"/>
      <c r="R315" s="195"/>
      <c r="S315" s="195"/>
      <c r="T315" s="195"/>
      <c r="U315" s="195"/>
      <c r="V315" s="195"/>
      <c r="W315" s="195"/>
      <c r="X315" s="195"/>
      <c r="Y315" s="195"/>
      <c r="Z315" s="195"/>
      <c r="AA315" s="195"/>
      <c r="AB315" s="195"/>
      <c r="AC315" s="195"/>
      <c r="AD315" s="195"/>
      <c r="AE315" s="195"/>
      <c r="AF315" s="195"/>
      <c r="AG315" s="195"/>
      <c r="AH315" s="195"/>
    </row>
    <row r="316" spans="1:34" ht="14.45" hidden="1" x14ac:dyDescent="0.3">
      <c r="A316" s="195"/>
      <c r="B316" s="195"/>
      <c r="C316" s="195"/>
      <c r="D316" s="195"/>
      <c r="E316" s="195"/>
      <c r="F316" s="195"/>
      <c r="G316" s="195"/>
      <c r="H316" s="195"/>
      <c r="I316" s="195"/>
      <c r="J316" s="195"/>
      <c r="K316" s="195"/>
      <c r="L316" s="195"/>
      <c r="M316" s="195"/>
      <c r="N316" s="195"/>
      <c r="O316" s="195"/>
      <c r="P316" s="195"/>
      <c r="Q316" s="195"/>
      <c r="R316" s="195"/>
      <c r="S316" s="195"/>
      <c r="T316" s="195"/>
      <c r="U316" s="195"/>
      <c r="V316" s="195"/>
      <c r="W316" s="195"/>
      <c r="X316" s="195"/>
      <c r="Y316" s="195"/>
      <c r="Z316" s="195"/>
      <c r="AA316" s="195"/>
      <c r="AB316" s="195"/>
      <c r="AC316" s="195"/>
      <c r="AD316" s="195"/>
      <c r="AE316" s="195"/>
      <c r="AF316" s="195"/>
      <c r="AG316" s="195"/>
      <c r="AH316" s="195"/>
    </row>
    <row r="317" spans="1:34" ht="14.45" hidden="1" x14ac:dyDescent="0.3">
      <c r="A317" s="195"/>
      <c r="B317" s="195"/>
      <c r="C317" s="195"/>
      <c r="D317" s="195"/>
      <c r="E317" s="195"/>
      <c r="F317" s="195"/>
      <c r="G317" s="195"/>
      <c r="H317" s="195"/>
      <c r="I317" s="195"/>
      <c r="J317" s="195"/>
      <c r="K317" s="195"/>
      <c r="L317" s="195"/>
      <c r="M317" s="195"/>
      <c r="N317" s="195"/>
      <c r="O317" s="195"/>
      <c r="P317" s="195"/>
      <c r="Q317" s="195"/>
      <c r="R317" s="195"/>
      <c r="S317" s="195"/>
      <c r="T317" s="195"/>
      <c r="U317" s="195"/>
      <c r="V317" s="195"/>
      <c r="W317" s="195"/>
      <c r="X317" s="195"/>
      <c r="Y317" s="195"/>
      <c r="Z317" s="195"/>
      <c r="AA317" s="195"/>
      <c r="AB317" s="195"/>
      <c r="AC317" s="195"/>
      <c r="AD317" s="195"/>
      <c r="AE317" s="195"/>
      <c r="AF317" s="195"/>
      <c r="AG317" s="195"/>
      <c r="AH317" s="195"/>
    </row>
    <row r="318" spans="1:34" ht="14.45" hidden="1" x14ac:dyDescent="0.3">
      <c r="A318" s="195"/>
      <c r="B318" s="195"/>
      <c r="C318" s="195"/>
      <c r="D318" s="195"/>
      <c r="E318" s="195"/>
      <c r="F318" s="195"/>
      <c r="G318" s="195"/>
      <c r="H318" s="195"/>
      <c r="I318" s="195"/>
      <c r="J318" s="195"/>
      <c r="K318" s="195"/>
      <c r="L318" s="195"/>
      <c r="M318" s="195"/>
      <c r="N318" s="195"/>
      <c r="O318" s="195"/>
      <c r="P318" s="195"/>
      <c r="Q318" s="195"/>
      <c r="R318" s="195"/>
      <c r="S318" s="195"/>
      <c r="T318" s="195"/>
      <c r="U318" s="195"/>
      <c r="V318" s="195"/>
      <c r="W318" s="195"/>
      <c r="X318" s="195"/>
      <c r="Y318" s="195"/>
      <c r="Z318" s="195"/>
      <c r="AA318" s="195"/>
      <c r="AB318" s="195"/>
      <c r="AC318" s="195"/>
      <c r="AD318" s="195"/>
      <c r="AE318" s="195"/>
      <c r="AF318" s="195"/>
      <c r="AG318" s="195"/>
      <c r="AH318" s="195"/>
    </row>
    <row r="319" spans="1:34" ht="14.45" hidden="1" x14ac:dyDescent="0.3">
      <c r="A319" s="195"/>
      <c r="B319" s="195"/>
      <c r="C319" s="195"/>
      <c r="D319" s="195"/>
      <c r="E319" s="195"/>
      <c r="F319" s="195"/>
      <c r="G319" s="195"/>
      <c r="H319" s="195"/>
      <c r="I319" s="195"/>
      <c r="J319" s="195"/>
      <c r="K319" s="195"/>
      <c r="L319" s="195"/>
      <c r="M319" s="195"/>
      <c r="N319" s="195"/>
      <c r="O319" s="195"/>
      <c r="P319" s="195"/>
      <c r="Q319" s="195"/>
      <c r="R319" s="195"/>
      <c r="S319" s="195"/>
      <c r="T319" s="195"/>
      <c r="U319" s="195"/>
      <c r="V319" s="195"/>
      <c r="W319" s="195"/>
      <c r="X319" s="195"/>
      <c r="Y319" s="195"/>
      <c r="Z319" s="195"/>
      <c r="AA319" s="195"/>
      <c r="AB319" s="195"/>
      <c r="AC319" s="195"/>
      <c r="AD319" s="195"/>
      <c r="AE319" s="195"/>
      <c r="AF319" s="195"/>
      <c r="AG319" s="195"/>
      <c r="AH319" s="195"/>
    </row>
    <row r="320" spans="1:34" ht="14.45" hidden="1" x14ac:dyDescent="0.3">
      <c r="A320" s="195"/>
      <c r="B320" s="195"/>
      <c r="C320" s="195"/>
      <c r="D320" s="195"/>
      <c r="E320" s="195"/>
      <c r="F320" s="195"/>
      <c r="G320" s="195"/>
      <c r="H320" s="195"/>
      <c r="I320" s="195"/>
      <c r="J320" s="195"/>
      <c r="K320" s="195"/>
      <c r="L320" s="195"/>
      <c r="M320" s="195"/>
      <c r="N320" s="195"/>
      <c r="O320" s="195"/>
      <c r="P320" s="195"/>
      <c r="Q320" s="195"/>
      <c r="R320" s="195"/>
      <c r="S320" s="195"/>
      <c r="T320" s="195"/>
      <c r="U320" s="195"/>
      <c r="V320" s="195"/>
      <c r="W320" s="195"/>
      <c r="X320" s="195"/>
      <c r="Y320" s="195"/>
      <c r="Z320" s="195"/>
      <c r="AA320" s="195"/>
      <c r="AB320" s="195"/>
      <c r="AC320" s="195"/>
      <c r="AD320" s="195"/>
      <c r="AE320" s="195"/>
      <c r="AF320" s="195"/>
      <c r="AG320" s="195"/>
      <c r="AH320" s="195"/>
    </row>
    <row r="321" spans="1:37" ht="14.45" hidden="1" x14ac:dyDescent="0.3">
      <c r="A321" s="178"/>
      <c r="B321" s="178"/>
      <c r="C321" s="178"/>
      <c r="D321" s="178"/>
      <c r="E321" s="178"/>
      <c r="F321" s="178"/>
      <c r="G321" s="178"/>
      <c r="H321" s="178"/>
      <c r="I321" s="178"/>
      <c r="J321" s="17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  <c r="AC321" s="178"/>
      <c r="AD321" s="178"/>
      <c r="AE321" s="178"/>
      <c r="AF321" s="178"/>
      <c r="AG321" s="178"/>
      <c r="AH321" s="178"/>
    </row>
    <row r="322" spans="1:37" x14ac:dyDescent="0.25">
      <c r="A322" s="467" t="s">
        <v>1289</v>
      </c>
      <c r="B322" s="468"/>
      <c r="C322" s="468"/>
      <c r="D322" s="468"/>
      <c r="E322" s="468"/>
      <c r="F322" s="468"/>
      <c r="G322" s="468"/>
      <c r="H322" s="468"/>
      <c r="I322" s="468"/>
      <c r="J322" s="468"/>
      <c r="K322" s="468"/>
      <c r="L322" s="468"/>
      <c r="M322" s="468"/>
      <c r="N322" s="468"/>
      <c r="O322" s="468"/>
      <c r="P322" s="468"/>
      <c r="Q322" s="468"/>
      <c r="R322" s="468"/>
      <c r="S322" s="468"/>
      <c r="T322" s="468"/>
      <c r="U322" s="468"/>
      <c r="V322" s="468"/>
      <c r="W322" s="468"/>
      <c r="X322" s="468"/>
      <c r="Y322" s="468"/>
      <c r="Z322" s="468"/>
      <c r="AA322" s="468"/>
      <c r="AB322" s="468"/>
      <c r="AC322" s="468"/>
      <c r="AD322" s="468"/>
      <c r="AE322" s="468"/>
      <c r="AF322" s="468"/>
      <c r="AG322" s="468"/>
      <c r="AH322" s="468"/>
    </row>
    <row r="323" spans="1:37" x14ac:dyDescent="0.25">
      <c r="A323" s="203"/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  <c r="Z323" s="200"/>
      <c r="AA323" s="200"/>
      <c r="AB323" s="200"/>
      <c r="AC323" s="200"/>
      <c r="AD323" s="200"/>
      <c r="AE323" s="200"/>
      <c r="AF323" s="200"/>
      <c r="AG323" s="200"/>
      <c r="AH323" s="200"/>
    </row>
    <row r="324" spans="1:37" x14ac:dyDescent="0.25">
      <c r="A324" s="178"/>
      <c r="B324" s="178"/>
      <c r="C324" s="178"/>
      <c r="D324" s="178"/>
      <c r="E324" s="178"/>
      <c r="F324" s="178"/>
      <c r="G324" s="178"/>
      <c r="H324" s="178"/>
      <c r="I324" s="178"/>
      <c r="J324" s="17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  <c r="AC324" s="178"/>
      <c r="AD324" s="178"/>
      <c r="AE324" s="178"/>
      <c r="AF324" s="178"/>
      <c r="AG324" s="178"/>
      <c r="AH324" s="178"/>
    </row>
    <row r="325" spans="1:37" ht="15" customHeight="1" x14ac:dyDescent="0.25">
      <c r="A325" s="192" t="s">
        <v>692</v>
      </c>
      <c r="B325" s="178"/>
      <c r="C325" s="178"/>
      <c r="D325" s="199" t="s">
        <v>1088</v>
      </c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  <c r="Z325" s="200"/>
      <c r="AA325" s="200"/>
      <c r="AB325" s="200"/>
      <c r="AC325" s="200"/>
      <c r="AD325" s="200"/>
      <c r="AE325" s="200"/>
      <c r="AF325" s="200"/>
      <c r="AG325" s="200"/>
      <c r="AH325" s="200"/>
      <c r="AI325" s="121"/>
      <c r="AJ325" s="121"/>
      <c r="AK325" s="121"/>
    </row>
    <row r="326" spans="1:37" x14ac:dyDescent="0.25">
      <c r="A326" s="195"/>
      <c r="B326" s="195"/>
      <c r="C326" s="195"/>
      <c r="D326" s="195"/>
      <c r="E326" s="195"/>
      <c r="F326" s="195"/>
      <c r="G326" s="195"/>
      <c r="H326" s="195"/>
      <c r="I326" s="195"/>
      <c r="J326" s="195"/>
      <c r="K326" s="195"/>
      <c r="L326" s="195"/>
      <c r="M326" s="195"/>
      <c r="N326" s="195"/>
      <c r="O326" s="195"/>
      <c r="P326" s="195"/>
      <c r="Q326" s="195"/>
      <c r="R326" s="195"/>
      <c r="S326" s="195"/>
      <c r="T326" s="195"/>
      <c r="U326" s="195"/>
      <c r="V326" s="195"/>
      <c r="W326" s="195"/>
      <c r="X326" s="195"/>
      <c r="Y326" s="195"/>
      <c r="Z326" s="195"/>
      <c r="AA326" s="195"/>
      <c r="AB326" s="195"/>
      <c r="AC326" s="195"/>
      <c r="AD326" s="195"/>
      <c r="AE326" s="195"/>
      <c r="AF326" s="195"/>
      <c r="AG326" s="195"/>
      <c r="AH326" s="195"/>
    </row>
    <row r="327" spans="1:37" x14ac:dyDescent="0.25">
      <c r="A327" s="467" t="s">
        <v>511</v>
      </c>
      <c r="B327" s="468"/>
      <c r="C327" s="468"/>
      <c r="D327" s="468"/>
      <c r="E327" s="468"/>
      <c r="F327" s="468"/>
      <c r="G327" s="468"/>
      <c r="H327" s="468"/>
      <c r="I327" s="468"/>
      <c r="J327" s="468"/>
      <c r="K327" s="468"/>
      <c r="L327" s="468"/>
      <c r="M327" s="468"/>
      <c r="N327" s="468"/>
      <c r="O327" s="468"/>
      <c r="P327" s="468"/>
      <c r="Q327" s="468"/>
      <c r="R327" s="468"/>
      <c r="S327" s="468"/>
      <c r="T327" s="468"/>
      <c r="U327" s="468"/>
      <c r="V327" s="468"/>
      <c r="W327" s="468"/>
      <c r="X327" s="468"/>
      <c r="Y327" s="468"/>
      <c r="Z327" s="468"/>
      <c r="AA327" s="468"/>
      <c r="AB327" s="468"/>
      <c r="AC327" s="468"/>
      <c r="AD327" s="468"/>
      <c r="AE327" s="468"/>
      <c r="AF327" s="468"/>
      <c r="AG327" s="468"/>
      <c r="AH327" s="468"/>
    </row>
    <row r="328" spans="1:37" x14ac:dyDescent="0.25">
      <c r="A328" s="195"/>
      <c r="B328" s="195"/>
      <c r="C328" s="195"/>
      <c r="D328" s="195"/>
      <c r="E328" s="195"/>
      <c r="F328" s="195"/>
      <c r="G328" s="195"/>
      <c r="H328" s="195"/>
      <c r="I328" s="195"/>
      <c r="J328" s="195"/>
      <c r="K328" s="195"/>
      <c r="L328" s="195"/>
      <c r="M328" s="195"/>
      <c r="N328" s="195"/>
      <c r="O328" s="195"/>
      <c r="P328" s="195"/>
      <c r="Q328" s="195"/>
      <c r="R328" s="195"/>
      <c r="S328" s="195"/>
      <c r="T328" s="195"/>
      <c r="U328" s="195"/>
      <c r="V328" s="195"/>
      <c r="W328" s="195"/>
      <c r="X328" s="195"/>
      <c r="Y328" s="195"/>
      <c r="Z328" s="195"/>
      <c r="AA328" s="195"/>
      <c r="AB328" s="195"/>
      <c r="AC328" s="195"/>
      <c r="AD328" s="195"/>
      <c r="AE328" s="195"/>
      <c r="AF328" s="195"/>
      <c r="AG328" s="195"/>
      <c r="AH328" s="195"/>
    </row>
    <row r="329" spans="1:37" x14ac:dyDescent="0.25">
      <c r="A329" s="469" t="s">
        <v>90</v>
      </c>
      <c r="B329" s="469"/>
      <c r="C329" s="469"/>
      <c r="D329" s="469"/>
      <c r="E329" s="469"/>
      <c r="F329" s="469"/>
      <c r="G329" s="469"/>
      <c r="H329" s="469"/>
      <c r="I329" s="469"/>
      <c r="J329" s="469"/>
      <c r="K329" s="469"/>
      <c r="L329" s="469"/>
      <c r="M329" s="469"/>
      <c r="N329" s="469"/>
      <c r="O329" s="469" t="s">
        <v>58</v>
      </c>
      <c r="P329" s="469"/>
      <c r="Q329" s="469"/>
      <c r="R329" s="469"/>
      <c r="S329" s="469"/>
      <c r="T329" s="469"/>
      <c r="U329" s="469"/>
      <c r="V329" s="469"/>
      <c r="W329" s="469"/>
      <c r="X329" s="469"/>
      <c r="Y329" s="469" t="s">
        <v>59</v>
      </c>
      <c r="Z329" s="469"/>
      <c r="AA329" s="469"/>
      <c r="AB329" s="469"/>
      <c r="AC329" s="469"/>
      <c r="AD329" s="469"/>
      <c r="AE329" s="469"/>
      <c r="AF329" s="469"/>
      <c r="AG329" s="469"/>
      <c r="AH329" s="469"/>
    </row>
    <row r="330" spans="1:37" x14ac:dyDescent="0.25">
      <c r="A330" s="469"/>
      <c r="B330" s="469"/>
      <c r="C330" s="469"/>
      <c r="D330" s="469"/>
      <c r="E330" s="469"/>
      <c r="F330" s="469"/>
      <c r="G330" s="469"/>
      <c r="H330" s="469"/>
      <c r="I330" s="469"/>
      <c r="J330" s="469"/>
      <c r="K330" s="469"/>
      <c r="L330" s="469"/>
      <c r="M330" s="469"/>
      <c r="N330" s="469"/>
      <c r="O330" s="469"/>
      <c r="P330" s="469"/>
      <c r="Q330" s="469"/>
      <c r="R330" s="469"/>
      <c r="S330" s="469"/>
      <c r="T330" s="469"/>
      <c r="U330" s="469"/>
      <c r="V330" s="469"/>
      <c r="W330" s="469"/>
      <c r="X330" s="469"/>
      <c r="Y330" s="469"/>
      <c r="Z330" s="469"/>
      <c r="AA330" s="469"/>
      <c r="AB330" s="469"/>
      <c r="AC330" s="469"/>
      <c r="AD330" s="469"/>
      <c r="AE330" s="469"/>
      <c r="AF330" s="469"/>
      <c r="AG330" s="469"/>
      <c r="AH330" s="469"/>
    </row>
    <row r="331" spans="1:37" x14ac:dyDescent="0.25">
      <c r="A331" s="498" t="s">
        <v>510</v>
      </c>
      <c r="B331" s="498"/>
      <c r="C331" s="498"/>
      <c r="D331" s="498"/>
      <c r="E331" s="498"/>
      <c r="F331" s="498"/>
      <c r="G331" s="498"/>
      <c r="H331" s="498"/>
      <c r="I331" s="498"/>
      <c r="J331" s="498"/>
      <c r="K331" s="498"/>
      <c r="L331" s="498"/>
      <c r="M331" s="498"/>
      <c r="N331" s="498"/>
      <c r="O331" s="455">
        <v>11748</v>
      </c>
      <c r="P331" s="455"/>
      <c r="Q331" s="455"/>
      <c r="R331" s="455"/>
      <c r="S331" s="455"/>
      <c r="T331" s="455"/>
      <c r="U331" s="455"/>
      <c r="V331" s="455"/>
      <c r="W331" s="455"/>
      <c r="X331" s="455"/>
      <c r="Y331" s="455">
        <v>9947</v>
      </c>
      <c r="Z331" s="455"/>
      <c r="AA331" s="455"/>
      <c r="AB331" s="455"/>
      <c r="AC331" s="455"/>
      <c r="AD331" s="455"/>
      <c r="AE331" s="455"/>
      <c r="AF331" s="455"/>
      <c r="AG331" s="455"/>
      <c r="AH331" s="455"/>
      <c r="AI331" t="str">
        <f>IF(ROUND(Y331-Aktíva!G124,0)=0,"","CHYBA")</f>
        <v/>
      </c>
      <c r="AJ331" t="s">
        <v>1077</v>
      </c>
    </row>
    <row r="332" spans="1:37" x14ac:dyDescent="0.25">
      <c r="A332" s="498"/>
      <c r="B332" s="498"/>
      <c r="C332" s="498"/>
      <c r="D332" s="498"/>
      <c r="E332" s="498"/>
      <c r="F332" s="498"/>
      <c r="G332" s="498"/>
      <c r="H332" s="498"/>
      <c r="I332" s="498"/>
      <c r="J332" s="498"/>
      <c r="K332" s="498"/>
      <c r="L332" s="498"/>
      <c r="M332" s="498"/>
      <c r="N332" s="498"/>
      <c r="O332" s="455"/>
      <c r="P332" s="455"/>
      <c r="Q332" s="455"/>
      <c r="R332" s="455"/>
      <c r="S332" s="455"/>
      <c r="T332" s="455"/>
      <c r="U332" s="455"/>
      <c r="V332" s="455"/>
      <c r="W332" s="455"/>
      <c r="X332" s="455"/>
      <c r="Y332" s="455"/>
      <c r="Z332" s="455"/>
      <c r="AA332" s="455"/>
      <c r="AB332" s="455"/>
      <c r="AC332" s="455"/>
      <c r="AD332" s="455"/>
      <c r="AE332" s="455"/>
      <c r="AF332" s="455"/>
      <c r="AG332" s="455"/>
      <c r="AH332" s="455"/>
      <c r="AI332" t="str">
        <f>IF(ROUND(O331-Aktíva!F123,0)=0,"","CHYBA")</f>
        <v/>
      </c>
      <c r="AJ332" t="s">
        <v>1077</v>
      </c>
    </row>
    <row r="333" spans="1:37" x14ac:dyDescent="0.25">
      <c r="A333" s="498" t="s">
        <v>1228</v>
      </c>
      <c r="B333" s="498"/>
      <c r="C333" s="498"/>
      <c r="D333" s="498"/>
      <c r="E333" s="498"/>
      <c r="F333" s="498"/>
      <c r="G333" s="498"/>
      <c r="H333" s="498"/>
      <c r="I333" s="498"/>
      <c r="J333" s="498"/>
      <c r="K333" s="498"/>
      <c r="L333" s="498"/>
      <c r="M333" s="498"/>
      <c r="N333" s="498"/>
      <c r="O333" s="455">
        <v>439506</v>
      </c>
      <c r="P333" s="455"/>
      <c r="Q333" s="455"/>
      <c r="R333" s="455"/>
      <c r="S333" s="455"/>
      <c r="T333" s="455"/>
      <c r="U333" s="455"/>
      <c r="V333" s="455"/>
      <c r="W333" s="455"/>
      <c r="X333" s="455"/>
      <c r="Y333" s="455">
        <v>840458</v>
      </c>
      <c r="Z333" s="455"/>
      <c r="AA333" s="455"/>
      <c r="AB333" s="455"/>
      <c r="AC333" s="455"/>
      <c r="AD333" s="455"/>
      <c r="AE333" s="455"/>
      <c r="AF333" s="455"/>
      <c r="AG333" s="455"/>
      <c r="AH333" s="455"/>
      <c r="AI333" t="str">
        <f>IF(ROUND(Y333-Aktíva!G129,0)=0,"","CHYBA")</f>
        <v/>
      </c>
      <c r="AJ333" t="s">
        <v>1077</v>
      </c>
    </row>
    <row r="334" spans="1:37" x14ac:dyDescent="0.25">
      <c r="A334" s="498"/>
      <c r="B334" s="498"/>
      <c r="C334" s="498"/>
      <c r="D334" s="498"/>
      <c r="E334" s="498"/>
      <c r="F334" s="498"/>
      <c r="G334" s="498"/>
      <c r="H334" s="498"/>
      <c r="I334" s="498"/>
      <c r="J334" s="498"/>
      <c r="K334" s="498"/>
      <c r="L334" s="498"/>
      <c r="M334" s="498"/>
      <c r="N334" s="498"/>
      <c r="O334" s="455"/>
      <c r="P334" s="455"/>
      <c r="Q334" s="455"/>
      <c r="R334" s="455"/>
      <c r="S334" s="455"/>
      <c r="T334" s="455"/>
      <c r="U334" s="455"/>
      <c r="V334" s="455"/>
      <c r="W334" s="455"/>
      <c r="X334" s="455"/>
      <c r="Y334" s="455"/>
      <c r="Z334" s="455"/>
      <c r="AA334" s="455"/>
      <c r="AB334" s="455"/>
      <c r="AC334" s="455"/>
      <c r="AD334" s="455"/>
      <c r="AE334" s="455"/>
      <c r="AF334" s="455"/>
      <c r="AG334" s="455"/>
      <c r="AH334" s="455"/>
      <c r="AI334" t="str">
        <f>IF(ROUND(O333-Aktíva!F128,0)=0,"","CHYBA")</f>
        <v/>
      </c>
      <c r="AJ334" t="s">
        <v>1077</v>
      </c>
    </row>
    <row r="335" spans="1:37" x14ac:dyDescent="0.25">
      <c r="A335" s="498" t="s">
        <v>1229</v>
      </c>
      <c r="B335" s="498"/>
      <c r="C335" s="498"/>
      <c r="D335" s="498"/>
      <c r="E335" s="498"/>
      <c r="F335" s="498"/>
      <c r="G335" s="498"/>
      <c r="H335" s="498"/>
      <c r="I335" s="498"/>
      <c r="J335" s="498"/>
      <c r="K335" s="498"/>
      <c r="L335" s="498"/>
      <c r="M335" s="498"/>
      <c r="N335" s="498"/>
      <c r="O335" s="455"/>
      <c r="P335" s="455"/>
      <c r="Q335" s="455"/>
      <c r="R335" s="455"/>
      <c r="S335" s="455"/>
      <c r="T335" s="455"/>
      <c r="U335" s="455"/>
      <c r="V335" s="455"/>
      <c r="W335" s="455"/>
      <c r="X335" s="455"/>
      <c r="Y335" s="455"/>
      <c r="Z335" s="455"/>
      <c r="AA335" s="455"/>
      <c r="AB335" s="455"/>
      <c r="AC335" s="455"/>
      <c r="AD335" s="455"/>
      <c r="AE335" s="455"/>
      <c r="AF335" s="455"/>
      <c r="AG335" s="455"/>
      <c r="AH335" s="455"/>
      <c r="AI335" t="str">
        <f>IF(ROUND(Y335-Aktíva!G131,0)=0,"","CHYBA")</f>
        <v/>
      </c>
      <c r="AJ335" t="s">
        <v>1077</v>
      </c>
    </row>
    <row r="336" spans="1:37" x14ac:dyDescent="0.25">
      <c r="A336" s="498"/>
      <c r="B336" s="498"/>
      <c r="C336" s="498"/>
      <c r="D336" s="498"/>
      <c r="E336" s="498"/>
      <c r="F336" s="498"/>
      <c r="G336" s="498"/>
      <c r="H336" s="498"/>
      <c r="I336" s="498"/>
      <c r="J336" s="498"/>
      <c r="K336" s="498"/>
      <c r="L336" s="498"/>
      <c r="M336" s="498"/>
      <c r="N336" s="498"/>
      <c r="O336" s="455"/>
      <c r="P336" s="455"/>
      <c r="Q336" s="455"/>
      <c r="R336" s="455"/>
      <c r="S336" s="455"/>
      <c r="T336" s="455"/>
      <c r="U336" s="455"/>
      <c r="V336" s="455"/>
      <c r="W336" s="455"/>
      <c r="X336" s="455"/>
      <c r="Y336" s="455"/>
      <c r="Z336" s="455"/>
      <c r="AA336" s="455"/>
      <c r="AB336" s="455"/>
      <c r="AC336" s="455"/>
      <c r="AD336" s="455"/>
      <c r="AE336" s="455"/>
      <c r="AF336" s="455"/>
      <c r="AG336" s="455"/>
      <c r="AH336" s="455"/>
      <c r="AI336" t="str">
        <f>IF(ROUND(O335-Aktíva!F130,0)=0,"","CHYBA")</f>
        <v/>
      </c>
      <c r="AJ336" t="s">
        <v>1077</v>
      </c>
    </row>
    <row r="337" spans="1:36" x14ac:dyDescent="0.25">
      <c r="A337" s="498" t="s">
        <v>509</v>
      </c>
      <c r="B337" s="498"/>
      <c r="C337" s="498"/>
      <c r="D337" s="498"/>
      <c r="E337" s="498"/>
      <c r="F337" s="498"/>
      <c r="G337" s="498"/>
      <c r="H337" s="498"/>
      <c r="I337" s="498"/>
      <c r="J337" s="498"/>
      <c r="K337" s="498"/>
      <c r="L337" s="498"/>
      <c r="M337" s="498"/>
      <c r="N337" s="498"/>
      <c r="O337" s="455"/>
      <c r="P337" s="455"/>
      <c r="Q337" s="455"/>
      <c r="R337" s="455"/>
      <c r="S337" s="455"/>
      <c r="T337" s="455"/>
      <c r="U337" s="455"/>
      <c r="V337" s="455"/>
      <c r="W337" s="455"/>
      <c r="X337" s="455"/>
      <c r="Y337" s="455"/>
      <c r="Z337" s="455"/>
      <c r="AA337" s="455"/>
      <c r="AB337" s="455"/>
      <c r="AC337" s="455"/>
      <c r="AD337" s="455"/>
      <c r="AE337" s="455"/>
      <c r="AF337" s="455"/>
      <c r="AG337" s="455"/>
      <c r="AH337" s="455"/>
    </row>
    <row r="338" spans="1:36" x14ac:dyDescent="0.25">
      <c r="A338" s="498"/>
      <c r="B338" s="498"/>
      <c r="C338" s="498"/>
      <c r="D338" s="498"/>
      <c r="E338" s="498"/>
      <c r="F338" s="498"/>
      <c r="G338" s="498"/>
      <c r="H338" s="498"/>
      <c r="I338" s="498"/>
      <c r="J338" s="498"/>
      <c r="K338" s="498"/>
      <c r="L338" s="498"/>
      <c r="M338" s="498"/>
      <c r="N338" s="498"/>
      <c r="O338" s="455"/>
      <c r="P338" s="455"/>
      <c r="Q338" s="455"/>
      <c r="R338" s="455"/>
      <c r="S338" s="455"/>
      <c r="T338" s="455"/>
      <c r="U338" s="455"/>
      <c r="V338" s="455"/>
      <c r="W338" s="455"/>
      <c r="X338" s="455"/>
      <c r="Y338" s="455"/>
      <c r="Z338" s="455"/>
      <c r="AA338" s="455"/>
      <c r="AB338" s="455"/>
      <c r="AC338" s="455"/>
      <c r="AD338" s="455"/>
      <c r="AE338" s="455"/>
      <c r="AF338" s="455"/>
      <c r="AG338" s="455"/>
      <c r="AH338" s="455"/>
    </row>
    <row r="339" spans="1:36" x14ac:dyDescent="0.25">
      <c r="A339" s="492" t="s">
        <v>39</v>
      </c>
      <c r="B339" s="492"/>
      <c r="C339" s="492"/>
      <c r="D339" s="492"/>
      <c r="E339" s="492"/>
      <c r="F339" s="492"/>
      <c r="G339" s="492"/>
      <c r="H339" s="492"/>
      <c r="I339" s="492"/>
      <c r="J339" s="492"/>
      <c r="K339" s="492"/>
      <c r="L339" s="492"/>
      <c r="M339" s="492"/>
      <c r="N339" s="492"/>
      <c r="O339" s="462">
        <f>SUM(O331:X338)</f>
        <v>451254</v>
      </c>
      <c r="P339" s="462"/>
      <c r="Q339" s="462"/>
      <c r="R339" s="462"/>
      <c r="S339" s="462"/>
      <c r="T339" s="462"/>
      <c r="U339" s="462"/>
      <c r="V339" s="462"/>
      <c r="W339" s="462"/>
      <c r="X339" s="462"/>
      <c r="Y339" s="462">
        <f>SUM(Y331:AH338)</f>
        <v>850405</v>
      </c>
      <c r="Z339" s="462"/>
      <c r="AA339" s="462"/>
      <c r="AB339" s="462"/>
      <c r="AC339" s="462"/>
      <c r="AD339" s="462"/>
      <c r="AE339" s="462"/>
      <c r="AF339" s="462"/>
      <c r="AG339" s="462"/>
      <c r="AH339" s="462"/>
      <c r="AI339" t="str">
        <f>IF(ROUND(Y339-Aktíva!G122,0)=0,"","CHYBA")</f>
        <v/>
      </c>
      <c r="AJ339" t="s">
        <v>1077</v>
      </c>
    </row>
    <row r="340" spans="1:36" x14ac:dyDescent="0.25">
      <c r="A340" s="492"/>
      <c r="B340" s="492"/>
      <c r="C340" s="492"/>
      <c r="D340" s="492"/>
      <c r="E340" s="492"/>
      <c r="F340" s="492"/>
      <c r="G340" s="492"/>
      <c r="H340" s="492"/>
      <c r="I340" s="492"/>
      <c r="J340" s="492"/>
      <c r="K340" s="492"/>
      <c r="L340" s="492"/>
      <c r="M340" s="492"/>
      <c r="N340" s="492"/>
      <c r="O340" s="462"/>
      <c r="P340" s="462"/>
      <c r="Q340" s="462"/>
      <c r="R340" s="462"/>
      <c r="S340" s="462"/>
      <c r="T340" s="462"/>
      <c r="U340" s="462"/>
      <c r="V340" s="462"/>
      <c r="W340" s="462"/>
      <c r="X340" s="462"/>
      <c r="Y340" s="462"/>
      <c r="Z340" s="462"/>
      <c r="AA340" s="462"/>
      <c r="AB340" s="462"/>
      <c r="AC340" s="462"/>
      <c r="AD340" s="462"/>
      <c r="AE340" s="462"/>
      <c r="AF340" s="462"/>
      <c r="AG340" s="462"/>
      <c r="AH340" s="462"/>
      <c r="AI340" t="str">
        <f>IF(ROUND(O339-Aktíva!F121,0)=0,"","CHYBA")</f>
        <v/>
      </c>
      <c r="AJ340" t="s">
        <v>1077</v>
      </c>
    </row>
    <row r="341" spans="1:36" x14ac:dyDescent="0.25">
      <c r="A341" s="195"/>
      <c r="B341" s="195"/>
      <c r="C341" s="195"/>
      <c r="D341" s="195"/>
      <c r="E341" s="195"/>
      <c r="F341" s="195"/>
      <c r="G341" s="195"/>
      <c r="H341" s="195"/>
      <c r="I341" s="195"/>
      <c r="J341" s="195"/>
      <c r="K341" s="195"/>
      <c r="L341" s="195"/>
      <c r="M341" s="195"/>
      <c r="N341" s="195"/>
      <c r="O341" s="195"/>
      <c r="P341" s="195"/>
      <c r="Q341" s="195"/>
      <c r="R341" s="195"/>
      <c r="S341" s="195"/>
      <c r="T341" s="195"/>
      <c r="U341" s="195"/>
      <c r="V341" s="195"/>
      <c r="W341" s="195"/>
      <c r="X341" s="195"/>
      <c r="Y341" s="195"/>
      <c r="Z341" s="195"/>
      <c r="AA341" s="195"/>
      <c r="AB341" s="195"/>
      <c r="AC341" s="195"/>
      <c r="AD341" s="195"/>
      <c r="AE341" s="195"/>
      <c r="AF341" s="195"/>
      <c r="AG341" s="195"/>
      <c r="AH341" s="195"/>
    </row>
    <row r="342" spans="1:36" ht="46.5" customHeight="1" x14ac:dyDescent="0.25">
      <c r="A342" s="467" t="s">
        <v>1230</v>
      </c>
      <c r="B342" s="468"/>
      <c r="C342" s="468"/>
      <c r="D342" s="468"/>
      <c r="E342" s="468"/>
      <c r="F342" s="468"/>
      <c r="G342" s="468"/>
      <c r="H342" s="468"/>
      <c r="I342" s="468"/>
      <c r="J342" s="468"/>
      <c r="K342" s="468"/>
      <c r="L342" s="468"/>
      <c r="M342" s="468"/>
      <c r="N342" s="468"/>
      <c r="O342" s="468"/>
      <c r="P342" s="468"/>
      <c r="Q342" s="468"/>
      <c r="R342" s="468"/>
      <c r="S342" s="468"/>
      <c r="T342" s="468"/>
      <c r="U342" s="468"/>
      <c r="V342" s="468"/>
      <c r="W342" s="468"/>
      <c r="X342" s="468"/>
      <c r="Y342" s="468"/>
      <c r="Z342" s="468"/>
      <c r="AA342" s="468"/>
      <c r="AB342" s="468"/>
      <c r="AC342" s="468"/>
      <c r="AD342" s="468"/>
      <c r="AE342" s="468"/>
      <c r="AF342" s="468"/>
      <c r="AG342" s="468"/>
      <c r="AH342" s="468"/>
    </row>
    <row r="343" spans="1:36" x14ac:dyDescent="0.25">
      <c r="A343" s="467" t="s">
        <v>1288</v>
      </c>
      <c r="B343" s="468"/>
      <c r="C343" s="468"/>
      <c r="D343" s="468"/>
      <c r="E343" s="468"/>
      <c r="F343" s="468"/>
      <c r="G343" s="468"/>
      <c r="H343" s="468"/>
      <c r="I343" s="468"/>
      <c r="J343" s="468"/>
      <c r="K343" s="468"/>
      <c r="L343" s="468"/>
      <c r="M343" s="468"/>
      <c r="N343" s="468"/>
      <c r="O343" s="468"/>
      <c r="P343" s="468"/>
      <c r="Q343" s="468"/>
      <c r="R343" s="468"/>
      <c r="S343" s="468"/>
      <c r="T343" s="468"/>
      <c r="U343" s="468"/>
      <c r="V343" s="468"/>
      <c r="W343" s="468"/>
      <c r="X343" s="468"/>
      <c r="Y343" s="468"/>
      <c r="Z343" s="468"/>
      <c r="AA343" s="468"/>
      <c r="AB343" s="468"/>
      <c r="AC343" s="468"/>
      <c r="AD343" s="468"/>
      <c r="AE343" s="468"/>
      <c r="AF343" s="468"/>
      <c r="AG343" s="468"/>
      <c r="AH343" s="468"/>
    </row>
    <row r="344" spans="1:36" x14ac:dyDescent="0.25">
      <c r="A344" s="195"/>
      <c r="B344" s="195"/>
      <c r="C344" s="195"/>
      <c r="D344" s="195"/>
      <c r="E344" s="195"/>
      <c r="F344" s="195"/>
      <c r="G344" s="195"/>
      <c r="H344" s="195"/>
      <c r="I344" s="195"/>
      <c r="J344" s="195"/>
      <c r="K344" s="195"/>
      <c r="L344" s="195"/>
      <c r="M344" s="195"/>
      <c r="N344" s="195"/>
      <c r="O344" s="195"/>
      <c r="P344" s="195"/>
      <c r="Q344" s="195"/>
      <c r="R344" s="195"/>
      <c r="S344" s="195"/>
      <c r="T344" s="195"/>
      <c r="U344" s="195"/>
      <c r="V344" s="195"/>
      <c r="W344" s="195"/>
      <c r="X344" s="195"/>
      <c r="Y344" s="195"/>
      <c r="Z344" s="195"/>
      <c r="AA344" s="195"/>
      <c r="AB344" s="195"/>
      <c r="AC344" s="195"/>
      <c r="AD344" s="195"/>
      <c r="AE344" s="195"/>
      <c r="AF344" s="195"/>
      <c r="AG344" s="195"/>
      <c r="AH344" s="195"/>
    </row>
    <row r="345" spans="1:36" x14ac:dyDescent="0.25">
      <c r="A345" s="195"/>
      <c r="B345" s="195"/>
      <c r="C345" s="195"/>
      <c r="D345" s="195"/>
      <c r="E345" s="195"/>
      <c r="F345" s="195"/>
      <c r="G345" s="195"/>
      <c r="H345" s="195"/>
      <c r="I345" s="195"/>
      <c r="J345" s="195"/>
      <c r="K345" s="195"/>
      <c r="L345" s="195"/>
      <c r="M345" s="195"/>
      <c r="N345" s="195"/>
      <c r="O345" s="195"/>
      <c r="P345" s="195"/>
      <c r="Q345" s="195"/>
      <c r="R345" s="195"/>
      <c r="S345" s="195"/>
      <c r="T345" s="195"/>
      <c r="U345" s="195"/>
      <c r="V345" s="195"/>
      <c r="W345" s="195"/>
      <c r="X345" s="195"/>
      <c r="Y345" s="195"/>
      <c r="Z345" s="195"/>
      <c r="AA345" s="195"/>
      <c r="AB345" s="195"/>
      <c r="AC345" s="195"/>
      <c r="AD345" s="195"/>
      <c r="AE345" s="195"/>
      <c r="AF345" s="195"/>
      <c r="AG345" s="195"/>
      <c r="AH345" s="195"/>
    </row>
    <row r="346" spans="1:36" s="1" customFormat="1" ht="15" customHeight="1" x14ac:dyDescent="0.25">
      <c r="A346" s="192" t="s">
        <v>1089</v>
      </c>
      <c r="B346" s="200"/>
      <c r="C346" s="200"/>
      <c r="D346" s="496" t="s">
        <v>154</v>
      </c>
      <c r="E346" s="497"/>
      <c r="F346" s="497"/>
      <c r="G346" s="497"/>
      <c r="H346" s="497"/>
      <c r="I346" s="497"/>
      <c r="J346" s="497"/>
      <c r="K346" s="497"/>
      <c r="L346" s="497"/>
      <c r="M346" s="497"/>
      <c r="N346" s="497"/>
      <c r="O346" s="497"/>
      <c r="P346" s="497"/>
      <c r="Q346" s="497"/>
      <c r="R346" s="497"/>
      <c r="S346" s="497"/>
      <c r="T346" s="497"/>
      <c r="U346" s="497"/>
      <c r="V346" s="200"/>
      <c r="W346" s="200"/>
      <c r="X346" s="200"/>
      <c r="Y346" s="200"/>
      <c r="Z346" s="200"/>
      <c r="AA346" s="200"/>
      <c r="AB346" s="200"/>
      <c r="AC346" s="200"/>
      <c r="AD346" s="200"/>
      <c r="AE346" s="200"/>
      <c r="AF346" s="200"/>
      <c r="AG346" s="200"/>
      <c r="AH346" s="200"/>
    </row>
    <row r="347" spans="1:36" x14ac:dyDescent="0.25">
      <c r="A347" s="195"/>
      <c r="B347" s="195"/>
      <c r="C347" s="195"/>
      <c r="D347" s="195"/>
      <c r="E347" s="195"/>
      <c r="F347" s="195"/>
      <c r="G347" s="195"/>
      <c r="H347" s="195"/>
      <c r="I347" s="195"/>
      <c r="J347" s="195"/>
      <c r="K347" s="195"/>
      <c r="L347" s="195"/>
      <c r="M347" s="195"/>
      <c r="N347" s="195"/>
      <c r="O347" s="195"/>
      <c r="P347" s="195"/>
      <c r="Q347" s="195"/>
      <c r="R347" s="195"/>
      <c r="S347" s="195"/>
      <c r="T347" s="195"/>
      <c r="U347" s="195"/>
      <c r="V347" s="195"/>
      <c r="W347" s="195"/>
      <c r="X347" s="195"/>
      <c r="Y347" s="195"/>
      <c r="Z347" s="195"/>
      <c r="AA347" s="195"/>
      <c r="AB347" s="195"/>
      <c r="AC347" s="195"/>
      <c r="AD347" s="195"/>
      <c r="AE347" s="195"/>
      <c r="AF347" s="195"/>
      <c r="AG347" s="195"/>
      <c r="AH347" s="195"/>
    </row>
    <row r="348" spans="1:36" x14ac:dyDescent="0.25">
      <c r="A348" s="467" t="s">
        <v>508</v>
      </c>
      <c r="B348" s="468"/>
      <c r="C348" s="468"/>
      <c r="D348" s="468"/>
      <c r="E348" s="468"/>
      <c r="F348" s="468"/>
      <c r="G348" s="468"/>
      <c r="H348" s="468"/>
      <c r="I348" s="468"/>
      <c r="J348" s="468"/>
      <c r="K348" s="468"/>
      <c r="L348" s="468"/>
      <c r="M348" s="468"/>
      <c r="N348" s="468"/>
      <c r="O348" s="468"/>
      <c r="P348" s="468"/>
      <c r="Q348" s="468"/>
      <c r="R348" s="468"/>
      <c r="S348" s="468"/>
      <c r="T348" s="468"/>
      <c r="U348" s="468"/>
      <c r="V348" s="468"/>
      <c r="W348" s="468"/>
      <c r="X348" s="468"/>
      <c r="Y348" s="468"/>
      <c r="Z348" s="468"/>
      <c r="AA348" s="468"/>
      <c r="AB348" s="468"/>
      <c r="AC348" s="468"/>
      <c r="AD348" s="468"/>
      <c r="AE348" s="468"/>
      <c r="AF348" s="468"/>
      <c r="AG348" s="468"/>
      <c r="AH348" s="468"/>
    </row>
    <row r="349" spans="1:36" x14ac:dyDescent="0.25">
      <c r="A349" s="195"/>
      <c r="B349" s="195"/>
      <c r="C349" s="195"/>
      <c r="D349" s="195"/>
      <c r="E349" s="195"/>
      <c r="F349" s="195"/>
      <c r="G349" s="195"/>
      <c r="H349" s="195"/>
      <c r="I349" s="195"/>
      <c r="J349" s="195"/>
      <c r="K349" s="195"/>
      <c r="L349" s="195"/>
      <c r="M349" s="195"/>
      <c r="N349" s="195"/>
      <c r="O349" s="195"/>
      <c r="P349" s="195"/>
      <c r="Q349" s="195"/>
      <c r="R349" s="195"/>
      <c r="S349" s="195"/>
      <c r="T349" s="195"/>
      <c r="U349" s="195"/>
      <c r="V349" s="195"/>
      <c r="W349" s="195"/>
      <c r="X349" s="195"/>
      <c r="Y349" s="195"/>
      <c r="Z349" s="195"/>
      <c r="AA349" s="195"/>
      <c r="AB349" s="195"/>
      <c r="AC349" s="195"/>
      <c r="AD349" s="195"/>
      <c r="AE349" s="195"/>
      <c r="AF349" s="195"/>
      <c r="AG349" s="195"/>
      <c r="AH349" s="195"/>
    </row>
    <row r="350" spans="1:36" x14ac:dyDescent="0.25">
      <c r="A350" s="469" t="s">
        <v>507</v>
      </c>
      <c r="B350" s="469"/>
      <c r="C350" s="469"/>
      <c r="D350" s="469"/>
      <c r="E350" s="469"/>
      <c r="F350" s="469"/>
      <c r="G350" s="469"/>
      <c r="H350" s="469"/>
      <c r="I350" s="469"/>
      <c r="J350" s="469"/>
      <c r="K350" s="469"/>
      <c r="L350" s="469"/>
      <c r="M350" s="469"/>
      <c r="N350" s="469"/>
      <c r="O350" s="469" t="s">
        <v>58</v>
      </c>
      <c r="P350" s="469"/>
      <c r="Q350" s="469"/>
      <c r="R350" s="469"/>
      <c r="S350" s="469"/>
      <c r="T350" s="469"/>
      <c r="U350" s="469"/>
      <c r="V350" s="469"/>
      <c r="W350" s="469"/>
      <c r="X350" s="469"/>
      <c r="Y350" s="469" t="s">
        <v>59</v>
      </c>
      <c r="Z350" s="469"/>
      <c r="AA350" s="469"/>
      <c r="AB350" s="469"/>
      <c r="AC350" s="469"/>
      <c r="AD350" s="469"/>
      <c r="AE350" s="469"/>
      <c r="AF350" s="469"/>
      <c r="AG350" s="469"/>
      <c r="AH350" s="469"/>
    </row>
    <row r="351" spans="1:36" x14ac:dyDescent="0.25">
      <c r="A351" s="469"/>
      <c r="B351" s="469"/>
      <c r="C351" s="469"/>
      <c r="D351" s="469"/>
      <c r="E351" s="469"/>
      <c r="F351" s="469"/>
      <c r="G351" s="469"/>
      <c r="H351" s="469"/>
      <c r="I351" s="469"/>
      <c r="J351" s="469"/>
      <c r="K351" s="469"/>
      <c r="L351" s="469"/>
      <c r="M351" s="469"/>
      <c r="N351" s="469"/>
      <c r="O351" s="469"/>
      <c r="P351" s="469"/>
      <c r="Q351" s="469"/>
      <c r="R351" s="469"/>
      <c r="S351" s="469"/>
      <c r="T351" s="469"/>
      <c r="U351" s="469"/>
      <c r="V351" s="469"/>
      <c r="W351" s="469"/>
      <c r="X351" s="469"/>
      <c r="Y351" s="469"/>
      <c r="Z351" s="469"/>
      <c r="AA351" s="469"/>
      <c r="AB351" s="469"/>
      <c r="AC351" s="469"/>
      <c r="AD351" s="469"/>
      <c r="AE351" s="469"/>
      <c r="AF351" s="469"/>
      <c r="AG351" s="469"/>
      <c r="AH351" s="469"/>
    </row>
    <row r="352" spans="1:36" x14ac:dyDescent="0.25">
      <c r="A352" s="492" t="s">
        <v>506</v>
      </c>
      <c r="B352" s="492"/>
      <c r="C352" s="492"/>
      <c r="D352" s="492"/>
      <c r="E352" s="492"/>
      <c r="F352" s="492"/>
      <c r="G352" s="492"/>
      <c r="H352" s="492"/>
      <c r="I352" s="492"/>
      <c r="J352" s="492"/>
      <c r="K352" s="492"/>
      <c r="L352" s="492"/>
      <c r="M352" s="492"/>
      <c r="N352" s="492"/>
      <c r="O352" s="462">
        <v>11</v>
      </c>
      <c r="P352" s="462"/>
      <c r="Q352" s="462"/>
      <c r="R352" s="462"/>
      <c r="S352" s="462"/>
      <c r="T352" s="462"/>
      <c r="U352" s="462"/>
      <c r="V352" s="462"/>
      <c r="W352" s="462"/>
      <c r="X352" s="462"/>
      <c r="Y352" s="462">
        <v>0</v>
      </c>
      <c r="Z352" s="462"/>
      <c r="AA352" s="462"/>
      <c r="AB352" s="462"/>
      <c r="AC352" s="462"/>
      <c r="AD352" s="462"/>
      <c r="AE352" s="462"/>
      <c r="AF352" s="462"/>
      <c r="AG352" s="462"/>
      <c r="AH352" s="462"/>
      <c r="AI352" t="str">
        <f>IF(ROUND(Y352-Aktíva!G139,0)=0,"","CHYBA")</f>
        <v/>
      </c>
      <c r="AJ352" t="s">
        <v>1077</v>
      </c>
    </row>
    <row r="353" spans="1:36" x14ac:dyDescent="0.25">
      <c r="A353" s="492"/>
      <c r="B353" s="492"/>
      <c r="C353" s="492"/>
      <c r="D353" s="492"/>
      <c r="E353" s="492"/>
      <c r="F353" s="492"/>
      <c r="G353" s="492"/>
      <c r="H353" s="492"/>
      <c r="I353" s="492"/>
      <c r="J353" s="492"/>
      <c r="K353" s="492"/>
      <c r="L353" s="492"/>
      <c r="M353" s="492"/>
      <c r="N353" s="492"/>
      <c r="O353" s="462"/>
      <c r="P353" s="462"/>
      <c r="Q353" s="462"/>
      <c r="R353" s="462"/>
      <c r="S353" s="462"/>
      <c r="T353" s="462"/>
      <c r="U353" s="462"/>
      <c r="V353" s="462"/>
      <c r="W353" s="462"/>
      <c r="X353" s="462"/>
      <c r="Y353" s="462"/>
      <c r="Z353" s="462"/>
      <c r="AA353" s="462"/>
      <c r="AB353" s="462"/>
      <c r="AC353" s="462"/>
      <c r="AD353" s="462"/>
      <c r="AE353" s="462"/>
      <c r="AF353" s="462"/>
      <c r="AG353" s="462"/>
      <c r="AH353" s="462"/>
      <c r="AI353" t="str">
        <f>IF(ROUND(O352-Aktíva!F138,0)=0,"","CHYBA")</f>
        <v/>
      </c>
      <c r="AJ353" t="s">
        <v>1077</v>
      </c>
    </row>
    <row r="354" spans="1:36" x14ac:dyDescent="0.25">
      <c r="A354" s="490" t="s">
        <v>1231</v>
      </c>
      <c r="B354" s="490"/>
      <c r="C354" s="490"/>
      <c r="D354" s="490"/>
      <c r="E354" s="490"/>
      <c r="F354" s="490"/>
      <c r="G354" s="490"/>
      <c r="H354" s="490"/>
      <c r="I354" s="490"/>
      <c r="J354" s="490"/>
      <c r="K354" s="490"/>
      <c r="L354" s="490"/>
      <c r="M354" s="490"/>
      <c r="N354" s="490"/>
      <c r="O354" s="455">
        <v>11</v>
      </c>
      <c r="P354" s="455"/>
      <c r="Q354" s="455"/>
      <c r="R354" s="455"/>
      <c r="S354" s="455"/>
      <c r="T354" s="455"/>
      <c r="U354" s="455"/>
      <c r="V354" s="455"/>
      <c r="W354" s="455"/>
      <c r="X354" s="455"/>
      <c r="Y354" s="455">
        <v>0</v>
      </c>
      <c r="Z354" s="455"/>
      <c r="AA354" s="455"/>
      <c r="AB354" s="455"/>
      <c r="AC354" s="455"/>
      <c r="AD354" s="455"/>
      <c r="AE354" s="455"/>
      <c r="AF354" s="455"/>
      <c r="AG354" s="455"/>
      <c r="AH354" s="455"/>
    </row>
    <row r="355" spans="1:36" x14ac:dyDescent="0.25">
      <c r="A355" s="490"/>
      <c r="B355" s="490"/>
      <c r="C355" s="490"/>
      <c r="D355" s="490"/>
      <c r="E355" s="490"/>
      <c r="F355" s="490"/>
      <c r="G355" s="490"/>
      <c r="H355" s="490"/>
      <c r="I355" s="490"/>
      <c r="J355" s="490"/>
      <c r="K355" s="490"/>
      <c r="L355" s="490"/>
      <c r="M355" s="490"/>
      <c r="N355" s="490"/>
      <c r="O355" s="455"/>
      <c r="P355" s="455"/>
      <c r="Q355" s="455"/>
      <c r="R355" s="455"/>
      <c r="S355" s="455"/>
      <c r="T355" s="455"/>
      <c r="U355" s="455"/>
      <c r="V355" s="455"/>
      <c r="W355" s="455"/>
      <c r="X355" s="455"/>
      <c r="Y355" s="455"/>
      <c r="Z355" s="455"/>
      <c r="AA355" s="455"/>
      <c r="AB355" s="455"/>
      <c r="AC355" s="455"/>
      <c r="AD355" s="455"/>
      <c r="AE355" s="455"/>
      <c r="AF355" s="455"/>
      <c r="AG355" s="455"/>
      <c r="AH355" s="455"/>
    </row>
    <row r="356" spans="1:36" x14ac:dyDescent="0.25">
      <c r="A356" s="490"/>
      <c r="B356" s="490"/>
      <c r="C356" s="490"/>
      <c r="D356" s="490"/>
      <c r="E356" s="490"/>
      <c r="F356" s="490"/>
      <c r="G356" s="490"/>
      <c r="H356" s="490"/>
      <c r="I356" s="490"/>
      <c r="J356" s="490"/>
      <c r="K356" s="490"/>
      <c r="L356" s="490"/>
      <c r="M356" s="490"/>
      <c r="N356" s="490"/>
      <c r="O356" s="455"/>
      <c r="P356" s="455"/>
      <c r="Q356" s="455"/>
      <c r="R356" s="455"/>
      <c r="S356" s="455"/>
      <c r="T356" s="455"/>
      <c r="U356" s="455"/>
      <c r="V356" s="455"/>
      <c r="W356" s="455"/>
      <c r="X356" s="455"/>
      <c r="Y356" s="455"/>
      <c r="Z356" s="455"/>
      <c r="AA356" s="455"/>
      <c r="AB356" s="455"/>
      <c r="AC356" s="455"/>
      <c r="AD356" s="455"/>
      <c r="AE356" s="455"/>
      <c r="AF356" s="455"/>
      <c r="AG356" s="455"/>
      <c r="AH356" s="455"/>
    </row>
    <row r="357" spans="1:36" x14ac:dyDescent="0.25">
      <c r="A357" s="490"/>
      <c r="B357" s="490"/>
      <c r="C357" s="490"/>
      <c r="D357" s="490"/>
      <c r="E357" s="490"/>
      <c r="F357" s="490"/>
      <c r="G357" s="490"/>
      <c r="H357" s="490"/>
      <c r="I357" s="490"/>
      <c r="J357" s="490"/>
      <c r="K357" s="490"/>
      <c r="L357" s="490"/>
      <c r="M357" s="490"/>
      <c r="N357" s="490"/>
      <c r="O357" s="455"/>
      <c r="P357" s="455"/>
      <c r="Q357" s="455"/>
      <c r="R357" s="455"/>
      <c r="S357" s="455"/>
      <c r="T357" s="455"/>
      <c r="U357" s="455"/>
      <c r="V357" s="455"/>
      <c r="W357" s="455"/>
      <c r="X357" s="455"/>
      <c r="Y357" s="455"/>
      <c r="Z357" s="455"/>
      <c r="AA357" s="455"/>
      <c r="AB357" s="455"/>
      <c r="AC357" s="455"/>
      <c r="AD357" s="455"/>
      <c r="AE357" s="455"/>
      <c r="AF357" s="455"/>
      <c r="AG357" s="455"/>
      <c r="AH357" s="455"/>
    </row>
    <row r="358" spans="1:36" x14ac:dyDescent="0.25">
      <c r="A358" s="495" t="s">
        <v>505</v>
      </c>
      <c r="B358" s="495"/>
      <c r="C358" s="495"/>
      <c r="D358" s="495"/>
      <c r="E358" s="495"/>
      <c r="F358" s="495"/>
      <c r="G358" s="495"/>
      <c r="H358" s="495"/>
      <c r="I358" s="495"/>
      <c r="J358" s="495"/>
      <c r="K358" s="495"/>
      <c r="L358" s="495"/>
      <c r="M358" s="495"/>
      <c r="N358" s="495"/>
      <c r="O358" s="462">
        <v>11698</v>
      </c>
      <c r="P358" s="462"/>
      <c r="Q358" s="462"/>
      <c r="R358" s="462"/>
      <c r="S358" s="462"/>
      <c r="T358" s="462"/>
      <c r="U358" s="462"/>
      <c r="V358" s="462"/>
      <c r="W358" s="462"/>
      <c r="X358" s="462"/>
      <c r="Y358" s="462">
        <v>9375</v>
      </c>
      <c r="Z358" s="462"/>
      <c r="AA358" s="462"/>
      <c r="AB358" s="462"/>
      <c r="AC358" s="462"/>
      <c r="AD358" s="462"/>
      <c r="AE358" s="462"/>
      <c r="AF358" s="462"/>
      <c r="AG358" s="462"/>
      <c r="AH358" s="462"/>
      <c r="AI358" t="str">
        <f>IF(ROUND(Y358-Aktíva!G141,0)=0,"","CHYBA")</f>
        <v/>
      </c>
      <c r="AJ358" t="s">
        <v>1077</v>
      </c>
    </row>
    <row r="359" spans="1:36" x14ac:dyDescent="0.25">
      <c r="A359" s="495"/>
      <c r="B359" s="495"/>
      <c r="C359" s="495"/>
      <c r="D359" s="495"/>
      <c r="E359" s="495"/>
      <c r="F359" s="495"/>
      <c r="G359" s="495"/>
      <c r="H359" s="495"/>
      <c r="I359" s="495"/>
      <c r="J359" s="495"/>
      <c r="K359" s="495"/>
      <c r="L359" s="495"/>
      <c r="M359" s="495"/>
      <c r="N359" s="495"/>
      <c r="O359" s="462"/>
      <c r="P359" s="462"/>
      <c r="Q359" s="462"/>
      <c r="R359" s="462"/>
      <c r="S359" s="462"/>
      <c r="T359" s="462"/>
      <c r="U359" s="462"/>
      <c r="V359" s="462"/>
      <c r="W359" s="462"/>
      <c r="X359" s="462"/>
      <c r="Y359" s="462"/>
      <c r="Z359" s="462"/>
      <c r="AA359" s="462"/>
      <c r="AB359" s="462"/>
      <c r="AC359" s="462"/>
      <c r="AD359" s="462"/>
      <c r="AE359" s="462"/>
      <c r="AF359" s="462"/>
      <c r="AG359" s="462"/>
      <c r="AH359" s="462"/>
      <c r="AI359" t="str">
        <f>IF(ROUND(O358-Aktíva!F140,0)=0,"","CHYBA")</f>
        <v/>
      </c>
      <c r="AJ359" t="s">
        <v>1077</v>
      </c>
    </row>
    <row r="360" spans="1:36" x14ac:dyDescent="0.25">
      <c r="A360" s="490" t="s">
        <v>1168</v>
      </c>
      <c r="B360" s="490"/>
      <c r="C360" s="490"/>
      <c r="D360" s="490"/>
      <c r="E360" s="490"/>
      <c r="F360" s="490"/>
      <c r="G360" s="490"/>
      <c r="H360" s="490"/>
      <c r="I360" s="490"/>
      <c r="J360" s="490"/>
      <c r="K360" s="490"/>
      <c r="L360" s="490"/>
      <c r="M360" s="490"/>
      <c r="N360" s="490"/>
      <c r="O360" s="455">
        <v>4800</v>
      </c>
      <c r="P360" s="455"/>
      <c r="Q360" s="455"/>
      <c r="R360" s="455"/>
      <c r="S360" s="455"/>
      <c r="T360" s="455"/>
      <c r="U360" s="455"/>
      <c r="V360" s="455"/>
      <c r="W360" s="455"/>
      <c r="X360" s="455"/>
      <c r="Y360" s="455">
        <v>4532</v>
      </c>
      <c r="Z360" s="455"/>
      <c r="AA360" s="455"/>
      <c r="AB360" s="455"/>
      <c r="AC360" s="455"/>
      <c r="AD360" s="455"/>
      <c r="AE360" s="455"/>
      <c r="AF360" s="455"/>
      <c r="AG360" s="455"/>
      <c r="AH360" s="455"/>
    </row>
    <row r="361" spans="1:36" x14ac:dyDescent="0.25">
      <c r="A361" s="490"/>
      <c r="B361" s="490"/>
      <c r="C361" s="490"/>
      <c r="D361" s="490"/>
      <c r="E361" s="490"/>
      <c r="F361" s="490"/>
      <c r="G361" s="490"/>
      <c r="H361" s="490"/>
      <c r="I361" s="490"/>
      <c r="J361" s="490"/>
      <c r="K361" s="490"/>
      <c r="L361" s="490"/>
      <c r="M361" s="490"/>
      <c r="N361" s="490"/>
      <c r="O361" s="455"/>
      <c r="P361" s="455"/>
      <c r="Q361" s="455"/>
      <c r="R361" s="455"/>
      <c r="S361" s="455"/>
      <c r="T361" s="455"/>
      <c r="U361" s="455"/>
      <c r="V361" s="455"/>
      <c r="W361" s="455"/>
      <c r="X361" s="455"/>
      <c r="Y361" s="455"/>
      <c r="Z361" s="455"/>
      <c r="AA361" s="455"/>
      <c r="AB361" s="455"/>
      <c r="AC361" s="455"/>
      <c r="AD361" s="455"/>
      <c r="AE361" s="455"/>
      <c r="AF361" s="455"/>
      <c r="AG361" s="455"/>
      <c r="AH361" s="455"/>
    </row>
    <row r="362" spans="1:36" x14ac:dyDescent="0.25">
      <c r="A362" s="490" t="s">
        <v>1169</v>
      </c>
      <c r="B362" s="490"/>
      <c r="C362" s="490"/>
      <c r="D362" s="490"/>
      <c r="E362" s="490"/>
      <c r="F362" s="490"/>
      <c r="G362" s="490"/>
      <c r="H362" s="490"/>
      <c r="I362" s="490"/>
      <c r="J362" s="490"/>
      <c r="K362" s="490"/>
      <c r="L362" s="490"/>
      <c r="M362" s="490"/>
      <c r="N362" s="490"/>
      <c r="O362" s="455">
        <v>3200</v>
      </c>
      <c r="P362" s="455"/>
      <c r="Q362" s="455"/>
      <c r="R362" s="455"/>
      <c r="S362" s="455"/>
      <c r="T362" s="455"/>
      <c r="U362" s="455"/>
      <c r="V362" s="455"/>
      <c r="W362" s="455"/>
      <c r="X362" s="455"/>
      <c r="Y362" s="455">
        <v>1500</v>
      </c>
      <c r="Z362" s="455"/>
      <c r="AA362" s="455"/>
      <c r="AB362" s="455"/>
      <c r="AC362" s="455"/>
      <c r="AD362" s="455"/>
      <c r="AE362" s="455"/>
      <c r="AF362" s="455"/>
      <c r="AG362" s="455"/>
      <c r="AH362" s="455"/>
    </row>
    <row r="363" spans="1:36" x14ac:dyDescent="0.25">
      <c r="A363" s="490"/>
      <c r="B363" s="490"/>
      <c r="C363" s="490"/>
      <c r="D363" s="490"/>
      <c r="E363" s="490"/>
      <c r="F363" s="490"/>
      <c r="G363" s="490"/>
      <c r="H363" s="490"/>
      <c r="I363" s="490"/>
      <c r="J363" s="490"/>
      <c r="K363" s="490"/>
      <c r="L363" s="490"/>
      <c r="M363" s="490"/>
      <c r="N363" s="490"/>
      <c r="O363" s="455"/>
      <c r="P363" s="455"/>
      <c r="Q363" s="455"/>
      <c r="R363" s="455"/>
      <c r="S363" s="455"/>
      <c r="T363" s="455"/>
      <c r="U363" s="455"/>
      <c r="V363" s="455"/>
      <c r="W363" s="455"/>
      <c r="X363" s="455"/>
      <c r="Y363" s="455"/>
      <c r="Z363" s="455"/>
      <c r="AA363" s="455"/>
      <c r="AB363" s="455"/>
      <c r="AC363" s="455"/>
      <c r="AD363" s="455"/>
      <c r="AE363" s="455"/>
      <c r="AF363" s="455"/>
      <c r="AG363" s="455"/>
      <c r="AH363" s="455"/>
    </row>
    <row r="364" spans="1:36" ht="14.45" hidden="1" x14ac:dyDescent="0.3">
      <c r="A364" s="495" t="s">
        <v>504</v>
      </c>
      <c r="B364" s="495"/>
      <c r="C364" s="495"/>
      <c r="D364" s="495"/>
      <c r="E364" s="495"/>
      <c r="F364" s="495"/>
      <c r="G364" s="495"/>
      <c r="H364" s="495"/>
      <c r="I364" s="495"/>
      <c r="J364" s="495"/>
      <c r="K364" s="495"/>
      <c r="L364" s="495"/>
      <c r="M364" s="495"/>
      <c r="N364" s="495"/>
      <c r="O364" s="462">
        <f>SUM(O366:X369)</f>
        <v>0</v>
      </c>
      <c r="P364" s="462"/>
      <c r="Q364" s="462"/>
      <c r="R364" s="462"/>
      <c r="S364" s="462"/>
      <c r="T364" s="462"/>
      <c r="U364" s="462"/>
      <c r="V364" s="462"/>
      <c r="W364" s="462"/>
      <c r="X364" s="462"/>
      <c r="Y364" s="462"/>
      <c r="Z364" s="462"/>
      <c r="AA364" s="462"/>
      <c r="AB364" s="462"/>
      <c r="AC364" s="462"/>
      <c r="AD364" s="462"/>
      <c r="AE364" s="462"/>
      <c r="AF364" s="462"/>
      <c r="AG364" s="462"/>
      <c r="AH364" s="462"/>
      <c r="AI364" t="str">
        <f>IF(ROUND(Y364-Aktíva!G143,0)=0,"","CHYBA")</f>
        <v/>
      </c>
      <c r="AJ364" t="s">
        <v>1077</v>
      </c>
    </row>
    <row r="365" spans="1:36" ht="14.45" hidden="1" x14ac:dyDescent="0.3">
      <c r="A365" s="495"/>
      <c r="B365" s="495"/>
      <c r="C365" s="495"/>
      <c r="D365" s="495"/>
      <c r="E365" s="495"/>
      <c r="F365" s="495"/>
      <c r="G365" s="495"/>
      <c r="H365" s="495"/>
      <c r="I365" s="495"/>
      <c r="J365" s="495"/>
      <c r="K365" s="495"/>
      <c r="L365" s="495"/>
      <c r="M365" s="495"/>
      <c r="N365" s="495"/>
      <c r="O365" s="462"/>
      <c r="P365" s="462"/>
      <c r="Q365" s="462"/>
      <c r="R365" s="462"/>
      <c r="S365" s="462"/>
      <c r="T365" s="462"/>
      <c r="U365" s="462"/>
      <c r="V365" s="462"/>
      <c r="W365" s="462"/>
      <c r="X365" s="462"/>
      <c r="Y365" s="462"/>
      <c r="Z365" s="462"/>
      <c r="AA365" s="462"/>
      <c r="AB365" s="462"/>
      <c r="AC365" s="462"/>
      <c r="AD365" s="462"/>
      <c r="AE365" s="462"/>
      <c r="AF365" s="462"/>
      <c r="AG365" s="462"/>
      <c r="AH365" s="462"/>
      <c r="AI365" t="str">
        <f>IF(ROUND(O364-Aktíva!F142,0)=0,"","CHYBA")</f>
        <v/>
      </c>
      <c r="AJ365" t="s">
        <v>1077</v>
      </c>
    </row>
    <row r="366" spans="1:36" ht="14.45" hidden="1" x14ac:dyDescent="0.3">
      <c r="A366" s="490"/>
      <c r="B366" s="490"/>
      <c r="C366" s="490"/>
      <c r="D366" s="490"/>
      <c r="E366" s="490"/>
      <c r="F366" s="490"/>
      <c r="G366" s="490"/>
      <c r="H366" s="490"/>
      <c r="I366" s="490"/>
      <c r="J366" s="490"/>
      <c r="K366" s="490"/>
      <c r="L366" s="490"/>
      <c r="M366" s="490"/>
      <c r="N366" s="490"/>
      <c r="O366" s="455"/>
      <c r="P366" s="455"/>
      <c r="Q366" s="455"/>
      <c r="R366" s="455"/>
      <c r="S366" s="455"/>
      <c r="T366" s="455"/>
      <c r="U366" s="455"/>
      <c r="V366" s="455"/>
      <c r="W366" s="455"/>
      <c r="X366" s="455"/>
      <c r="Y366" s="455">
        <v>0</v>
      </c>
      <c r="Z366" s="455"/>
      <c r="AA366" s="455"/>
      <c r="AB366" s="455"/>
      <c r="AC366" s="455"/>
      <c r="AD366" s="455"/>
      <c r="AE366" s="455"/>
      <c r="AF366" s="455"/>
      <c r="AG366" s="455"/>
      <c r="AH366" s="455"/>
    </row>
    <row r="367" spans="1:36" ht="14.45" hidden="1" x14ac:dyDescent="0.3">
      <c r="A367" s="490"/>
      <c r="B367" s="490"/>
      <c r="C367" s="490"/>
      <c r="D367" s="490"/>
      <c r="E367" s="490"/>
      <c r="F367" s="490"/>
      <c r="G367" s="490"/>
      <c r="H367" s="490"/>
      <c r="I367" s="490"/>
      <c r="J367" s="490"/>
      <c r="K367" s="490"/>
      <c r="L367" s="490"/>
      <c r="M367" s="490"/>
      <c r="N367" s="490"/>
      <c r="O367" s="455"/>
      <c r="P367" s="455"/>
      <c r="Q367" s="455"/>
      <c r="R367" s="455"/>
      <c r="S367" s="455"/>
      <c r="T367" s="455"/>
      <c r="U367" s="455"/>
      <c r="V367" s="455"/>
      <c r="W367" s="455"/>
      <c r="X367" s="455"/>
      <c r="Y367" s="455"/>
      <c r="Z367" s="455"/>
      <c r="AA367" s="455"/>
      <c r="AB367" s="455"/>
      <c r="AC367" s="455"/>
      <c r="AD367" s="455"/>
      <c r="AE367" s="455"/>
      <c r="AF367" s="455"/>
      <c r="AG367" s="455"/>
      <c r="AH367" s="455"/>
    </row>
    <row r="368" spans="1:36" ht="14.45" hidden="1" x14ac:dyDescent="0.3">
      <c r="A368" s="491"/>
      <c r="B368" s="491"/>
      <c r="C368" s="491"/>
      <c r="D368" s="491"/>
      <c r="E368" s="491"/>
      <c r="F368" s="491"/>
      <c r="G368" s="491"/>
      <c r="H368" s="491"/>
      <c r="I368" s="491"/>
      <c r="J368" s="491"/>
      <c r="K368" s="491"/>
      <c r="L368" s="491"/>
      <c r="M368" s="491"/>
      <c r="N368" s="491"/>
      <c r="O368" s="455"/>
      <c r="P368" s="455"/>
      <c r="Q368" s="455"/>
      <c r="R368" s="455"/>
      <c r="S368" s="455"/>
      <c r="T368" s="455"/>
      <c r="U368" s="455"/>
      <c r="V368" s="455"/>
      <c r="W368" s="455"/>
      <c r="X368" s="455"/>
      <c r="Y368" s="455"/>
      <c r="Z368" s="455"/>
      <c r="AA368" s="455"/>
      <c r="AB368" s="455"/>
      <c r="AC368" s="455"/>
      <c r="AD368" s="455"/>
      <c r="AE368" s="455"/>
      <c r="AF368" s="455"/>
      <c r="AG368" s="455"/>
      <c r="AH368" s="455"/>
    </row>
    <row r="369" spans="1:36" ht="14.45" hidden="1" x14ac:dyDescent="0.3">
      <c r="A369" s="491"/>
      <c r="B369" s="491"/>
      <c r="C369" s="491"/>
      <c r="D369" s="491"/>
      <c r="E369" s="491"/>
      <c r="F369" s="491"/>
      <c r="G369" s="491"/>
      <c r="H369" s="491"/>
      <c r="I369" s="491"/>
      <c r="J369" s="491"/>
      <c r="K369" s="491"/>
      <c r="L369" s="491"/>
      <c r="M369" s="491"/>
      <c r="N369" s="491"/>
      <c r="O369" s="455"/>
      <c r="P369" s="455"/>
      <c r="Q369" s="455"/>
      <c r="R369" s="455"/>
      <c r="S369" s="455"/>
      <c r="T369" s="455"/>
      <c r="U369" s="455"/>
      <c r="V369" s="455"/>
      <c r="W369" s="455"/>
      <c r="X369" s="455"/>
      <c r="Y369" s="455"/>
      <c r="Z369" s="455"/>
      <c r="AA369" s="455"/>
      <c r="AB369" s="455"/>
      <c r="AC369" s="455"/>
      <c r="AD369" s="455"/>
      <c r="AE369" s="455"/>
      <c r="AF369" s="455"/>
      <c r="AG369" s="455"/>
      <c r="AH369" s="455"/>
    </row>
    <row r="370" spans="1:36" ht="14.45" hidden="1" x14ac:dyDescent="0.3">
      <c r="A370" s="492" t="s">
        <v>503</v>
      </c>
      <c r="B370" s="492"/>
      <c r="C370" s="492"/>
      <c r="D370" s="492"/>
      <c r="E370" s="492"/>
      <c r="F370" s="492"/>
      <c r="G370" s="492"/>
      <c r="H370" s="492"/>
      <c r="I370" s="492"/>
      <c r="J370" s="492"/>
      <c r="K370" s="492"/>
      <c r="L370" s="492"/>
      <c r="M370" s="492"/>
      <c r="N370" s="492"/>
      <c r="O370" s="462">
        <f>SUM(O372:X375)</f>
        <v>0</v>
      </c>
      <c r="P370" s="462"/>
      <c r="Q370" s="462"/>
      <c r="R370" s="462"/>
      <c r="S370" s="462"/>
      <c r="T370" s="462"/>
      <c r="U370" s="462"/>
      <c r="V370" s="462"/>
      <c r="W370" s="462"/>
      <c r="X370" s="462"/>
      <c r="Y370" s="462">
        <f>SUM(Y372:AH375)</f>
        <v>0</v>
      </c>
      <c r="Z370" s="462"/>
      <c r="AA370" s="462"/>
      <c r="AB370" s="462"/>
      <c r="AC370" s="462"/>
      <c r="AD370" s="462"/>
      <c r="AE370" s="462"/>
      <c r="AF370" s="462"/>
      <c r="AG370" s="462"/>
      <c r="AH370" s="462"/>
      <c r="AI370" t="str">
        <f>IF(ROUND(Y370-Aktíva!G145,0)=0,"","CHYBA")</f>
        <v/>
      </c>
      <c r="AJ370" t="s">
        <v>1077</v>
      </c>
    </row>
    <row r="371" spans="1:36" ht="14.45" hidden="1" x14ac:dyDescent="0.3">
      <c r="A371" s="492"/>
      <c r="B371" s="492"/>
      <c r="C371" s="492"/>
      <c r="D371" s="492"/>
      <c r="E371" s="492"/>
      <c r="F371" s="492"/>
      <c r="G371" s="492"/>
      <c r="H371" s="492"/>
      <c r="I371" s="492"/>
      <c r="J371" s="492"/>
      <c r="K371" s="492"/>
      <c r="L371" s="492"/>
      <c r="M371" s="492"/>
      <c r="N371" s="492"/>
      <c r="O371" s="462"/>
      <c r="P371" s="462"/>
      <c r="Q371" s="462"/>
      <c r="R371" s="462"/>
      <c r="S371" s="462"/>
      <c r="T371" s="462"/>
      <c r="U371" s="462"/>
      <c r="V371" s="462"/>
      <c r="W371" s="462"/>
      <c r="X371" s="462"/>
      <c r="Y371" s="462"/>
      <c r="Z371" s="462"/>
      <c r="AA371" s="462"/>
      <c r="AB371" s="462"/>
      <c r="AC371" s="462"/>
      <c r="AD371" s="462"/>
      <c r="AE371" s="462"/>
      <c r="AF371" s="462"/>
      <c r="AG371" s="462"/>
      <c r="AH371" s="462"/>
      <c r="AI371" t="str">
        <f>IF(ROUND(O370-Aktíva!F144,0)=0,"","CHYBA")</f>
        <v/>
      </c>
      <c r="AJ371" t="s">
        <v>1077</v>
      </c>
    </row>
    <row r="372" spans="1:36" ht="14.45" hidden="1" x14ac:dyDescent="0.3">
      <c r="A372" s="491"/>
      <c r="B372" s="491"/>
      <c r="C372" s="491"/>
      <c r="D372" s="491"/>
      <c r="E372" s="491"/>
      <c r="F372" s="491"/>
      <c r="G372" s="491"/>
      <c r="H372" s="491"/>
      <c r="I372" s="491"/>
      <c r="J372" s="491"/>
      <c r="K372" s="491"/>
      <c r="L372" s="491"/>
      <c r="M372" s="491"/>
      <c r="N372" s="491"/>
      <c r="O372" s="493"/>
      <c r="P372" s="493"/>
      <c r="Q372" s="493"/>
      <c r="R372" s="493"/>
      <c r="S372" s="493"/>
      <c r="T372" s="493"/>
      <c r="U372" s="493"/>
      <c r="V372" s="493"/>
      <c r="W372" s="493"/>
      <c r="X372" s="493"/>
      <c r="Y372" s="493"/>
      <c r="Z372" s="493"/>
      <c r="AA372" s="493"/>
      <c r="AB372" s="493"/>
      <c r="AC372" s="493"/>
      <c r="AD372" s="493"/>
      <c r="AE372" s="493"/>
      <c r="AF372" s="493"/>
      <c r="AG372" s="493"/>
      <c r="AH372" s="493"/>
    </row>
    <row r="373" spans="1:36" ht="14.45" hidden="1" x14ac:dyDescent="0.3">
      <c r="A373" s="491"/>
      <c r="B373" s="491"/>
      <c r="C373" s="491"/>
      <c r="D373" s="491"/>
      <c r="E373" s="491"/>
      <c r="F373" s="491"/>
      <c r="G373" s="491"/>
      <c r="H373" s="491"/>
      <c r="I373" s="491"/>
      <c r="J373" s="491"/>
      <c r="K373" s="491"/>
      <c r="L373" s="491"/>
      <c r="M373" s="491"/>
      <c r="N373" s="491"/>
      <c r="O373" s="493"/>
      <c r="P373" s="493"/>
      <c r="Q373" s="493"/>
      <c r="R373" s="493"/>
      <c r="S373" s="493"/>
      <c r="T373" s="493"/>
      <c r="U373" s="493"/>
      <c r="V373" s="493"/>
      <c r="W373" s="493"/>
      <c r="X373" s="493"/>
      <c r="Y373" s="493"/>
      <c r="Z373" s="493"/>
      <c r="AA373" s="493"/>
      <c r="AB373" s="493"/>
      <c r="AC373" s="493"/>
      <c r="AD373" s="493"/>
      <c r="AE373" s="493"/>
      <c r="AF373" s="493"/>
      <c r="AG373" s="493"/>
      <c r="AH373" s="493"/>
    </row>
    <row r="374" spans="1:36" ht="14.45" hidden="1" x14ac:dyDescent="0.3">
      <c r="A374" s="491"/>
      <c r="B374" s="491"/>
      <c r="C374" s="491"/>
      <c r="D374" s="491"/>
      <c r="E374" s="491"/>
      <c r="F374" s="491"/>
      <c r="G374" s="491"/>
      <c r="H374" s="491"/>
      <c r="I374" s="491"/>
      <c r="J374" s="491"/>
      <c r="K374" s="491"/>
      <c r="L374" s="491"/>
      <c r="M374" s="491"/>
      <c r="N374" s="491"/>
      <c r="O374" s="493"/>
      <c r="P374" s="493"/>
      <c r="Q374" s="493"/>
      <c r="R374" s="493"/>
      <c r="S374" s="493"/>
      <c r="T374" s="493"/>
      <c r="U374" s="493"/>
      <c r="V374" s="493"/>
      <c r="W374" s="493"/>
      <c r="X374" s="493"/>
      <c r="Y374" s="493"/>
      <c r="Z374" s="493"/>
      <c r="AA374" s="493"/>
      <c r="AB374" s="493"/>
      <c r="AC374" s="493"/>
      <c r="AD374" s="493"/>
      <c r="AE374" s="493"/>
      <c r="AF374" s="493"/>
      <c r="AG374" s="493"/>
      <c r="AH374" s="493"/>
    </row>
    <row r="375" spans="1:36" ht="14.45" hidden="1" x14ac:dyDescent="0.3">
      <c r="A375" s="491"/>
      <c r="B375" s="491"/>
      <c r="C375" s="491"/>
      <c r="D375" s="491"/>
      <c r="E375" s="491"/>
      <c r="F375" s="491"/>
      <c r="G375" s="491"/>
      <c r="H375" s="491"/>
      <c r="I375" s="491"/>
      <c r="J375" s="491"/>
      <c r="K375" s="491"/>
      <c r="L375" s="491"/>
      <c r="M375" s="491"/>
      <c r="N375" s="491"/>
      <c r="O375" s="493"/>
      <c r="P375" s="493"/>
      <c r="Q375" s="493"/>
      <c r="R375" s="493"/>
      <c r="S375" s="493"/>
      <c r="T375" s="493"/>
      <c r="U375" s="493"/>
      <c r="V375" s="493"/>
      <c r="W375" s="493"/>
      <c r="X375" s="493"/>
      <c r="Y375" s="493"/>
      <c r="Z375" s="493"/>
      <c r="AA375" s="493"/>
      <c r="AB375" s="493"/>
      <c r="AC375" s="493"/>
      <c r="AD375" s="493"/>
      <c r="AE375" s="493"/>
      <c r="AF375" s="493"/>
      <c r="AG375" s="493"/>
      <c r="AH375" s="493"/>
    </row>
    <row r="376" spans="1:36" x14ac:dyDescent="0.25">
      <c r="A376" s="178"/>
      <c r="B376" s="178"/>
      <c r="C376" s="178"/>
      <c r="D376" s="178"/>
      <c r="E376" s="178"/>
      <c r="F376" s="178"/>
      <c r="G376" s="178"/>
      <c r="H376" s="178"/>
      <c r="I376" s="178"/>
      <c r="J376" s="17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  <c r="AC376" s="178"/>
      <c r="AD376" s="178"/>
      <c r="AE376" s="178"/>
      <c r="AF376" s="178"/>
      <c r="AG376" s="178"/>
      <c r="AH376" s="178"/>
    </row>
    <row r="377" spans="1:36" x14ac:dyDescent="0.25">
      <c r="A377" s="178"/>
      <c r="B377" s="178"/>
      <c r="C377" s="178"/>
      <c r="D377" s="178"/>
      <c r="E377" s="178"/>
      <c r="F377" s="178"/>
      <c r="G377" s="178"/>
      <c r="H377" s="178"/>
      <c r="I377" s="178"/>
      <c r="J377" s="17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  <c r="AC377" s="178"/>
      <c r="AD377" s="178"/>
      <c r="AE377" s="178"/>
      <c r="AF377" s="178"/>
      <c r="AG377" s="178"/>
      <c r="AH377" s="178"/>
    </row>
    <row r="378" spans="1:36" ht="14.45" hidden="1" x14ac:dyDescent="0.3">
      <c r="A378" s="178"/>
      <c r="B378" s="178"/>
      <c r="C378" s="178"/>
      <c r="D378" s="178"/>
      <c r="E378" s="178"/>
      <c r="F378" s="178"/>
      <c r="G378" s="178"/>
      <c r="H378" s="178"/>
      <c r="I378" s="178"/>
      <c r="J378" s="17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  <c r="AC378" s="178"/>
      <c r="AD378" s="178"/>
      <c r="AE378" s="178"/>
      <c r="AF378" s="178"/>
      <c r="AG378" s="178"/>
      <c r="AH378" s="178"/>
    </row>
    <row r="379" spans="1:36" ht="14.45" hidden="1" x14ac:dyDescent="0.3">
      <c r="A379" s="178"/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8"/>
      <c r="AG379" s="178"/>
      <c r="AH379" s="178"/>
    </row>
    <row r="380" spans="1:36" ht="14.45" hidden="1" x14ac:dyDescent="0.3">
      <c r="A380" s="192" t="s">
        <v>530</v>
      </c>
      <c r="B380" s="192"/>
      <c r="C380" s="200"/>
      <c r="D380" s="494" t="s">
        <v>531</v>
      </c>
      <c r="E380" s="494"/>
      <c r="F380" s="494"/>
      <c r="G380" s="494"/>
      <c r="H380" s="494"/>
      <c r="I380" s="494"/>
      <c r="J380" s="494"/>
      <c r="K380" s="494"/>
      <c r="L380" s="494"/>
      <c r="M380" s="494"/>
      <c r="N380" s="494"/>
      <c r="O380" s="494"/>
      <c r="P380" s="494"/>
      <c r="Q380" s="494"/>
      <c r="R380" s="494"/>
      <c r="S380" s="494"/>
      <c r="T380" s="494"/>
      <c r="U380" s="494"/>
      <c r="V380" s="494"/>
      <c r="W380" s="494"/>
      <c r="X380" s="494"/>
      <c r="Y380" s="494"/>
      <c r="Z380" s="494"/>
      <c r="AA380" s="494"/>
      <c r="AB380" s="494"/>
      <c r="AC380" s="494"/>
      <c r="AD380" s="494"/>
      <c r="AE380" s="494"/>
      <c r="AF380" s="494"/>
      <c r="AG380" s="494"/>
      <c r="AH380" s="494"/>
    </row>
    <row r="381" spans="1:36" ht="14.45" hidden="1" x14ac:dyDescent="0.3">
      <c r="A381" s="195"/>
      <c r="B381" s="195"/>
      <c r="C381" s="195"/>
      <c r="D381" s="494"/>
      <c r="E381" s="494"/>
      <c r="F381" s="494"/>
      <c r="G381" s="494"/>
      <c r="H381" s="494"/>
      <c r="I381" s="494"/>
      <c r="J381" s="494"/>
      <c r="K381" s="494"/>
      <c r="L381" s="494"/>
      <c r="M381" s="494"/>
      <c r="N381" s="494"/>
      <c r="O381" s="494"/>
      <c r="P381" s="494"/>
      <c r="Q381" s="494"/>
      <c r="R381" s="494"/>
      <c r="S381" s="494"/>
      <c r="T381" s="494"/>
      <c r="U381" s="494"/>
      <c r="V381" s="494"/>
      <c r="W381" s="494"/>
      <c r="X381" s="494"/>
      <c r="Y381" s="494"/>
      <c r="Z381" s="494"/>
      <c r="AA381" s="494"/>
      <c r="AB381" s="494"/>
      <c r="AC381" s="494"/>
      <c r="AD381" s="494"/>
      <c r="AE381" s="494"/>
      <c r="AF381" s="494"/>
      <c r="AG381" s="494"/>
      <c r="AH381" s="494"/>
    </row>
    <row r="382" spans="1:36" ht="14.45" hidden="1" x14ac:dyDescent="0.3">
      <c r="A382" s="195"/>
      <c r="B382" s="195"/>
      <c r="C382" s="195"/>
      <c r="D382" s="195" t="s">
        <v>1170</v>
      </c>
      <c r="E382" s="195"/>
      <c r="F382" s="195"/>
      <c r="G382" s="195"/>
      <c r="H382" s="195"/>
      <c r="I382" s="195"/>
      <c r="J382" s="195"/>
      <c r="K382" s="195"/>
      <c r="L382" s="195"/>
      <c r="M382" s="195"/>
      <c r="N382" s="195"/>
      <c r="O382" s="195"/>
      <c r="P382" s="195"/>
      <c r="Q382" s="195"/>
      <c r="R382" s="195"/>
      <c r="S382" s="195"/>
      <c r="T382" s="195"/>
      <c r="U382" s="195"/>
      <c r="V382" s="195"/>
      <c r="W382" s="195"/>
      <c r="X382" s="195"/>
      <c r="Y382" s="195"/>
      <c r="Z382" s="195"/>
      <c r="AA382" s="195"/>
      <c r="AB382" s="195"/>
      <c r="AC382" s="195"/>
      <c r="AD382" s="195"/>
      <c r="AE382" s="195"/>
      <c r="AF382" s="195"/>
      <c r="AG382" s="195"/>
      <c r="AH382" s="195"/>
    </row>
    <row r="383" spans="1:36" ht="14.45" hidden="1" x14ac:dyDescent="0.3">
      <c r="A383" s="195"/>
      <c r="B383" s="195"/>
      <c r="C383" s="195"/>
      <c r="D383" s="195"/>
      <c r="E383" s="195"/>
      <c r="F383" s="195"/>
      <c r="G383" s="195"/>
      <c r="H383" s="195"/>
      <c r="I383" s="195"/>
      <c r="J383" s="195"/>
      <c r="K383" s="195"/>
      <c r="L383" s="195"/>
      <c r="M383" s="195"/>
      <c r="N383" s="195"/>
      <c r="O383" s="195"/>
      <c r="P383" s="195"/>
      <c r="Q383" s="195"/>
      <c r="R383" s="195"/>
      <c r="S383" s="195"/>
      <c r="T383" s="195"/>
      <c r="U383" s="195"/>
      <c r="V383" s="195"/>
      <c r="W383" s="195"/>
      <c r="X383" s="195"/>
      <c r="Y383" s="195"/>
      <c r="Z383" s="195"/>
      <c r="AA383" s="195"/>
      <c r="AB383" s="195"/>
      <c r="AC383" s="195"/>
      <c r="AD383" s="195"/>
      <c r="AE383" s="195"/>
      <c r="AF383" s="195"/>
      <c r="AG383" s="195"/>
      <c r="AH383" s="195"/>
    </row>
    <row r="384" spans="1:36" x14ac:dyDescent="0.25">
      <c r="A384" s="178"/>
      <c r="B384" s="178"/>
      <c r="C384" s="178"/>
      <c r="D384" s="178"/>
      <c r="E384" s="178"/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  <c r="AC384" s="178"/>
      <c r="AD384" s="178"/>
      <c r="AE384" s="178"/>
      <c r="AF384" s="178"/>
      <c r="AG384" s="178"/>
      <c r="AH384" s="178"/>
    </row>
    <row r="385" spans="1:34" ht="15.75" x14ac:dyDescent="0.25">
      <c r="A385" s="176"/>
      <c r="B385" s="176"/>
      <c r="C385" s="176"/>
      <c r="D385" s="176" t="s">
        <v>91</v>
      </c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  <c r="AC385" s="176"/>
      <c r="AD385" s="176"/>
      <c r="AE385" s="176"/>
      <c r="AF385" s="176"/>
      <c r="AG385" s="176"/>
      <c r="AH385" s="176"/>
    </row>
    <row r="386" spans="1:34" x14ac:dyDescent="0.25">
      <c r="A386" s="177"/>
      <c r="B386" s="177"/>
      <c r="C386" s="177"/>
      <c r="D386" s="177"/>
      <c r="E386" s="177"/>
      <c r="F386" s="177"/>
      <c r="G386" s="177"/>
      <c r="H386" s="177"/>
      <c r="I386" s="177"/>
      <c r="J386" s="177"/>
      <c r="K386" s="177"/>
      <c r="L386" s="177"/>
      <c r="M386" s="177"/>
      <c r="N386" s="177"/>
      <c r="O386" s="177"/>
      <c r="P386" s="177"/>
      <c r="Q386" s="177"/>
      <c r="R386" s="177"/>
      <c r="S386" s="177"/>
      <c r="T386" s="177"/>
      <c r="U386" s="177"/>
      <c r="V386" s="177"/>
      <c r="W386" s="177"/>
      <c r="X386" s="177"/>
      <c r="Y386" s="177"/>
      <c r="Z386" s="177"/>
      <c r="AA386" s="177"/>
      <c r="AB386" s="177"/>
      <c r="AC386" s="177"/>
      <c r="AD386" s="177"/>
      <c r="AE386" s="177"/>
      <c r="AF386" s="177"/>
      <c r="AG386" s="177"/>
      <c r="AH386" s="177"/>
    </row>
    <row r="387" spans="1:34" x14ac:dyDescent="0.25">
      <c r="A387" s="204" t="s">
        <v>1232</v>
      </c>
      <c r="B387" s="204"/>
      <c r="C387" s="204"/>
      <c r="D387" s="204" t="s">
        <v>251</v>
      </c>
      <c r="E387" s="204"/>
      <c r="F387" s="204"/>
      <c r="G387" s="204"/>
      <c r="H387" s="204"/>
      <c r="I387" s="204"/>
      <c r="J387" s="177"/>
      <c r="K387" s="177"/>
      <c r="L387" s="177"/>
      <c r="M387" s="177"/>
      <c r="N387" s="177"/>
      <c r="O387" s="177"/>
      <c r="P387" s="177"/>
      <c r="Q387" s="177"/>
      <c r="R387" s="177"/>
      <c r="S387" s="177"/>
      <c r="T387" s="177"/>
      <c r="U387" s="177"/>
      <c r="V387" s="177"/>
      <c r="W387" s="177"/>
      <c r="X387" s="177"/>
      <c r="Y387" s="177"/>
      <c r="Z387" s="177"/>
      <c r="AA387" s="177"/>
      <c r="AB387" s="177"/>
      <c r="AC387" s="177"/>
      <c r="AD387" s="177"/>
      <c r="AE387" s="177"/>
      <c r="AF387" s="177"/>
      <c r="AG387" s="177"/>
      <c r="AH387" s="177"/>
    </row>
    <row r="388" spans="1:34" x14ac:dyDescent="0.25">
      <c r="A388" s="177"/>
      <c r="B388" s="177"/>
      <c r="C388" s="177"/>
      <c r="D388" s="177"/>
      <c r="E388" s="177"/>
      <c r="F388" s="177"/>
      <c r="G388" s="177"/>
      <c r="H388" s="177"/>
      <c r="I388" s="177"/>
      <c r="J388" s="177"/>
      <c r="K388" s="177"/>
      <c r="L388" s="177"/>
      <c r="M388" s="177"/>
      <c r="N388" s="177"/>
      <c r="O388" s="177"/>
      <c r="P388" s="177"/>
      <c r="Q388" s="177"/>
      <c r="R388" s="177"/>
      <c r="S388" s="177"/>
      <c r="T388" s="177"/>
      <c r="U388" s="177"/>
      <c r="V388" s="177"/>
      <c r="W388" s="177"/>
      <c r="X388" s="177"/>
      <c r="Y388" s="177"/>
      <c r="Z388" s="177"/>
      <c r="AA388" s="177"/>
      <c r="AB388" s="177"/>
      <c r="AC388" s="177"/>
      <c r="AD388" s="177"/>
      <c r="AE388" s="177"/>
      <c r="AF388" s="177"/>
      <c r="AG388" s="177"/>
      <c r="AH388" s="177"/>
    </row>
    <row r="389" spans="1:34" x14ac:dyDescent="0.25">
      <c r="A389" s="374" t="s">
        <v>1345</v>
      </c>
      <c r="B389" s="374"/>
      <c r="C389" s="374"/>
      <c r="D389" s="374"/>
      <c r="E389" s="374"/>
      <c r="F389" s="374"/>
      <c r="G389" s="374"/>
      <c r="H389" s="374"/>
      <c r="I389" s="374"/>
      <c r="J389" s="374"/>
      <c r="K389" s="374"/>
      <c r="L389" s="374"/>
      <c r="M389" s="374"/>
      <c r="N389" s="374"/>
      <c r="O389" s="374"/>
      <c r="P389" s="374"/>
      <c r="Q389" s="374"/>
      <c r="R389" s="374"/>
      <c r="S389" s="374"/>
      <c r="T389" s="374"/>
      <c r="U389" s="374"/>
      <c r="V389" s="374"/>
      <c r="W389" s="374"/>
      <c r="X389" s="374"/>
      <c r="Y389" s="374"/>
      <c r="Z389" s="374"/>
      <c r="AA389" s="374"/>
      <c r="AB389" s="374"/>
      <c r="AC389" s="374"/>
      <c r="AD389" s="374"/>
      <c r="AE389" s="374"/>
      <c r="AF389" s="374"/>
      <c r="AG389" s="374"/>
      <c r="AH389" s="374"/>
    </row>
    <row r="390" spans="1:34" x14ac:dyDescent="0.25">
      <c r="A390" s="374"/>
      <c r="B390" s="374"/>
      <c r="C390" s="374"/>
      <c r="D390" s="374"/>
      <c r="E390" s="374"/>
      <c r="F390" s="374"/>
      <c r="G390" s="374"/>
      <c r="H390" s="374"/>
      <c r="I390" s="374"/>
      <c r="J390" s="374"/>
      <c r="K390" s="374"/>
      <c r="L390" s="374"/>
      <c r="M390" s="374"/>
      <c r="N390" s="374"/>
      <c r="O390" s="374"/>
      <c r="P390" s="374"/>
      <c r="Q390" s="374"/>
      <c r="R390" s="374"/>
      <c r="S390" s="374"/>
      <c r="T390" s="374"/>
      <c r="U390" s="374"/>
      <c r="V390" s="374"/>
      <c r="W390" s="374"/>
      <c r="X390" s="374"/>
      <c r="Y390" s="374"/>
      <c r="Z390" s="374"/>
      <c r="AA390" s="374"/>
      <c r="AB390" s="374"/>
      <c r="AC390" s="374"/>
      <c r="AD390" s="374"/>
      <c r="AE390" s="374"/>
      <c r="AF390" s="374"/>
      <c r="AG390" s="374"/>
      <c r="AH390" s="374"/>
    </row>
    <row r="391" spans="1:34" x14ac:dyDescent="0.25">
      <c r="A391" s="177"/>
      <c r="B391" s="177"/>
      <c r="C391" s="177"/>
      <c r="D391" s="177"/>
      <c r="E391" s="177"/>
      <c r="F391" s="177"/>
      <c r="G391" s="177"/>
      <c r="H391" s="177"/>
      <c r="I391" s="177"/>
      <c r="J391" s="177"/>
      <c r="K391" s="177"/>
      <c r="L391" s="177"/>
      <c r="M391" s="177"/>
      <c r="N391" s="177"/>
      <c r="O391" s="177"/>
      <c r="P391" s="177"/>
      <c r="Q391" s="177"/>
      <c r="R391" s="177"/>
      <c r="S391" s="177"/>
      <c r="T391" s="177"/>
      <c r="U391" s="177"/>
      <c r="V391" s="177"/>
      <c r="W391" s="177"/>
      <c r="X391" s="177"/>
      <c r="Y391" s="177"/>
      <c r="Z391" s="177"/>
      <c r="AA391" s="177"/>
      <c r="AB391" s="177"/>
      <c r="AC391" s="177"/>
      <c r="AD391" s="177"/>
      <c r="AE391" s="177"/>
      <c r="AF391" s="177"/>
      <c r="AG391" s="177"/>
      <c r="AH391" s="177"/>
    </row>
    <row r="392" spans="1:34" x14ac:dyDescent="0.25">
      <c r="A392" s="177"/>
      <c r="B392" s="177"/>
      <c r="C392" s="177"/>
      <c r="D392" s="177"/>
      <c r="E392" s="177"/>
      <c r="F392" s="177"/>
      <c r="G392" s="177"/>
      <c r="H392" s="177"/>
      <c r="I392" s="177"/>
      <c r="J392" s="177"/>
      <c r="K392" s="177"/>
      <c r="L392" s="177"/>
      <c r="M392" s="177"/>
      <c r="N392" s="177"/>
      <c r="O392" s="177"/>
      <c r="P392" s="177"/>
      <c r="Q392" s="177"/>
      <c r="R392" s="177"/>
      <c r="S392" s="177"/>
      <c r="T392" s="177"/>
      <c r="U392" s="177"/>
      <c r="V392" s="177"/>
      <c r="W392" s="177"/>
      <c r="X392" s="177"/>
      <c r="Y392" s="177"/>
      <c r="Z392" s="177"/>
      <c r="AA392" s="177"/>
      <c r="AB392" s="177"/>
      <c r="AC392" s="177"/>
      <c r="AD392" s="177"/>
      <c r="AE392" s="177"/>
      <c r="AF392" s="177"/>
      <c r="AG392" s="177"/>
      <c r="AH392" s="177"/>
    </row>
    <row r="393" spans="1:34" x14ac:dyDescent="0.25">
      <c r="A393" s="177" t="s">
        <v>1233</v>
      </c>
      <c r="B393" s="177"/>
      <c r="C393" s="177"/>
      <c r="D393" s="177"/>
      <c r="E393" s="177"/>
      <c r="F393" s="177"/>
      <c r="G393" s="177"/>
      <c r="H393" s="177"/>
      <c r="I393" s="177"/>
      <c r="J393" s="177"/>
      <c r="K393" s="177"/>
      <c r="L393" s="177"/>
      <c r="M393" s="177"/>
      <c r="N393" s="177"/>
      <c r="O393" s="177"/>
      <c r="P393" s="177"/>
      <c r="Q393" s="177"/>
      <c r="R393" s="177"/>
      <c r="S393" s="177"/>
      <c r="T393" s="177"/>
      <c r="U393" s="177"/>
      <c r="V393" s="177"/>
      <c r="W393" s="177"/>
      <c r="X393" s="177"/>
      <c r="Y393" s="177"/>
      <c r="Z393" s="177"/>
      <c r="AA393" s="177"/>
      <c r="AB393" s="177"/>
      <c r="AC393" s="177"/>
      <c r="AD393" s="177"/>
      <c r="AE393" s="177"/>
      <c r="AF393" s="177"/>
      <c r="AG393" s="177"/>
      <c r="AH393" s="177"/>
    </row>
    <row r="394" spans="1:34" x14ac:dyDescent="0.25">
      <c r="A394" s="177"/>
      <c r="B394" s="177"/>
      <c r="C394" s="177"/>
      <c r="D394" s="177"/>
      <c r="E394" s="177"/>
      <c r="F394" s="177"/>
      <c r="G394" s="177"/>
      <c r="H394" s="177"/>
      <c r="I394" s="177"/>
      <c r="J394" s="177"/>
      <c r="K394" s="177"/>
      <c r="L394" s="177"/>
      <c r="M394" s="177"/>
      <c r="N394" s="177"/>
      <c r="O394" s="177"/>
      <c r="P394" s="177"/>
      <c r="Q394" s="177"/>
      <c r="R394" s="177"/>
      <c r="S394" s="177"/>
      <c r="T394" s="177"/>
      <c r="U394" s="177"/>
      <c r="V394" s="177"/>
      <c r="W394" s="177"/>
      <c r="X394" s="177"/>
      <c r="Y394" s="177"/>
      <c r="Z394" s="177"/>
      <c r="AA394" s="177"/>
      <c r="AB394" s="177"/>
      <c r="AC394" s="177"/>
      <c r="AD394" s="177"/>
      <c r="AE394" s="177"/>
      <c r="AF394" s="177"/>
      <c r="AG394" s="177"/>
      <c r="AH394" s="177"/>
    </row>
    <row r="395" spans="1:34" x14ac:dyDescent="0.25">
      <c r="A395" s="425" t="s">
        <v>90</v>
      </c>
      <c r="B395" s="426"/>
      <c r="C395" s="426"/>
      <c r="D395" s="426"/>
      <c r="E395" s="426"/>
      <c r="F395" s="426"/>
      <c r="G395" s="426"/>
      <c r="H395" s="426"/>
      <c r="I395" s="426"/>
      <c r="J395" s="426"/>
      <c r="K395" s="426"/>
      <c r="L395" s="426"/>
      <c r="M395" s="426"/>
      <c r="N395" s="426"/>
      <c r="O395" s="426"/>
      <c r="P395" s="426"/>
      <c r="Q395" s="427"/>
      <c r="R395" s="425" t="s">
        <v>59</v>
      </c>
      <c r="S395" s="426"/>
      <c r="T395" s="426"/>
      <c r="U395" s="426"/>
      <c r="V395" s="426"/>
      <c r="W395" s="426"/>
      <c r="X395" s="426"/>
      <c r="Y395" s="426"/>
      <c r="Z395" s="426"/>
      <c r="AA395" s="426"/>
      <c r="AB395" s="426"/>
      <c r="AC395" s="426"/>
      <c r="AD395" s="426"/>
      <c r="AE395" s="426"/>
      <c r="AF395" s="426"/>
      <c r="AG395" s="426"/>
      <c r="AH395" s="427"/>
    </row>
    <row r="396" spans="1:34" x14ac:dyDescent="0.25">
      <c r="A396" s="349" t="s">
        <v>92</v>
      </c>
      <c r="B396" s="350"/>
      <c r="C396" s="350"/>
      <c r="D396" s="350"/>
      <c r="E396" s="350"/>
      <c r="F396" s="350"/>
      <c r="G396" s="350"/>
      <c r="H396" s="350"/>
      <c r="I396" s="350"/>
      <c r="J396" s="350"/>
      <c r="K396" s="350"/>
      <c r="L396" s="350"/>
      <c r="M396" s="350"/>
      <c r="N396" s="350"/>
      <c r="O396" s="350"/>
      <c r="P396" s="350"/>
      <c r="Q396" s="351"/>
      <c r="R396" s="487">
        <v>252760</v>
      </c>
      <c r="S396" s="488"/>
      <c r="T396" s="488"/>
      <c r="U396" s="488"/>
      <c r="V396" s="488"/>
      <c r="W396" s="488"/>
      <c r="X396" s="488"/>
      <c r="Y396" s="488"/>
      <c r="Z396" s="488"/>
      <c r="AA396" s="488"/>
      <c r="AB396" s="488"/>
      <c r="AC396" s="488"/>
      <c r="AD396" s="488"/>
      <c r="AE396" s="488"/>
      <c r="AF396" s="488"/>
      <c r="AG396" s="488"/>
      <c r="AH396" s="489"/>
    </row>
    <row r="397" spans="1:34" x14ac:dyDescent="0.25">
      <c r="A397" s="412" t="s">
        <v>93</v>
      </c>
      <c r="B397" s="413"/>
      <c r="C397" s="413"/>
      <c r="D397" s="413"/>
      <c r="E397" s="413"/>
      <c r="F397" s="413"/>
      <c r="G397" s="413"/>
      <c r="H397" s="413"/>
      <c r="I397" s="413"/>
      <c r="J397" s="413"/>
      <c r="K397" s="413"/>
      <c r="L397" s="413"/>
      <c r="M397" s="413"/>
      <c r="N397" s="413"/>
      <c r="O397" s="413"/>
      <c r="P397" s="413"/>
      <c r="Q397" s="414"/>
      <c r="R397" s="425" t="s">
        <v>94</v>
      </c>
      <c r="S397" s="426"/>
      <c r="T397" s="426"/>
      <c r="U397" s="426"/>
      <c r="V397" s="426"/>
      <c r="W397" s="426"/>
      <c r="X397" s="426"/>
      <c r="Y397" s="426"/>
      <c r="Z397" s="426"/>
      <c r="AA397" s="426"/>
      <c r="AB397" s="426"/>
      <c r="AC397" s="426"/>
      <c r="AD397" s="426"/>
      <c r="AE397" s="426"/>
      <c r="AF397" s="426"/>
      <c r="AG397" s="426"/>
      <c r="AH397" s="427"/>
    </row>
    <row r="398" spans="1:34" x14ac:dyDescent="0.25">
      <c r="A398" s="349" t="s">
        <v>95</v>
      </c>
      <c r="B398" s="350"/>
      <c r="C398" s="350"/>
      <c r="D398" s="350"/>
      <c r="E398" s="350"/>
      <c r="F398" s="350"/>
      <c r="G398" s="350"/>
      <c r="H398" s="350"/>
      <c r="I398" s="350"/>
      <c r="J398" s="350"/>
      <c r="K398" s="350"/>
      <c r="L398" s="350"/>
      <c r="M398" s="350"/>
      <c r="N398" s="350"/>
      <c r="O398" s="350"/>
      <c r="P398" s="350"/>
      <c r="Q398" s="351"/>
      <c r="R398" s="378"/>
      <c r="S398" s="379"/>
      <c r="T398" s="379"/>
      <c r="U398" s="379"/>
      <c r="V398" s="379"/>
      <c r="W398" s="379"/>
      <c r="X398" s="379"/>
      <c r="Y398" s="379"/>
      <c r="Z398" s="379"/>
      <c r="AA398" s="379"/>
      <c r="AB398" s="379"/>
      <c r="AC398" s="379"/>
      <c r="AD398" s="379"/>
      <c r="AE398" s="379"/>
      <c r="AF398" s="379"/>
      <c r="AG398" s="379"/>
      <c r="AH398" s="380"/>
    </row>
    <row r="399" spans="1:34" x14ac:dyDescent="0.25">
      <c r="A399" s="349" t="s">
        <v>96</v>
      </c>
      <c r="B399" s="350"/>
      <c r="C399" s="350"/>
      <c r="D399" s="350"/>
      <c r="E399" s="350"/>
      <c r="F399" s="350"/>
      <c r="G399" s="350"/>
      <c r="H399" s="350"/>
      <c r="I399" s="350"/>
      <c r="J399" s="350"/>
      <c r="K399" s="350"/>
      <c r="L399" s="350"/>
      <c r="M399" s="350"/>
      <c r="N399" s="350"/>
      <c r="O399" s="350"/>
      <c r="P399" s="350"/>
      <c r="Q399" s="351"/>
      <c r="R399" s="393"/>
      <c r="S399" s="394"/>
      <c r="T399" s="394"/>
      <c r="U399" s="394"/>
      <c r="V399" s="394"/>
      <c r="W399" s="394"/>
      <c r="X399" s="394"/>
      <c r="Y399" s="394"/>
      <c r="Z399" s="394"/>
      <c r="AA399" s="394"/>
      <c r="AB399" s="394"/>
      <c r="AC399" s="394"/>
      <c r="AD399" s="394"/>
      <c r="AE399" s="394"/>
      <c r="AF399" s="394"/>
      <c r="AG399" s="394"/>
      <c r="AH399" s="395"/>
    </row>
    <row r="400" spans="1:34" x14ac:dyDescent="0.25">
      <c r="A400" s="349" t="s">
        <v>97</v>
      </c>
      <c r="B400" s="350"/>
      <c r="C400" s="350"/>
      <c r="D400" s="350"/>
      <c r="E400" s="350"/>
      <c r="F400" s="350"/>
      <c r="G400" s="350"/>
      <c r="H400" s="350"/>
      <c r="I400" s="350"/>
      <c r="J400" s="350"/>
      <c r="K400" s="350"/>
      <c r="L400" s="350"/>
      <c r="M400" s="350"/>
      <c r="N400" s="350"/>
      <c r="O400" s="350"/>
      <c r="P400" s="350"/>
      <c r="Q400" s="351"/>
      <c r="R400" s="393"/>
      <c r="S400" s="394"/>
      <c r="T400" s="394"/>
      <c r="U400" s="394"/>
      <c r="V400" s="394"/>
      <c r="W400" s="394"/>
      <c r="X400" s="394"/>
      <c r="Y400" s="394"/>
      <c r="Z400" s="394"/>
      <c r="AA400" s="394"/>
      <c r="AB400" s="394"/>
      <c r="AC400" s="394"/>
      <c r="AD400" s="394"/>
      <c r="AE400" s="394"/>
      <c r="AF400" s="394"/>
      <c r="AG400" s="394"/>
      <c r="AH400" s="395"/>
    </row>
    <row r="401" spans="1:34" x14ac:dyDescent="0.25">
      <c r="A401" s="349" t="s">
        <v>98</v>
      </c>
      <c r="B401" s="350"/>
      <c r="C401" s="350"/>
      <c r="D401" s="350"/>
      <c r="E401" s="350"/>
      <c r="F401" s="350"/>
      <c r="G401" s="350"/>
      <c r="H401" s="350"/>
      <c r="I401" s="350"/>
      <c r="J401" s="350"/>
      <c r="K401" s="350"/>
      <c r="L401" s="350"/>
      <c r="M401" s="350"/>
      <c r="N401" s="350"/>
      <c r="O401" s="350"/>
      <c r="P401" s="350"/>
      <c r="Q401" s="351"/>
      <c r="R401" s="393"/>
      <c r="S401" s="394"/>
      <c r="T401" s="394"/>
      <c r="U401" s="394"/>
      <c r="V401" s="394"/>
      <c r="W401" s="394"/>
      <c r="X401" s="394"/>
      <c r="Y401" s="394"/>
      <c r="Z401" s="394"/>
      <c r="AA401" s="394"/>
      <c r="AB401" s="394"/>
      <c r="AC401" s="394"/>
      <c r="AD401" s="394"/>
      <c r="AE401" s="394"/>
      <c r="AF401" s="394"/>
      <c r="AG401" s="394"/>
      <c r="AH401" s="395"/>
    </row>
    <row r="402" spans="1:34" x14ac:dyDescent="0.25">
      <c r="A402" s="349" t="s">
        <v>99</v>
      </c>
      <c r="B402" s="350"/>
      <c r="C402" s="350"/>
      <c r="D402" s="350"/>
      <c r="E402" s="350"/>
      <c r="F402" s="350"/>
      <c r="G402" s="350"/>
      <c r="H402" s="350"/>
      <c r="I402" s="350"/>
      <c r="J402" s="350"/>
      <c r="K402" s="350"/>
      <c r="L402" s="350"/>
      <c r="M402" s="350"/>
      <c r="N402" s="350"/>
      <c r="O402" s="350"/>
      <c r="P402" s="350"/>
      <c r="Q402" s="351"/>
      <c r="R402" s="393"/>
      <c r="S402" s="394"/>
      <c r="T402" s="394"/>
      <c r="U402" s="394"/>
      <c r="V402" s="394"/>
      <c r="W402" s="394"/>
      <c r="X402" s="394"/>
      <c r="Y402" s="394"/>
      <c r="Z402" s="394"/>
      <c r="AA402" s="394"/>
      <c r="AB402" s="394"/>
      <c r="AC402" s="394"/>
      <c r="AD402" s="394"/>
      <c r="AE402" s="394"/>
      <c r="AF402" s="394"/>
      <c r="AG402" s="394"/>
      <c r="AH402" s="395"/>
    </row>
    <row r="403" spans="1:34" x14ac:dyDescent="0.25">
      <c r="A403" s="349" t="s">
        <v>100</v>
      </c>
      <c r="B403" s="350"/>
      <c r="C403" s="350"/>
      <c r="D403" s="350"/>
      <c r="E403" s="350"/>
      <c r="F403" s="350"/>
      <c r="G403" s="350"/>
      <c r="H403" s="350"/>
      <c r="I403" s="350"/>
      <c r="J403" s="350"/>
      <c r="K403" s="350"/>
      <c r="L403" s="350"/>
      <c r="M403" s="350"/>
      <c r="N403" s="350"/>
      <c r="O403" s="350"/>
      <c r="P403" s="350"/>
      <c r="Q403" s="351"/>
      <c r="R403" s="393">
        <v>252760</v>
      </c>
      <c r="S403" s="394"/>
      <c r="T403" s="394"/>
      <c r="U403" s="394"/>
      <c r="V403" s="394"/>
      <c r="W403" s="394"/>
      <c r="X403" s="394"/>
      <c r="Y403" s="394"/>
      <c r="Z403" s="394"/>
      <c r="AA403" s="394"/>
      <c r="AB403" s="394"/>
      <c r="AC403" s="394"/>
      <c r="AD403" s="394"/>
      <c r="AE403" s="394"/>
      <c r="AF403" s="394"/>
      <c r="AG403" s="394"/>
      <c r="AH403" s="395"/>
    </row>
    <row r="404" spans="1:34" x14ac:dyDescent="0.25">
      <c r="A404" s="349" t="s">
        <v>101</v>
      </c>
      <c r="B404" s="350"/>
      <c r="C404" s="350"/>
      <c r="D404" s="350"/>
      <c r="E404" s="350"/>
      <c r="F404" s="350"/>
      <c r="G404" s="350"/>
      <c r="H404" s="350"/>
      <c r="I404" s="350"/>
      <c r="J404" s="350"/>
      <c r="K404" s="350"/>
      <c r="L404" s="350"/>
      <c r="M404" s="350"/>
      <c r="N404" s="350"/>
      <c r="O404" s="350"/>
      <c r="P404" s="350"/>
      <c r="Q404" s="351"/>
      <c r="R404" s="393"/>
      <c r="S404" s="394"/>
      <c r="T404" s="394"/>
      <c r="U404" s="394"/>
      <c r="V404" s="394"/>
      <c r="W404" s="394"/>
      <c r="X404" s="394"/>
      <c r="Y404" s="394"/>
      <c r="Z404" s="394"/>
      <c r="AA404" s="394"/>
      <c r="AB404" s="394"/>
      <c r="AC404" s="394"/>
      <c r="AD404" s="394"/>
      <c r="AE404" s="394"/>
      <c r="AF404" s="394"/>
      <c r="AG404" s="394"/>
      <c r="AH404" s="395"/>
    </row>
    <row r="405" spans="1:34" x14ac:dyDescent="0.25">
      <c r="A405" s="349" t="s">
        <v>102</v>
      </c>
      <c r="B405" s="350"/>
      <c r="C405" s="350"/>
      <c r="D405" s="350"/>
      <c r="E405" s="350"/>
      <c r="F405" s="350"/>
      <c r="G405" s="350"/>
      <c r="H405" s="350"/>
      <c r="I405" s="350"/>
      <c r="J405" s="350"/>
      <c r="K405" s="350"/>
      <c r="L405" s="350"/>
      <c r="M405" s="350"/>
      <c r="N405" s="350"/>
      <c r="O405" s="350"/>
      <c r="P405" s="350"/>
      <c r="Q405" s="351"/>
      <c r="R405" s="393"/>
      <c r="S405" s="394"/>
      <c r="T405" s="394"/>
      <c r="U405" s="394"/>
      <c r="V405" s="394"/>
      <c r="W405" s="394"/>
      <c r="X405" s="394"/>
      <c r="Y405" s="394"/>
      <c r="Z405" s="394"/>
      <c r="AA405" s="394"/>
      <c r="AB405" s="394"/>
      <c r="AC405" s="394"/>
      <c r="AD405" s="394"/>
      <c r="AE405" s="394"/>
      <c r="AF405" s="394"/>
      <c r="AG405" s="394"/>
      <c r="AH405" s="395"/>
    </row>
    <row r="406" spans="1:34" x14ac:dyDescent="0.25">
      <c r="A406" s="349" t="s">
        <v>39</v>
      </c>
      <c r="B406" s="350"/>
      <c r="C406" s="350"/>
      <c r="D406" s="350"/>
      <c r="E406" s="350"/>
      <c r="F406" s="350"/>
      <c r="G406" s="350"/>
      <c r="H406" s="350"/>
      <c r="I406" s="350"/>
      <c r="J406" s="350"/>
      <c r="K406" s="350"/>
      <c r="L406" s="350"/>
      <c r="M406" s="350"/>
      <c r="N406" s="350"/>
      <c r="O406" s="350"/>
      <c r="P406" s="350"/>
      <c r="Q406" s="351"/>
      <c r="R406" s="393">
        <f>R398+R399+R400+R401+R402+R403+R404+R405</f>
        <v>252760</v>
      </c>
      <c r="S406" s="394"/>
      <c r="T406" s="394"/>
      <c r="U406" s="394"/>
      <c r="V406" s="394"/>
      <c r="W406" s="394"/>
      <c r="X406" s="394"/>
      <c r="Y406" s="394"/>
      <c r="Z406" s="394"/>
      <c r="AA406" s="394"/>
      <c r="AB406" s="394"/>
      <c r="AC406" s="394"/>
      <c r="AD406" s="394"/>
      <c r="AE406" s="394"/>
      <c r="AF406" s="394"/>
      <c r="AG406" s="394"/>
      <c r="AH406" s="395"/>
    </row>
    <row r="407" spans="1:34" x14ac:dyDescent="0.25">
      <c r="A407" s="205"/>
      <c r="B407" s="205"/>
      <c r="C407" s="205"/>
      <c r="D407" s="205"/>
      <c r="E407" s="205"/>
      <c r="F407" s="205"/>
      <c r="G407" s="205"/>
      <c r="H407" s="205"/>
      <c r="I407" s="205"/>
      <c r="J407" s="205"/>
      <c r="K407" s="205"/>
      <c r="L407" s="205"/>
      <c r="M407" s="205"/>
      <c r="N407" s="205"/>
      <c r="O407" s="205"/>
      <c r="P407" s="205"/>
      <c r="Q407" s="205"/>
      <c r="R407" s="187"/>
      <c r="S407" s="187"/>
      <c r="T407" s="187"/>
      <c r="U407" s="187"/>
      <c r="V407" s="187"/>
      <c r="W407" s="187"/>
      <c r="X407" s="187"/>
      <c r="Y407" s="187"/>
      <c r="Z407" s="187"/>
      <c r="AA407" s="187"/>
      <c r="AB407" s="187"/>
      <c r="AC407" s="187"/>
      <c r="AD407" s="187"/>
      <c r="AE407" s="187"/>
      <c r="AF407" s="187"/>
      <c r="AG407" s="187"/>
      <c r="AH407" s="187"/>
    </row>
    <row r="408" spans="1:34" ht="14.45" hidden="1" x14ac:dyDescent="0.3">
      <c r="A408" s="177"/>
      <c r="B408" s="177"/>
      <c r="C408" s="177"/>
      <c r="D408" s="177"/>
      <c r="E408" s="177"/>
      <c r="F408" s="177"/>
      <c r="G408" s="177"/>
      <c r="H408" s="177"/>
      <c r="I408" s="177"/>
      <c r="J408" s="177"/>
      <c r="K408" s="177"/>
      <c r="L408" s="177"/>
      <c r="M408" s="177"/>
      <c r="N408" s="177"/>
      <c r="O408" s="177"/>
      <c r="P408" s="177"/>
      <c r="Q408" s="177"/>
      <c r="R408" s="177"/>
      <c r="S408" s="177"/>
      <c r="T408" s="177"/>
      <c r="U408" s="177"/>
      <c r="V408" s="177"/>
      <c r="W408" s="177"/>
      <c r="X408" s="177"/>
      <c r="Y408" s="177"/>
      <c r="Z408" s="177"/>
      <c r="AA408" s="177"/>
      <c r="AB408" s="177"/>
      <c r="AC408" s="177"/>
      <c r="AD408" s="177"/>
      <c r="AE408" s="177"/>
      <c r="AF408" s="177"/>
      <c r="AG408" s="177"/>
      <c r="AH408" s="177"/>
    </row>
    <row r="409" spans="1:34" ht="14.45" hidden="1" x14ac:dyDescent="0.3">
      <c r="A409" s="177"/>
      <c r="B409" s="177"/>
      <c r="C409" s="177"/>
      <c r="D409" s="177"/>
      <c r="E409" s="177"/>
      <c r="F409" s="177"/>
      <c r="G409" s="177"/>
      <c r="H409" s="177"/>
      <c r="I409" s="177"/>
      <c r="J409" s="177"/>
      <c r="K409" s="177"/>
      <c r="L409" s="177"/>
      <c r="M409" s="177"/>
      <c r="N409" s="177"/>
      <c r="O409" s="177"/>
      <c r="P409" s="177"/>
      <c r="Q409" s="177"/>
      <c r="R409" s="177"/>
      <c r="S409" s="177"/>
      <c r="T409" s="177"/>
      <c r="U409" s="177"/>
      <c r="V409" s="177"/>
      <c r="W409" s="177"/>
      <c r="X409" s="177"/>
      <c r="Y409" s="177"/>
      <c r="Z409" s="177"/>
      <c r="AA409" s="177"/>
      <c r="AB409" s="177"/>
      <c r="AC409" s="177"/>
      <c r="AD409" s="177"/>
      <c r="AE409" s="177"/>
      <c r="AF409" s="177"/>
      <c r="AG409" s="177"/>
      <c r="AH409" s="177"/>
    </row>
    <row r="410" spans="1:34" ht="14.45" hidden="1" x14ac:dyDescent="0.3">
      <c r="A410" s="177"/>
      <c r="B410" s="177"/>
      <c r="C410" s="177"/>
      <c r="D410" s="177"/>
      <c r="E410" s="177"/>
      <c r="F410" s="177"/>
      <c r="G410" s="177"/>
      <c r="H410" s="177"/>
      <c r="I410" s="177"/>
      <c r="J410" s="177"/>
      <c r="K410" s="177"/>
      <c r="L410" s="177"/>
      <c r="M410" s="177"/>
      <c r="N410" s="177"/>
      <c r="O410" s="177"/>
      <c r="P410" s="177"/>
      <c r="Q410" s="177"/>
      <c r="R410" s="177"/>
      <c r="S410" s="177"/>
      <c r="T410" s="177"/>
      <c r="U410" s="177"/>
      <c r="V410" s="177"/>
      <c r="W410" s="177"/>
      <c r="X410" s="177"/>
      <c r="Y410" s="177"/>
      <c r="Z410" s="177"/>
      <c r="AA410" s="177"/>
      <c r="AB410" s="177"/>
      <c r="AC410" s="177"/>
      <c r="AD410" s="177"/>
      <c r="AE410" s="177"/>
      <c r="AF410" s="177"/>
      <c r="AG410" s="177"/>
      <c r="AH410" s="177"/>
    </row>
    <row r="411" spans="1:34" x14ac:dyDescent="0.25">
      <c r="A411" s="178"/>
      <c r="B411" s="178"/>
      <c r="C411" s="178"/>
      <c r="D411" s="178"/>
      <c r="E411" s="178"/>
      <c r="F411" s="178"/>
      <c r="G411" s="178"/>
      <c r="H411" s="178"/>
      <c r="I411" s="178"/>
      <c r="J411" s="17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  <c r="AC411" s="178"/>
      <c r="AD411" s="178"/>
      <c r="AE411" s="178"/>
      <c r="AF411" s="178"/>
      <c r="AG411" s="178"/>
      <c r="AH411" s="178"/>
    </row>
    <row r="412" spans="1:34" x14ac:dyDescent="0.25">
      <c r="A412" s="177" t="s">
        <v>103</v>
      </c>
      <c r="B412" s="177"/>
      <c r="C412" s="177"/>
      <c r="D412" s="177"/>
      <c r="E412" s="177"/>
      <c r="F412" s="177"/>
      <c r="G412" s="177"/>
      <c r="H412" s="177"/>
      <c r="I412" s="177"/>
      <c r="J412" s="177"/>
      <c r="K412" s="177"/>
      <c r="L412" s="177"/>
      <c r="M412" s="177"/>
      <c r="N412" s="177"/>
      <c r="O412" s="177"/>
      <c r="P412" s="177"/>
      <c r="Q412" s="177"/>
      <c r="R412" s="177"/>
      <c r="S412" s="177"/>
      <c r="T412" s="177"/>
      <c r="U412" s="177"/>
      <c r="V412" s="177"/>
      <c r="W412" s="177"/>
      <c r="X412" s="177"/>
      <c r="Y412" s="177"/>
      <c r="Z412" s="177"/>
      <c r="AA412" s="177"/>
      <c r="AB412" s="177"/>
      <c r="AC412" s="177"/>
      <c r="AD412" s="177"/>
      <c r="AE412" s="177"/>
      <c r="AF412" s="177"/>
      <c r="AG412" s="177"/>
      <c r="AH412" s="177"/>
    </row>
    <row r="413" spans="1:34" x14ac:dyDescent="0.25">
      <c r="A413" s="177"/>
      <c r="B413" s="177"/>
      <c r="C413" s="177"/>
      <c r="D413" s="177"/>
      <c r="E413" s="177"/>
      <c r="F413" s="177"/>
      <c r="G413" s="177"/>
      <c r="H413" s="177"/>
      <c r="I413" s="177"/>
      <c r="J413" s="177"/>
      <c r="K413" s="177"/>
      <c r="L413" s="177"/>
      <c r="M413" s="177"/>
      <c r="N413" s="177"/>
      <c r="O413" s="177"/>
      <c r="P413" s="177"/>
      <c r="Q413" s="177"/>
      <c r="R413" s="177"/>
      <c r="S413" s="177"/>
      <c r="T413" s="177"/>
      <c r="U413" s="177"/>
      <c r="V413" s="177"/>
      <c r="W413" s="177"/>
      <c r="X413" s="177"/>
      <c r="Y413" s="177"/>
      <c r="Z413" s="177"/>
      <c r="AA413" s="177"/>
      <c r="AB413" s="177"/>
      <c r="AC413" s="177"/>
      <c r="AD413" s="177"/>
      <c r="AE413" s="177"/>
      <c r="AF413" s="177"/>
      <c r="AG413" s="177"/>
      <c r="AH413" s="177"/>
    </row>
    <row r="414" spans="1:34" x14ac:dyDescent="0.25">
      <c r="A414" s="177" t="s">
        <v>104</v>
      </c>
      <c r="B414" s="177"/>
      <c r="C414" s="177"/>
      <c r="D414" s="177"/>
      <c r="E414" s="177"/>
      <c r="F414" s="177"/>
      <c r="G414" s="177"/>
      <c r="H414" s="177"/>
      <c r="I414" s="177"/>
      <c r="J414" s="177"/>
      <c r="K414" s="177"/>
      <c r="L414" s="177"/>
      <c r="M414" s="177"/>
      <c r="N414" s="177"/>
      <c r="O414" s="177"/>
      <c r="P414" s="177"/>
      <c r="Q414" s="177"/>
      <c r="R414" s="177"/>
      <c r="S414" s="177"/>
      <c r="T414" s="177"/>
      <c r="U414" s="177"/>
      <c r="V414" s="177"/>
      <c r="W414" s="177"/>
      <c r="X414" s="177"/>
      <c r="Y414" s="177"/>
      <c r="Z414" s="177"/>
      <c r="AA414" s="177"/>
      <c r="AB414" s="177"/>
      <c r="AC414" s="177"/>
      <c r="AD414" s="177"/>
      <c r="AE414" s="177"/>
      <c r="AF414" s="177"/>
      <c r="AG414" s="177"/>
      <c r="AH414" s="177"/>
    </row>
    <row r="415" spans="1:34" x14ac:dyDescent="0.25">
      <c r="A415" s="177"/>
      <c r="B415" s="177"/>
      <c r="C415" s="177"/>
      <c r="D415" s="177"/>
      <c r="E415" s="177"/>
      <c r="F415" s="177"/>
      <c r="G415" s="177"/>
      <c r="H415" s="177"/>
      <c r="I415" s="177"/>
      <c r="J415" s="177"/>
      <c r="K415" s="177"/>
      <c r="L415" s="177"/>
      <c r="M415" s="177"/>
      <c r="N415" s="177"/>
      <c r="O415" s="177"/>
      <c r="P415" s="177"/>
      <c r="Q415" s="177"/>
      <c r="R415" s="177"/>
      <c r="S415" s="177"/>
      <c r="T415" s="177"/>
      <c r="U415" s="177"/>
      <c r="V415" s="177"/>
      <c r="W415" s="177"/>
      <c r="X415" s="177"/>
      <c r="Y415" s="177"/>
      <c r="Z415" s="177"/>
      <c r="AA415" s="177"/>
      <c r="AB415" s="177"/>
      <c r="AC415" s="177"/>
      <c r="AD415" s="177"/>
      <c r="AE415" s="177"/>
      <c r="AF415" s="177"/>
      <c r="AG415" s="177"/>
      <c r="AH415" s="177"/>
    </row>
    <row r="416" spans="1:34" x14ac:dyDescent="0.25">
      <c r="A416" s="472" t="s">
        <v>105</v>
      </c>
      <c r="B416" s="473"/>
      <c r="C416" s="473"/>
      <c r="D416" s="473"/>
      <c r="E416" s="473"/>
      <c r="F416" s="473"/>
      <c r="G416" s="473"/>
      <c r="H416" s="473"/>
      <c r="I416" s="474"/>
      <c r="J416" s="390" t="s">
        <v>58</v>
      </c>
      <c r="K416" s="391"/>
      <c r="L416" s="391"/>
      <c r="M416" s="391"/>
      <c r="N416" s="391"/>
      <c r="O416" s="391"/>
      <c r="P416" s="391"/>
      <c r="Q416" s="391"/>
      <c r="R416" s="391"/>
      <c r="S416" s="391"/>
      <c r="T416" s="391"/>
      <c r="U416" s="391"/>
      <c r="V416" s="391"/>
      <c r="W416" s="391"/>
      <c r="X416" s="391"/>
      <c r="Y416" s="391"/>
      <c r="Z416" s="391"/>
      <c r="AA416" s="391"/>
      <c r="AB416" s="391"/>
      <c r="AC416" s="391"/>
      <c r="AD416" s="391"/>
      <c r="AE416" s="391"/>
      <c r="AF416" s="391"/>
      <c r="AG416" s="391"/>
      <c r="AH416" s="392"/>
    </row>
    <row r="417" spans="1:36" x14ac:dyDescent="0.25">
      <c r="A417" s="475"/>
      <c r="B417" s="476"/>
      <c r="C417" s="476"/>
      <c r="D417" s="476"/>
      <c r="E417" s="476"/>
      <c r="F417" s="476"/>
      <c r="G417" s="476"/>
      <c r="H417" s="476"/>
      <c r="I417" s="477"/>
      <c r="J417" s="481" t="s">
        <v>50</v>
      </c>
      <c r="K417" s="482"/>
      <c r="L417" s="482"/>
      <c r="M417" s="482"/>
      <c r="N417" s="483"/>
      <c r="O417" s="481" t="s">
        <v>51</v>
      </c>
      <c r="P417" s="482"/>
      <c r="Q417" s="482"/>
      <c r="R417" s="482"/>
      <c r="S417" s="483"/>
      <c r="T417" s="481" t="s">
        <v>52</v>
      </c>
      <c r="U417" s="482"/>
      <c r="V417" s="482"/>
      <c r="W417" s="482"/>
      <c r="X417" s="483"/>
      <c r="Y417" s="481" t="s">
        <v>53</v>
      </c>
      <c r="Z417" s="482"/>
      <c r="AA417" s="482"/>
      <c r="AB417" s="482"/>
      <c r="AC417" s="483"/>
      <c r="AD417" s="481" t="s">
        <v>54</v>
      </c>
      <c r="AE417" s="482"/>
      <c r="AF417" s="482"/>
      <c r="AG417" s="482"/>
      <c r="AH417" s="483"/>
    </row>
    <row r="418" spans="1:36" ht="27.75" customHeight="1" x14ac:dyDescent="0.25">
      <c r="A418" s="478"/>
      <c r="B418" s="479"/>
      <c r="C418" s="479"/>
      <c r="D418" s="479"/>
      <c r="E418" s="479"/>
      <c r="F418" s="479"/>
      <c r="G418" s="479"/>
      <c r="H418" s="479"/>
      <c r="I418" s="480"/>
      <c r="J418" s="484"/>
      <c r="K418" s="485"/>
      <c r="L418" s="485"/>
      <c r="M418" s="485"/>
      <c r="N418" s="486"/>
      <c r="O418" s="484"/>
      <c r="P418" s="485"/>
      <c r="Q418" s="485"/>
      <c r="R418" s="485"/>
      <c r="S418" s="486"/>
      <c r="T418" s="484"/>
      <c r="U418" s="485"/>
      <c r="V418" s="485"/>
      <c r="W418" s="485"/>
      <c r="X418" s="486"/>
      <c r="Y418" s="484"/>
      <c r="Z418" s="485"/>
      <c r="AA418" s="485"/>
      <c r="AB418" s="485"/>
      <c r="AC418" s="486"/>
      <c r="AD418" s="484"/>
      <c r="AE418" s="485"/>
      <c r="AF418" s="485"/>
      <c r="AG418" s="485"/>
      <c r="AH418" s="486"/>
    </row>
    <row r="419" spans="1:36" x14ac:dyDescent="0.25">
      <c r="A419" s="390" t="s">
        <v>40</v>
      </c>
      <c r="B419" s="391"/>
      <c r="C419" s="391"/>
      <c r="D419" s="391"/>
      <c r="E419" s="391"/>
      <c r="F419" s="391"/>
      <c r="G419" s="391"/>
      <c r="H419" s="391"/>
      <c r="I419" s="392"/>
      <c r="J419" s="390" t="s">
        <v>41</v>
      </c>
      <c r="K419" s="391"/>
      <c r="L419" s="391"/>
      <c r="M419" s="391"/>
      <c r="N419" s="392"/>
      <c r="O419" s="390" t="s">
        <v>42</v>
      </c>
      <c r="P419" s="391"/>
      <c r="Q419" s="391"/>
      <c r="R419" s="391"/>
      <c r="S419" s="392"/>
      <c r="T419" s="390" t="s">
        <v>43</v>
      </c>
      <c r="U419" s="391"/>
      <c r="V419" s="391"/>
      <c r="W419" s="391"/>
      <c r="X419" s="392"/>
      <c r="Y419" s="390" t="s">
        <v>44</v>
      </c>
      <c r="Z419" s="391"/>
      <c r="AA419" s="391"/>
      <c r="AB419" s="391"/>
      <c r="AC419" s="392"/>
      <c r="AD419" s="390" t="s">
        <v>45</v>
      </c>
      <c r="AE419" s="391"/>
      <c r="AF419" s="391"/>
      <c r="AG419" s="391"/>
      <c r="AH419" s="392"/>
      <c r="AI419" t="str">
        <f>IF(ROUND(J420-Pasíva!E5,0)=0,"","CHYBA")</f>
        <v/>
      </c>
      <c r="AJ419" t="s">
        <v>1077</v>
      </c>
    </row>
    <row r="420" spans="1:36" x14ac:dyDescent="0.25">
      <c r="A420" s="409" t="s">
        <v>106</v>
      </c>
      <c r="B420" s="410"/>
      <c r="C420" s="410"/>
      <c r="D420" s="410"/>
      <c r="E420" s="410"/>
      <c r="F420" s="410"/>
      <c r="G420" s="410"/>
      <c r="H420" s="410"/>
      <c r="I420" s="411"/>
      <c r="J420" s="393">
        <v>146386</v>
      </c>
      <c r="K420" s="394"/>
      <c r="L420" s="394"/>
      <c r="M420" s="394"/>
      <c r="N420" s="395"/>
      <c r="O420" s="393"/>
      <c r="P420" s="394"/>
      <c r="Q420" s="394"/>
      <c r="R420" s="394"/>
      <c r="S420" s="395"/>
      <c r="T420" s="393"/>
      <c r="U420" s="394"/>
      <c r="V420" s="394"/>
      <c r="W420" s="394"/>
      <c r="X420" s="395"/>
      <c r="Y420" s="393"/>
      <c r="Z420" s="394"/>
      <c r="AA420" s="394"/>
      <c r="AB420" s="394"/>
      <c r="AC420" s="395"/>
      <c r="AD420" s="393">
        <f t="shared" ref="AD420:AD437" si="120">J420+O420-T420+Y420</f>
        <v>146386</v>
      </c>
      <c r="AE420" s="394"/>
      <c r="AF420" s="394"/>
      <c r="AG420" s="394"/>
      <c r="AH420" s="395"/>
      <c r="AI420" t="str">
        <f>IF(ROUND(AD420-Pasíva!D5,0)=0,"","CHYBA")</f>
        <v/>
      </c>
      <c r="AJ420" t="s">
        <v>1077</v>
      </c>
    </row>
    <row r="421" spans="1:36" ht="23.25" customHeight="1" x14ac:dyDescent="0.25">
      <c r="A421" s="409" t="s">
        <v>107</v>
      </c>
      <c r="B421" s="410"/>
      <c r="C421" s="410"/>
      <c r="D421" s="410"/>
      <c r="E421" s="410"/>
      <c r="F421" s="410"/>
      <c r="G421" s="410"/>
      <c r="H421" s="410"/>
      <c r="I421" s="411"/>
      <c r="J421" s="393">
        <v>0</v>
      </c>
      <c r="K421" s="394"/>
      <c r="L421" s="394"/>
      <c r="M421" s="394"/>
      <c r="N421" s="395"/>
      <c r="O421" s="393"/>
      <c r="P421" s="394"/>
      <c r="Q421" s="394"/>
      <c r="R421" s="394"/>
      <c r="S421" s="395"/>
      <c r="T421" s="393"/>
      <c r="U421" s="394"/>
      <c r="V421" s="394"/>
      <c r="W421" s="394"/>
      <c r="X421" s="395"/>
      <c r="Y421" s="393"/>
      <c r="Z421" s="394"/>
      <c r="AA421" s="394"/>
      <c r="AB421" s="394"/>
      <c r="AC421" s="395"/>
      <c r="AD421" s="393">
        <f t="shared" si="120"/>
        <v>0</v>
      </c>
      <c r="AE421" s="394"/>
      <c r="AF421" s="394"/>
      <c r="AG421" s="394"/>
      <c r="AH421" s="395"/>
    </row>
    <row r="422" spans="1:36" ht="18.75" customHeight="1" x14ac:dyDescent="0.25">
      <c r="A422" s="409" t="s">
        <v>108</v>
      </c>
      <c r="B422" s="410"/>
      <c r="C422" s="410"/>
      <c r="D422" s="410"/>
      <c r="E422" s="410"/>
      <c r="F422" s="410"/>
      <c r="G422" s="410"/>
      <c r="H422" s="410"/>
      <c r="I422" s="411"/>
      <c r="J422" s="393">
        <v>0</v>
      </c>
      <c r="K422" s="394"/>
      <c r="L422" s="394"/>
      <c r="M422" s="394"/>
      <c r="N422" s="395"/>
      <c r="O422" s="393"/>
      <c r="P422" s="394"/>
      <c r="Q422" s="394"/>
      <c r="R422" s="394"/>
      <c r="S422" s="395"/>
      <c r="T422" s="393"/>
      <c r="U422" s="394"/>
      <c r="V422" s="394"/>
      <c r="W422" s="394"/>
      <c r="X422" s="395"/>
      <c r="Y422" s="393"/>
      <c r="Z422" s="394"/>
      <c r="AA422" s="394"/>
      <c r="AB422" s="394"/>
      <c r="AC422" s="395"/>
      <c r="AD422" s="393">
        <f t="shared" si="120"/>
        <v>0</v>
      </c>
      <c r="AE422" s="394"/>
      <c r="AF422" s="394"/>
      <c r="AG422" s="394"/>
      <c r="AH422" s="395"/>
    </row>
    <row r="423" spans="1:36" ht="24" customHeight="1" x14ac:dyDescent="0.25">
      <c r="A423" s="409" t="s">
        <v>109</v>
      </c>
      <c r="B423" s="410"/>
      <c r="C423" s="410"/>
      <c r="D423" s="410"/>
      <c r="E423" s="410"/>
      <c r="F423" s="410"/>
      <c r="G423" s="410"/>
      <c r="H423" s="410"/>
      <c r="I423" s="411"/>
      <c r="J423" s="393">
        <v>0</v>
      </c>
      <c r="K423" s="394"/>
      <c r="L423" s="394"/>
      <c r="M423" s="394"/>
      <c r="N423" s="395"/>
      <c r="O423" s="393"/>
      <c r="P423" s="394"/>
      <c r="Q423" s="394"/>
      <c r="R423" s="394"/>
      <c r="S423" s="395"/>
      <c r="T423" s="393"/>
      <c r="U423" s="394"/>
      <c r="V423" s="394"/>
      <c r="W423" s="394"/>
      <c r="X423" s="395"/>
      <c r="Y423" s="393"/>
      <c r="Z423" s="394"/>
      <c r="AA423" s="394"/>
      <c r="AB423" s="394"/>
      <c r="AC423" s="395"/>
      <c r="AD423" s="393">
        <f t="shared" si="120"/>
        <v>0</v>
      </c>
      <c r="AE423" s="394"/>
      <c r="AF423" s="394"/>
      <c r="AG423" s="394"/>
      <c r="AH423" s="395"/>
    </row>
    <row r="424" spans="1:36" x14ac:dyDescent="0.25">
      <c r="A424" s="409" t="s">
        <v>110</v>
      </c>
      <c r="B424" s="410"/>
      <c r="C424" s="410"/>
      <c r="D424" s="410"/>
      <c r="E424" s="410"/>
      <c r="F424" s="410"/>
      <c r="G424" s="410"/>
      <c r="H424" s="410"/>
      <c r="I424" s="411"/>
      <c r="J424" s="393">
        <v>0</v>
      </c>
      <c r="K424" s="394"/>
      <c r="L424" s="394"/>
      <c r="M424" s="394"/>
      <c r="N424" s="395"/>
      <c r="O424" s="393"/>
      <c r="P424" s="394"/>
      <c r="Q424" s="394"/>
      <c r="R424" s="394"/>
      <c r="S424" s="395"/>
      <c r="T424" s="393"/>
      <c r="U424" s="394"/>
      <c r="V424" s="394"/>
      <c r="W424" s="394"/>
      <c r="X424" s="395"/>
      <c r="Y424" s="393"/>
      <c r="Z424" s="394"/>
      <c r="AA424" s="394"/>
      <c r="AB424" s="394"/>
      <c r="AC424" s="395"/>
      <c r="AD424" s="393">
        <f t="shared" si="120"/>
        <v>0</v>
      </c>
      <c r="AE424" s="394"/>
      <c r="AF424" s="394"/>
      <c r="AG424" s="394"/>
      <c r="AH424" s="395"/>
    </row>
    <row r="425" spans="1:36" x14ac:dyDescent="0.25">
      <c r="A425" s="409" t="s">
        <v>111</v>
      </c>
      <c r="B425" s="410"/>
      <c r="C425" s="410"/>
      <c r="D425" s="410"/>
      <c r="E425" s="410"/>
      <c r="F425" s="410"/>
      <c r="G425" s="410"/>
      <c r="H425" s="410"/>
      <c r="I425" s="411"/>
      <c r="J425" s="393">
        <v>901</v>
      </c>
      <c r="K425" s="394"/>
      <c r="L425" s="394"/>
      <c r="M425" s="394"/>
      <c r="N425" s="395"/>
      <c r="O425" s="393"/>
      <c r="P425" s="394"/>
      <c r="Q425" s="394"/>
      <c r="R425" s="394"/>
      <c r="S425" s="395"/>
      <c r="T425" s="393"/>
      <c r="U425" s="394"/>
      <c r="V425" s="394"/>
      <c r="W425" s="394"/>
      <c r="X425" s="395"/>
      <c r="Y425" s="393"/>
      <c r="Z425" s="394"/>
      <c r="AA425" s="394"/>
      <c r="AB425" s="394"/>
      <c r="AC425" s="395"/>
      <c r="AD425" s="393">
        <f t="shared" si="120"/>
        <v>901</v>
      </c>
      <c r="AE425" s="394"/>
      <c r="AF425" s="394"/>
      <c r="AG425" s="394"/>
      <c r="AH425" s="395"/>
      <c r="AI425" t="str">
        <f>IF(ROUND(J426-Pasíva!E12,0)=0,"","CHYBA")</f>
        <v/>
      </c>
      <c r="AJ425" t="s">
        <v>1077</v>
      </c>
    </row>
    <row r="426" spans="1:36" ht="39" customHeight="1" x14ac:dyDescent="0.25">
      <c r="A426" s="409" t="s">
        <v>112</v>
      </c>
      <c r="B426" s="410"/>
      <c r="C426" s="410"/>
      <c r="D426" s="410"/>
      <c r="E426" s="410"/>
      <c r="F426" s="410"/>
      <c r="G426" s="410"/>
      <c r="H426" s="410"/>
      <c r="I426" s="411"/>
      <c r="J426" s="393">
        <v>0</v>
      </c>
      <c r="K426" s="394"/>
      <c r="L426" s="394"/>
      <c r="M426" s="394"/>
      <c r="N426" s="395"/>
      <c r="O426" s="393"/>
      <c r="P426" s="394"/>
      <c r="Q426" s="394"/>
      <c r="R426" s="394"/>
      <c r="S426" s="395"/>
      <c r="T426" s="393"/>
      <c r="U426" s="394"/>
      <c r="V426" s="394"/>
      <c r="W426" s="394"/>
      <c r="X426" s="395"/>
      <c r="Y426" s="393"/>
      <c r="Z426" s="394"/>
      <c r="AA426" s="394"/>
      <c r="AB426" s="394"/>
      <c r="AC426" s="395"/>
      <c r="AD426" s="393">
        <f t="shared" si="120"/>
        <v>0</v>
      </c>
      <c r="AE426" s="394"/>
      <c r="AF426" s="394"/>
      <c r="AG426" s="394"/>
      <c r="AH426" s="395"/>
      <c r="AI426" t="str">
        <f>IF(ROUND(AD426-Pasíva!D12,0)=0,"","CHYBA")</f>
        <v/>
      </c>
      <c r="AJ426" t="s">
        <v>1077</v>
      </c>
    </row>
    <row r="427" spans="1:36" ht="30" customHeight="1" x14ac:dyDescent="0.25">
      <c r="A427" s="409" t="s">
        <v>113</v>
      </c>
      <c r="B427" s="410"/>
      <c r="C427" s="410"/>
      <c r="D427" s="410"/>
      <c r="E427" s="410"/>
      <c r="F427" s="410"/>
      <c r="G427" s="410"/>
      <c r="H427" s="410"/>
      <c r="I427" s="411"/>
      <c r="J427" s="393">
        <v>0</v>
      </c>
      <c r="K427" s="394"/>
      <c r="L427" s="394"/>
      <c r="M427" s="394"/>
      <c r="N427" s="395"/>
      <c r="O427" s="393"/>
      <c r="P427" s="394"/>
      <c r="Q427" s="394"/>
      <c r="R427" s="394"/>
      <c r="S427" s="395"/>
      <c r="T427" s="393"/>
      <c r="U427" s="394"/>
      <c r="V427" s="394"/>
      <c r="W427" s="394"/>
      <c r="X427" s="395"/>
      <c r="Y427" s="393"/>
      <c r="Z427" s="394"/>
      <c r="AA427" s="394"/>
      <c r="AB427" s="394"/>
      <c r="AC427" s="395"/>
      <c r="AD427" s="393">
        <f t="shared" si="120"/>
        <v>0</v>
      </c>
      <c r="AE427" s="394"/>
      <c r="AF427" s="394"/>
      <c r="AG427" s="394"/>
      <c r="AH427" s="395"/>
    </row>
    <row r="428" spans="1:36" ht="28.5" customHeight="1" x14ac:dyDescent="0.25">
      <c r="A428" s="409" t="s">
        <v>114</v>
      </c>
      <c r="B428" s="410"/>
      <c r="C428" s="410"/>
      <c r="D428" s="410"/>
      <c r="E428" s="410"/>
      <c r="F428" s="410"/>
      <c r="G428" s="410"/>
      <c r="H428" s="410"/>
      <c r="I428" s="411"/>
      <c r="J428" s="393">
        <v>0</v>
      </c>
      <c r="K428" s="394"/>
      <c r="L428" s="394"/>
      <c r="M428" s="394"/>
      <c r="N428" s="395"/>
      <c r="O428" s="393"/>
      <c r="P428" s="394"/>
      <c r="Q428" s="394"/>
      <c r="R428" s="394"/>
      <c r="S428" s="395"/>
      <c r="T428" s="393"/>
      <c r="U428" s="394"/>
      <c r="V428" s="394"/>
      <c r="W428" s="394"/>
      <c r="X428" s="395"/>
      <c r="Y428" s="393"/>
      <c r="Z428" s="394"/>
      <c r="AA428" s="394"/>
      <c r="AB428" s="394"/>
      <c r="AC428" s="395"/>
      <c r="AD428" s="393">
        <f t="shared" si="120"/>
        <v>0</v>
      </c>
      <c r="AE428" s="394"/>
      <c r="AF428" s="394"/>
      <c r="AG428" s="394"/>
      <c r="AH428" s="395"/>
    </row>
    <row r="429" spans="1:36" ht="24" customHeight="1" x14ac:dyDescent="0.25">
      <c r="A429" s="409" t="s">
        <v>115</v>
      </c>
      <c r="B429" s="410"/>
      <c r="C429" s="410"/>
      <c r="D429" s="410"/>
      <c r="E429" s="410"/>
      <c r="F429" s="410"/>
      <c r="G429" s="410"/>
      <c r="H429" s="410"/>
      <c r="I429" s="411"/>
      <c r="J429" s="393">
        <v>0</v>
      </c>
      <c r="K429" s="394"/>
      <c r="L429" s="394"/>
      <c r="M429" s="394"/>
      <c r="N429" s="395"/>
      <c r="O429" s="393"/>
      <c r="P429" s="394"/>
      <c r="Q429" s="394"/>
      <c r="R429" s="394"/>
      <c r="S429" s="395"/>
      <c r="T429" s="393"/>
      <c r="U429" s="394"/>
      <c r="V429" s="394"/>
      <c r="W429" s="394"/>
      <c r="X429" s="395"/>
      <c r="Y429" s="393"/>
      <c r="Z429" s="394"/>
      <c r="AA429" s="394"/>
      <c r="AB429" s="394"/>
      <c r="AC429" s="395"/>
      <c r="AD429" s="393">
        <f t="shared" si="120"/>
        <v>0</v>
      </c>
      <c r="AE429" s="394"/>
      <c r="AF429" s="394"/>
      <c r="AG429" s="394"/>
      <c r="AH429" s="395"/>
    </row>
    <row r="430" spans="1:36" x14ac:dyDescent="0.25">
      <c r="A430" s="409" t="s">
        <v>116</v>
      </c>
      <c r="B430" s="410"/>
      <c r="C430" s="410"/>
      <c r="D430" s="410"/>
      <c r="E430" s="410"/>
      <c r="F430" s="410"/>
      <c r="G430" s="410"/>
      <c r="H430" s="410"/>
      <c r="I430" s="411"/>
      <c r="J430" s="393">
        <v>14638</v>
      </c>
      <c r="K430" s="394"/>
      <c r="L430" s="394"/>
      <c r="M430" s="394"/>
      <c r="N430" s="395"/>
      <c r="O430" s="393"/>
      <c r="P430" s="394"/>
      <c r="Q430" s="394"/>
      <c r="R430" s="394"/>
      <c r="S430" s="395"/>
      <c r="T430" s="393"/>
      <c r="U430" s="394"/>
      <c r="V430" s="394"/>
      <c r="W430" s="394"/>
      <c r="X430" s="395"/>
      <c r="Y430" s="393"/>
      <c r="Z430" s="394"/>
      <c r="AA430" s="394"/>
      <c r="AB430" s="394"/>
      <c r="AC430" s="395"/>
      <c r="AD430" s="393">
        <f t="shared" si="120"/>
        <v>14638</v>
      </c>
      <c r="AE430" s="394"/>
      <c r="AF430" s="394"/>
      <c r="AG430" s="394"/>
      <c r="AH430" s="395"/>
    </row>
    <row r="431" spans="1:36" x14ac:dyDescent="0.25">
      <c r="A431" s="409" t="s">
        <v>117</v>
      </c>
      <c r="B431" s="410"/>
      <c r="C431" s="410"/>
      <c r="D431" s="410"/>
      <c r="E431" s="410"/>
      <c r="F431" s="410"/>
      <c r="G431" s="410"/>
      <c r="H431" s="410"/>
      <c r="I431" s="411"/>
      <c r="J431" s="393">
        <v>0</v>
      </c>
      <c r="K431" s="394"/>
      <c r="L431" s="394"/>
      <c r="M431" s="394"/>
      <c r="N431" s="395"/>
      <c r="O431" s="393"/>
      <c r="P431" s="394"/>
      <c r="Q431" s="394"/>
      <c r="R431" s="394"/>
      <c r="S431" s="395"/>
      <c r="T431" s="393"/>
      <c r="U431" s="394"/>
      <c r="V431" s="394"/>
      <c r="W431" s="394"/>
      <c r="X431" s="395"/>
      <c r="Y431" s="393"/>
      <c r="Z431" s="394"/>
      <c r="AA431" s="394"/>
      <c r="AB431" s="394"/>
      <c r="AC431" s="395"/>
      <c r="AD431" s="393">
        <f t="shared" si="120"/>
        <v>0</v>
      </c>
      <c r="AE431" s="394"/>
      <c r="AF431" s="394"/>
      <c r="AG431" s="394"/>
      <c r="AH431" s="395"/>
    </row>
    <row r="432" spans="1:36" x14ac:dyDescent="0.25">
      <c r="A432" s="409" t="s">
        <v>118</v>
      </c>
      <c r="B432" s="410"/>
      <c r="C432" s="410"/>
      <c r="D432" s="410"/>
      <c r="E432" s="410"/>
      <c r="F432" s="410"/>
      <c r="G432" s="410"/>
      <c r="H432" s="410"/>
      <c r="I432" s="411"/>
      <c r="J432" s="393">
        <v>18490</v>
      </c>
      <c r="K432" s="394"/>
      <c r="L432" s="394"/>
      <c r="M432" s="394"/>
      <c r="N432" s="395"/>
      <c r="O432" s="393"/>
      <c r="P432" s="394"/>
      <c r="Q432" s="394"/>
      <c r="R432" s="394"/>
      <c r="S432" s="395"/>
      <c r="T432" s="393"/>
      <c r="U432" s="394"/>
      <c r="V432" s="394"/>
      <c r="W432" s="394"/>
      <c r="X432" s="395"/>
      <c r="Y432" s="393"/>
      <c r="Z432" s="394"/>
      <c r="AA432" s="394"/>
      <c r="AB432" s="394"/>
      <c r="AC432" s="395"/>
      <c r="AD432" s="393">
        <f t="shared" si="120"/>
        <v>18490</v>
      </c>
      <c r="AE432" s="394"/>
      <c r="AF432" s="394"/>
      <c r="AG432" s="394"/>
      <c r="AH432" s="395"/>
    </row>
    <row r="433" spans="1:36" x14ac:dyDescent="0.25">
      <c r="A433" s="409" t="s">
        <v>119</v>
      </c>
      <c r="B433" s="410"/>
      <c r="C433" s="410"/>
      <c r="D433" s="410"/>
      <c r="E433" s="410"/>
      <c r="F433" s="410"/>
      <c r="G433" s="410"/>
      <c r="H433" s="410"/>
      <c r="I433" s="411"/>
      <c r="J433" s="393">
        <v>0</v>
      </c>
      <c r="K433" s="394"/>
      <c r="L433" s="394"/>
      <c r="M433" s="394"/>
      <c r="N433" s="395"/>
      <c r="O433" s="393"/>
      <c r="P433" s="394"/>
      <c r="Q433" s="394"/>
      <c r="R433" s="394"/>
      <c r="S433" s="395"/>
      <c r="T433" s="393">
        <v>11312</v>
      </c>
      <c r="U433" s="394"/>
      <c r="V433" s="394"/>
      <c r="W433" s="394"/>
      <c r="X433" s="395"/>
      <c r="Y433" s="393">
        <v>252760</v>
      </c>
      <c r="Z433" s="394"/>
      <c r="AA433" s="394"/>
      <c r="AB433" s="394"/>
      <c r="AC433" s="395"/>
      <c r="AD433" s="393">
        <f>J433+O433-T433+Y433</f>
        <v>241448</v>
      </c>
      <c r="AE433" s="394"/>
      <c r="AF433" s="394"/>
      <c r="AG433" s="394"/>
      <c r="AH433" s="395"/>
    </row>
    <row r="434" spans="1:36" x14ac:dyDescent="0.25">
      <c r="A434" s="409" t="s">
        <v>120</v>
      </c>
      <c r="B434" s="410"/>
      <c r="C434" s="410"/>
      <c r="D434" s="410"/>
      <c r="E434" s="410"/>
      <c r="F434" s="410"/>
      <c r="G434" s="410"/>
      <c r="H434" s="410"/>
      <c r="I434" s="411"/>
      <c r="J434" s="393">
        <v>0</v>
      </c>
      <c r="K434" s="394"/>
      <c r="L434" s="394"/>
      <c r="M434" s="394"/>
      <c r="N434" s="395"/>
      <c r="O434" s="393"/>
      <c r="P434" s="394"/>
      <c r="Q434" s="394"/>
      <c r="R434" s="394"/>
      <c r="S434" s="395"/>
      <c r="T434" s="393"/>
      <c r="U434" s="394"/>
      <c r="V434" s="394"/>
      <c r="W434" s="394"/>
      <c r="X434" s="395"/>
      <c r="Y434" s="393"/>
      <c r="Z434" s="394"/>
      <c r="AA434" s="394"/>
      <c r="AB434" s="394"/>
      <c r="AC434" s="395"/>
      <c r="AD434" s="393">
        <f t="shared" si="120"/>
        <v>0</v>
      </c>
      <c r="AE434" s="394"/>
      <c r="AF434" s="394"/>
      <c r="AG434" s="394"/>
      <c r="AH434" s="395"/>
    </row>
    <row r="435" spans="1:36" ht="24.75" customHeight="1" x14ac:dyDescent="0.25">
      <c r="A435" s="409" t="s">
        <v>121</v>
      </c>
      <c r="B435" s="410"/>
      <c r="C435" s="410"/>
      <c r="D435" s="410"/>
      <c r="E435" s="410"/>
      <c r="F435" s="410"/>
      <c r="G435" s="410"/>
      <c r="H435" s="410"/>
      <c r="I435" s="411"/>
      <c r="J435" s="393">
        <v>252760</v>
      </c>
      <c r="K435" s="394"/>
      <c r="L435" s="394"/>
      <c r="M435" s="394"/>
      <c r="N435" s="395"/>
      <c r="O435" s="393">
        <v>317432</v>
      </c>
      <c r="P435" s="394"/>
      <c r="Q435" s="394"/>
      <c r="R435" s="394"/>
      <c r="S435" s="395"/>
      <c r="T435" s="393"/>
      <c r="U435" s="394"/>
      <c r="V435" s="394"/>
      <c r="W435" s="394"/>
      <c r="X435" s="395"/>
      <c r="Y435" s="393">
        <v>-252760</v>
      </c>
      <c r="Z435" s="394"/>
      <c r="AA435" s="394"/>
      <c r="AB435" s="394"/>
      <c r="AC435" s="395"/>
      <c r="AD435" s="393">
        <f t="shared" si="120"/>
        <v>317432</v>
      </c>
      <c r="AE435" s="394"/>
      <c r="AF435" s="394"/>
      <c r="AG435" s="394"/>
      <c r="AH435" s="395"/>
    </row>
    <row r="436" spans="1:36" ht="16.5" customHeight="1" x14ac:dyDescent="0.25">
      <c r="A436" s="409" t="s">
        <v>122</v>
      </c>
      <c r="B436" s="410"/>
      <c r="C436" s="410"/>
      <c r="D436" s="410"/>
      <c r="E436" s="410"/>
      <c r="F436" s="410"/>
      <c r="G436" s="410"/>
      <c r="H436" s="410"/>
      <c r="I436" s="411"/>
      <c r="J436" s="393">
        <v>0</v>
      </c>
      <c r="K436" s="394"/>
      <c r="L436" s="394"/>
      <c r="M436" s="394"/>
      <c r="N436" s="395"/>
      <c r="O436" s="393"/>
      <c r="P436" s="394"/>
      <c r="Q436" s="394"/>
      <c r="R436" s="394"/>
      <c r="S436" s="395"/>
      <c r="T436" s="393"/>
      <c r="U436" s="394"/>
      <c r="V436" s="394"/>
      <c r="W436" s="394"/>
      <c r="X436" s="395"/>
      <c r="Y436" s="393"/>
      <c r="Z436" s="394"/>
      <c r="AA436" s="394"/>
      <c r="AB436" s="394"/>
      <c r="AC436" s="395"/>
      <c r="AD436" s="393">
        <f t="shared" si="120"/>
        <v>0</v>
      </c>
      <c r="AE436" s="394"/>
      <c r="AF436" s="394"/>
      <c r="AG436" s="394"/>
      <c r="AH436" s="395"/>
    </row>
    <row r="437" spans="1:36" ht="29.25" customHeight="1" x14ac:dyDescent="0.25">
      <c r="A437" s="409" t="s">
        <v>123</v>
      </c>
      <c r="B437" s="410"/>
      <c r="C437" s="410"/>
      <c r="D437" s="410"/>
      <c r="E437" s="410"/>
      <c r="F437" s="410"/>
      <c r="G437" s="410"/>
      <c r="H437" s="410"/>
      <c r="I437" s="411"/>
      <c r="J437" s="393">
        <v>0</v>
      </c>
      <c r="K437" s="394"/>
      <c r="L437" s="394"/>
      <c r="M437" s="394"/>
      <c r="N437" s="395"/>
      <c r="O437" s="393"/>
      <c r="P437" s="394"/>
      <c r="Q437" s="394"/>
      <c r="R437" s="394"/>
      <c r="S437" s="395"/>
      <c r="T437" s="393"/>
      <c r="U437" s="394"/>
      <c r="V437" s="394"/>
      <c r="W437" s="394"/>
      <c r="X437" s="395"/>
      <c r="Y437" s="393"/>
      <c r="Z437" s="394"/>
      <c r="AA437" s="394"/>
      <c r="AB437" s="394"/>
      <c r="AC437" s="395"/>
      <c r="AD437" s="393">
        <f t="shared" si="120"/>
        <v>0</v>
      </c>
      <c r="AE437" s="394"/>
      <c r="AF437" s="394"/>
      <c r="AG437" s="394"/>
      <c r="AH437" s="395"/>
    </row>
    <row r="438" spans="1:36" x14ac:dyDescent="0.25">
      <c r="A438" s="409" t="s">
        <v>39</v>
      </c>
      <c r="B438" s="410"/>
      <c r="C438" s="410"/>
      <c r="D438" s="410"/>
      <c r="E438" s="410"/>
      <c r="F438" s="410"/>
      <c r="G438" s="410"/>
      <c r="H438" s="410"/>
      <c r="I438" s="411"/>
      <c r="J438" s="393">
        <f>SUM(J420:N437)</f>
        <v>433175</v>
      </c>
      <c r="K438" s="394"/>
      <c r="L438" s="394"/>
      <c r="M438" s="394"/>
      <c r="N438" s="395"/>
      <c r="O438" s="393">
        <f>SUM(O420:S437)</f>
        <v>317432</v>
      </c>
      <c r="P438" s="394"/>
      <c r="Q438" s="394"/>
      <c r="R438" s="394"/>
      <c r="S438" s="395"/>
      <c r="T438" s="393">
        <f>SUM(T420:X437)</f>
        <v>11312</v>
      </c>
      <c r="U438" s="394"/>
      <c r="V438" s="394"/>
      <c r="W438" s="394"/>
      <c r="X438" s="395"/>
      <c r="Y438" s="393">
        <f>SUM(Y420:AC437)</f>
        <v>0</v>
      </c>
      <c r="Z438" s="394"/>
      <c r="AA438" s="394"/>
      <c r="AB438" s="394"/>
      <c r="AC438" s="395"/>
      <c r="AD438" s="393">
        <f>SUM(AD420:AH437)</f>
        <v>739295</v>
      </c>
      <c r="AE438" s="394"/>
      <c r="AF438" s="394"/>
      <c r="AG438" s="394"/>
      <c r="AH438" s="395"/>
      <c r="AI438" t="str">
        <f>IF(ROUND(J438-Pasíva!E3,0)=0,"","CHYBA")</f>
        <v/>
      </c>
      <c r="AJ438" t="s">
        <v>1077</v>
      </c>
    </row>
    <row r="439" spans="1:36" x14ac:dyDescent="0.25">
      <c r="A439" s="177"/>
      <c r="B439" s="177"/>
      <c r="C439" s="177"/>
      <c r="D439" s="177"/>
      <c r="E439" s="177"/>
      <c r="F439" s="177"/>
      <c r="G439" s="177"/>
      <c r="H439" s="177"/>
      <c r="I439" s="177"/>
      <c r="J439" s="177"/>
      <c r="K439" s="177"/>
      <c r="L439" s="177"/>
      <c r="M439" s="177"/>
      <c r="N439" s="177"/>
      <c r="O439" s="177"/>
      <c r="P439" s="177"/>
      <c r="Q439" s="177"/>
      <c r="R439" s="177"/>
      <c r="S439" s="177"/>
      <c r="T439" s="177"/>
      <c r="U439" s="177"/>
      <c r="V439" s="177"/>
      <c r="W439" s="177"/>
      <c r="X439" s="177"/>
      <c r="Y439" s="177"/>
      <c r="Z439" s="177"/>
      <c r="AA439" s="177"/>
      <c r="AB439" s="177"/>
      <c r="AC439" s="177"/>
      <c r="AD439" s="177"/>
      <c r="AE439" s="177"/>
      <c r="AF439" s="177"/>
      <c r="AG439" s="177"/>
      <c r="AH439" s="177"/>
      <c r="AI439" t="str">
        <f>IF(ROUND(AD438-Pasíva!D3,0)=0,"","CHYBA")</f>
        <v/>
      </c>
      <c r="AJ439" t="s">
        <v>1077</v>
      </c>
    </row>
    <row r="440" spans="1:36" ht="14.45" hidden="1" x14ac:dyDescent="0.3">
      <c r="A440" s="177"/>
      <c r="B440" s="177"/>
      <c r="C440" s="177"/>
      <c r="D440" s="177"/>
      <c r="E440" s="177"/>
      <c r="F440" s="177"/>
      <c r="G440" s="177"/>
      <c r="H440" s="177"/>
      <c r="I440" s="177"/>
      <c r="J440" s="177"/>
      <c r="K440" s="177"/>
      <c r="L440" s="177"/>
      <c r="M440" s="177"/>
      <c r="N440" s="177"/>
      <c r="O440" s="177"/>
      <c r="P440" s="177"/>
      <c r="Q440" s="177"/>
      <c r="R440" s="177"/>
      <c r="S440" s="177"/>
      <c r="T440" s="177"/>
      <c r="U440" s="177"/>
      <c r="V440" s="177"/>
      <c r="W440" s="177"/>
      <c r="X440" s="177"/>
      <c r="Y440" s="177"/>
      <c r="Z440" s="177"/>
      <c r="AA440" s="177"/>
      <c r="AB440" s="177"/>
      <c r="AC440" s="177"/>
      <c r="AD440" s="177"/>
      <c r="AE440" s="177"/>
      <c r="AF440" s="177"/>
      <c r="AG440" s="177"/>
      <c r="AH440" s="177"/>
    </row>
    <row r="441" spans="1:36" ht="14.45" hidden="1" x14ac:dyDescent="0.3">
      <c r="A441" s="177"/>
      <c r="B441" s="177"/>
      <c r="C441" s="177"/>
      <c r="D441" s="177"/>
      <c r="E441" s="177"/>
      <c r="F441" s="177"/>
      <c r="G441" s="177"/>
      <c r="H441" s="177"/>
      <c r="I441" s="177"/>
      <c r="J441" s="177"/>
      <c r="K441" s="177"/>
      <c r="L441" s="177"/>
      <c r="M441" s="177"/>
      <c r="N441" s="177"/>
      <c r="O441" s="177"/>
      <c r="P441" s="177"/>
      <c r="Q441" s="177"/>
      <c r="R441" s="177"/>
      <c r="S441" s="177"/>
      <c r="T441" s="177"/>
      <c r="U441" s="177"/>
      <c r="V441" s="177"/>
      <c r="W441" s="177"/>
      <c r="X441" s="177"/>
      <c r="Y441" s="177"/>
      <c r="Z441" s="177"/>
      <c r="AA441" s="177"/>
      <c r="AB441" s="177"/>
      <c r="AC441" s="177"/>
      <c r="AD441" s="177"/>
      <c r="AE441" s="177"/>
      <c r="AF441" s="177"/>
      <c r="AG441" s="177"/>
      <c r="AH441" s="177"/>
    </row>
    <row r="442" spans="1:36" x14ac:dyDescent="0.25">
      <c r="A442" s="374" t="s">
        <v>124</v>
      </c>
      <c r="B442" s="374"/>
      <c r="C442" s="374"/>
      <c r="D442" s="374"/>
      <c r="E442" s="374"/>
      <c r="F442" s="374"/>
      <c r="G442" s="374"/>
      <c r="H442" s="374"/>
      <c r="I442" s="374"/>
      <c r="J442" s="374"/>
      <c r="K442" s="374"/>
      <c r="L442" s="374"/>
      <c r="M442" s="374"/>
      <c r="N442" s="374"/>
      <c r="O442" s="374"/>
      <c r="P442" s="374"/>
      <c r="Q442" s="374"/>
      <c r="R442" s="374"/>
      <c r="S442" s="374"/>
      <c r="T442" s="374"/>
      <c r="U442" s="374"/>
      <c r="V442" s="374"/>
      <c r="W442" s="374"/>
      <c r="X442" s="374"/>
      <c r="Y442" s="374"/>
      <c r="Z442" s="374"/>
      <c r="AA442" s="374"/>
      <c r="AB442" s="374"/>
      <c r="AC442" s="374"/>
      <c r="AD442" s="374"/>
      <c r="AE442" s="374"/>
      <c r="AF442" s="374"/>
      <c r="AG442" s="374"/>
      <c r="AH442" s="374"/>
    </row>
    <row r="443" spans="1:36" x14ac:dyDescent="0.25">
      <c r="A443" s="374"/>
      <c r="B443" s="374"/>
      <c r="C443" s="374"/>
      <c r="D443" s="374"/>
      <c r="E443" s="374"/>
      <c r="F443" s="374"/>
      <c r="G443" s="374"/>
      <c r="H443" s="374"/>
      <c r="I443" s="374"/>
      <c r="J443" s="374"/>
      <c r="K443" s="374"/>
      <c r="L443" s="374"/>
      <c r="M443" s="374"/>
      <c r="N443" s="374"/>
      <c r="O443" s="374"/>
      <c r="P443" s="374"/>
      <c r="Q443" s="374"/>
      <c r="R443" s="374"/>
      <c r="S443" s="374"/>
      <c r="T443" s="374"/>
      <c r="U443" s="374"/>
      <c r="V443" s="374"/>
      <c r="W443" s="374"/>
      <c r="X443" s="374"/>
      <c r="Y443" s="374"/>
      <c r="Z443" s="374"/>
      <c r="AA443" s="374"/>
      <c r="AB443" s="374"/>
      <c r="AC443" s="374"/>
      <c r="AD443" s="374"/>
      <c r="AE443" s="374"/>
      <c r="AF443" s="374"/>
      <c r="AG443" s="374"/>
      <c r="AH443" s="374"/>
    </row>
    <row r="444" spans="1:36" x14ac:dyDescent="0.25">
      <c r="A444" s="177"/>
      <c r="B444" s="177"/>
      <c r="C444" s="177"/>
      <c r="D444" s="177"/>
      <c r="E444" s="177"/>
      <c r="F444" s="177"/>
      <c r="G444" s="177"/>
      <c r="H444" s="177"/>
      <c r="I444" s="177"/>
      <c r="J444" s="177"/>
      <c r="K444" s="177"/>
      <c r="L444" s="177"/>
      <c r="M444" s="177"/>
      <c r="N444" s="177"/>
      <c r="O444" s="177"/>
      <c r="P444" s="177"/>
      <c r="Q444" s="177"/>
      <c r="R444" s="177"/>
      <c r="S444" s="177"/>
      <c r="T444" s="177"/>
      <c r="U444" s="177"/>
      <c r="V444" s="177"/>
      <c r="W444" s="177"/>
      <c r="X444" s="177"/>
      <c r="Y444" s="177"/>
      <c r="Z444" s="177"/>
      <c r="AA444" s="177"/>
      <c r="AB444" s="177"/>
      <c r="AC444" s="177"/>
      <c r="AD444" s="177"/>
      <c r="AE444" s="177"/>
      <c r="AF444" s="177"/>
      <c r="AG444" s="177"/>
      <c r="AH444" s="177"/>
    </row>
    <row r="445" spans="1:36" x14ac:dyDescent="0.25">
      <c r="A445" s="472" t="s">
        <v>105</v>
      </c>
      <c r="B445" s="473"/>
      <c r="C445" s="473"/>
      <c r="D445" s="473"/>
      <c r="E445" s="473"/>
      <c r="F445" s="473"/>
      <c r="G445" s="473"/>
      <c r="H445" s="473"/>
      <c r="I445" s="474"/>
      <c r="J445" s="390" t="s">
        <v>125</v>
      </c>
      <c r="K445" s="391"/>
      <c r="L445" s="391"/>
      <c r="M445" s="391"/>
      <c r="N445" s="391"/>
      <c r="O445" s="391"/>
      <c r="P445" s="391"/>
      <c r="Q445" s="391"/>
      <c r="R445" s="391"/>
      <c r="S445" s="391"/>
      <c r="T445" s="391"/>
      <c r="U445" s="391"/>
      <c r="V445" s="391"/>
      <c r="W445" s="391"/>
      <c r="X445" s="391"/>
      <c r="Y445" s="391"/>
      <c r="Z445" s="391"/>
      <c r="AA445" s="391"/>
      <c r="AB445" s="391"/>
      <c r="AC445" s="391"/>
      <c r="AD445" s="391"/>
      <c r="AE445" s="391"/>
      <c r="AF445" s="391"/>
      <c r="AG445" s="391"/>
      <c r="AH445" s="392"/>
    </row>
    <row r="446" spans="1:36" x14ac:dyDescent="0.25">
      <c r="A446" s="475"/>
      <c r="B446" s="476"/>
      <c r="C446" s="476"/>
      <c r="D446" s="476"/>
      <c r="E446" s="476"/>
      <c r="F446" s="476"/>
      <c r="G446" s="476"/>
      <c r="H446" s="476"/>
      <c r="I446" s="477"/>
      <c r="J446" s="481" t="s">
        <v>50</v>
      </c>
      <c r="K446" s="482"/>
      <c r="L446" s="482"/>
      <c r="M446" s="482"/>
      <c r="N446" s="483"/>
      <c r="O446" s="481" t="s">
        <v>51</v>
      </c>
      <c r="P446" s="482"/>
      <c r="Q446" s="482"/>
      <c r="R446" s="482"/>
      <c r="S446" s="483"/>
      <c r="T446" s="481" t="s">
        <v>52</v>
      </c>
      <c r="U446" s="482"/>
      <c r="V446" s="482"/>
      <c r="W446" s="482"/>
      <c r="X446" s="483"/>
      <c r="Y446" s="481" t="s">
        <v>53</v>
      </c>
      <c r="Z446" s="482"/>
      <c r="AA446" s="482"/>
      <c r="AB446" s="482"/>
      <c r="AC446" s="483"/>
      <c r="AD446" s="481" t="s">
        <v>54</v>
      </c>
      <c r="AE446" s="482"/>
      <c r="AF446" s="482"/>
      <c r="AG446" s="482"/>
      <c r="AH446" s="483"/>
    </row>
    <row r="447" spans="1:36" x14ac:dyDescent="0.25">
      <c r="A447" s="478"/>
      <c r="B447" s="479"/>
      <c r="C447" s="479"/>
      <c r="D447" s="479"/>
      <c r="E447" s="479"/>
      <c r="F447" s="479"/>
      <c r="G447" s="479"/>
      <c r="H447" s="479"/>
      <c r="I447" s="480"/>
      <c r="J447" s="484"/>
      <c r="K447" s="485"/>
      <c r="L447" s="485"/>
      <c r="M447" s="485"/>
      <c r="N447" s="486"/>
      <c r="O447" s="484"/>
      <c r="P447" s="485"/>
      <c r="Q447" s="485"/>
      <c r="R447" s="485"/>
      <c r="S447" s="486"/>
      <c r="T447" s="484"/>
      <c r="U447" s="485"/>
      <c r="V447" s="485"/>
      <c r="W447" s="485"/>
      <c r="X447" s="486"/>
      <c r="Y447" s="484"/>
      <c r="Z447" s="485"/>
      <c r="AA447" s="485"/>
      <c r="AB447" s="485"/>
      <c r="AC447" s="486"/>
      <c r="AD447" s="484"/>
      <c r="AE447" s="485"/>
      <c r="AF447" s="485"/>
      <c r="AG447" s="485"/>
      <c r="AH447" s="486"/>
    </row>
    <row r="448" spans="1:36" x14ac:dyDescent="0.25">
      <c r="A448" s="390" t="s">
        <v>40</v>
      </c>
      <c r="B448" s="391"/>
      <c r="C448" s="391"/>
      <c r="D448" s="391"/>
      <c r="E448" s="391"/>
      <c r="F448" s="391"/>
      <c r="G448" s="391"/>
      <c r="H448" s="391"/>
      <c r="I448" s="392"/>
      <c r="J448" s="390" t="s">
        <v>41</v>
      </c>
      <c r="K448" s="391"/>
      <c r="L448" s="391"/>
      <c r="M448" s="391"/>
      <c r="N448" s="392"/>
      <c r="O448" s="390" t="s">
        <v>42</v>
      </c>
      <c r="P448" s="391"/>
      <c r="Q448" s="391"/>
      <c r="R448" s="391"/>
      <c r="S448" s="392"/>
      <c r="T448" s="390" t="s">
        <v>43</v>
      </c>
      <c r="U448" s="391"/>
      <c r="V448" s="391"/>
      <c r="W448" s="391"/>
      <c r="X448" s="392"/>
      <c r="Y448" s="390" t="s">
        <v>44</v>
      </c>
      <c r="Z448" s="391"/>
      <c r="AA448" s="391"/>
      <c r="AB448" s="391"/>
      <c r="AC448" s="392"/>
      <c r="AD448" s="390" t="s">
        <v>45</v>
      </c>
      <c r="AE448" s="391"/>
      <c r="AF448" s="391"/>
      <c r="AG448" s="391"/>
      <c r="AH448" s="392"/>
    </row>
    <row r="449" spans="1:34" x14ac:dyDescent="0.25">
      <c r="A449" s="409" t="s">
        <v>106</v>
      </c>
      <c r="B449" s="410"/>
      <c r="C449" s="410"/>
      <c r="D449" s="410"/>
      <c r="E449" s="410"/>
      <c r="F449" s="410"/>
      <c r="G449" s="410"/>
      <c r="H449" s="410"/>
      <c r="I449" s="411"/>
      <c r="J449" s="393">
        <v>146386</v>
      </c>
      <c r="K449" s="394"/>
      <c r="L449" s="394"/>
      <c r="M449" s="394"/>
      <c r="N449" s="395"/>
      <c r="O449" s="393"/>
      <c r="P449" s="394"/>
      <c r="Q449" s="394"/>
      <c r="R449" s="394"/>
      <c r="S449" s="395"/>
      <c r="T449" s="393"/>
      <c r="U449" s="394"/>
      <c r="V449" s="394"/>
      <c r="W449" s="394"/>
      <c r="X449" s="395"/>
      <c r="Y449" s="393"/>
      <c r="Z449" s="394"/>
      <c r="AA449" s="394"/>
      <c r="AB449" s="394"/>
      <c r="AC449" s="395"/>
      <c r="AD449" s="393">
        <f t="shared" ref="AD449:AD466" si="121">J449+O449-T449+Y449</f>
        <v>146386</v>
      </c>
      <c r="AE449" s="394"/>
      <c r="AF449" s="394"/>
      <c r="AG449" s="394"/>
      <c r="AH449" s="395"/>
    </row>
    <row r="450" spans="1:34" ht="31.5" customHeight="1" x14ac:dyDescent="0.25">
      <c r="A450" s="409" t="s">
        <v>107</v>
      </c>
      <c r="B450" s="410"/>
      <c r="C450" s="410"/>
      <c r="D450" s="410"/>
      <c r="E450" s="410"/>
      <c r="F450" s="410"/>
      <c r="G450" s="410"/>
      <c r="H450" s="410"/>
      <c r="I450" s="411"/>
      <c r="J450" s="393"/>
      <c r="K450" s="394"/>
      <c r="L450" s="394"/>
      <c r="M450" s="394"/>
      <c r="N450" s="395"/>
      <c r="O450" s="393"/>
      <c r="P450" s="394"/>
      <c r="Q450" s="394"/>
      <c r="R450" s="394"/>
      <c r="S450" s="395"/>
      <c r="T450" s="393"/>
      <c r="U450" s="394"/>
      <c r="V450" s="394"/>
      <c r="W450" s="394"/>
      <c r="X450" s="395"/>
      <c r="Y450" s="393"/>
      <c r="Z450" s="394"/>
      <c r="AA450" s="394"/>
      <c r="AB450" s="394"/>
      <c r="AC450" s="395"/>
      <c r="AD450" s="393">
        <f t="shared" si="121"/>
        <v>0</v>
      </c>
      <c r="AE450" s="394"/>
      <c r="AF450" s="394"/>
      <c r="AG450" s="394"/>
      <c r="AH450" s="395"/>
    </row>
    <row r="451" spans="1:34" x14ac:dyDescent="0.25">
      <c r="A451" s="409" t="s">
        <v>108</v>
      </c>
      <c r="B451" s="410"/>
      <c r="C451" s="410"/>
      <c r="D451" s="410"/>
      <c r="E451" s="410"/>
      <c r="F451" s="410"/>
      <c r="G451" s="410"/>
      <c r="H451" s="410"/>
      <c r="I451" s="411"/>
      <c r="J451" s="393"/>
      <c r="K451" s="394"/>
      <c r="L451" s="394"/>
      <c r="M451" s="394"/>
      <c r="N451" s="395"/>
      <c r="O451" s="393"/>
      <c r="P451" s="394"/>
      <c r="Q451" s="394"/>
      <c r="R451" s="394"/>
      <c r="S451" s="395"/>
      <c r="T451" s="393"/>
      <c r="U451" s="394"/>
      <c r="V451" s="394"/>
      <c r="W451" s="394"/>
      <c r="X451" s="395"/>
      <c r="Y451" s="393"/>
      <c r="Z451" s="394"/>
      <c r="AA451" s="394"/>
      <c r="AB451" s="394"/>
      <c r="AC451" s="395"/>
      <c r="AD451" s="393">
        <f t="shared" si="121"/>
        <v>0</v>
      </c>
      <c r="AE451" s="394"/>
      <c r="AF451" s="394"/>
      <c r="AG451" s="394"/>
      <c r="AH451" s="395"/>
    </row>
    <row r="452" spans="1:34" ht="24.75" customHeight="1" x14ac:dyDescent="0.25">
      <c r="A452" s="409" t="s">
        <v>109</v>
      </c>
      <c r="B452" s="410"/>
      <c r="C452" s="410"/>
      <c r="D452" s="410"/>
      <c r="E452" s="410"/>
      <c r="F452" s="410"/>
      <c r="G452" s="410"/>
      <c r="H452" s="410"/>
      <c r="I452" s="411"/>
      <c r="J452" s="393"/>
      <c r="K452" s="394"/>
      <c r="L452" s="394"/>
      <c r="M452" s="394"/>
      <c r="N452" s="395"/>
      <c r="O452" s="393"/>
      <c r="P452" s="394"/>
      <c r="Q452" s="394"/>
      <c r="R452" s="394"/>
      <c r="S452" s="395"/>
      <c r="T452" s="393"/>
      <c r="U452" s="394"/>
      <c r="V452" s="394"/>
      <c r="W452" s="394"/>
      <c r="X452" s="395"/>
      <c r="Y452" s="393"/>
      <c r="Z452" s="394"/>
      <c r="AA452" s="394"/>
      <c r="AB452" s="394"/>
      <c r="AC452" s="395"/>
      <c r="AD452" s="393">
        <f t="shared" si="121"/>
        <v>0</v>
      </c>
      <c r="AE452" s="394"/>
      <c r="AF452" s="394"/>
      <c r="AG452" s="394"/>
      <c r="AH452" s="395"/>
    </row>
    <row r="453" spans="1:34" x14ac:dyDescent="0.25">
      <c r="A453" s="409" t="s">
        <v>110</v>
      </c>
      <c r="B453" s="410"/>
      <c r="C453" s="410"/>
      <c r="D453" s="410"/>
      <c r="E453" s="410"/>
      <c r="F453" s="410"/>
      <c r="G453" s="410"/>
      <c r="H453" s="410"/>
      <c r="I453" s="411"/>
      <c r="J453" s="393"/>
      <c r="K453" s="394"/>
      <c r="L453" s="394"/>
      <c r="M453" s="394"/>
      <c r="N453" s="395"/>
      <c r="O453" s="393"/>
      <c r="P453" s="394"/>
      <c r="Q453" s="394"/>
      <c r="R453" s="394"/>
      <c r="S453" s="395"/>
      <c r="T453" s="393"/>
      <c r="U453" s="394"/>
      <c r="V453" s="394"/>
      <c r="W453" s="394"/>
      <c r="X453" s="395"/>
      <c r="Y453" s="393"/>
      <c r="Z453" s="394"/>
      <c r="AA453" s="394"/>
      <c r="AB453" s="394"/>
      <c r="AC453" s="395"/>
      <c r="AD453" s="393">
        <f t="shared" si="121"/>
        <v>0</v>
      </c>
      <c r="AE453" s="394"/>
      <c r="AF453" s="394"/>
      <c r="AG453" s="394"/>
      <c r="AH453" s="395"/>
    </row>
    <row r="454" spans="1:34" x14ac:dyDescent="0.25">
      <c r="A454" s="409" t="s">
        <v>111</v>
      </c>
      <c r="B454" s="410"/>
      <c r="C454" s="410"/>
      <c r="D454" s="410"/>
      <c r="E454" s="410"/>
      <c r="F454" s="410"/>
      <c r="G454" s="410"/>
      <c r="H454" s="410"/>
      <c r="I454" s="411"/>
      <c r="J454" s="393">
        <v>901</v>
      </c>
      <c r="K454" s="394"/>
      <c r="L454" s="394"/>
      <c r="M454" s="394"/>
      <c r="N454" s="395"/>
      <c r="O454" s="393"/>
      <c r="P454" s="394"/>
      <c r="Q454" s="394"/>
      <c r="R454" s="394"/>
      <c r="S454" s="395"/>
      <c r="T454" s="393"/>
      <c r="U454" s="394"/>
      <c r="V454" s="394"/>
      <c r="W454" s="394"/>
      <c r="X454" s="395"/>
      <c r="Y454" s="393"/>
      <c r="Z454" s="394"/>
      <c r="AA454" s="394"/>
      <c r="AB454" s="394"/>
      <c r="AC454" s="395"/>
      <c r="AD454" s="393">
        <f t="shared" si="121"/>
        <v>901</v>
      </c>
      <c r="AE454" s="394"/>
      <c r="AF454" s="394"/>
      <c r="AG454" s="394"/>
      <c r="AH454" s="395"/>
    </row>
    <row r="455" spans="1:34" ht="36.75" customHeight="1" x14ac:dyDescent="0.25">
      <c r="A455" s="409" t="s">
        <v>112</v>
      </c>
      <c r="B455" s="410"/>
      <c r="C455" s="410"/>
      <c r="D455" s="410"/>
      <c r="E455" s="410"/>
      <c r="F455" s="410"/>
      <c r="G455" s="410"/>
      <c r="H455" s="410"/>
      <c r="I455" s="411"/>
      <c r="J455" s="393"/>
      <c r="K455" s="394"/>
      <c r="L455" s="394"/>
      <c r="M455" s="394"/>
      <c r="N455" s="395"/>
      <c r="O455" s="393"/>
      <c r="P455" s="394"/>
      <c r="Q455" s="394"/>
      <c r="R455" s="394"/>
      <c r="S455" s="395"/>
      <c r="T455" s="393"/>
      <c r="U455" s="394"/>
      <c r="V455" s="394"/>
      <c r="W455" s="394"/>
      <c r="X455" s="395"/>
      <c r="Y455" s="393"/>
      <c r="Z455" s="394"/>
      <c r="AA455" s="394"/>
      <c r="AB455" s="394"/>
      <c r="AC455" s="395"/>
      <c r="AD455" s="393">
        <f t="shared" si="121"/>
        <v>0</v>
      </c>
      <c r="AE455" s="394"/>
      <c r="AF455" s="394"/>
      <c r="AG455" s="394"/>
      <c r="AH455" s="395"/>
    </row>
    <row r="456" spans="1:34" ht="27" customHeight="1" x14ac:dyDescent="0.25">
      <c r="A456" s="409" t="s">
        <v>113</v>
      </c>
      <c r="B456" s="410"/>
      <c r="C456" s="410"/>
      <c r="D456" s="410"/>
      <c r="E456" s="410"/>
      <c r="F456" s="410"/>
      <c r="G456" s="410"/>
      <c r="H456" s="410"/>
      <c r="I456" s="411"/>
      <c r="J456" s="393"/>
      <c r="K456" s="394"/>
      <c r="L456" s="394"/>
      <c r="M456" s="394"/>
      <c r="N456" s="395"/>
      <c r="O456" s="393"/>
      <c r="P456" s="394"/>
      <c r="Q456" s="394"/>
      <c r="R456" s="394"/>
      <c r="S456" s="395"/>
      <c r="T456" s="393"/>
      <c r="U456" s="394"/>
      <c r="V456" s="394"/>
      <c r="W456" s="394"/>
      <c r="X456" s="395"/>
      <c r="Y456" s="393"/>
      <c r="Z456" s="394"/>
      <c r="AA456" s="394"/>
      <c r="AB456" s="394"/>
      <c r="AC456" s="395"/>
      <c r="AD456" s="393">
        <f t="shared" si="121"/>
        <v>0</v>
      </c>
      <c r="AE456" s="394"/>
      <c r="AF456" s="394"/>
      <c r="AG456" s="394"/>
      <c r="AH456" s="395"/>
    </row>
    <row r="457" spans="1:34" ht="26.25" customHeight="1" x14ac:dyDescent="0.25">
      <c r="A457" s="409" t="s">
        <v>114</v>
      </c>
      <c r="B457" s="410"/>
      <c r="C457" s="410"/>
      <c r="D457" s="410"/>
      <c r="E457" s="410"/>
      <c r="F457" s="410"/>
      <c r="G457" s="410"/>
      <c r="H457" s="410"/>
      <c r="I457" s="411"/>
      <c r="J457" s="393"/>
      <c r="K457" s="394"/>
      <c r="L457" s="394"/>
      <c r="M457" s="394"/>
      <c r="N457" s="395"/>
      <c r="O457" s="393"/>
      <c r="P457" s="394"/>
      <c r="Q457" s="394"/>
      <c r="R457" s="394"/>
      <c r="S457" s="395"/>
      <c r="T457" s="393"/>
      <c r="U457" s="394"/>
      <c r="V457" s="394"/>
      <c r="W457" s="394"/>
      <c r="X457" s="395"/>
      <c r="Y457" s="393"/>
      <c r="Z457" s="394"/>
      <c r="AA457" s="394"/>
      <c r="AB457" s="394"/>
      <c r="AC457" s="395"/>
      <c r="AD457" s="393">
        <f t="shared" si="121"/>
        <v>0</v>
      </c>
      <c r="AE457" s="394"/>
      <c r="AF457" s="394"/>
      <c r="AG457" s="394"/>
      <c r="AH457" s="395"/>
    </row>
    <row r="458" spans="1:34" ht="29.25" customHeight="1" x14ac:dyDescent="0.25">
      <c r="A458" s="409" t="s">
        <v>115</v>
      </c>
      <c r="B458" s="410"/>
      <c r="C458" s="410"/>
      <c r="D458" s="410"/>
      <c r="E458" s="410"/>
      <c r="F458" s="410"/>
      <c r="G458" s="410"/>
      <c r="H458" s="410"/>
      <c r="I458" s="411"/>
      <c r="J458" s="393"/>
      <c r="K458" s="394"/>
      <c r="L458" s="394"/>
      <c r="M458" s="394"/>
      <c r="N458" s="395"/>
      <c r="O458" s="393"/>
      <c r="P458" s="394"/>
      <c r="Q458" s="394"/>
      <c r="R458" s="394"/>
      <c r="S458" s="395"/>
      <c r="T458" s="393"/>
      <c r="U458" s="394"/>
      <c r="V458" s="394"/>
      <c r="W458" s="394"/>
      <c r="X458" s="395"/>
      <c r="Y458" s="393"/>
      <c r="Z458" s="394"/>
      <c r="AA458" s="394"/>
      <c r="AB458" s="394"/>
      <c r="AC458" s="395"/>
      <c r="AD458" s="393">
        <f t="shared" si="121"/>
        <v>0</v>
      </c>
      <c r="AE458" s="394"/>
      <c r="AF458" s="394"/>
      <c r="AG458" s="394"/>
      <c r="AH458" s="395"/>
    </row>
    <row r="459" spans="1:34" x14ac:dyDescent="0.25">
      <c r="A459" s="409" t="s">
        <v>116</v>
      </c>
      <c r="B459" s="410"/>
      <c r="C459" s="410"/>
      <c r="D459" s="410"/>
      <c r="E459" s="410"/>
      <c r="F459" s="410"/>
      <c r="G459" s="410"/>
      <c r="H459" s="410"/>
      <c r="I459" s="411"/>
      <c r="J459" s="393">
        <v>14638</v>
      </c>
      <c r="K459" s="394"/>
      <c r="L459" s="394"/>
      <c r="M459" s="394"/>
      <c r="N459" s="395"/>
      <c r="O459" s="393"/>
      <c r="P459" s="394"/>
      <c r="Q459" s="394"/>
      <c r="R459" s="394"/>
      <c r="S459" s="395"/>
      <c r="T459" s="393"/>
      <c r="U459" s="394"/>
      <c r="V459" s="394"/>
      <c r="W459" s="394"/>
      <c r="X459" s="395"/>
      <c r="Y459" s="393"/>
      <c r="Z459" s="394"/>
      <c r="AA459" s="394"/>
      <c r="AB459" s="394"/>
      <c r="AC459" s="395"/>
      <c r="AD459" s="393">
        <f t="shared" si="121"/>
        <v>14638</v>
      </c>
      <c r="AE459" s="394"/>
      <c r="AF459" s="394"/>
      <c r="AG459" s="394"/>
      <c r="AH459" s="395"/>
    </row>
    <row r="460" spans="1:34" x14ac:dyDescent="0.25">
      <c r="A460" s="409" t="s">
        <v>117</v>
      </c>
      <c r="B460" s="410"/>
      <c r="C460" s="410"/>
      <c r="D460" s="410"/>
      <c r="E460" s="410"/>
      <c r="F460" s="410"/>
      <c r="G460" s="410"/>
      <c r="H460" s="410"/>
      <c r="I460" s="411"/>
      <c r="J460" s="393"/>
      <c r="K460" s="394"/>
      <c r="L460" s="394"/>
      <c r="M460" s="394"/>
      <c r="N460" s="395"/>
      <c r="O460" s="393"/>
      <c r="P460" s="394"/>
      <c r="Q460" s="394"/>
      <c r="R460" s="394"/>
      <c r="S460" s="395"/>
      <c r="T460" s="393"/>
      <c r="U460" s="394"/>
      <c r="V460" s="394"/>
      <c r="W460" s="394"/>
      <c r="X460" s="395"/>
      <c r="Y460" s="393"/>
      <c r="Z460" s="394"/>
      <c r="AA460" s="394"/>
      <c r="AB460" s="394"/>
      <c r="AC460" s="395"/>
      <c r="AD460" s="393">
        <f t="shared" si="121"/>
        <v>0</v>
      </c>
      <c r="AE460" s="394"/>
      <c r="AF460" s="394"/>
      <c r="AG460" s="394"/>
      <c r="AH460" s="395"/>
    </row>
    <row r="461" spans="1:34" x14ac:dyDescent="0.25">
      <c r="A461" s="409" t="s">
        <v>118</v>
      </c>
      <c r="B461" s="410"/>
      <c r="C461" s="410"/>
      <c r="D461" s="410"/>
      <c r="E461" s="410"/>
      <c r="F461" s="410"/>
      <c r="G461" s="410"/>
      <c r="H461" s="410"/>
      <c r="I461" s="411"/>
      <c r="J461" s="393">
        <v>18490</v>
      </c>
      <c r="K461" s="394"/>
      <c r="L461" s="394"/>
      <c r="M461" s="394"/>
      <c r="N461" s="395"/>
      <c r="O461" s="393"/>
      <c r="P461" s="394"/>
      <c r="Q461" s="394"/>
      <c r="R461" s="394"/>
      <c r="S461" s="395"/>
      <c r="T461" s="393"/>
      <c r="U461" s="394"/>
      <c r="V461" s="394"/>
      <c r="W461" s="394"/>
      <c r="X461" s="395"/>
      <c r="Y461" s="393"/>
      <c r="Z461" s="394"/>
      <c r="AA461" s="394"/>
      <c r="AB461" s="394"/>
      <c r="AC461" s="395"/>
      <c r="AD461" s="393">
        <f t="shared" si="121"/>
        <v>18490</v>
      </c>
      <c r="AE461" s="394"/>
      <c r="AF461" s="394"/>
      <c r="AG461" s="394"/>
      <c r="AH461" s="395"/>
    </row>
    <row r="462" spans="1:34" x14ac:dyDescent="0.25">
      <c r="A462" s="409" t="s">
        <v>119</v>
      </c>
      <c r="B462" s="410"/>
      <c r="C462" s="410"/>
      <c r="D462" s="410"/>
      <c r="E462" s="410"/>
      <c r="F462" s="410"/>
      <c r="G462" s="410"/>
      <c r="H462" s="410"/>
      <c r="I462" s="411"/>
      <c r="J462" s="393"/>
      <c r="K462" s="394"/>
      <c r="L462" s="394"/>
      <c r="M462" s="394"/>
      <c r="N462" s="395"/>
      <c r="O462" s="393"/>
      <c r="P462" s="394"/>
      <c r="Q462" s="394"/>
      <c r="R462" s="394"/>
      <c r="S462" s="395"/>
      <c r="T462" s="393"/>
      <c r="U462" s="394"/>
      <c r="V462" s="394"/>
      <c r="W462" s="394"/>
      <c r="X462" s="395"/>
      <c r="Y462" s="393"/>
      <c r="Z462" s="394"/>
      <c r="AA462" s="394"/>
      <c r="AB462" s="394"/>
      <c r="AC462" s="395"/>
      <c r="AD462" s="393">
        <f t="shared" si="121"/>
        <v>0</v>
      </c>
      <c r="AE462" s="394"/>
      <c r="AF462" s="394"/>
      <c r="AG462" s="394"/>
      <c r="AH462" s="395"/>
    </row>
    <row r="463" spans="1:34" x14ac:dyDescent="0.25">
      <c r="A463" s="409" t="s">
        <v>120</v>
      </c>
      <c r="B463" s="410"/>
      <c r="C463" s="410"/>
      <c r="D463" s="410"/>
      <c r="E463" s="410"/>
      <c r="F463" s="410"/>
      <c r="G463" s="410"/>
      <c r="H463" s="410"/>
      <c r="I463" s="411"/>
      <c r="J463" s="393"/>
      <c r="K463" s="394"/>
      <c r="L463" s="394"/>
      <c r="M463" s="394"/>
      <c r="N463" s="395"/>
      <c r="O463" s="393"/>
      <c r="P463" s="394"/>
      <c r="Q463" s="394"/>
      <c r="R463" s="394"/>
      <c r="S463" s="395"/>
      <c r="T463" s="393"/>
      <c r="U463" s="394"/>
      <c r="V463" s="394"/>
      <c r="W463" s="394"/>
      <c r="X463" s="395"/>
      <c r="Y463" s="393"/>
      <c r="Z463" s="394"/>
      <c r="AA463" s="394"/>
      <c r="AB463" s="394"/>
      <c r="AC463" s="395"/>
      <c r="AD463" s="393">
        <f t="shared" si="121"/>
        <v>0</v>
      </c>
      <c r="AE463" s="394"/>
      <c r="AF463" s="394"/>
      <c r="AG463" s="394"/>
      <c r="AH463" s="395"/>
    </row>
    <row r="464" spans="1:34" ht="27.75" customHeight="1" x14ac:dyDescent="0.25">
      <c r="A464" s="409" t="s">
        <v>121</v>
      </c>
      <c r="B464" s="410"/>
      <c r="C464" s="410"/>
      <c r="D464" s="410"/>
      <c r="E464" s="410"/>
      <c r="F464" s="410"/>
      <c r="G464" s="410"/>
      <c r="H464" s="410"/>
      <c r="I464" s="411"/>
      <c r="J464" s="393">
        <v>432431</v>
      </c>
      <c r="K464" s="394"/>
      <c r="L464" s="394"/>
      <c r="M464" s="394"/>
      <c r="N464" s="395"/>
      <c r="O464" s="393">
        <v>252760</v>
      </c>
      <c r="P464" s="394"/>
      <c r="Q464" s="394"/>
      <c r="R464" s="394"/>
      <c r="S464" s="395"/>
      <c r="T464" s="393">
        <v>432431</v>
      </c>
      <c r="U464" s="394"/>
      <c r="V464" s="394"/>
      <c r="W464" s="394"/>
      <c r="X464" s="395"/>
      <c r="Y464" s="393"/>
      <c r="Z464" s="394"/>
      <c r="AA464" s="394"/>
      <c r="AB464" s="394"/>
      <c r="AC464" s="395"/>
      <c r="AD464" s="393">
        <f t="shared" si="121"/>
        <v>252760</v>
      </c>
      <c r="AE464" s="394"/>
      <c r="AF464" s="394"/>
      <c r="AG464" s="394"/>
      <c r="AH464" s="395"/>
    </row>
    <row r="465" spans="1:36" x14ac:dyDescent="0.25">
      <c r="A465" s="409" t="s">
        <v>122</v>
      </c>
      <c r="B465" s="410"/>
      <c r="C465" s="410"/>
      <c r="D465" s="410"/>
      <c r="E465" s="410"/>
      <c r="F465" s="410"/>
      <c r="G465" s="410"/>
      <c r="H465" s="410"/>
      <c r="I465" s="411"/>
      <c r="J465" s="393"/>
      <c r="K465" s="394"/>
      <c r="L465" s="394"/>
      <c r="M465" s="394"/>
      <c r="N465" s="395"/>
      <c r="O465" s="393"/>
      <c r="P465" s="394"/>
      <c r="Q465" s="394"/>
      <c r="R465" s="394"/>
      <c r="S465" s="395"/>
      <c r="T465" s="393"/>
      <c r="U465" s="394"/>
      <c r="V465" s="394"/>
      <c r="W465" s="394"/>
      <c r="X465" s="395"/>
      <c r="Y465" s="393"/>
      <c r="Z465" s="394"/>
      <c r="AA465" s="394"/>
      <c r="AB465" s="394"/>
      <c r="AC465" s="395"/>
      <c r="AD465" s="393">
        <f t="shared" si="121"/>
        <v>0</v>
      </c>
      <c r="AE465" s="394"/>
      <c r="AF465" s="394"/>
      <c r="AG465" s="394"/>
      <c r="AH465" s="395"/>
    </row>
    <row r="466" spans="1:36" ht="27" customHeight="1" x14ac:dyDescent="0.25">
      <c r="A466" s="409" t="s">
        <v>123</v>
      </c>
      <c r="B466" s="410"/>
      <c r="C466" s="410"/>
      <c r="D466" s="410"/>
      <c r="E466" s="410"/>
      <c r="F466" s="410"/>
      <c r="G466" s="410"/>
      <c r="H466" s="410"/>
      <c r="I466" s="411"/>
      <c r="J466" s="393"/>
      <c r="K466" s="394"/>
      <c r="L466" s="394"/>
      <c r="M466" s="394"/>
      <c r="N466" s="395"/>
      <c r="O466" s="393"/>
      <c r="P466" s="394"/>
      <c r="Q466" s="394"/>
      <c r="R466" s="394"/>
      <c r="S466" s="395"/>
      <c r="T466" s="393"/>
      <c r="U466" s="394"/>
      <c r="V466" s="394"/>
      <c r="W466" s="394"/>
      <c r="X466" s="395"/>
      <c r="Y466" s="393"/>
      <c r="Z466" s="394"/>
      <c r="AA466" s="394"/>
      <c r="AB466" s="394"/>
      <c r="AC466" s="395"/>
      <c r="AD466" s="393">
        <f t="shared" si="121"/>
        <v>0</v>
      </c>
      <c r="AE466" s="394"/>
      <c r="AF466" s="394"/>
      <c r="AG466" s="394"/>
      <c r="AH466" s="395"/>
    </row>
    <row r="467" spans="1:36" x14ac:dyDescent="0.25">
      <c r="A467" s="409" t="s">
        <v>39</v>
      </c>
      <c r="B467" s="410"/>
      <c r="C467" s="410"/>
      <c r="D467" s="410"/>
      <c r="E467" s="410"/>
      <c r="F467" s="410"/>
      <c r="G467" s="410"/>
      <c r="H467" s="410"/>
      <c r="I467" s="411"/>
      <c r="J467" s="393">
        <f>SUM(J449:N466)</f>
        <v>612846</v>
      </c>
      <c r="K467" s="394"/>
      <c r="L467" s="394"/>
      <c r="M467" s="394"/>
      <c r="N467" s="395"/>
      <c r="O467" s="393">
        <f>SUM(O449:S466)</f>
        <v>252760</v>
      </c>
      <c r="P467" s="394"/>
      <c r="Q467" s="394"/>
      <c r="R467" s="394"/>
      <c r="S467" s="395"/>
      <c r="T467" s="393">
        <f>SUM(T449:X466)</f>
        <v>432431</v>
      </c>
      <c r="U467" s="394"/>
      <c r="V467" s="394"/>
      <c r="W467" s="394"/>
      <c r="X467" s="395"/>
      <c r="Y467" s="393">
        <f>SUM(Y449:AC466)</f>
        <v>0</v>
      </c>
      <c r="Z467" s="394"/>
      <c r="AA467" s="394"/>
      <c r="AB467" s="394"/>
      <c r="AC467" s="395"/>
      <c r="AD467" s="393">
        <f>SUM(AD449:AH466)</f>
        <v>433175</v>
      </c>
      <c r="AE467" s="394"/>
      <c r="AF467" s="394"/>
      <c r="AG467" s="394"/>
      <c r="AH467" s="395"/>
      <c r="AI467" t="str">
        <f>IF(ROUND(AD467-Pasíva!E3,0)=0,"","CHYBA")</f>
        <v/>
      </c>
      <c r="AJ467" t="s">
        <v>1077</v>
      </c>
    </row>
    <row r="468" spans="1:36" x14ac:dyDescent="0.25">
      <c r="A468" s="177"/>
      <c r="B468" s="177"/>
      <c r="C468" s="177"/>
      <c r="D468" s="177"/>
      <c r="E468" s="177"/>
      <c r="F468" s="177"/>
      <c r="G468" s="177"/>
      <c r="H468" s="177"/>
      <c r="I468" s="177"/>
      <c r="J468" s="177"/>
      <c r="K468" s="177"/>
      <c r="L468" s="177"/>
      <c r="M468" s="177"/>
      <c r="N468" s="177"/>
      <c r="O468" s="177"/>
      <c r="P468" s="177"/>
      <c r="Q468" s="177"/>
      <c r="R468" s="177"/>
      <c r="S468" s="177"/>
      <c r="T468" s="177"/>
      <c r="U468" s="177"/>
      <c r="V468" s="177"/>
      <c r="W468" s="177"/>
      <c r="X468" s="177"/>
      <c r="Y468" s="177"/>
      <c r="Z468" s="177"/>
      <c r="AA468" s="177"/>
      <c r="AB468" s="177"/>
      <c r="AC468" s="177"/>
      <c r="AD468" s="177"/>
      <c r="AE468" s="177"/>
      <c r="AF468" s="177"/>
      <c r="AG468" s="177"/>
      <c r="AH468" s="177"/>
    </row>
    <row r="469" spans="1:36" ht="35.25" customHeight="1" x14ac:dyDescent="0.25">
      <c r="A469" s="358" t="s">
        <v>1236</v>
      </c>
      <c r="B469" s="358"/>
      <c r="C469" s="358"/>
      <c r="D469" s="358"/>
      <c r="E469" s="358"/>
      <c r="F469" s="358"/>
      <c r="G469" s="358"/>
      <c r="H469" s="358"/>
      <c r="I469" s="358"/>
      <c r="J469" s="358"/>
      <c r="K469" s="358"/>
      <c r="L469" s="358"/>
      <c r="M469" s="358"/>
      <c r="N469" s="358"/>
      <c r="O469" s="358"/>
      <c r="P469" s="358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8"/>
      <c r="AG469" s="358"/>
      <c r="AH469" s="358"/>
    </row>
    <row r="470" spans="1:36" x14ac:dyDescent="0.25">
      <c r="A470" s="177"/>
      <c r="B470" s="177"/>
      <c r="C470" s="177"/>
      <c r="D470" s="177"/>
      <c r="E470" s="177"/>
      <c r="F470" s="177"/>
      <c r="G470" s="177"/>
      <c r="H470" s="177"/>
      <c r="I470" s="177"/>
      <c r="J470" s="177"/>
      <c r="K470" s="177"/>
      <c r="L470" s="177"/>
      <c r="M470" s="177"/>
      <c r="N470" s="177"/>
      <c r="O470" s="177"/>
      <c r="P470" s="177"/>
      <c r="Q470" s="177"/>
      <c r="R470" s="177"/>
      <c r="S470" s="177"/>
      <c r="T470" s="177"/>
      <c r="U470" s="177"/>
      <c r="V470" s="177"/>
      <c r="W470" s="177"/>
      <c r="X470" s="177"/>
      <c r="Y470" s="177"/>
      <c r="Z470" s="177"/>
      <c r="AA470" s="177"/>
      <c r="AB470" s="177"/>
      <c r="AC470" s="177"/>
      <c r="AD470" s="177"/>
      <c r="AE470" s="177"/>
      <c r="AF470" s="177"/>
      <c r="AG470" s="177"/>
      <c r="AH470" s="177"/>
    </row>
    <row r="471" spans="1:36" x14ac:dyDescent="0.25">
      <c r="A471" s="177" t="s">
        <v>1241</v>
      </c>
      <c r="B471" s="177"/>
      <c r="C471" s="177"/>
      <c r="D471" s="177"/>
      <c r="E471" s="177"/>
      <c r="F471" s="177"/>
      <c r="G471" s="177"/>
      <c r="H471" s="177"/>
      <c r="I471" s="177"/>
      <c r="J471" s="177"/>
      <c r="K471" s="177"/>
      <c r="L471" s="177"/>
      <c r="M471" s="177"/>
      <c r="N471" s="177"/>
      <c r="O471" s="177"/>
      <c r="P471" s="177"/>
      <c r="Q471" s="177"/>
      <c r="R471" s="177"/>
      <c r="S471" s="177"/>
      <c r="T471" s="177"/>
      <c r="U471" s="177"/>
      <c r="V471" s="177"/>
      <c r="W471" s="177"/>
      <c r="X471" s="177"/>
      <c r="Y471" s="177"/>
      <c r="Z471" s="177"/>
      <c r="AA471" s="177"/>
      <c r="AB471" s="177"/>
      <c r="AC471" s="177"/>
      <c r="AD471" s="177"/>
      <c r="AE471" s="177"/>
      <c r="AF471" s="177"/>
      <c r="AG471" s="177"/>
      <c r="AH471" s="177"/>
    </row>
    <row r="472" spans="1:36" ht="32.25" customHeight="1" x14ac:dyDescent="0.25">
      <c r="A472" s="358" t="s">
        <v>1238</v>
      </c>
      <c r="B472" s="358"/>
      <c r="C472" s="358"/>
      <c r="D472" s="358"/>
      <c r="E472" s="358"/>
      <c r="F472" s="358"/>
      <c r="G472" s="358"/>
      <c r="H472" s="358"/>
      <c r="I472" s="358"/>
      <c r="J472" s="358"/>
      <c r="K472" s="358"/>
      <c r="L472" s="358"/>
      <c r="M472" s="358"/>
      <c r="N472" s="358"/>
      <c r="O472" s="358"/>
      <c r="P472" s="358"/>
      <c r="Q472" s="358"/>
      <c r="R472" s="358"/>
      <c r="S472" s="358"/>
      <c r="T472" s="358"/>
      <c r="U472" s="358"/>
      <c r="V472" s="358"/>
      <c r="W472" s="358"/>
      <c r="X472" s="358"/>
      <c r="Y472" s="358"/>
      <c r="Z472" s="358"/>
      <c r="AA472" s="358"/>
      <c r="AB472" s="358"/>
      <c r="AC472" s="358"/>
      <c r="AD472" s="358"/>
      <c r="AE472" s="358"/>
      <c r="AF472" s="358"/>
      <c r="AG472" s="358"/>
      <c r="AH472" s="358"/>
    </row>
    <row r="473" spans="1:36" x14ac:dyDescent="0.25">
      <c r="A473" s="177" t="s">
        <v>1239</v>
      </c>
      <c r="B473" s="177"/>
      <c r="C473" s="177"/>
      <c r="D473" s="177"/>
      <c r="E473" s="177"/>
      <c r="F473" s="177"/>
      <c r="G473" s="177"/>
      <c r="H473" s="177"/>
      <c r="I473" s="177"/>
      <c r="J473" s="177"/>
      <c r="K473" s="177"/>
      <c r="L473" s="177"/>
      <c r="M473" s="177"/>
      <c r="N473" s="177"/>
      <c r="O473" s="177"/>
      <c r="P473" s="177"/>
      <c r="Q473" s="177"/>
      <c r="R473" s="177"/>
      <c r="S473" s="177"/>
      <c r="T473" s="177"/>
      <c r="U473" s="177"/>
      <c r="V473" s="177"/>
      <c r="W473" s="177"/>
      <c r="X473" s="177"/>
      <c r="Y473" s="177"/>
      <c r="Z473" s="177"/>
      <c r="AA473" s="177"/>
      <c r="AB473" s="177"/>
      <c r="AC473" s="177"/>
      <c r="AD473" s="177"/>
      <c r="AE473" s="177"/>
      <c r="AF473" s="177"/>
      <c r="AG473" s="177"/>
      <c r="AH473" s="177"/>
    </row>
    <row r="474" spans="1:36" x14ac:dyDescent="0.25">
      <c r="A474" s="177" t="s">
        <v>1240</v>
      </c>
      <c r="B474" s="177"/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/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7"/>
      <c r="AG474" s="177"/>
      <c r="AH474" s="177"/>
    </row>
    <row r="475" spans="1:36" x14ac:dyDescent="0.25">
      <c r="A475" s="177"/>
      <c r="B475" s="177"/>
      <c r="C475" s="177"/>
      <c r="D475" s="177"/>
      <c r="E475" s="177"/>
      <c r="F475" s="177"/>
      <c r="G475" s="177"/>
      <c r="H475" s="177"/>
      <c r="I475" s="177"/>
      <c r="J475" s="177"/>
      <c r="K475" s="177"/>
      <c r="L475" s="177"/>
      <c r="M475" s="177"/>
      <c r="N475" s="177"/>
      <c r="O475" s="177"/>
      <c r="P475" s="177"/>
      <c r="Q475" s="177"/>
      <c r="R475" s="177"/>
      <c r="S475" s="177"/>
      <c r="T475" s="177"/>
      <c r="U475" s="177"/>
      <c r="V475" s="177"/>
      <c r="W475" s="177"/>
      <c r="X475" s="177"/>
      <c r="Y475" s="177"/>
      <c r="Z475" s="177"/>
      <c r="AA475" s="177"/>
      <c r="AB475" s="177"/>
      <c r="AC475" s="177"/>
      <c r="AD475" s="177"/>
      <c r="AE475" s="177"/>
      <c r="AF475" s="177"/>
      <c r="AG475" s="177"/>
      <c r="AH475" s="177"/>
    </row>
    <row r="476" spans="1:36" x14ac:dyDescent="0.25">
      <c r="A476" s="374" t="s">
        <v>1234</v>
      </c>
      <c r="B476" s="374"/>
      <c r="C476" s="374"/>
      <c r="D476" s="374"/>
      <c r="E476" s="374"/>
      <c r="F476" s="374"/>
      <c r="G476" s="374"/>
      <c r="H476" s="374"/>
      <c r="I476" s="374"/>
      <c r="J476" s="374"/>
      <c r="K476" s="374"/>
      <c r="L476" s="374"/>
      <c r="M476" s="374"/>
      <c r="N476" s="374"/>
      <c r="O476" s="374"/>
      <c r="P476" s="374"/>
      <c r="Q476" s="374"/>
      <c r="R476" s="374"/>
      <c r="S476" s="374"/>
      <c r="T476" s="374"/>
      <c r="U476" s="374"/>
      <c r="V476" s="374"/>
      <c r="W476" s="374"/>
      <c r="X476" s="374"/>
      <c r="Y476" s="374"/>
      <c r="Z476" s="374"/>
      <c r="AA476" s="374"/>
      <c r="AB476" s="374"/>
      <c r="AC476" s="374"/>
      <c r="AD476" s="374"/>
      <c r="AE476" s="374"/>
      <c r="AF476" s="374"/>
      <c r="AG476" s="374"/>
      <c r="AH476" s="374"/>
    </row>
    <row r="477" spans="1:36" ht="39" customHeight="1" x14ac:dyDescent="0.25">
      <c r="A477" s="374" t="s">
        <v>1235</v>
      </c>
      <c r="B477" s="374"/>
      <c r="C477" s="374"/>
      <c r="D477" s="374"/>
      <c r="E477" s="374"/>
      <c r="F477" s="374"/>
      <c r="G477" s="374"/>
      <c r="H477" s="374"/>
      <c r="I477" s="374"/>
      <c r="J477" s="374"/>
      <c r="K477" s="374"/>
      <c r="L477" s="374"/>
      <c r="M477" s="374"/>
      <c r="N477" s="374"/>
      <c r="O477" s="374"/>
      <c r="P477" s="374"/>
      <c r="Q477" s="374"/>
      <c r="R477" s="374"/>
      <c r="S477" s="374"/>
      <c r="T477" s="374"/>
      <c r="U477" s="374"/>
      <c r="V477" s="374"/>
      <c r="W477" s="374"/>
      <c r="X477" s="374"/>
      <c r="Y477" s="374"/>
      <c r="Z477" s="374"/>
      <c r="AA477" s="374"/>
      <c r="AB477" s="374"/>
      <c r="AC477" s="374"/>
      <c r="AD477" s="374"/>
      <c r="AE477" s="374"/>
      <c r="AF477" s="374"/>
      <c r="AG477" s="374"/>
      <c r="AH477" s="374"/>
    </row>
    <row r="478" spans="1:36" x14ac:dyDescent="0.25">
      <c r="A478" s="206"/>
      <c r="B478" s="206"/>
      <c r="C478" s="206"/>
      <c r="D478" s="206"/>
      <c r="E478" s="206"/>
      <c r="F478" s="206"/>
      <c r="G478" s="206"/>
      <c r="H478" s="206"/>
      <c r="I478" s="206"/>
      <c r="J478" s="206"/>
      <c r="K478" s="206"/>
      <c r="L478" s="206"/>
      <c r="M478" s="206"/>
      <c r="N478" s="206"/>
      <c r="O478" s="206"/>
      <c r="P478" s="206"/>
      <c r="Q478" s="206"/>
      <c r="R478" s="206"/>
      <c r="S478" s="206"/>
      <c r="T478" s="206"/>
      <c r="U478" s="206"/>
      <c r="V478" s="206"/>
      <c r="W478" s="206"/>
      <c r="X478" s="206"/>
      <c r="Y478" s="206"/>
      <c r="Z478" s="206"/>
      <c r="AA478" s="206"/>
      <c r="AB478" s="206"/>
      <c r="AC478" s="206"/>
      <c r="AD478" s="206"/>
      <c r="AE478" s="206"/>
      <c r="AF478" s="206"/>
      <c r="AG478" s="206"/>
      <c r="AH478" s="206"/>
    </row>
    <row r="479" spans="1:36" x14ac:dyDescent="0.25">
      <c r="A479" s="177"/>
      <c r="B479" s="177"/>
      <c r="C479" s="177"/>
      <c r="D479" s="177"/>
      <c r="E479" s="177"/>
      <c r="F479" s="177"/>
      <c r="G479" s="177"/>
      <c r="H479" s="177"/>
      <c r="I479" s="177"/>
      <c r="J479" s="177"/>
      <c r="K479" s="177"/>
      <c r="L479" s="177"/>
      <c r="M479" s="177"/>
      <c r="N479" s="177"/>
      <c r="O479" s="177"/>
      <c r="P479" s="177"/>
      <c r="Q479" s="177"/>
      <c r="R479" s="177"/>
      <c r="S479" s="177"/>
      <c r="T479" s="177"/>
      <c r="U479" s="177"/>
      <c r="V479" s="177"/>
      <c r="W479" s="177"/>
      <c r="X479" s="177"/>
      <c r="Y479" s="177"/>
      <c r="Z479" s="177"/>
      <c r="AA479" s="177"/>
      <c r="AB479" s="177"/>
      <c r="AC479" s="177"/>
      <c r="AD479" s="177"/>
      <c r="AE479" s="177"/>
      <c r="AF479" s="177"/>
      <c r="AG479" s="177"/>
      <c r="AH479" s="177"/>
    </row>
    <row r="480" spans="1:36" x14ac:dyDescent="0.25">
      <c r="A480" s="179" t="s">
        <v>1242</v>
      </c>
      <c r="B480" s="179"/>
      <c r="C480" s="179"/>
      <c r="D480" s="179" t="s">
        <v>250</v>
      </c>
      <c r="E480" s="179"/>
      <c r="F480" s="179"/>
      <c r="G480" s="179"/>
      <c r="H480" s="177"/>
      <c r="I480" s="177"/>
      <c r="J480" s="177"/>
      <c r="K480" s="177"/>
      <c r="L480" s="177"/>
      <c r="M480" s="177"/>
      <c r="N480" s="177"/>
      <c r="O480" s="177"/>
      <c r="P480" s="177"/>
      <c r="Q480" s="177"/>
      <c r="R480" s="177"/>
      <c r="S480" s="177"/>
      <c r="T480" s="177"/>
      <c r="U480" s="177"/>
      <c r="V480" s="177"/>
      <c r="W480" s="177"/>
      <c r="X480" s="177"/>
      <c r="Y480" s="177"/>
      <c r="Z480" s="177"/>
      <c r="AA480" s="177"/>
      <c r="AB480" s="177"/>
      <c r="AC480" s="177"/>
      <c r="AD480" s="177"/>
      <c r="AE480" s="177"/>
      <c r="AF480" s="177"/>
      <c r="AG480" s="177"/>
      <c r="AH480" s="177"/>
    </row>
    <row r="481" spans="1:36" x14ac:dyDescent="0.25">
      <c r="A481" s="177"/>
      <c r="B481" s="177"/>
      <c r="C481" s="177"/>
      <c r="D481" s="177"/>
      <c r="E481" s="177"/>
      <c r="F481" s="177"/>
      <c r="G481" s="177"/>
      <c r="H481" s="177"/>
      <c r="I481" s="177"/>
      <c r="J481" s="177"/>
      <c r="K481" s="177"/>
      <c r="L481" s="177"/>
      <c r="M481" s="177"/>
      <c r="N481" s="177"/>
      <c r="O481" s="177"/>
      <c r="P481" s="177"/>
      <c r="Q481" s="177"/>
      <c r="R481" s="177"/>
      <c r="S481" s="177"/>
      <c r="T481" s="177"/>
      <c r="U481" s="177"/>
      <c r="V481" s="177"/>
      <c r="W481" s="177"/>
      <c r="X481" s="177"/>
      <c r="Y481" s="177"/>
      <c r="Z481" s="177"/>
      <c r="AA481" s="177"/>
      <c r="AB481" s="177"/>
      <c r="AC481" s="177"/>
      <c r="AD481" s="177"/>
      <c r="AE481" s="177"/>
      <c r="AF481" s="177"/>
      <c r="AG481" s="177"/>
      <c r="AH481" s="177"/>
    </row>
    <row r="482" spans="1:36" x14ac:dyDescent="0.25">
      <c r="A482" s="177" t="s">
        <v>126</v>
      </c>
      <c r="B482" s="177"/>
      <c r="C482" s="177"/>
      <c r="D482" s="177"/>
      <c r="E482" s="177"/>
      <c r="F482" s="177"/>
      <c r="G482" s="177"/>
      <c r="H482" s="177"/>
      <c r="I482" s="177"/>
      <c r="J482" s="177"/>
      <c r="K482" s="177"/>
      <c r="L482" s="177"/>
      <c r="M482" s="177"/>
      <c r="N482" s="177"/>
      <c r="O482" s="177"/>
      <c r="P482" s="177"/>
      <c r="Q482" s="177"/>
      <c r="R482" s="177"/>
      <c r="S482" s="177"/>
      <c r="T482" s="177"/>
      <c r="U482" s="177"/>
      <c r="V482" s="177"/>
      <c r="W482" s="177"/>
      <c r="X482" s="177"/>
      <c r="Y482" s="177"/>
      <c r="Z482" s="177"/>
      <c r="AA482" s="177"/>
      <c r="AB482" s="177"/>
      <c r="AC482" s="177"/>
      <c r="AD482" s="177"/>
      <c r="AE482" s="177"/>
      <c r="AF482" s="177"/>
      <c r="AG482" s="177"/>
      <c r="AH482" s="177"/>
    </row>
    <row r="483" spans="1:36" x14ac:dyDescent="0.25">
      <c r="A483" s="177"/>
      <c r="B483" s="177"/>
      <c r="C483" s="177"/>
      <c r="D483" s="177"/>
      <c r="E483" s="177"/>
      <c r="F483" s="177"/>
      <c r="G483" s="177"/>
      <c r="H483" s="177"/>
      <c r="I483" s="177"/>
      <c r="J483" s="177"/>
      <c r="K483" s="177"/>
      <c r="L483" s="177"/>
      <c r="M483" s="177"/>
      <c r="N483" s="177"/>
      <c r="O483" s="177"/>
      <c r="P483" s="177"/>
      <c r="Q483" s="177"/>
      <c r="R483" s="177"/>
      <c r="S483" s="177"/>
      <c r="T483" s="177"/>
      <c r="U483" s="177"/>
      <c r="V483" s="177"/>
      <c r="W483" s="177"/>
      <c r="X483" s="177"/>
      <c r="Y483" s="177"/>
      <c r="Z483" s="177"/>
      <c r="AA483" s="177"/>
      <c r="AB483" s="177"/>
      <c r="AC483" s="177"/>
      <c r="AD483" s="177"/>
      <c r="AE483" s="177"/>
      <c r="AF483" s="177"/>
      <c r="AG483" s="177"/>
      <c r="AH483" s="177"/>
    </row>
    <row r="484" spans="1:36" x14ac:dyDescent="0.25">
      <c r="A484" s="524" t="s">
        <v>90</v>
      </c>
      <c r="B484" s="525"/>
      <c r="C484" s="525"/>
      <c r="D484" s="525"/>
      <c r="E484" s="525"/>
      <c r="F484" s="525"/>
      <c r="G484" s="525"/>
      <c r="H484" s="525"/>
      <c r="I484" s="526"/>
      <c r="J484" s="390" t="s">
        <v>58</v>
      </c>
      <c r="K484" s="391"/>
      <c r="L484" s="391"/>
      <c r="M484" s="391"/>
      <c r="N484" s="391"/>
      <c r="O484" s="391"/>
      <c r="P484" s="391"/>
      <c r="Q484" s="391"/>
      <c r="R484" s="391"/>
      <c r="S484" s="391"/>
      <c r="T484" s="391"/>
      <c r="U484" s="391"/>
      <c r="V484" s="391"/>
      <c r="W484" s="391"/>
      <c r="X484" s="391"/>
      <c r="Y484" s="391"/>
      <c r="Z484" s="391"/>
      <c r="AA484" s="391"/>
      <c r="AB484" s="391"/>
      <c r="AC484" s="391"/>
      <c r="AD484" s="391"/>
      <c r="AE484" s="391"/>
      <c r="AF484" s="391"/>
      <c r="AG484" s="391"/>
      <c r="AH484" s="392"/>
    </row>
    <row r="485" spans="1:36" x14ac:dyDescent="0.25">
      <c r="A485" s="527"/>
      <c r="B485" s="528"/>
      <c r="C485" s="528"/>
      <c r="D485" s="528"/>
      <c r="E485" s="528"/>
      <c r="F485" s="528"/>
      <c r="G485" s="528"/>
      <c r="H485" s="528"/>
      <c r="I485" s="529"/>
      <c r="J485" s="481" t="s">
        <v>50</v>
      </c>
      <c r="K485" s="482"/>
      <c r="L485" s="482"/>
      <c r="M485" s="482"/>
      <c r="N485" s="483"/>
      <c r="O485" s="481" t="s">
        <v>127</v>
      </c>
      <c r="P485" s="482"/>
      <c r="Q485" s="482"/>
      <c r="R485" s="482"/>
      <c r="S485" s="483"/>
      <c r="T485" s="481" t="s">
        <v>128</v>
      </c>
      <c r="U485" s="482"/>
      <c r="V485" s="482"/>
      <c r="W485" s="482"/>
      <c r="X485" s="483"/>
      <c r="Y485" s="481" t="s">
        <v>129</v>
      </c>
      <c r="Z485" s="482"/>
      <c r="AA485" s="482"/>
      <c r="AB485" s="482"/>
      <c r="AC485" s="483"/>
      <c r="AD485" s="481" t="s">
        <v>54</v>
      </c>
      <c r="AE485" s="482"/>
      <c r="AF485" s="482"/>
      <c r="AG485" s="482"/>
      <c r="AH485" s="483"/>
    </row>
    <row r="486" spans="1:36" x14ac:dyDescent="0.25">
      <c r="A486" s="530"/>
      <c r="B486" s="531"/>
      <c r="C486" s="531"/>
      <c r="D486" s="531"/>
      <c r="E486" s="531"/>
      <c r="F486" s="531"/>
      <c r="G486" s="531"/>
      <c r="H486" s="531"/>
      <c r="I486" s="532"/>
      <c r="J486" s="484"/>
      <c r="K486" s="485"/>
      <c r="L486" s="485"/>
      <c r="M486" s="485"/>
      <c r="N486" s="486"/>
      <c r="O486" s="484"/>
      <c r="P486" s="485"/>
      <c r="Q486" s="485"/>
      <c r="R486" s="485"/>
      <c r="S486" s="486"/>
      <c r="T486" s="484"/>
      <c r="U486" s="485"/>
      <c r="V486" s="485"/>
      <c r="W486" s="485"/>
      <c r="X486" s="486"/>
      <c r="Y486" s="484"/>
      <c r="Z486" s="485"/>
      <c r="AA486" s="485"/>
      <c r="AB486" s="485"/>
      <c r="AC486" s="486"/>
      <c r="AD486" s="484"/>
      <c r="AE486" s="485"/>
      <c r="AF486" s="485"/>
      <c r="AG486" s="485"/>
      <c r="AH486" s="486"/>
    </row>
    <row r="487" spans="1:36" x14ac:dyDescent="0.25">
      <c r="A487" s="390" t="s">
        <v>40</v>
      </c>
      <c r="B487" s="391"/>
      <c r="C487" s="391"/>
      <c r="D487" s="391"/>
      <c r="E487" s="391"/>
      <c r="F487" s="391"/>
      <c r="G487" s="391"/>
      <c r="H487" s="391"/>
      <c r="I487" s="392"/>
      <c r="J487" s="390" t="s">
        <v>41</v>
      </c>
      <c r="K487" s="391"/>
      <c r="L487" s="391"/>
      <c r="M487" s="391"/>
      <c r="N487" s="392"/>
      <c r="O487" s="390" t="s">
        <v>42</v>
      </c>
      <c r="P487" s="391"/>
      <c r="Q487" s="391"/>
      <c r="R487" s="391"/>
      <c r="S487" s="392"/>
      <c r="T487" s="390" t="s">
        <v>43</v>
      </c>
      <c r="U487" s="391"/>
      <c r="V487" s="391"/>
      <c r="W487" s="391"/>
      <c r="X487" s="392"/>
      <c r="Y487" s="390" t="s">
        <v>44</v>
      </c>
      <c r="Z487" s="391"/>
      <c r="AA487" s="391"/>
      <c r="AB487" s="391"/>
      <c r="AC487" s="392"/>
      <c r="AD487" s="390" t="s">
        <v>45</v>
      </c>
      <c r="AE487" s="391"/>
      <c r="AF487" s="391"/>
      <c r="AG487" s="391"/>
      <c r="AH487" s="392"/>
    </row>
    <row r="488" spans="1:36" x14ac:dyDescent="0.25">
      <c r="A488" s="349" t="s">
        <v>130</v>
      </c>
      <c r="B488" s="350"/>
      <c r="C488" s="350"/>
      <c r="D488" s="350"/>
      <c r="E488" s="350"/>
      <c r="F488" s="350"/>
      <c r="G488" s="350"/>
      <c r="H488" s="350"/>
      <c r="I488" s="351"/>
      <c r="J488" s="393">
        <f>SUM(J489:N493)</f>
        <v>6860</v>
      </c>
      <c r="K488" s="394"/>
      <c r="L488" s="394"/>
      <c r="M488" s="394"/>
      <c r="N488" s="395"/>
      <c r="O488" s="393">
        <f>SUM(O489:S493)</f>
        <v>12012</v>
      </c>
      <c r="P488" s="394"/>
      <c r="Q488" s="394"/>
      <c r="R488" s="394"/>
      <c r="S488" s="395"/>
      <c r="T488" s="393">
        <f>SUM(T489:X493)</f>
        <v>0</v>
      </c>
      <c r="U488" s="394"/>
      <c r="V488" s="394"/>
      <c r="W488" s="394"/>
      <c r="X488" s="395"/>
      <c r="Y488" s="393">
        <f>SUM(Y489:AC493)</f>
        <v>0</v>
      </c>
      <c r="Z488" s="394"/>
      <c r="AA488" s="394"/>
      <c r="AB488" s="394"/>
      <c r="AC488" s="395"/>
      <c r="AD488" s="393">
        <f>SUM(AD489:AH493)</f>
        <v>18872</v>
      </c>
      <c r="AE488" s="394"/>
      <c r="AF488" s="394"/>
      <c r="AG488" s="394"/>
      <c r="AH488" s="395"/>
      <c r="AI488" t="str">
        <f>IF(ROUND(J488-Pasíva!E26-Pasíva!E28,0)=0,"","CHYBA")</f>
        <v/>
      </c>
      <c r="AJ488" t="s">
        <v>1077</v>
      </c>
    </row>
    <row r="489" spans="1:36" x14ac:dyDescent="0.25">
      <c r="A489" s="349" t="s">
        <v>1171</v>
      </c>
      <c r="B489" s="350"/>
      <c r="C489" s="350"/>
      <c r="D489" s="350"/>
      <c r="E489" s="350"/>
      <c r="F489" s="350"/>
      <c r="G489" s="350"/>
      <c r="H489" s="350"/>
      <c r="I489" s="351"/>
      <c r="J489" s="393">
        <v>6860</v>
      </c>
      <c r="K489" s="394"/>
      <c r="L489" s="394"/>
      <c r="M489" s="394"/>
      <c r="N489" s="395"/>
      <c r="O489" s="393">
        <v>5368</v>
      </c>
      <c r="P489" s="394"/>
      <c r="Q489" s="394"/>
      <c r="R489" s="394"/>
      <c r="S489" s="395"/>
      <c r="T489" s="393"/>
      <c r="U489" s="394"/>
      <c r="V489" s="394"/>
      <c r="W489" s="394"/>
      <c r="X489" s="395"/>
      <c r="Y489" s="393"/>
      <c r="Z489" s="394"/>
      <c r="AA489" s="394"/>
      <c r="AB489" s="394"/>
      <c r="AC489" s="395"/>
      <c r="AD489" s="393">
        <f>J489+O489+T489+Y489</f>
        <v>12228</v>
      </c>
      <c r="AE489" s="394"/>
      <c r="AF489" s="394"/>
      <c r="AG489" s="394"/>
      <c r="AH489" s="395"/>
      <c r="AI489" t="str">
        <f>IF(ROUND(AD488-Pasíva!D26-Pasíva!D28,0)=0,"","CHYBA")</f>
        <v/>
      </c>
      <c r="AJ489" t="s">
        <v>1077</v>
      </c>
    </row>
    <row r="490" spans="1:36" x14ac:dyDescent="0.25">
      <c r="A490" s="349" t="s">
        <v>1246</v>
      </c>
      <c r="B490" s="350"/>
      <c r="C490" s="350"/>
      <c r="D490" s="350"/>
      <c r="E490" s="350"/>
      <c r="F490" s="350"/>
      <c r="G490" s="350"/>
      <c r="H490" s="350"/>
      <c r="I490" s="351"/>
      <c r="J490" s="393">
        <v>0</v>
      </c>
      <c r="K490" s="394"/>
      <c r="L490" s="394"/>
      <c r="M490" s="394"/>
      <c r="N490" s="395"/>
      <c r="O490" s="393">
        <v>6644</v>
      </c>
      <c r="P490" s="394"/>
      <c r="Q490" s="394"/>
      <c r="R490" s="394"/>
      <c r="S490" s="395"/>
      <c r="T490" s="393"/>
      <c r="U490" s="394"/>
      <c r="V490" s="394"/>
      <c r="W490" s="394"/>
      <c r="X490" s="395"/>
      <c r="Y490" s="393"/>
      <c r="Z490" s="394"/>
      <c r="AA490" s="394"/>
      <c r="AB490" s="394"/>
      <c r="AC490" s="395"/>
      <c r="AD490" s="393">
        <f>J490+O490+T490+Y490</f>
        <v>6644</v>
      </c>
      <c r="AE490" s="394"/>
      <c r="AF490" s="394"/>
      <c r="AG490" s="394"/>
      <c r="AH490" s="395"/>
    </row>
    <row r="491" spans="1:36" x14ac:dyDescent="0.25">
      <c r="A491" s="349"/>
      <c r="B491" s="350"/>
      <c r="C491" s="350"/>
      <c r="D491" s="350"/>
      <c r="E491" s="350"/>
      <c r="F491" s="350"/>
      <c r="G491" s="350"/>
      <c r="H491" s="350"/>
      <c r="I491" s="351"/>
      <c r="J491" s="393"/>
      <c r="K491" s="394"/>
      <c r="L491" s="394"/>
      <c r="M491" s="394"/>
      <c r="N491" s="395"/>
      <c r="O491" s="393"/>
      <c r="P491" s="394"/>
      <c r="Q491" s="394"/>
      <c r="R491" s="394"/>
      <c r="S491" s="395"/>
      <c r="T491" s="393"/>
      <c r="U491" s="394"/>
      <c r="V491" s="394"/>
      <c r="W491" s="394"/>
      <c r="X491" s="395"/>
      <c r="Y491" s="393"/>
      <c r="Z491" s="394"/>
      <c r="AA491" s="394"/>
      <c r="AB491" s="394"/>
      <c r="AC491" s="395"/>
      <c r="AD491" s="393"/>
      <c r="AE491" s="394"/>
      <c r="AF491" s="394"/>
      <c r="AG491" s="394"/>
      <c r="AH491" s="395"/>
    </row>
    <row r="492" spans="1:36" ht="14.45" hidden="1" x14ac:dyDescent="0.3">
      <c r="A492" s="349"/>
      <c r="B492" s="350"/>
      <c r="C492" s="350"/>
      <c r="D492" s="350"/>
      <c r="E492" s="350"/>
      <c r="F492" s="350"/>
      <c r="G492" s="350"/>
      <c r="H492" s="350"/>
      <c r="I492" s="351"/>
      <c r="J492" s="393">
        <v>0</v>
      </c>
      <c r="K492" s="394"/>
      <c r="L492" s="394"/>
      <c r="M492" s="394"/>
      <c r="N492" s="395"/>
      <c r="O492" s="393"/>
      <c r="P492" s="394"/>
      <c r="Q492" s="394"/>
      <c r="R492" s="394"/>
      <c r="S492" s="395"/>
      <c r="T492" s="393"/>
      <c r="U492" s="394"/>
      <c r="V492" s="394"/>
      <c r="W492" s="394"/>
      <c r="X492" s="395"/>
      <c r="Y492" s="393"/>
      <c r="Z492" s="394"/>
      <c r="AA492" s="394"/>
      <c r="AB492" s="394"/>
      <c r="AC492" s="395"/>
      <c r="AD492" s="393">
        <f>J492+O492+T492+Y492</f>
        <v>0</v>
      </c>
      <c r="AE492" s="394"/>
      <c r="AF492" s="394"/>
      <c r="AG492" s="394"/>
      <c r="AH492" s="395"/>
    </row>
    <row r="493" spans="1:36" ht="14.45" hidden="1" x14ac:dyDescent="0.3">
      <c r="A493" s="349"/>
      <c r="B493" s="350"/>
      <c r="C493" s="350"/>
      <c r="D493" s="350"/>
      <c r="E493" s="350"/>
      <c r="F493" s="350"/>
      <c r="G493" s="350"/>
      <c r="H493" s="350"/>
      <c r="I493" s="351"/>
      <c r="J493" s="393">
        <v>0</v>
      </c>
      <c r="K493" s="394"/>
      <c r="L493" s="394"/>
      <c r="M493" s="394"/>
      <c r="N493" s="395"/>
      <c r="O493" s="393"/>
      <c r="P493" s="394"/>
      <c r="Q493" s="394"/>
      <c r="R493" s="394"/>
      <c r="S493" s="395"/>
      <c r="T493" s="393"/>
      <c r="U493" s="394"/>
      <c r="V493" s="394"/>
      <c r="W493" s="394"/>
      <c r="X493" s="395"/>
      <c r="Y493" s="393"/>
      <c r="Z493" s="394"/>
      <c r="AA493" s="394"/>
      <c r="AB493" s="394"/>
      <c r="AC493" s="395"/>
      <c r="AD493" s="393">
        <f>J493+O493+T493+Y493</f>
        <v>0</v>
      </c>
      <c r="AE493" s="394"/>
      <c r="AF493" s="394"/>
      <c r="AG493" s="394"/>
      <c r="AH493" s="395"/>
    </row>
    <row r="494" spans="1:36" x14ac:dyDescent="0.25">
      <c r="A494" s="349" t="s">
        <v>131</v>
      </c>
      <c r="B494" s="350"/>
      <c r="C494" s="350"/>
      <c r="D494" s="350"/>
      <c r="E494" s="350"/>
      <c r="F494" s="350"/>
      <c r="G494" s="350"/>
      <c r="H494" s="350"/>
      <c r="I494" s="351"/>
      <c r="J494" s="393">
        <f>SUM(J495:N501)</f>
        <v>38885</v>
      </c>
      <c r="K494" s="394"/>
      <c r="L494" s="394"/>
      <c r="M494" s="394"/>
      <c r="N494" s="395"/>
      <c r="O494" s="393">
        <f>SUM(O495:S501)</f>
        <v>42636</v>
      </c>
      <c r="P494" s="394"/>
      <c r="Q494" s="394"/>
      <c r="R494" s="394"/>
      <c r="S494" s="395"/>
      <c r="T494" s="393">
        <f>SUM(T495:X501)</f>
        <v>-38245</v>
      </c>
      <c r="U494" s="394"/>
      <c r="V494" s="394"/>
      <c r="W494" s="394"/>
      <c r="X494" s="395"/>
      <c r="Y494" s="393">
        <f>SUM(Y495:AC501)</f>
        <v>-100</v>
      </c>
      <c r="Z494" s="394"/>
      <c r="AA494" s="394"/>
      <c r="AB494" s="394"/>
      <c r="AC494" s="395"/>
      <c r="AD494" s="393">
        <f>SUM(AD495:AH501)</f>
        <v>43176</v>
      </c>
      <c r="AE494" s="394"/>
      <c r="AF494" s="394"/>
      <c r="AG494" s="394"/>
      <c r="AH494" s="395"/>
      <c r="AI494" t="str">
        <f>IF(ROUND(J494-Pasíva!E27-Pasíva!E29,0)=0,"","CHYBA")</f>
        <v/>
      </c>
      <c r="AJ494" t="s">
        <v>1077</v>
      </c>
    </row>
    <row r="495" spans="1:36" x14ac:dyDescent="0.25">
      <c r="A495" s="349" t="s">
        <v>1172</v>
      </c>
      <c r="B495" s="350"/>
      <c r="C495" s="350"/>
      <c r="D495" s="350"/>
      <c r="E495" s="350"/>
      <c r="F495" s="350"/>
      <c r="G495" s="350"/>
      <c r="H495" s="350"/>
      <c r="I495" s="351"/>
      <c r="J495" s="393">
        <v>10738</v>
      </c>
      <c r="K495" s="394"/>
      <c r="L495" s="394"/>
      <c r="M495" s="394"/>
      <c r="N495" s="395"/>
      <c r="O495" s="393">
        <v>5441</v>
      </c>
      <c r="P495" s="394"/>
      <c r="Q495" s="394"/>
      <c r="R495" s="394"/>
      <c r="S495" s="395"/>
      <c r="T495" s="393">
        <v>-10738</v>
      </c>
      <c r="U495" s="394"/>
      <c r="V495" s="394"/>
      <c r="W495" s="394"/>
      <c r="X495" s="395"/>
      <c r="Y495" s="393"/>
      <c r="Z495" s="394"/>
      <c r="AA495" s="394"/>
      <c r="AB495" s="394"/>
      <c r="AC495" s="395"/>
      <c r="AD495" s="393">
        <f t="shared" ref="AD495:AD501" si="122">J495+O495+T495+Y495</f>
        <v>5441</v>
      </c>
      <c r="AE495" s="394"/>
      <c r="AF495" s="394"/>
      <c r="AG495" s="394"/>
      <c r="AH495" s="395"/>
      <c r="AI495" t="str">
        <f>IF(ROUND(AD494-Pasíva!D27-Pasíva!D29,0)=0,"","CHYBA")</f>
        <v/>
      </c>
      <c r="AJ495" t="s">
        <v>1077</v>
      </c>
    </row>
    <row r="496" spans="1:36" x14ac:dyDescent="0.25">
      <c r="A496" s="349" t="s">
        <v>1173</v>
      </c>
      <c r="B496" s="350"/>
      <c r="C496" s="350"/>
      <c r="D496" s="350"/>
      <c r="E496" s="350"/>
      <c r="F496" s="350"/>
      <c r="G496" s="350"/>
      <c r="H496" s="350"/>
      <c r="I496" s="351"/>
      <c r="J496" s="393">
        <v>100</v>
      </c>
      <c r="K496" s="394"/>
      <c r="L496" s="394"/>
      <c r="M496" s="394"/>
      <c r="N496" s="395"/>
      <c r="O496" s="393">
        <v>0</v>
      </c>
      <c r="P496" s="394"/>
      <c r="Q496" s="394"/>
      <c r="R496" s="394"/>
      <c r="S496" s="395"/>
      <c r="T496" s="393"/>
      <c r="U496" s="394"/>
      <c r="V496" s="394"/>
      <c r="W496" s="394"/>
      <c r="X496" s="395"/>
      <c r="Y496" s="393">
        <v>-100</v>
      </c>
      <c r="Z496" s="394"/>
      <c r="AA496" s="394"/>
      <c r="AB496" s="394"/>
      <c r="AC496" s="395"/>
      <c r="AD496" s="393">
        <f t="shared" si="122"/>
        <v>0</v>
      </c>
      <c r="AE496" s="394"/>
      <c r="AF496" s="394"/>
      <c r="AG496" s="394"/>
      <c r="AH496" s="395"/>
    </row>
    <row r="497" spans="1:34" x14ac:dyDescent="0.25">
      <c r="A497" s="349" t="s">
        <v>1174</v>
      </c>
      <c r="B497" s="350"/>
      <c r="C497" s="350"/>
      <c r="D497" s="350"/>
      <c r="E497" s="350"/>
      <c r="F497" s="350"/>
      <c r="G497" s="350"/>
      <c r="H497" s="350"/>
      <c r="I497" s="351"/>
      <c r="J497" s="393">
        <v>24237</v>
      </c>
      <c r="K497" s="394"/>
      <c r="L497" s="394"/>
      <c r="M497" s="394"/>
      <c r="N497" s="395"/>
      <c r="O497" s="393">
        <v>30967</v>
      </c>
      <c r="P497" s="394"/>
      <c r="Q497" s="394"/>
      <c r="R497" s="394"/>
      <c r="S497" s="395"/>
      <c r="T497" s="393">
        <v>-24237</v>
      </c>
      <c r="U497" s="394"/>
      <c r="V497" s="394"/>
      <c r="W497" s="394"/>
      <c r="X497" s="395"/>
      <c r="Y497" s="393"/>
      <c r="Z497" s="394"/>
      <c r="AA497" s="394"/>
      <c r="AB497" s="394"/>
      <c r="AC497" s="395"/>
      <c r="AD497" s="393">
        <f t="shared" si="122"/>
        <v>30967</v>
      </c>
      <c r="AE497" s="394"/>
      <c r="AF497" s="394"/>
      <c r="AG497" s="394"/>
      <c r="AH497" s="395"/>
    </row>
    <row r="498" spans="1:34" x14ac:dyDescent="0.25">
      <c r="A498" s="349" t="s">
        <v>1175</v>
      </c>
      <c r="B498" s="350"/>
      <c r="C498" s="350"/>
      <c r="D498" s="350"/>
      <c r="E498" s="350"/>
      <c r="F498" s="350"/>
      <c r="G498" s="350"/>
      <c r="H498" s="350"/>
      <c r="I498" s="351"/>
      <c r="J498" s="393">
        <v>3258</v>
      </c>
      <c r="K498" s="394"/>
      <c r="L498" s="394"/>
      <c r="M498" s="394"/>
      <c r="N498" s="395"/>
      <c r="O498" s="393">
        <v>1612</v>
      </c>
      <c r="P498" s="394"/>
      <c r="Q498" s="394"/>
      <c r="R498" s="394"/>
      <c r="S498" s="395"/>
      <c r="T498" s="393">
        <v>-3258</v>
      </c>
      <c r="U498" s="394"/>
      <c r="V498" s="394"/>
      <c r="W498" s="394"/>
      <c r="X498" s="395"/>
      <c r="Y498" s="393"/>
      <c r="Z498" s="394"/>
      <c r="AA498" s="394"/>
      <c r="AB498" s="394"/>
      <c r="AC498" s="395"/>
      <c r="AD498" s="393">
        <f t="shared" si="122"/>
        <v>1612</v>
      </c>
      <c r="AE498" s="394"/>
      <c r="AF498" s="394"/>
      <c r="AG498" s="394"/>
      <c r="AH498" s="395"/>
    </row>
    <row r="499" spans="1:34" x14ac:dyDescent="0.25">
      <c r="A499" s="349" t="s">
        <v>1176</v>
      </c>
      <c r="B499" s="350"/>
      <c r="C499" s="350"/>
      <c r="D499" s="350"/>
      <c r="E499" s="350"/>
      <c r="F499" s="350"/>
      <c r="G499" s="350"/>
      <c r="H499" s="350"/>
      <c r="I499" s="351"/>
      <c r="J499" s="393">
        <v>540</v>
      </c>
      <c r="K499" s="394"/>
      <c r="L499" s="394"/>
      <c r="M499" s="394"/>
      <c r="N499" s="395"/>
      <c r="O499" s="393">
        <v>3557</v>
      </c>
      <c r="P499" s="394"/>
      <c r="Q499" s="394"/>
      <c r="R499" s="394"/>
      <c r="S499" s="395"/>
      <c r="T499" s="393"/>
      <c r="U499" s="394"/>
      <c r="V499" s="394"/>
      <c r="W499" s="394"/>
      <c r="X499" s="395"/>
      <c r="Y499" s="393"/>
      <c r="Z499" s="394"/>
      <c r="AA499" s="394"/>
      <c r="AB499" s="394"/>
      <c r="AC499" s="395"/>
      <c r="AD499" s="393">
        <f t="shared" si="122"/>
        <v>4097</v>
      </c>
      <c r="AE499" s="394"/>
      <c r="AF499" s="394"/>
      <c r="AG499" s="394"/>
      <c r="AH499" s="395"/>
    </row>
    <row r="500" spans="1:34" x14ac:dyDescent="0.25">
      <c r="A500" s="349" t="s">
        <v>1245</v>
      </c>
      <c r="B500" s="350"/>
      <c r="C500" s="350"/>
      <c r="D500" s="350"/>
      <c r="E500" s="350"/>
      <c r="F500" s="350"/>
      <c r="G500" s="350"/>
      <c r="H500" s="350"/>
      <c r="I500" s="351"/>
      <c r="J500" s="393"/>
      <c r="K500" s="394"/>
      <c r="L500" s="394"/>
      <c r="M500" s="394"/>
      <c r="N500" s="395"/>
      <c r="O500" s="393">
        <v>931</v>
      </c>
      <c r="P500" s="394"/>
      <c r="Q500" s="394"/>
      <c r="R500" s="394"/>
      <c r="S500" s="395"/>
      <c r="T500" s="393"/>
      <c r="U500" s="394"/>
      <c r="V500" s="394"/>
      <c r="W500" s="394"/>
      <c r="X500" s="395"/>
      <c r="Y500" s="393"/>
      <c r="Z500" s="394"/>
      <c r="AA500" s="394"/>
      <c r="AB500" s="394"/>
      <c r="AC500" s="395"/>
      <c r="AD500" s="393">
        <f t="shared" ref="AD500" si="123">J500+O500+T500+Y500</f>
        <v>931</v>
      </c>
      <c r="AE500" s="394"/>
      <c r="AF500" s="394"/>
      <c r="AG500" s="394"/>
      <c r="AH500" s="395"/>
    </row>
    <row r="501" spans="1:34" x14ac:dyDescent="0.25">
      <c r="A501" s="349" t="s">
        <v>1244</v>
      </c>
      <c r="B501" s="350"/>
      <c r="C501" s="350"/>
      <c r="D501" s="350"/>
      <c r="E501" s="350"/>
      <c r="F501" s="350"/>
      <c r="G501" s="350"/>
      <c r="H501" s="350"/>
      <c r="I501" s="351"/>
      <c r="J501" s="393">
        <v>12</v>
      </c>
      <c r="K501" s="394"/>
      <c r="L501" s="394"/>
      <c r="M501" s="394"/>
      <c r="N501" s="395"/>
      <c r="O501" s="393">
        <v>128</v>
      </c>
      <c r="P501" s="394"/>
      <c r="Q501" s="394"/>
      <c r="R501" s="394"/>
      <c r="S501" s="395"/>
      <c r="T501" s="393">
        <v>-12</v>
      </c>
      <c r="U501" s="394"/>
      <c r="V501" s="394"/>
      <c r="W501" s="394"/>
      <c r="X501" s="395"/>
      <c r="Y501" s="393"/>
      <c r="Z501" s="394"/>
      <c r="AA501" s="394"/>
      <c r="AB501" s="394"/>
      <c r="AC501" s="395"/>
      <c r="AD501" s="393">
        <f t="shared" si="122"/>
        <v>128</v>
      </c>
      <c r="AE501" s="394"/>
      <c r="AF501" s="394"/>
      <c r="AG501" s="394"/>
      <c r="AH501" s="395"/>
    </row>
    <row r="502" spans="1:34" x14ac:dyDescent="0.25">
      <c r="A502" s="207"/>
      <c r="B502" s="207"/>
      <c r="C502" s="207"/>
      <c r="D502" s="207"/>
      <c r="E502" s="207"/>
      <c r="F502" s="207"/>
      <c r="G502" s="207"/>
      <c r="H502" s="207"/>
      <c r="I502" s="207"/>
      <c r="J502" s="187"/>
      <c r="K502" s="187"/>
      <c r="L502" s="187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</row>
    <row r="503" spans="1:34" ht="14.45" hidden="1" x14ac:dyDescent="0.3">
      <c r="A503" s="177"/>
      <c r="B503" s="177"/>
      <c r="C503" s="177"/>
      <c r="D503" s="177"/>
      <c r="E503" s="177"/>
      <c r="F503" s="177"/>
      <c r="G503" s="177"/>
      <c r="H503" s="177"/>
      <c r="I503" s="177"/>
      <c r="J503" s="177"/>
      <c r="K503" s="177"/>
      <c r="L503" s="177"/>
      <c r="M503" s="177"/>
      <c r="N503" s="177"/>
      <c r="O503" s="177"/>
      <c r="P503" s="177"/>
      <c r="Q503" s="177"/>
      <c r="R503" s="177"/>
      <c r="S503" s="177"/>
      <c r="T503" s="177"/>
      <c r="U503" s="177"/>
      <c r="V503" s="177"/>
      <c r="W503" s="177"/>
      <c r="X503" s="177"/>
      <c r="Y503" s="177"/>
      <c r="Z503" s="177"/>
      <c r="AA503" s="177"/>
      <c r="AB503" s="177"/>
      <c r="AC503" s="177"/>
      <c r="AD503" s="177"/>
      <c r="AE503" s="177"/>
      <c r="AF503" s="177"/>
      <c r="AG503" s="177"/>
      <c r="AH503" s="177"/>
    </row>
    <row r="504" spans="1:34" x14ac:dyDescent="0.25">
      <c r="A504" s="374" t="s">
        <v>1346</v>
      </c>
      <c r="B504" s="374"/>
      <c r="C504" s="374"/>
      <c r="D504" s="374"/>
      <c r="E504" s="374"/>
      <c r="F504" s="374"/>
      <c r="G504" s="374"/>
      <c r="H504" s="374"/>
      <c r="I504" s="374"/>
      <c r="J504" s="374"/>
      <c r="K504" s="374"/>
      <c r="L504" s="374"/>
      <c r="M504" s="374"/>
      <c r="N504" s="374"/>
      <c r="O504" s="374"/>
      <c r="P504" s="374"/>
      <c r="Q504" s="374"/>
      <c r="R504" s="374"/>
      <c r="S504" s="374"/>
      <c r="T504" s="374"/>
      <c r="U504" s="374"/>
      <c r="V504" s="374"/>
      <c r="W504" s="374"/>
      <c r="X504" s="374"/>
      <c r="Y504" s="374"/>
      <c r="Z504" s="374"/>
      <c r="AA504" s="374"/>
      <c r="AB504" s="374"/>
      <c r="AC504" s="374"/>
      <c r="AD504" s="374"/>
      <c r="AE504" s="374"/>
      <c r="AF504" s="374"/>
      <c r="AG504" s="374"/>
      <c r="AH504" s="374"/>
    </row>
    <row r="505" spans="1:34" ht="31.5" customHeight="1" x14ac:dyDescent="0.25">
      <c r="A505" s="374"/>
      <c r="B505" s="374"/>
      <c r="C505" s="374"/>
      <c r="D505" s="374"/>
      <c r="E505" s="374"/>
      <c r="F505" s="374"/>
      <c r="G505" s="374"/>
      <c r="H505" s="374"/>
      <c r="I505" s="374"/>
      <c r="J505" s="374"/>
      <c r="K505" s="374"/>
      <c r="L505" s="374"/>
      <c r="M505" s="374"/>
      <c r="N505" s="374"/>
      <c r="O505" s="374"/>
      <c r="P505" s="374"/>
      <c r="Q505" s="374"/>
      <c r="R505" s="374"/>
      <c r="S505" s="374"/>
      <c r="T505" s="374"/>
      <c r="U505" s="374"/>
      <c r="V505" s="374"/>
      <c r="W505" s="374"/>
      <c r="X505" s="374"/>
      <c r="Y505" s="374"/>
      <c r="Z505" s="374"/>
      <c r="AA505" s="374"/>
      <c r="AB505" s="374"/>
      <c r="AC505" s="374"/>
      <c r="AD505" s="374"/>
      <c r="AE505" s="374"/>
      <c r="AF505" s="374"/>
      <c r="AG505" s="374"/>
      <c r="AH505" s="374"/>
    </row>
    <row r="506" spans="1:34" x14ac:dyDescent="0.25">
      <c r="A506" s="206"/>
      <c r="B506" s="206"/>
      <c r="C506" s="206"/>
      <c r="D506" s="206"/>
      <c r="E506" s="206"/>
      <c r="F506" s="206"/>
      <c r="G506" s="206"/>
      <c r="H506" s="206"/>
      <c r="I506" s="206"/>
      <c r="J506" s="206"/>
      <c r="K506" s="206"/>
      <c r="L506" s="206"/>
      <c r="M506" s="206"/>
      <c r="N506" s="206"/>
      <c r="O506" s="206"/>
      <c r="P506" s="206"/>
      <c r="Q506" s="206"/>
      <c r="R506" s="206"/>
      <c r="S506" s="206"/>
      <c r="T506" s="206"/>
      <c r="U506" s="206"/>
      <c r="V506" s="206"/>
      <c r="W506" s="206"/>
      <c r="X506" s="206"/>
      <c r="Y506" s="206"/>
      <c r="Z506" s="206"/>
      <c r="AA506" s="206"/>
      <c r="AB506" s="206"/>
      <c r="AC506" s="206"/>
      <c r="AD506" s="206"/>
      <c r="AE506" s="206"/>
      <c r="AF506" s="206"/>
      <c r="AG506" s="206"/>
      <c r="AH506" s="206"/>
    </row>
    <row r="507" spans="1:34" x14ac:dyDescent="0.25">
      <c r="A507" s="374" t="s">
        <v>1347</v>
      </c>
      <c r="B507" s="374"/>
      <c r="C507" s="374"/>
      <c r="D507" s="374"/>
      <c r="E507" s="374"/>
      <c r="F507" s="374"/>
      <c r="G507" s="374"/>
      <c r="H507" s="374"/>
      <c r="I507" s="374"/>
      <c r="J507" s="374"/>
      <c r="K507" s="374"/>
      <c r="L507" s="374"/>
      <c r="M507" s="374"/>
      <c r="N507" s="374"/>
      <c r="O507" s="374"/>
      <c r="P507" s="374"/>
      <c r="Q507" s="374"/>
      <c r="R507" s="374"/>
      <c r="S507" s="374"/>
      <c r="T507" s="374"/>
      <c r="U507" s="374"/>
      <c r="V507" s="374"/>
      <c r="W507" s="374"/>
      <c r="X507" s="374"/>
      <c r="Y507" s="374"/>
      <c r="Z507" s="374"/>
      <c r="AA507" s="374"/>
      <c r="AB507" s="374"/>
      <c r="AC507" s="374"/>
      <c r="AD507" s="374"/>
      <c r="AE507" s="374"/>
      <c r="AF507" s="374"/>
      <c r="AG507" s="374"/>
      <c r="AH507" s="374"/>
    </row>
    <row r="508" spans="1:34" x14ac:dyDescent="0.25">
      <c r="A508" s="374"/>
      <c r="B508" s="374"/>
      <c r="C508" s="374"/>
      <c r="D508" s="374"/>
      <c r="E508" s="374"/>
      <c r="F508" s="374"/>
      <c r="G508" s="374"/>
      <c r="H508" s="374"/>
      <c r="I508" s="374"/>
      <c r="J508" s="374"/>
      <c r="K508" s="374"/>
      <c r="L508" s="374"/>
      <c r="M508" s="374"/>
      <c r="N508" s="374"/>
      <c r="O508" s="374"/>
      <c r="P508" s="374"/>
      <c r="Q508" s="374"/>
      <c r="R508" s="374"/>
      <c r="S508" s="374"/>
      <c r="T508" s="374"/>
      <c r="U508" s="374"/>
      <c r="V508" s="374"/>
      <c r="W508" s="374"/>
      <c r="X508" s="374"/>
      <c r="Y508" s="374"/>
      <c r="Z508" s="374"/>
      <c r="AA508" s="374"/>
      <c r="AB508" s="374"/>
      <c r="AC508" s="374"/>
      <c r="AD508" s="374"/>
      <c r="AE508" s="374"/>
      <c r="AF508" s="374"/>
      <c r="AG508" s="374"/>
      <c r="AH508" s="374"/>
    </row>
    <row r="509" spans="1:34" x14ac:dyDescent="0.25">
      <c r="A509" s="177"/>
      <c r="B509" s="177"/>
      <c r="C509" s="177"/>
      <c r="D509" s="177"/>
      <c r="E509" s="177"/>
      <c r="F509" s="177"/>
      <c r="G509" s="177"/>
      <c r="H509" s="177"/>
      <c r="I509" s="177"/>
      <c r="J509" s="177"/>
      <c r="K509" s="177"/>
      <c r="L509" s="177"/>
      <c r="M509" s="177"/>
      <c r="N509" s="177"/>
      <c r="O509" s="177"/>
      <c r="P509" s="177"/>
      <c r="Q509" s="177"/>
      <c r="R509" s="177"/>
      <c r="S509" s="177"/>
      <c r="T509" s="177"/>
      <c r="U509" s="177"/>
      <c r="V509" s="177"/>
      <c r="W509" s="177"/>
      <c r="X509" s="177"/>
      <c r="Y509" s="177"/>
      <c r="Z509" s="177"/>
      <c r="AA509" s="177"/>
      <c r="AB509" s="177"/>
      <c r="AC509" s="177"/>
      <c r="AD509" s="177"/>
      <c r="AE509" s="177"/>
      <c r="AF509" s="177"/>
      <c r="AG509" s="177"/>
      <c r="AH509" s="177"/>
    </row>
    <row r="510" spans="1:34" x14ac:dyDescent="0.25">
      <c r="A510" s="374" t="s">
        <v>132</v>
      </c>
      <c r="B510" s="374"/>
      <c r="C510" s="374"/>
      <c r="D510" s="374"/>
      <c r="E510" s="374"/>
      <c r="F510" s="374"/>
      <c r="G510" s="374"/>
      <c r="H510" s="374"/>
      <c r="I510" s="374"/>
      <c r="J510" s="374"/>
      <c r="K510" s="374"/>
      <c r="L510" s="374"/>
      <c r="M510" s="374"/>
      <c r="N510" s="374"/>
      <c r="O510" s="374"/>
      <c r="P510" s="374"/>
      <c r="Q510" s="374"/>
      <c r="R510" s="374"/>
      <c r="S510" s="374"/>
      <c r="T510" s="374"/>
      <c r="U510" s="374"/>
      <c r="V510" s="374"/>
      <c r="W510" s="374"/>
      <c r="X510" s="374"/>
      <c r="Y510" s="374"/>
      <c r="Z510" s="374"/>
      <c r="AA510" s="374"/>
      <c r="AB510" s="374"/>
      <c r="AC510" s="374"/>
      <c r="AD510" s="374"/>
      <c r="AE510" s="374"/>
      <c r="AF510" s="374"/>
      <c r="AG510" s="374"/>
      <c r="AH510" s="374"/>
    </row>
    <row r="511" spans="1:34" x14ac:dyDescent="0.25">
      <c r="A511" s="374"/>
      <c r="B511" s="374"/>
      <c r="C511" s="374"/>
      <c r="D511" s="374"/>
      <c r="E511" s="374"/>
      <c r="F511" s="374"/>
      <c r="G511" s="374"/>
      <c r="H511" s="374"/>
      <c r="I511" s="374"/>
      <c r="J511" s="374"/>
      <c r="K511" s="374"/>
      <c r="L511" s="374"/>
      <c r="M511" s="374"/>
      <c r="N511" s="374"/>
      <c r="O511" s="374"/>
      <c r="P511" s="374"/>
      <c r="Q511" s="374"/>
      <c r="R511" s="374"/>
      <c r="S511" s="374"/>
      <c r="T511" s="374"/>
      <c r="U511" s="374"/>
      <c r="V511" s="374"/>
      <c r="W511" s="374"/>
      <c r="X511" s="374"/>
      <c r="Y511" s="374"/>
      <c r="Z511" s="374"/>
      <c r="AA511" s="374"/>
      <c r="AB511" s="374"/>
      <c r="AC511" s="374"/>
      <c r="AD511" s="374"/>
      <c r="AE511" s="374"/>
      <c r="AF511" s="374"/>
      <c r="AG511" s="374"/>
      <c r="AH511" s="374"/>
    </row>
    <row r="512" spans="1:34" x14ac:dyDescent="0.25">
      <c r="A512" s="177"/>
      <c r="B512" s="177"/>
      <c r="C512" s="177"/>
      <c r="D512" s="177"/>
      <c r="E512" s="177"/>
      <c r="F512" s="177"/>
      <c r="G512" s="177"/>
      <c r="H512" s="177"/>
      <c r="I512" s="177"/>
      <c r="J512" s="177"/>
      <c r="K512" s="177"/>
      <c r="L512" s="177"/>
      <c r="M512" s="177"/>
      <c r="N512" s="177"/>
      <c r="O512" s="177"/>
      <c r="P512" s="177"/>
      <c r="Q512" s="177"/>
      <c r="R512" s="177"/>
      <c r="S512" s="177"/>
      <c r="T512" s="177"/>
      <c r="U512" s="177"/>
      <c r="V512" s="177"/>
      <c r="W512" s="177"/>
      <c r="X512" s="177"/>
      <c r="Y512" s="177"/>
      <c r="Z512" s="177"/>
      <c r="AA512" s="177"/>
      <c r="AB512" s="177"/>
      <c r="AC512" s="177"/>
      <c r="AD512" s="177"/>
      <c r="AE512" s="177"/>
      <c r="AF512" s="177"/>
      <c r="AG512" s="177"/>
      <c r="AH512" s="177"/>
    </row>
    <row r="513" spans="1:36" x14ac:dyDescent="0.25">
      <c r="A513" s="524" t="s">
        <v>90</v>
      </c>
      <c r="B513" s="525"/>
      <c r="C513" s="525"/>
      <c r="D513" s="525"/>
      <c r="E513" s="525"/>
      <c r="F513" s="525"/>
      <c r="G513" s="525"/>
      <c r="H513" s="525"/>
      <c r="I513" s="526"/>
      <c r="J513" s="390" t="s">
        <v>73</v>
      </c>
      <c r="K513" s="391"/>
      <c r="L513" s="391"/>
      <c r="M513" s="391"/>
      <c r="N513" s="391"/>
      <c r="O513" s="391"/>
      <c r="P513" s="391"/>
      <c r="Q513" s="391"/>
      <c r="R513" s="391"/>
      <c r="S513" s="391"/>
      <c r="T513" s="391"/>
      <c r="U513" s="391"/>
      <c r="V513" s="391"/>
      <c r="W513" s="391"/>
      <c r="X513" s="391"/>
      <c r="Y513" s="391"/>
      <c r="Z513" s="391"/>
      <c r="AA513" s="391"/>
      <c r="AB513" s="391"/>
      <c r="AC513" s="391"/>
      <c r="AD513" s="391"/>
      <c r="AE513" s="391"/>
      <c r="AF513" s="391"/>
      <c r="AG513" s="391"/>
      <c r="AH513" s="392"/>
    </row>
    <row r="514" spans="1:36" x14ac:dyDescent="0.25">
      <c r="A514" s="527"/>
      <c r="B514" s="528"/>
      <c r="C514" s="528"/>
      <c r="D514" s="528"/>
      <c r="E514" s="528"/>
      <c r="F514" s="528"/>
      <c r="G514" s="528"/>
      <c r="H514" s="528"/>
      <c r="I514" s="529"/>
      <c r="J514" s="481" t="s">
        <v>50</v>
      </c>
      <c r="K514" s="482"/>
      <c r="L514" s="482"/>
      <c r="M514" s="482"/>
      <c r="N514" s="483"/>
      <c r="O514" s="481" t="s">
        <v>127</v>
      </c>
      <c r="P514" s="482"/>
      <c r="Q514" s="482"/>
      <c r="R514" s="482"/>
      <c r="S514" s="483"/>
      <c r="T514" s="481" t="s">
        <v>128</v>
      </c>
      <c r="U514" s="482"/>
      <c r="V514" s="482"/>
      <c r="W514" s="482"/>
      <c r="X514" s="483"/>
      <c r="Y514" s="481" t="s">
        <v>129</v>
      </c>
      <c r="Z514" s="482"/>
      <c r="AA514" s="482"/>
      <c r="AB514" s="482"/>
      <c r="AC514" s="483"/>
      <c r="AD514" s="481" t="s">
        <v>54</v>
      </c>
      <c r="AE514" s="482"/>
      <c r="AF514" s="482"/>
      <c r="AG514" s="482"/>
      <c r="AH514" s="483"/>
    </row>
    <row r="515" spans="1:36" x14ac:dyDescent="0.25">
      <c r="A515" s="530"/>
      <c r="B515" s="531"/>
      <c r="C515" s="531"/>
      <c r="D515" s="531"/>
      <c r="E515" s="531"/>
      <c r="F515" s="531"/>
      <c r="G515" s="531"/>
      <c r="H515" s="531"/>
      <c r="I515" s="532"/>
      <c r="J515" s="484"/>
      <c r="K515" s="485"/>
      <c r="L515" s="485"/>
      <c r="M515" s="485"/>
      <c r="N515" s="486"/>
      <c r="O515" s="484"/>
      <c r="P515" s="485"/>
      <c r="Q515" s="485"/>
      <c r="R515" s="485"/>
      <c r="S515" s="486"/>
      <c r="T515" s="484"/>
      <c r="U515" s="485"/>
      <c r="V515" s="485"/>
      <c r="W515" s="485"/>
      <c r="X515" s="486"/>
      <c r="Y515" s="484"/>
      <c r="Z515" s="485"/>
      <c r="AA515" s="485"/>
      <c r="AB515" s="485"/>
      <c r="AC515" s="486"/>
      <c r="AD515" s="484"/>
      <c r="AE515" s="485"/>
      <c r="AF515" s="485"/>
      <c r="AG515" s="485"/>
      <c r="AH515" s="486"/>
    </row>
    <row r="516" spans="1:36" x14ac:dyDescent="0.25">
      <c r="A516" s="390" t="s">
        <v>40</v>
      </c>
      <c r="B516" s="391"/>
      <c r="C516" s="391"/>
      <c r="D516" s="391"/>
      <c r="E516" s="391"/>
      <c r="F516" s="391"/>
      <c r="G516" s="391"/>
      <c r="H516" s="391"/>
      <c r="I516" s="392"/>
      <c r="J516" s="390" t="s">
        <v>41</v>
      </c>
      <c r="K516" s="391"/>
      <c r="L516" s="391"/>
      <c r="M516" s="391"/>
      <c r="N516" s="392"/>
      <c r="O516" s="390" t="s">
        <v>42</v>
      </c>
      <c r="P516" s="391"/>
      <c r="Q516" s="391"/>
      <c r="R516" s="391"/>
      <c r="S516" s="392"/>
      <c r="T516" s="390" t="s">
        <v>43</v>
      </c>
      <c r="U516" s="391"/>
      <c r="V516" s="391"/>
      <c r="W516" s="391"/>
      <c r="X516" s="392"/>
      <c r="Y516" s="390" t="s">
        <v>44</v>
      </c>
      <c r="Z516" s="391"/>
      <c r="AA516" s="391"/>
      <c r="AB516" s="391"/>
      <c r="AC516" s="392"/>
      <c r="AD516" s="390" t="s">
        <v>45</v>
      </c>
      <c r="AE516" s="391"/>
      <c r="AF516" s="391"/>
      <c r="AG516" s="391"/>
      <c r="AH516" s="392"/>
    </row>
    <row r="517" spans="1:36" x14ac:dyDescent="0.25">
      <c r="A517" s="349" t="s">
        <v>130</v>
      </c>
      <c r="B517" s="350"/>
      <c r="C517" s="350"/>
      <c r="D517" s="350"/>
      <c r="E517" s="350"/>
      <c r="F517" s="350"/>
      <c r="G517" s="350"/>
      <c r="H517" s="350"/>
      <c r="I517" s="351"/>
      <c r="J517" s="393">
        <f>SUM(J518:N522)</f>
        <v>0</v>
      </c>
      <c r="K517" s="394"/>
      <c r="L517" s="394"/>
      <c r="M517" s="394"/>
      <c r="N517" s="395"/>
      <c r="O517" s="393">
        <f>SUM(O518:S522)</f>
        <v>6860</v>
      </c>
      <c r="P517" s="394"/>
      <c r="Q517" s="394"/>
      <c r="R517" s="394"/>
      <c r="S517" s="395"/>
      <c r="T517" s="393">
        <f t="shared" ref="T517" si="124">SUM(T518:X522)</f>
        <v>0</v>
      </c>
      <c r="U517" s="394"/>
      <c r="V517" s="394"/>
      <c r="W517" s="394"/>
      <c r="X517" s="395"/>
      <c r="Y517" s="393">
        <f t="shared" ref="Y517" si="125">SUM(Y518:AC522)</f>
        <v>0</v>
      </c>
      <c r="Z517" s="394"/>
      <c r="AA517" s="394"/>
      <c r="AB517" s="394"/>
      <c r="AC517" s="395"/>
      <c r="AD517" s="393">
        <f t="shared" ref="AD517" si="126">SUM(AD518:AH522)</f>
        <v>6860</v>
      </c>
      <c r="AE517" s="394"/>
      <c r="AF517" s="394"/>
      <c r="AG517" s="394"/>
      <c r="AH517" s="395"/>
      <c r="AI517" t="str">
        <f>IF(ROUND(AD517-Pasíva!E26-Pasíva!E28,0)=0,"","CHYBA")</f>
        <v/>
      </c>
      <c r="AJ517" t="s">
        <v>1077</v>
      </c>
    </row>
    <row r="518" spans="1:36" x14ac:dyDescent="0.25">
      <c r="A518" s="349" t="s">
        <v>1171</v>
      </c>
      <c r="B518" s="350"/>
      <c r="C518" s="350"/>
      <c r="D518" s="350"/>
      <c r="E518" s="350"/>
      <c r="F518" s="350"/>
      <c r="G518" s="350"/>
      <c r="H518" s="350"/>
      <c r="I518" s="351"/>
      <c r="J518" s="393"/>
      <c r="K518" s="394"/>
      <c r="L518" s="394"/>
      <c r="M518" s="394"/>
      <c r="N518" s="395"/>
      <c r="O518" s="393">
        <v>6860</v>
      </c>
      <c r="P518" s="394"/>
      <c r="Q518" s="394"/>
      <c r="R518" s="394"/>
      <c r="S518" s="395"/>
      <c r="T518" s="393"/>
      <c r="U518" s="394"/>
      <c r="V518" s="394"/>
      <c r="W518" s="394"/>
      <c r="X518" s="395"/>
      <c r="Y518" s="393"/>
      <c r="Z518" s="394"/>
      <c r="AA518" s="394"/>
      <c r="AB518" s="394"/>
      <c r="AC518" s="395"/>
      <c r="AD518" s="393">
        <f>J518+O518+T518+Y518</f>
        <v>6860</v>
      </c>
      <c r="AE518" s="394"/>
      <c r="AF518" s="394"/>
      <c r="AG518" s="394"/>
      <c r="AH518" s="395"/>
    </row>
    <row r="519" spans="1:36" x14ac:dyDescent="0.25">
      <c r="A519" s="349"/>
      <c r="B519" s="350"/>
      <c r="C519" s="350"/>
      <c r="D519" s="350"/>
      <c r="E519" s="350"/>
      <c r="F519" s="350"/>
      <c r="G519" s="350"/>
      <c r="H519" s="350"/>
      <c r="I519" s="351"/>
      <c r="J519" s="393"/>
      <c r="K519" s="394"/>
      <c r="L519" s="394"/>
      <c r="M519" s="394"/>
      <c r="N519" s="395"/>
      <c r="O519" s="393"/>
      <c r="P519" s="394"/>
      <c r="Q519" s="394"/>
      <c r="R519" s="394"/>
      <c r="S519" s="395"/>
      <c r="T519" s="393"/>
      <c r="U519" s="394"/>
      <c r="V519" s="394"/>
      <c r="W519" s="394"/>
      <c r="X519" s="395"/>
      <c r="Y519" s="393"/>
      <c r="Z519" s="394"/>
      <c r="AA519" s="394"/>
      <c r="AB519" s="394"/>
      <c r="AC519" s="395"/>
      <c r="AD519" s="393">
        <f>J519+O519+T519+Y519</f>
        <v>0</v>
      </c>
      <c r="AE519" s="394"/>
      <c r="AF519" s="394"/>
      <c r="AG519" s="394"/>
      <c r="AH519" s="395"/>
    </row>
    <row r="520" spans="1:36" ht="14.45" hidden="1" x14ac:dyDescent="0.3">
      <c r="A520" s="349"/>
      <c r="B520" s="350"/>
      <c r="C520" s="350"/>
      <c r="D520" s="350"/>
      <c r="E520" s="350"/>
      <c r="F520" s="350"/>
      <c r="G520" s="350"/>
      <c r="H520" s="350"/>
      <c r="I520" s="351"/>
      <c r="J520" s="393"/>
      <c r="K520" s="394"/>
      <c r="L520" s="394"/>
      <c r="M520" s="394"/>
      <c r="N520" s="395"/>
      <c r="O520" s="393"/>
      <c r="P520" s="394"/>
      <c r="Q520" s="394"/>
      <c r="R520" s="394"/>
      <c r="S520" s="395"/>
      <c r="T520" s="393"/>
      <c r="U520" s="394"/>
      <c r="V520" s="394"/>
      <c r="W520" s="394"/>
      <c r="X520" s="395"/>
      <c r="Y520" s="393"/>
      <c r="Z520" s="394"/>
      <c r="AA520" s="394"/>
      <c r="AB520" s="394"/>
      <c r="AC520" s="395"/>
      <c r="AD520" s="393">
        <f>J520+O520+T520+Y520</f>
        <v>0</v>
      </c>
      <c r="AE520" s="394"/>
      <c r="AF520" s="394"/>
      <c r="AG520" s="394"/>
      <c r="AH520" s="395"/>
    </row>
    <row r="521" spans="1:36" ht="14.45" hidden="1" x14ac:dyDescent="0.3">
      <c r="A521" s="349"/>
      <c r="B521" s="350"/>
      <c r="C521" s="350"/>
      <c r="D521" s="350"/>
      <c r="E521" s="350"/>
      <c r="F521" s="350"/>
      <c r="G521" s="350"/>
      <c r="H521" s="350"/>
      <c r="I521" s="351"/>
      <c r="J521" s="393"/>
      <c r="K521" s="394"/>
      <c r="L521" s="394"/>
      <c r="M521" s="394"/>
      <c r="N521" s="395"/>
      <c r="O521" s="393"/>
      <c r="P521" s="394"/>
      <c r="Q521" s="394"/>
      <c r="R521" s="394"/>
      <c r="S521" s="395"/>
      <c r="T521" s="393"/>
      <c r="U521" s="394"/>
      <c r="V521" s="394"/>
      <c r="W521" s="394"/>
      <c r="X521" s="395"/>
      <c r="Y521" s="393"/>
      <c r="Z521" s="394"/>
      <c r="AA521" s="394"/>
      <c r="AB521" s="394"/>
      <c r="AC521" s="395"/>
      <c r="AD521" s="393">
        <f>J521+O521+T521+Y521</f>
        <v>0</v>
      </c>
      <c r="AE521" s="394"/>
      <c r="AF521" s="394"/>
      <c r="AG521" s="394"/>
      <c r="AH521" s="395"/>
    </row>
    <row r="522" spans="1:36" ht="14.45" hidden="1" x14ac:dyDescent="0.3">
      <c r="A522" s="349"/>
      <c r="B522" s="350"/>
      <c r="C522" s="350"/>
      <c r="D522" s="350"/>
      <c r="E522" s="350"/>
      <c r="F522" s="350"/>
      <c r="G522" s="350"/>
      <c r="H522" s="350"/>
      <c r="I522" s="351"/>
      <c r="J522" s="393"/>
      <c r="K522" s="394"/>
      <c r="L522" s="394"/>
      <c r="M522" s="394"/>
      <c r="N522" s="395"/>
      <c r="O522" s="393"/>
      <c r="P522" s="394"/>
      <c r="Q522" s="394"/>
      <c r="R522" s="394"/>
      <c r="S522" s="395"/>
      <c r="T522" s="393"/>
      <c r="U522" s="394"/>
      <c r="V522" s="394"/>
      <c r="W522" s="394"/>
      <c r="X522" s="395"/>
      <c r="Y522" s="393"/>
      <c r="Z522" s="394"/>
      <c r="AA522" s="394"/>
      <c r="AB522" s="394"/>
      <c r="AC522" s="395"/>
      <c r="AD522" s="393">
        <f>J522+O522+T522+Y522</f>
        <v>0</v>
      </c>
      <c r="AE522" s="394"/>
      <c r="AF522" s="394"/>
      <c r="AG522" s="394"/>
      <c r="AH522" s="395"/>
    </row>
    <row r="523" spans="1:36" x14ac:dyDescent="0.25">
      <c r="A523" s="349" t="s">
        <v>131</v>
      </c>
      <c r="B523" s="350"/>
      <c r="C523" s="350"/>
      <c r="D523" s="350"/>
      <c r="E523" s="350"/>
      <c r="F523" s="350"/>
      <c r="G523" s="350"/>
      <c r="H523" s="350"/>
      <c r="I523" s="351"/>
      <c r="J523" s="393">
        <f>SUM(J524:N529)</f>
        <v>31270</v>
      </c>
      <c r="K523" s="394"/>
      <c r="L523" s="394"/>
      <c r="M523" s="394"/>
      <c r="N523" s="395"/>
      <c r="O523" s="393">
        <f t="shared" ref="O523" si="127">SUM(O524:S529)</f>
        <v>38885</v>
      </c>
      <c r="P523" s="394"/>
      <c r="Q523" s="394"/>
      <c r="R523" s="394"/>
      <c r="S523" s="395"/>
      <c r="T523" s="393">
        <f t="shared" ref="T523" si="128">SUM(T524:X529)</f>
        <v>-31270</v>
      </c>
      <c r="U523" s="394"/>
      <c r="V523" s="394"/>
      <c r="W523" s="394"/>
      <c r="X523" s="395"/>
      <c r="Y523" s="393">
        <f t="shared" ref="Y523" si="129">SUM(Y524:AC529)</f>
        <v>0</v>
      </c>
      <c r="Z523" s="394"/>
      <c r="AA523" s="394"/>
      <c r="AB523" s="394"/>
      <c r="AC523" s="395"/>
      <c r="AD523" s="393">
        <f t="shared" ref="AD523" si="130">SUM(AD524:AH529)</f>
        <v>38885</v>
      </c>
      <c r="AE523" s="394"/>
      <c r="AF523" s="394"/>
      <c r="AG523" s="394"/>
      <c r="AH523" s="395"/>
      <c r="AI523" t="str">
        <f>IF(ROUND(AD523-Pasíva!E27-Pasíva!E29,0)=0,"","CHYBA")</f>
        <v/>
      </c>
      <c r="AJ523" t="s">
        <v>1077</v>
      </c>
    </row>
    <row r="524" spans="1:36" x14ac:dyDescent="0.25">
      <c r="A524" s="349" t="s">
        <v>1178</v>
      </c>
      <c r="B524" s="350"/>
      <c r="C524" s="350"/>
      <c r="D524" s="350"/>
      <c r="E524" s="350"/>
      <c r="F524" s="350"/>
      <c r="G524" s="350"/>
      <c r="H524" s="350"/>
      <c r="I524" s="351"/>
      <c r="J524" s="393">
        <v>7380</v>
      </c>
      <c r="K524" s="394"/>
      <c r="L524" s="394"/>
      <c r="M524" s="394"/>
      <c r="N524" s="395"/>
      <c r="O524" s="393">
        <v>10738</v>
      </c>
      <c r="P524" s="394"/>
      <c r="Q524" s="394"/>
      <c r="R524" s="394"/>
      <c r="S524" s="395"/>
      <c r="T524" s="393">
        <v>-7380</v>
      </c>
      <c r="U524" s="394"/>
      <c r="V524" s="394"/>
      <c r="W524" s="394"/>
      <c r="X524" s="395"/>
      <c r="Y524" s="393"/>
      <c r="Z524" s="394"/>
      <c r="AA524" s="394"/>
      <c r="AB524" s="394"/>
      <c r="AC524" s="395"/>
      <c r="AD524" s="393">
        <f t="shared" ref="AD524:AD529" si="131">J524+O524+T524+Y524</f>
        <v>10738</v>
      </c>
      <c r="AE524" s="394"/>
      <c r="AF524" s="394"/>
      <c r="AG524" s="394"/>
      <c r="AH524" s="395"/>
    </row>
    <row r="525" spans="1:36" x14ac:dyDescent="0.25">
      <c r="A525" s="349" t="s">
        <v>1173</v>
      </c>
      <c r="B525" s="350"/>
      <c r="C525" s="350"/>
      <c r="D525" s="350"/>
      <c r="E525" s="350"/>
      <c r="F525" s="350"/>
      <c r="G525" s="350"/>
      <c r="H525" s="350"/>
      <c r="I525" s="351"/>
      <c r="J525" s="393">
        <v>100</v>
      </c>
      <c r="K525" s="394"/>
      <c r="L525" s="394"/>
      <c r="M525" s="394"/>
      <c r="N525" s="395"/>
      <c r="O525" s="393">
        <v>100</v>
      </c>
      <c r="P525" s="394"/>
      <c r="Q525" s="394"/>
      <c r="R525" s="394"/>
      <c r="S525" s="395"/>
      <c r="T525" s="393">
        <v>-100</v>
      </c>
      <c r="U525" s="394"/>
      <c r="V525" s="394"/>
      <c r="W525" s="394"/>
      <c r="X525" s="395"/>
      <c r="Y525" s="393"/>
      <c r="Z525" s="394"/>
      <c r="AA525" s="394"/>
      <c r="AB525" s="394"/>
      <c r="AC525" s="395"/>
      <c r="AD525" s="393">
        <f t="shared" si="131"/>
        <v>100</v>
      </c>
      <c r="AE525" s="394"/>
      <c r="AF525" s="394"/>
      <c r="AG525" s="394"/>
      <c r="AH525" s="395"/>
    </row>
    <row r="526" spans="1:36" x14ac:dyDescent="0.25">
      <c r="A526" s="349" t="s">
        <v>1174</v>
      </c>
      <c r="B526" s="350"/>
      <c r="C526" s="350"/>
      <c r="D526" s="350"/>
      <c r="E526" s="350"/>
      <c r="F526" s="350"/>
      <c r="G526" s="350"/>
      <c r="H526" s="350"/>
      <c r="I526" s="351"/>
      <c r="J526" s="393">
        <v>23790</v>
      </c>
      <c r="K526" s="394"/>
      <c r="L526" s="394"/>
      <c r="M526" s="394"/>
      <c r="N526" s="395"/>
      <c r="O526" s="393">
        <v>24237</v>
      </c>
      <c r="P526" s="394"/>
      <c r="Q526" s="394"/>
      <c r="R526" s="394"/>
      <c r="S526" s="395"/>
      <c r="T526" s="393">
        <v>-23790</v>
      </c>
      <c r="U526" s="394"/>
      <c r="V526" s="394"/>
      <c r="W526" s="394"/>
      <c r="X526" s="395"/>
      <c r="Y526" s="393"/>
      <c r="Z526" s="394"/>
      <c r="AA526" s="394"/>
      <c r="AB526" s="394"/>
      <c r="AC526" s="395"/>
      <c r="AD526" s="393">
        <f t="shared" si="131"/>
        <v>24237</v>
      </c>
      <c r="AE526" s="394"/>
      <c r="AF526" s="394"/>
      <c r="AG526" s="394"/>
      <c r="AH526" s="395"/>
    </row>
    <row r="527" spans="1:36" x14ac:dyDescent="0.25">
      <c r="A527" s="349" t="s">
        <v>1175</v>
      </c>
      <c r="B527" s="350"/>
      <c r="C527" s="350"/>
      <c r="D527" s="350"/>
      <c r="E527" s="350"/>
      <c r="F527" s="350"/>
      <c r="G527" s="350"/>
      <c r="H527" s="350"/>
      <c r="I527" s="351"/>
      <c r="J527" s="393"/>
      <c r="K527" s="394"/>
      <c r="L527" s="394"/>
      <c r="M527" s="394"/>
      <c r="N527" s="395"/>
      <c r="O527" s="393">
        <v>3258</v>
      </c>
      <c r="P527" s="394"/>
      <c r="Q527" s="394"/>
      <c r="R527" s="394"/>
      <c r="S527" s="395"/>
      <c r="T527" s="393"/>
      <c r="U527" s="394"/>
      <c r="V527" s="394"/>
      <c r="W527" s="394"/>
      <c r="X527" s="395"/>
      <c r="Y527" s="393"/>
      <c r="Z527" s="394"/>
      <c r="AA527" s="394"/>
      <c r="AB527" s="394"/>
      <c r="AC527" s="395"/>
      <c r="AD527" s="393">
        <f t="shared" si="131"/>
        <v>3258</v>
      </c>
      <c r="AE527" s="394"/>
      <c r="AF527" s="394"/>
      <c r="AG527" s="394"/>
      <c r="AH527" s="395"/>
    </row>
    <row r="528" spans="1:36" x14ac:dyDescent="0.25">
      <c r="A528" s="349" t="s">
        <v>1179</v>
      </c>
      <c r="B528" s="350"/>
      <c r="C528" s="350"/>
      <c r="D528" s="350"/>
      <c r="E528" s="350"/>
      <c r="F528" s="350"/>
      <c r="G528" s="350"/>
      <c r="H528" s="350"/>
      <c r="I528" s="351"/>
      <c r="J528" s="393"/>
      <c r="K528" s="394"/>
      <c r="L528" s="394"/>
      <c r="M528" s="394"/>
      <c r="N528" s="395"/>
      <c r="O528" s="393">
        <v>540</v>
      </c>
      <c r="P528" s="394"/>
      <c r="Q528" s="394"/>
      <c r="R528" s="394"/>
      <c r="S528" s="395"/>
      <c r="T528" s="393"/>
      <c r="U528" s="394"/>
      <c r="V528" s="394"/>
      <c r="W528" s="394"/>
      <c r="X528" s="395"/>
      <c r="Y528" s="393"/>
      <c r="Z528" s="394"/>
      <c r="AA528" s="394"/>
      <c r="AB528" s="394"/>
      <c r="AC528" s="395"/>
      <c r="AD528" s="393">
        <f t="shared" si="131"/>
        <v>540</v>
      </c>
      <c r="AE528" s="394"/>
      <c r="AF528" s="394"/>
      <c r="AG528" s="394"/>
      <c r="AH528" s="395"/>
    </row>
    <row r="529" spans="1:36" x14ac:dyDescent="0.25">
      <c r="A529" s="349" t="s">
        <v>1177</v>
      </c>
      <c r="B529" s="350"/>
      <c r="C529" s="350"/>
      <c r="D529" s="350"/>
      <c r="E529" s="350"/>
      <c r="F529" s="350"/>
      <c r="G529" s="350"/>
      <c r="H529" s="350"/>
      <c r="I529" s="351"/>
      <c r="J529" s="393"/>
      <c r="K529" s="394"/>
      <c r="L529" s="394"/>
      <c r="M529" s="394"/>
      <c r="N529" s="395"/>
      <c r="O529" s="393">
        <v>12</v>
      </c>
      <c r="P529" s="394"/>
      <c r="Q529" s="394"/>
      <c r="R529" s="394"/>
      <c r="S529" s="395"/>
      <c r="T529" s="421"/>
      <c r="U529" s="422"/>
      <c r="V529" s="422"/>
      <c r="W529" s="422"/>
      <c r="X529" s="423"/>
      <c r="Y529" s="393"/>
      <c r="Z529" s="394"/>
      <c r="AA529" s="394"/>
      <c r="AB529" s="394"/>
      <c r="AC529" s="395"/>
      <c r="AD529" s="393">
        <f t="shared" si="131"/>
        <v>12</v>
      </c>
      <c r="AE529" s="394"/>
      <c r="AF529" s="394"/>
      <c r="AG529" s="394"/>
      <c r="AH529" s="395"/>
    </row>
    <row r="530" spans="1:36" x14ac:dyDescent="0.25">
      <c r="A530" s="177"/>
      <c r="B530" s="177"/>
      <c r="C530" s="177"/>
      <c r="D530" s="177"/>
      <c r="E530" s="177"/>
      <c r="F530" s="177"/>
      <c r="G530" s="177"/>
      <c r="H530" s="177"/>
      <c r="I530" s="177"/>
      <c r="J530" s="177"/>
      <c r="K530" s="177"/>
      <c r="L530" s="177"/>
      <c r="M530" s="177"/>
      <c r="N530" s="177"/>
      <c r="O530" s="177"/>
      <c r="P530" s="177"/>
      <c r="Q530" s="177"/>
      <c r="R530" s="177"/>
      <c r="S530" s="177"/>
      <c r="T530" s="177"/>
      <c r="U530" s="177"/>
      <c r="V530" s="177"/>
      <c r="W530" s="177"/>
      <c r="X530" s="177"/>
      <c r="Y530" s="177"/>
      <c r="Z530" s="177"/>
      <c r="AA530" s="177"/>
      <c r="AB530" s="177"/>
      <c r="AC530" s="177"/>
      <c r="AD530" s="177"/>
      <c r="AE530" s="177"/>
      <c r="AF530" s="177"/>
      <c r="AG530" s="177"/>
      <c r="AH530" s="177"/>
    </row>
    <row r="531" spans="1:36" x14ac:dyDescent="0.25">
      <c r="A531" s="178"/>
      <c r="B531" s="178"/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  <c r="AC531" s="178"/>
      <c r="AD531" s="178"/>
      <c r="AE531" s="178"/>
      <c r="AF531" s="178"/>
      <c r="AG531" s="178"/>
      <c r="AH531" s="178"/>
    </row>
    <row r="532" spans="1:36" ht="15" customHeight="1" x14ac:dyDescent="0.25">
      <c r="A532" s="179" t="s">
        <v>1247</v>
      </c>
      <c r="B532" s="179"/>
      <c r="C532" s="179"/>
      <c r="D532" s="179" t="s">
        <v>1087</v>
      </c>
      <c r="E532" s="179"/>
      <c r="F532" s="179"/>
      <c r="G532" s="179"/>
      <c r="H532" s="179"/>
      <c r="I532" s="179"/>
      <c r="J532" s="179"/>
      <c r="K532" s="179"/>
      <c r="L532" s="179"/>
      <c r="M532" s="179"/>
      <c r="N532" s="179"/>
      <c r="O532" s="179"/>
      <c r="P532" s="179"/>
      <c r="Q532" s="179"/>
      <c r="R532" s="179"/>
      <c r="S532" s="179"/>
      <c r="T532" s="177"/>
      <c r="U532" s="177"/>
      <c r="V532" s="177"/>
      <c r="W532" s="177"/>
      <c r="X532" s="177"/>
      <c r="Y532" s="177"/>
      <c r="Z532" s="177"/>
      <c r="AA532" s="177"/>
      <c r="AB532" s="177"/>
      <c r="AC532" s="177"/>
      <c r="AD532" s="177"/>
      <c r="AE532" s="177"/>
      <c r="AF532" s="177"/>
      <c r="AG532" s="177"/>
      <c r="AH532" s="177"/>
    </row>
    <row r="533" spans="1:36" x14ac:dyDescent="0.25">
      <c r="A533" s="195"/>
      <c r="B533" s="195"/>
      <c r="C533" s="195"/>
      <c r="D533" s="195"/>
      <c r="E533" s="195"/>
      <c r="F533" s="195"/>
      <c r="G533" s="195"/>
      <c r="H533" s="195"/>
      <c r="I533" s="195"/>
      <c r="J533" s="195"/>
      <c r="K533" s="195"/>
      <c r="L533" s="195"/>
      <c r="M533" s="195"/>
      <c r="N533" s="195"/>
      <c r="O533" s="195"/>
      <c r="P533" s="195"/>
      <c r="Q533" s="195"/>
      <c r="R533" s="195"/>
      <c r="S533" s="195"/>
      <c r="T533" s="195"/>
      <c r="U533" s="195"/>
      <c r="V533" s="195"/>
      <c r="W533" s="195"/>
      <c r="X533" s="195"/>
      <c r="Y533" s="195"/>
      <c r="Z533" s="195"/>
      <c r="AA533" s="195"/>
      <c r="AB533" s="195"/>
      <c r="AC533" s="195"/>
      <c r="AD533" s="195"/>
      <c r="AE533" s="195"/>
      <c r="AF533" s="195"/>
      <c r="AG533" s="195"/>
      <c r="AH533" s="195"/>
    </row>
    <row r="534" spans="1:36" x14ac:dyDescent="0.25">
      <c r="A534" s="467" t="s">
        <v>529</v>
      </c>
      <c r="B534" s="468"/>
      <c r="C534" s="468"/>
      <c r="D534" s="468"/>
      <c r="E534" s="468"/>
      <c r="F534" s="468"/>
      <c r="G534" s="468"/>
      <c r="H534" s="468"/>
      <c r="I534" s="468"/>
      <c r="J534" s="468"/>
      <c r="K534" s="468"/>
      <c r="L534" s="468"/>
      <c r="M534" s="468"/>
      <c r="N534" s="468"/>
      <c r="O534" s="468"/>
      <c r="P534" s="468"/>
      <c r="Q534" s="468"/>
      <c r="R534" s="468"/>
      <c r="S534" s="468"/>
      <c r="T534" s="468"/>
      <c r="U534" s="468"/>
      <c r="V534" s="468"/>
      <c r="W534" s="468"/>
      <c r="X534" s="468"/>
      <c r="Y534" s="468"/>
      <c r="Z534" s="468"/>
      <c r="AA534" s="468"/>
      <c r="AB534" s="468"/>
      <c r="AC534" s="468"/>
      <c r="AD534" s="468"/>
      <c r="AE534" s="468"/>
      <c r="AF534" s="468"/>
      <c r="AG534" s="468"/>
      <c r="AH534" s="468"/>
    </row>
    <row r="535" spans="1:36" x14ac:dyDescent="0.25">
      <c r="A535" s="195"/>
      <c r="B535" s="195"/>
      <c r="C535" s="195"/>
      <c r="D535" s="195"/>
      <c r="E535" s="195"/>
      <c r="F535" s="195"/>
      <c r="G535" s="195"/>
      <c r="H535" s="195"/>
      <c r="I535" s="195"/>
      <c r="J535" s="195"/>
      <c r="K535" s="195"/>
      <c r="L535" s="195"/>
      <c r="M535" s="195"/>
      <c r="N535" s="195"/>
      <c r="O535" s="195"/>
      <c r="P535" s="195"/>
      <c r="Q535" s="195"/>
      <c r="R535" s="195"/>
      <c r="S535" s="195"/>
      <c r="T535" s="195"/>
      <c r="U535" s="195"/>
      <c r="V535" s="195"/>
      <c r="W535" s="195"/>
      <c r="X535" s="195"/>
      <c r="Y535" s="195"/>
      <c r="Z535" s="195"/>
      <c r="AA535" s="195"/>
      <c r="AB535" s="195"/>
      <c r="AC535" s="195"/>
      <c r="AD535" s="195"/>
      <c r="AE535" s="195"/>
      <c r="AF535" s="195"/>
      <c r="AG535" s="195"/>
      <c r="AH535" s="195"/>
    </row>
    <row r="536" spans="1:36" s="1" customFormat="1" x14ac:dyDescent="0.25">
      <c r="A536" s="469" t="s">
        <v>90</v>
      </c>
      <c r="B536" s="469"/>
      <c r="C536" s="469"/>
      <c r="D536" s="469"/>
      <c r="E536" s="469"/>
      <c r="F536" s="469"/>
      <c r="G536" s="469"/>
      <c r="H536" s="469"/>
      <c r="I536" s="469"/>
      <c r="J536" s="469"/>
      <c r="K536" s="469"/>
      <c r="L536" s="469"/>
      <c r="M536" s="469"/>
      <c r="N536" s="469"/>
      <c r="O536" s="469" t="s">
        <v>58</v>
      </c>
      <c r="P536" s="469"/>
      <c r="Q536" s="469"/>
      <c r="R536" s="469"/>
      <c r="S536" s="469"/>
      <c r="T536" s="469"/>
      <c r="U536" s="469"/>
      <c r="V536" s="469"/>
      <c r="W536" s="469"/>
      <c r="X536" s="469"/>
      <c r="Y536" s="469" t="s">
        <v>59</v>
      </c>
      <c r="Z536" s="469"/>
      <c r="AA536" s="469"/>
      <c r="AB536" s="469"/>
      <c r="AC536" s="469"/>
      <c r="AD536" s="469"/>
      <c r="AE536" s="469"/>
      <c r="AF536" s="469"/>
      <c r="AG536" s="469"/>
      <c r="AH536" s="469"/>
    </row>
    <row r="537" spans="1:36" s="1" customFormat="1" x14ac:dyDescent="0.25">
      <c r="A537" s="469"/>
      <c r="B537" s="469"/>
      <c r="C537" s="469"/>
      <c r="D537" s="469"/>
      <c r="E537" s="469"/>
      <c r="F537" s="469"/>
      <c r="G537" s="469"/>
      <c r="H537" s="469"/>
      <c r="I537" s="469"/>
      <c r="J537" s="469"/>
      <c r="K537" s="469"/>
      <c r="L537" s="469"/>
      <c r="M537" s="469"/>
      <c r="N537" s="469"/>
      <c r="O537" s="469"/>
      <c r="P537" s="469"/>
      <c r="Q537" s="469"/>
      <c r="R537" s="469"/>
      <c r="S537" s="469"/>
      <c r="T537" s="469"/>
      <c r="U537" s="469"/>
      <c r="V537" s="469"/>
      <c r="W537" s="469"/>
      <c r="X537" s="469"/>
      <c r="Y537" s="469"/>
      <c r="Z537" s="469"/>
      <c r="AA537" s="469"/>
      <c r="AB537" s="469"/>
      <c r="AC537" s="469"/>
      <c r="AD537" s="469"/>
      <c r="AE537" s="469"/>
      <c r="AF537" s="469"/>
      <c r="AG537" s="469"/>
      <c r="AH537" s="469"/>
    </row>
    <row r="538" spans="1:36" s="1" customFormat="1" ht="15" customHeight="1" x14ac:dyDescent="0.25">
      <c r="A538" s="456" t="s">
        <v>523</v>
      </c>
      <c r="B538" s="457"/>
      <c r="C538" s="457"/>
      <c r="D538" s="457"/>
      <c r="E538" s="457"/>
      <c r="F538" s="457"/>
      <c r="G538" s="457"/>
      <c r="H538" s="457"/>
      <c r="I538" s="457"/>
      <c r="J538" s="457"/>
      <c r="K538" s="457"/>
      <c r="L538" s="457"/>
      <c r="M538" s="457"/>
      <c r="N538" s="458"/>
      <c r="O538" s="462">
        <f>O540+O542</f>
        <v>17126</v>
      </c>
      <c r="P538" s="462"/>
      <c r="Q538" s="462"/>
      <c r="R538" s="462"/>
      <c r="S538" s="462"/>
      <c r="T538" s="462"/>
      <c r="U538" s="462"/>
      <c r="V538" s="462"/>
      <c r="W538" s="462"/>
      <c r="X538" s="462"/>
      <c r="Y538" s="462">
        <f>Y540+Y542</f>
        <v>35672</v>
      </c>
      <c r="Z538" s="462"/>
      <c r="AA538" s="462"/>
      <c r="AB538" s="462"/>
      <c r="AC538" s="462"/>
      <c r="AD538" s="462"/>
      <c r="AE538" s="462"/>
      <c r="AF538" s="462"/>
      <c r="AG538" s="462"/>
      <c r="AH538" s="462"/>
      <c r="AI538" s="1" t="str">
        <f>IF(ROUND(Y538-Pasíva!E30+Pasíva!E42+Pasíva!E33,0)=0,"","CHYBA")</f>
        <v/>
      </c>
    </row>
    <row r="539" spans="1:36" s="1" customFormat="1" x14ac:dyDescent="0.25">
      <c r="A539" s="459"/>
      <c r="B539" s="460"/>
      <c r="C539" s="460"/>
      <c r="D539" s="460"/>
      <c r="E539" s="460"/>
      <c r="F539" s="460"/>
      <c r="G539" s="460"/>
      <c r="H539" s="460"/>
      <c r="I539" s="460"/>
      <c r="J539" s="460"/>
      <c r="K539" s="460"/>
      <c r="L539" s="460"/>
      <c r="M539" s="460"/>
      <c r="N539" s="461"/>
      <c r="O539" s="462"/>
      <c r="P539" s="462"/>
      <c r="Q539" s="462"/>
      <c r="R539" s="462"/>
      <c r="S539" s="462"/>
      <c r="T539" s="462"/>
      <c r="U539" s="462"/>
      <c r="V539" s="462"/>
      <c r="W539" s="462"/>
      <c r="X539" s="462"/>
      <c r="Y539" s="462"/>
      <c r="Z539" s="462"/>
      <c r="AA539" s="462"/>
      <c r="AB539" s="462"/>
      <c r="AC539" s="462"/>
      <c r="AD539" s="462"/>
      <c r="AE539" s="462"/>
      <c r="AF539" s="462"/>
      <c r="AG539" s="462"/>
      <c r="AH539" s="462"/>
      <c r="AI539" s="1" t="str">
        <f>IF(ROUND(O538-Pasíva!D30+Pasíva!D33+Pasíva!D42,0)=0,"","CHYBA")</f>
        <v/>
      </c>
    </row>
    <row r="540" spans="1:36" s="1" customFormat="1" ht="15" customHeight="1" x14ac:dyDescent="0.25">
      <c r="A540" s="449" t="s">
        <v>524</v>
      </c>
      <c r="B540" s="450"/>
      <c r="C540" s="450"/>
      <c r="D540" s="450"/>
      <c r="E540" s="450"/>
      <c r="F540" s="450"/>
      <c r="G540" s="450"/>
      <c r="H540" s="450"/>
      <c r="I540" s="450"/>
      <c r="J540" s="450"/>
      <c r="K540" s="450"/>
      <c r="L540" s="450"/>
      <c r="M540" s="450"/>
      <c r="N540" s="451"/>
      <c r="O540" s="455"/>
      <c r="P540" s="455"/>
      <c r="Q540" s="455"/>
      <c r="R540" s="455"/>
      <c r="S540" s="455"/>
      <c r="T540" s="455"/>
      <c r="U540" s="455"/>
      <c r="V540" s="455"/>
      <c r="W540" s="455"/>
      <c r="X540" s="455"/>
      <c r="Y540" s="455"/>
      <c r="Z540" s="455"/>
      <c r="AA540" s="455"/>
      <c r="AB540" s="455"/>
      <c r="AC540" s="455"/>
      <c r="AD540" s="455"/>
      <c r="AE540" s="455"/>
      <c r="AF540" s="455"/>
      <c r="AG540" s="455"/>
      <c r="AH540" s="455"/>
    </row>
    <row r="541" spans="1:36" s="1" customFormat="1" x14ac:dyDescent="0.25">
      <c r="A541" s="452"/>
      <c r="B541" s="453"/>
      <c r="C541" s="453"/>
      <c r="D541" s="453"/>
      <c r="E541" s="453"/>
      <c r="F541" s="453"/>
      <c r="G541" s="453"/>
      <c r="H541" s="453"/>
      <c r="I541" s="453"/>
      <c r="J541" s="453"/>
      <c r="K541" s="453"/>
      <c r="L541" s="453"/>
      <c r="M541" s="453"/>
      <c r="N541" s="454"/>
      <c r="O541" s="455"/>
      <c r="P541" s="455"/>
      <c r="Q541" s="455"/>
      <c r="R541" s="455"/>
      <c r="S541" s="455"/>
      <c r="T541" s="455"/>
      <c r="U541" s="455"/>
      <c r="V541" s="455"/>
      <c r="W541" s="455"/>
      <c r="X541" s="455"/>
      <c r="Y541" s="455"/>
      <c r="Z541" s="455"/>
      <c r="AA541" s="455"/>
      <c r="AB541" s="455"/>
      <c r="AC541" s="455"/>
      <c r="AD541" s="455"/>
      <c r="AE541" s="455"/>
      <c r="AF541" s="455"/>
      <c r="AG541" s="455"/>
      <c r="AH541" s="455"/>
    </row>
    <row r="542" spans="1:36" s="1" customFormat="1" ht="15" customHeight="1" x14ac:dyDescent="0.25">
      <c r="A542" s="449" t="s">
        <v>525</v>
      </c>
      <c r="B542" s="450"/>
      <c r="C542" s="450"/>
      <c r="D542" s="450"/>
      <c r="E542" s="450"/>
      <c r="F542" s="450"/>
      <c r="G542" s="450"/>
      <c r="H542" s="450"/>
      <c r="I542" s="450"/>
      <c r="J542" s="450"/>
      <c r="K542" s="450"/>
      <c r="L542" s="450"/>
      <c r="M542" s="450"/>
      <c r="N542" s="451"/>
      <c r="O542" s="455">
        <v>17126</v>
      </c>
      <c r="P542" s="455"/>
      <c r="Q542" s="455"/>
      <c r="R542" s="455"/>
      <c r="S542" s="455"/>
      <c r="T542" s="455"/>
      <c r="U542" s="455"/>
      <c r="V542" s="455"/>
      <c r="W542" s="455"/>
      <c r="X542" s="455"/>
      <c r="Y542" s="455">
        <v>35672</v>
      </c>
      <c r="Z542" s="455"/>
      <c r="AA542" s="455"/>
      <c r="AB542" s="455"/>
      <c r="AC542" s="455"/>
      <c r="AD542" s="455"/>
      <c r="AE542" s="455"/>
      <c r="AF542" s="455"/>
      <c r="AG542" s="455"/>
      <c r="AH542" s="455"/>
      <c r="AJ542" s="1" t="s">
        <v>1077</v>
      </c>
    </row>
    <row r="543" spans="1:36" s="1" customFormat="1" x14ac:dyDescent="0.25">
      <c r="A543" s="452"/>
      <c r="B543" s="453"/>
      <c r="C543" s="453"/>
      <c r="D543" s="453"/>
      <c r="E543" s="453"/>
      <c r="F543" s="453"/>
      <c r="G543" s="453"/>
      <c r="H543" s="453"/>
      <c r="I543" s="453"/>
      <c r="J543" s="453"/>
      <c r="K543" s="453"/>
      <c r="L543" s="453"/>
      <c r="M543" s="453"/>
      <c r="N543" s="454"/>
      <c r="O543" s="455"/>
      <c r="P543" s="455"/>
      <c r="Q543" s="455"/>
      <c r="R543" s="455"/>
      <c r="S543" s="455"/>
      <c r="T543" s="455"/>
      <c r="U543" s="455"/>
      <c r="V543" s="455"/>
      <c r="W543" s="455"/>
      <c r="X543" s="455"/>
      <c r="Y543" s="455"/>
      <c r="Z543" s="455"/>
      <c r="AA543" s="455"/>
      <c r="AB543" s="455"/>
      <c r="AC543" s="455"/>
      <c r="AD543" s="455"/>
      <c r="AE543" s="455"/>
      <c r="AF543" s="455"/>
      <c r="AG543" s="455"/>
      <c r="AH543" s="455"/>
      <c r="AJ543" s="1" t="s">
        <v>1077</v>
      </c>
    </row>
    <row r="544" spans="1:36" s="1" customFormat="1" ht="15" customHeight="1" x14ac:dyDescent="0.25">
      <c r="A544" s="456" t="s">
        <v>526</v>
      </c>
      <c r="B544" s="457"/>
      <c r="C544" s="457"/>
      <c r="D544" s="457"/>
      <c r="E544" s="457"/>
      <c r="F544" s="457"/>
      <c r="G544" s="457"/>
      <c r="H544" s="457"/>
      <c r="I544" s="457"/>
      <c r="J544" s="457"/>
      <c r="K544" s="457"/>
      <c r="L544" s="457"/>
      <c r="M544" s="457"/>
      <c r="N544" s="458"/>
      <c r="O544" s="470">
        <f>O546+O548</f>
        <v>1802876</v>
      </c>
      <c r="P544" s="470"/>
      <c r="Q544" s="470"/>
      <c r="R544" s="470"/>
      <c r="S544" s="470"/>
      <c r="T544" s="470"/>
      <c r="U544" s="470"/>
      <c r="V544" s="470"/>
      <c r="W544" s="470"/>
      <c r="X544" s="470"/>
      <c r="Y544" s="470">
        <f>Y546+Y548</f>
        <v>2469153</v>
      </c>
      <c r="Z544" s="470"/>
      <c r="AA544" s="470"/>
      <c r="AB544" s="470"/>
      <c r="AC544" s="470"/>
      <c r="AD544" s="470"/>
      <c r="AE544" s="470"/>
      <c r="AF544" s="470"/>
      <c r="AG544" s="470"/>
      <c r="AH544" s="470"/>
      <c r="AI544" s="1" t="str">
        <f>IF(ROUND(Y544-Pasíva!E43,0)=0,"","CHYBA")</f>
        <v/>
      </c>
    </row>
    <row r="545" spans="1:36" s="1" customFormat="1" x14ac:dyDescent="0.25">
      <c r="A545" s="459"/>
      <c r="B545" s="460"/>
      <c r="C545" s="460"/>
      <c r="D545" s="460"/>
      <c r="E545" s="460"/>
      <c r="F545" s="460"/>
      <c r="G545" s="460"/>
      <c r="H545" s="460"/>
      <c r="I545" s="460"/>
      <c r="J545" s="460"/>
      <c r="K545" s="460"/>
      <c r="L545" s="460"/>
      <c r="M545" s="460"/>
      <c r="N545" s="461"/>
      <c r="O545" s="470"/>
      <c r="P545" s="470"/>
      <c r="Q545" s="470"/>
      <c r="R545" s="470"/>
      <c r="S545" s="470"/>
      <c r="T545" s="470"/>
      <c r="U545" s="470"/>
      <c r="V545" s="470"/>
      <c r="W545" s="470"/>
      <c r="X545" s="470"/>
      <c r="Y545" s="470"/>
      <c r="Z545" s="470"/>
      <c r="AA545" s="470"/>
      <c r="AB545" s="470"/>
      <c r="AC545" s="470"/>
      <c r="AD545" s="470"/>
      <c r="AE545" s="470"/>
      <c r="AF545" s="470"/>
      <c r="AG545" s="470"/>
      <c r="AH545" s="470"/>
      <c r="AI545" s="1" t="str">
        <f>IF(ROUND(O544-Pasíva!D43,0)=0,"","CHYBA")</f>
        <v/>
      </c>
    </row>
    <row r="546" spans="1:36" s="1" customFormat="1" x14ac:dyDescent="0.25">
      <c r="A546" s="449" t="s">
        <v>527</v>
      </c>
      <c r="B546" s="450"/>
      <c r="C546" s="450"/>
      <c r="D546" s="450"/>
      <c r="E546" s="450"/>
      <c r="F546" s="450"/>
      <c r="G546" s="450"/>
      <c r="H546" s="450"/>
      <c r="I546" s="450"/>
      <c r="J546" s="450"/>
      <c r="K546" s="450"/>
      <c r="L546" s="450"/>
      <c r="M546" s="450"/>
      <c r="N546" s="451"/>
      <c r="O546" s="471">
        <f>1802876-25670</f>
        <v>1777206</v>
      </c>
      <c r="P546" s="471"/>
      <c r="Q546" s="471"/>
      <c r="R546" s="471"/>
      <c r="S546" s="471"/>
      <c r="T546" s="471"/>
      <c r="U546" s="471"/>
      <c r="V546" s="471"/>
      <c r="W546" s="471"/>
      <c r="X546" s="471"/>
      <c r="Y546" s="471">
        <v>2466215</v>
      </c>
      <c r="Z546" s="471"/>
      <c r="AA546" s="471"/>
      <c r="AB546" s="471"/>
      <c r="AC546" s="471"/>
      <c r="AD546" s="471"/>
      <c r="AE546" s="471"/>
      <c r="AF546" s="471"/>
      <c r="AG546" s="471"/>
      <c r="AH546" s="471"/>
    </row>
    <row r="547" spans="1:36" s="1" customFormat="1" x14ac:dyDescent="0.25">
      <c r="A547" s="452"/>
      <c r="B547" s="453"/>
      <c r="C547" s="453"/>
      <c r="D547" s="453"/>
      <c r="E547" s="453"/>
      <c r="F547" s="453"/>
      <c r="G547" s="453"/>
      <c r="H547" s="453"/>
      <c r="I547" s="453"/>
      <c r="J547" s="453"/>
      <c r="K547" s="453"/>
      <c r="L547" s="453"/>
      <c r="M547" s="453"/>
      <c r="N547" s="454"/>
      <c r="O547" s="471"/>
      <c r="P547" s="471"/>
      <c r="Q547" s="471"/>
      <c r="R547" s="471"/>
      <c r="S547" s="471"/>
      <c r="T547" s="471"/>
      <c r="U547" s="471"/>
      <c r="V547" s="471"/>
      <c r="W547" s="471"/>
      <c r="X547" s="471"/>
      <c r="Y547" s="471"/>
      <c r="Z547" s="471"/>
      <c r="AA547" s="471"/>
      <c r="AB547" s="471"/>
      <c r="AC547" s="471"/>
      <c r="AD547" s="471"/>
      <c r="AE547" s="471"/>
      <c r="AF547" s="471"/>
      <c r="AG547" s="471"/>
      <c r="AH547" s="471"/>
    </row>
    <row r="548" spans="1:36" s="1" customFormat="1" x14ac:dyDescent="0.25">
      <c r="A548" s="449" t="s">
        <v>528</v>
      </c>
      <c r="B548" s="450"/>
      <c r="C548" s="450"/>
      <c r="D548" s="450"/>
      <c r="E548" s="450"/>
      <c r="F548" s="450"/>
      <c r="G548" s="450"/>
      <c r="H548" s="450"/>
      <c r="I548" s="450"/>
      <c r="J548" s="450"/>
      <c r="K548" s="450"/>
      <c r="L548" s="450"/>
      <c r="M548" s="450"/>
      <c r="N548" s="451"/>
      <c r="O548" s="455">
        <v>25670</v>
      </c>
      <c r="P548" s="455"/>
      <c r="Q548" s="455"/>
      <c r="R548" s="455"/>
      <c r="S548" s="455"/>
      <c r="T548" s="455"/>
      <c r="U548" s="455"/>
      <c r="V548" s="455"/>
      <c r="W548" s="455"/>
      <c r="X548" s="455"/>
      <c r="Y548" s="455">
        <v>2938</v>
      </c>
      <c r="Z548" s="455"/>
      <c r="AA548" s="455"/>
      <c r="AB548" s="455"/>
      <c r="AC548" s="455"/>
      <c r="AD548" s="455"/>
      <c r="AE548" s="455"/>
      <c r="AF548" s="455"/>
      <c r="AG548" s="455"/>
      <c r="AH548" s="455"/>
      <c r="AJ548" s="1" t="s">
        <v>1077</v>
      </c>
    </row>
    <row r="549" spans="1:36" s="1" customFormat="1" x14ac:dyDescent="0.25">
      <c r="A549" s="452"/>
      <c r="B549" s="453"/>
      <c r="C549" s="453"/>
      <c r="D549" s="453"/>
      <c r="E549" s="453"/>
      <c r="F549" s="453"/>
      <c r="G549" s="453"/>
      <c r="H549" s="453"/>
      <c r="I549" s="453"/>
      <c r="J549" s="453"/>
      <c r="K549" s="453"/>
      <c r="L549" s="453"/>
      <c r="M549" s="453"/>
      <c r="N549" s="454"/>
      <c r="O549" s="455"/>
      <c r="P549" s="455"/>
      <c r="Q549" s="455"/>
      <c r="R549" s="455"/>
      <c r="S549" s="455"/>
      <c r="T549" s="455"/>
      <c r="U549" s="455"/>
      <c r="V549" s="455"/>
      <c r="W549" s="455"/>
      <c r="X549" s="455"/>
      <c r="Y549" s="455"/>
      <c r="Z549" s="455"/>
      <c r="AA549" s="455"/>
      <c r="AB549" s="455"/>
      <c r="AC549" s="455"/>
      <c r="AD549" s="455"/>
      <c r="AE549" s="455"/>
      <c r="AF549" s="455"/>
      <c r="AG549" s="455"/>
      <c r="AH549" s="455"/>
      <c r="AJ549" s="1" t="s">
        <v>1077</v>
      </c>
    </row>
    <row r="550" spans="1:36" s="145" customFormat="1" x14ac:dyDescent="0.25">
      <c r="A550" s="196"/>
      <c r="B550" s="196"/>
      <c r="C550" s="196"/>
      <c r="D550" s="196"/>
      <c r="E550" s="196"/>
      <c r="F550" s="196"/>
      <c r="G550" s="196"/>
      <c r="H550" s="196"/>
      <c r="I550" s="196"/>
      <c r="J550" s="196"/>
      <c r="K550" s="196"/>
      <c r="L550" s="196"/>
      <c r="M550" s="196"/>
      <c r="N550" s="196"/>
      <c r="O550" s="208"/>
      <c r="P550" s="208"/>
      <c r="Q550" s="208"/>
      <c r="R550" s="208"/>
      <c r="S550" s="208"/>
      <c r="T550" s="208"/>
      <c r="U550" s="208"/>
      <c r="V550" s="208"/>
      <c r="W550" s="208"/>
      <c r="X550" s="208"/>
      <c r="Y550" s="208"/>
      <c r="Z550" s="208"/>
      <c r="AA550" s="208"/>
      <c r="AB550" s="208"/>
      <c r="AC550" s="208"/>
      <c r="AD550" s="208"/>
      <c r="AE550" s="208"/>
      <c r="AF550" s="208"/>
      <c r="AG550" s="208"/>
      <c r="AH550" s="208"/>
    </row>
    <row r="551" spans="1:36" s="145" customFormat="1" ht="14.45" hidden="1" x14ac:dyDescent="0.3">
      <c r="A551" s="196"/>
      <c r="B551" s="196"/>
      <c r="C551" s="196"/>
      <c r="D551" s="196"/>
      <c r="E551" s="196"/>
      <c r="F551" s="196"/>
      <c r="G551" s="196"/>
      <c r="H551" s="196"/>
      <c r="I551" s="196"/>
      <c r="J551" s="196"/>
      <c r="K551" s="196"/>
      <c r="L551" s="196"/>
      <c r="M551" s="196"/>
      <c r="N551" s="196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  <c r="AH551" s="209"/>
    </row>
    <row r="552" spans="1:36" x14ac:dyDescent="0.25">
      <c r="A552" s="195" t="s">
        <v>1311</v>
      </c>
      <c r="B552" s="195"/>
      <c r="C552" s="195"/>
      <c r="D552" s="195"/>
      <c r="E552" s="195"/>
      <c r="F552" s="195"/>
      <c r="G552" s="195"/>
      <c r="H552" s="195"/>
      <c r="I552" s="195"/>
      <c r="J552" s="195"/>
      <c r="K552" s="195"/>
      <c r="L552" s="195"/>
      <c r="M552" s="195"/>
      <c r="N552" s="195"/>
      <c r="O552" s="195"/>
      <c r="P552" s="195"/>
      <c r="Q552" s="195"/>
      <c r="R552" s="195"/>
      <c r="S552" s="195"/>
      <c r="T552" s="195"/>
      <c r="U552" s="195"/>
      <c r="V552" s="195"/>
      <c r="W552" s="195"/>
      <c r="X552" s="195"/>
      <c r="Y552" s="195"/>
      <c r="Z552" s="195"/>
      <c r="AA552" s="195"/>
      <c r="AB552" s="195"/>
      <c r="AC552" s="195"/>
      <c r="AD552" s="195"/>
      <c r="AE552" s="195"/>
      <c r="AF552" s="195"/>
      <c r="AG552" s="195"/>
      <c r="AH552" s="195"/>
    </row>
    <row r="553" spans="1:36" ht="14.45" hidden="1" x14ac:dyDescent="0.3">
      <c r="A553" s="468" t="s">
        <v>522</v>
      </c>
      <c r="B553" s="468"/>
      <c r="C553" s="468"/>
      <c r="D553" s="468"/>
      <c r="E553" s="468"/>
      <c r="F553" s="468"/>
      <c r="G553" s="468"/>
      <c r="H553" s="468"/>
      <c r="I553" s="468"/>
      <c r="J553" s="468"/>
      <c r="K553" s="468"/>
      <c r="L553" s="468"/>
      <c r="M553" s="468"/>
      <c r="N553" s="468"/>
      <c r="O553" s="468"/>
      <c r="P553" s="468"/>
      <c r="Q553" s="468"/>
      <c r="R553" s="468"/>
      <c r="S553" s="468"/>
      <c r="T553" s="468"/>
      <c r="U553" s="468"/>
      <c r="V553" s="468"/>
      <c r="W553" s="468"/>
      <c r="X553" s="468"/>
      <c r="Y553" s="468"/>
      <c r="Z553" s="468"/>
      <c r="AA553" s="468"/>
      <c r="AB553" s="468"/>
      <c r="AC553" s="468"/>
      <c r="AD553" s="468"/>
      <c r="AE553" s="468"/>
      <c r="AF553" s="468"/>
      <c r="AG553" s="468"/>
      <c r="AH553" s="468"/>
    </row>
    <row r="554" spans="1:36" ht="14.45" hidden="1" x14ac:dyDescent="0.3">
      <c r="A554" s="195"/>
      <c r="B554" s="195"/>
      <c r="C554" s="195"/>
      <c r="D554" s="195"/>
      <c r="E554" s="195"/>
      <c r="F554" s="195"/>
      <c r="G554" s="195"/>
      <c r="H554" s="195"/>
      <c r="I554" s="195"/>
      <c r="J554" s="195"/>
      <c r="K554" s="195"/>
      <c r="L554" s="195"/>
      <c r="M554" s="195"/>
      <c r="N554" s="195"/>
      <c r="O554" s="195"/>
      <c r="P554" s="195"/>
      <c r="Q554" s="195"/>
      <c r="R554" s="195"/>
      <c r="S554" s="195"/>
      <c r="T554" s="195"/>
      <c r="U554" s="195"/>
      <c r="V554" s="195"/>
      <c r="W554" s="195"/>
      <c r="X554" s="195"/>
      <c r="Y554" s="195"/>
      <c r="Z554" s="195"/>
      <c r="AA554" s="195"/>
      <c r="AB554" s="195"/>
      <c r="AC554" s="195"/>
      <c r="AD554" s="195"/>
      <c r="AE554" s="195"/>
      <c r="AF554" s="195"/>
      <c r="AG554" s="195"/>
      <c r="AH554" s="195"/>
    </row>
    <row r="555" spans="1:36" ht="14.45" hidden="1" x14ac:dyDescent="0.3">
      <c r="A555" s="469" t="s">
        <v>521</v>
      </c>
      <c r="B555" s="469"/>
      <c r="C555" s="469"/>
      <c r="D555" s="469"/>
      <c r="E555" s="469"/>
      <c r="F555" s="469"/>
      <c r="G555" s="469"/>
      <c r="H555" s="469"/>
      <c r="I555" s="469"/>
      <c r="J555" s="469"/>
      <c r="K555" s="469"/>
      <c r="L555" s="469"/>
      <c r="M555" s="469"/>
      <c r="N555" s="469"/>
      <c r="O555" s="469" t="s">
        <v>1078</v>
      </c>
      <c r="P555" s="469"/>
      <c r="Q555" s="469"/>
      <c r="R555" s="469"/>
      <c r="S555" s="469"/>
      <c r="T555" s="469"/>
      <c r="U555" s="469"/>
      <c r="V555" s="469"/>
      <c r="W555" s="469"/>
      <c r="X555" s="469"/>
      <c r="Y555" s="469" t="s">
        <v>520</v>
      </c>
      <c r="Z555" s="469"/>
      <c r="AA555" s="469"/>
      <c r="AB555" s="469"/>
      <c r="AC555" s="469"/>
      <c r="AD555" s="469"/>
      <c r="AE555" s="469"/>
      <c r="AF555" s="469"/>
      <c r="AG555" s="469"/>
      <c r="AH555" s="469"/>
    </row>
    <row r="556" spans="1:36" ht="14.45" hidden="1" x14ac:dyDescent="0.3">
      <c r="A556" s="469"/>
      <c r="B556" s="469"/>
      <c r="C556" s="469"/>
      <c r="D556" s="469"/>
      <c r="E556" s="469"/>
      <c r="F556" s="469"/>
      <c r="G556" s="469"/>
      <c r="H556" s="469"/>
      <c r="I556" s="469"/>
      <c r="J556" s="469"/>
      <c r="K556" s="469"/>
      <c r="L556" s="469"/>
      <c r="M556" s="469"/>
      <c r="N556" s="469"/>
      <c r="O556" s="469"/>
      <c r="P556" s="469"/>
      <c r="Q556" s="469"/>
      <c r="R556" s="469"/>
      <c r="S556" s="469"/>
      <c r="T556" s="469"/>
      <c r="U556" s="469"/>
      <c r="V556" s="469"/>
      <c r="W556" s="469"/>
      <c r="X556" s="469"/>
      <c r="Y556" s="469"/>
      <c r="Z556" s="469"/>
      <c r="AA556" s="469"/>
      <c r="AB556" s="469"/>
      <c r="AC556" s="469"/>
      <c r="AD556" s="469"/>
      <c r="AE556" s="469"/>
      <c r="AF556" s="469"/>
      <c r="AG556" s="469"/>
      <c r="AH556" s="469"/>
    </row>
    <row r="557" spans="1:36" ht="14.45" hidden="1" x14ac:dyDescent="0.3">
      <c r="A557" s="463"/>
      <c r="B557" s="463"/>
      <c r="C557" s="463"/>
      <c r="D557" s="463"/>
      <c r="E557" s="463"/>
      <c r="F557" s="463"/>
      <c r="G557" s="463"/>
      <c r="H557" s="463"/>
      <c r="I557" s="463"/>
      <c r="J557" s="463"/>
      <c r="K557" s="463"/>
      <c r="L557" s="463"/>
      <c r="M557" s="463"/>
      <c r="N557" s="463"/>
      <c r="O557" s="464">
        <v>0</v>
      </c>
      <c r="P557" s="464"/>
      <c r="Q557" s="464"/>
      <c r="R557" s="464"/>
      <c r="S557" s="464"/>
      <c r="T557" s="464"/>
      <c r="U557" s="464"/>
      <c r="V557" s="464"/>
      <c r="W557" s="464"/>
      <c r="X557" s="464"/>
      <c r="Y557" s="463">
        <v>0</v>
      </c>
      <c r="Z557" s="463"/>
      <c r="AA557" s="463"/>
      <c r="AB557" s="463"/>
      <c r="AC557" s="463"/>
      <c r="AD557" s="463"/>
      <c r="AE557" s="463"/>
      <c r="AF557" s="463"/>
      <c r="AG557" s="463"/>
      <c r="AH557" s="463"/>
    </row>
    <row r="558" spans="1:36" ht="14.45" hidden="1" x14ac:dyDescent="0.3">
      <c r="A558" s="463"/>
      <c r="B558" s="463"/>
      <c r="C558" s="463"/>
      <c r="D558" s="463"/>
      <c r="E558" s="463"/>
      <c r="F558" s="463"/>
      <c r="G558" s="463"/>
      <c r="H558" s="463"/>
      <c r="I558" s="463"/>
      <c r="J558" s="463"/>
      <c r="K558" s="463"/>
      <c r="L558" s="463"/>
      <c r="M558" s="463"/>
      <c r="N558" s="463"/>
      <c r="O558" s="464"/>
      <c r="P558" s="464"/>
      <c r="Q558" s="464"/>
      <c r="R558" s="464"/>
      <c r="S558" s="464"/>
      <c r="T558" s="464"/>
      <c r="U558" s="464"/>
      <c r="V558" s="464"/>
      <c r="W558" s="464"/>
      <c r="X558" s="464"/>
      <c r="Y558" s="463"/>
      <c r="Z558" s="463"/>
      <c r="AA558" s="463"/>
      <c r="AB558" s="463"/>
      <c r="AC558" s="463"/>
      <c r="AD558" s="463"/>
      <c r="AE558" s="463"/>
      <c r="AF558" s="463"/>
      <c r="AG558" s="463"/>
      <c r="AH558" s="463"/>
    </row>
    <row r="559" spans="1:36" ht="14.45" hidden="1" x14ac:dyDescent="0.3">
      <c r="A559" s="195"/>
      <c r="B559" s="195"/>
      <c r="C559" s="195"/>
      <c r="D559" s="195"/>
      <c r="E559" s="195"/>
      <c r="F559" s="195"/>
      <c r="G559" s="195"/>
      <c r="H559" s="195"/>
      <c r="I559" s="195"/>
      <c r="J559" s="195"/>
      <c r="K559" s="195"/>
      <c r="L559" s="195"/>
      <c r="M559" s="195"/>
      <c r="N559" s="195"/>
      <c r="O559" s="195"/>
      <c r="P559" s="195"/>
      <c r="Q559" s="195"/>
      <c r="R559" s="195"/>
      <c r="S559" s="195"/>
      <c r="T559" s="195"/>
      <c r="U559" s="195"/>
      <c r="V559" s="195"/>
      <c r="W559" s="195"/>
      <c r="X559" s="195"/>
      <c r="Y559" s="195">
        <v>0</v>
      </c>
      <c r="Z559" s="195"/>
      <c r="AA559" s="195"/>
      <c r="AB559" s="195"/>
      <c r="AC559" s="195"/>
      <c r="AD559" s="195"/>
      <c r="AE559" s="195"/>
      <c r="AF559" s="195"/>
      <c r="AG559" s="195"/>
      <c r="AH559" s="195"/>
    </row>
    <row r="560" spans="1:36" ht="14.45" hidden="1" x14ac:dyDescent="0.3">
      <c r="A560" s="465"/>
      <c r="B560" s="466"/>
      <c r="C560" s="466"/>
      <c r="D560" s="466"/>
      <c r="E560" s="466"/>
      <c r="F560" s="466"/>
      <c r="G560" s="466"/>
      <c r="H560" s="466"/>
      <c r="I560" s="466"/>
      <c r="J560" s="466"/>
      <c r="K560" s="466"/>
      <c r="L560" s="466"/>
      <c r="M560" s="466"/>
      <c r="N560" s="466"/>
      <c r="O560" s="466"/>
      <c r="P560" s="466"/>
      <c r="Q560" s="466"/>
      <c r="R560" s="466"/>
      <c r="S560" s="466"/>
      <c r="T560" s="466"/>
      <c r="U560" s="466"/>
      <c r="V560" s="466"/>
      <c r="W560" s="466"/>
      <c r="X560" s="466"/>
      <c r="Y560" s="466"/>
      <c r="Z560" s="466"/>
      <c r="AA560" s="466"/>
      <c r="AB560" s="466"/>
      <c r="AC560" s="466"/>
      <c r="AD560" s="466"/>
      <c r="AE560" s="466"/>
      <c r="AF560" s="466"/>
      <c r="AG560" s="466"/>
      <c r="AH560" s="466"/>
    </row>
    <row r="561" spans="1:38" ht="14.45" hidden="1" x14ac:dyDescent="0.3">
      <c r="A561" s="195"/>
      <c r="B561" s="195"/>
      <c r="C561" s="195"/>
      <c r="D561" s="195"/>
      <c r="E561" s="195"/>
      <c r="F561" s="195"/>
      <c r="G561" s="195"/>
      <c r="H561" s="195"/>
      <c r="I561" s="195"/>
      <c r="J561" s="195"/>
      <c r="K561" s="195"/>
      <c r="L561" s="195"/>
      <c r="M561" s="195"/>
      <c r="N561" s="195"/>
      <c r="O561" s="195"/>
      <c r="P561" s="195"/>
      <c r="Q561" s="195"/>
      <c r="R561" s="195"/>
      <c r="S561" s="195"/>
      <c r="T561" s="195"/>
      <c r="U561" s="195"/>
      <c r="V561" s="195"/>
      <c r="W561" s="195"/>
      <c r="X561" s="195"/>
      <c r="Y561" s="195"/>
      <c r="Z561" s="195"/>
      <c r="AA561" s="195"/>
      <c r="AB561" s="195"/>
      <c r="AC561" s="195"/>
      <c r="AD561" s="195"/>
      <c r="AE561" s="195"/>
      <c r="AF561" s="195"/>
      <c r="AG561" s="195"/>
      <c r="AH561" s="195"/>
      <c r="AI561" s="141"/>
      <c r="AJ561" s="124"/>
      <c r="AK561" s="124"/>
      <c r="AL561" s="124"/>
    </row>
    <row r="562" spans="1:38" x14ac:dyDescent="0.25">
      <c r="A562" s="195"/>
      <c r="B562" s="195"/>
      <c r="C562" s="195"/>
      <c r="D562" s="195"/>
      <c r="E562" s="195"/>
      <c r="F562" s="195"/>
      <c r="G562" s="195"/>
      <c r="H562" s="195"/>
      <c r="I562" s="195"/>
      <c r="J562" s="195"/>
      <c r="K562" s="195"/>
      <c r="L562" s="195"/>
      <c r="M562" s="195"/>
      <c r="N562" s="195"/>
      <c r="O562" s="195"/>
      <c r="P562" s="195"/>
      <c r="Q562" s="195"/>
      <c r="R562" s="195"/>
      <c r="S562" s="195"/>
      <c r="T562" s="195"/>
      <c r="U562" s="195"/>
      <c r="V562" s="195"/>
      <c r="W562" s="195"/>
      <c r="X562" s="195"/>
      <c r="Y562" s="195"/>
      <c r="Z562" s="195"/>
      <c r="AA562" s="195"/>
      <c r="AB562" s="195"/>
      <c r="AC562" s="195"/>
      <c r="AD562" s="195"/>
      <c r="AE562" s="195"/>
      <c r="AF562" s="195"/>
      <c r="AG562" s="195"/>
      <c r="AH562" s="195"/>
      <c r="AI562" s="141"/>
      <c r="AJ562" s="124"/>
      <c r="AK562" s="124"/>
      <c r="AL562" s="124"/>
    </row>
    <row r="563" spans="1:38" x14ac:dyDescent="0.25">
      <c r="A563" s="467" t="s">
        <v>519</v>
      </c>
      <c r="B563" s="468"/>
      <c r="C563" s="468"/>
      <c r="D563" s="468"/>
      <c r="E563" s="468"/>
      <c r="F563" s="468"/>
      <c r="G563" s="468"/>
      <c r="H563" s="468"/>
      <c r="I563" s="468"/>
      <c r="J563" s="468"/>
      <c r="K563" s="468"/>
      <c r="L563" s="468"/>
      <c r="M563" s="468"/>
      <c r="N563" s="468"/>
      <c r="O563" s="468"/>
      <c r="P563" s="468"/>
      <c r="Q563" s="468"/>
      <c r="R563" s="468"/>
      <c r="S563" s="468"/>
      <c r="T563" s="468"/>
      <c r="U563" s="468"/>
      <c r="V563" s="468"/>
      <c r="W563" s="468"/>
      <c r="X563" s="468"/>
      <c r="Y563" s="468"/>
      <c r="Z563" s="468"/>
      <c r="AA563" s="468"/>
      <c r="AB563" s="468"/>
      <c r="AC563" s="468"/>
      <c r="AD563" s="468"/>
      <c r="AE563" s="468"/>
      <c r="AF563" s="468"/>
      <c r="AG563" s="468"/>
      <c r="AH563" s="468"/>
    </row>
    <row r="564" spans="1:38" x14ac:dyDescent="0.25">
      <c r="A564" s="195"/>
      <c r="B564" s="195"/>
      <c r="C564" s="195"/>
      <c r="D564" s="195"/>
      <c r="E564" s="195"/>
      <c r="F564" s="195"/>
      <c r="G564" s="195"/>
      <c r="H564" s="195"/>
      <c r="I564" s="195"/>
      <c r="J564" s="195"/>
      <c r="K564" s="195"/>
      <c r="L564" s="195"/>
      <c r="M564" s="195"/>
      <c r="N564" s="195"/>
      <c r="O564" s="195"/>
      <c r="P564" s="195"/>
      <c r="Q564" s="195"/>
      <c r="R564" s="195"/>
      <c r="S564" s="195"/>
      <c r="T564" s="195"/>
      <c r="U564" s="195"/>
      <c r="V564" s="195"/>
      <c r="W564" s="195"/>
      <c r="X564" s="195"/>
      <c r="Y564" s="195"/>
      <c r="Z564" s="195"/>
      <c r="AA564" s="195"/>
      <c r="AB564" s="195"/>
      <c r="AC564" s="195"/>
      <c r="AD564" s="195"/>
      <c r="AE564" s="195"/>
      <c r="AF564" s="195"/>
      <c r="AG564" s="195"/>
      <c r="AH564" s="195"/>
    </row>
    <row r="565" spans="1:38" x14ac:dyDescent="0.25">
      <c r="A565" s="469" t="s">
        <v>90</v>
      </c>
      <c r="B565" s="469"/>
      <c r="C565" s="469"/>
      <c r="D565" s="469"/>
      <c r="E565" s="469"/>
      <c r="F565" s="469"/>
      <c r="G565" s="469"/>
      <c r="H565" s="469"/>
      <c r="I565" s="469"/>
      <c r="J565" s="469"/>
      <c r="K565" s="469"/>
      <c r="L565" s="469"/>
      <c r="M565" s="469"/>
      <c r="N565" s="469"/>
      <c r="O565" s="469" t="s">
        <v>58</v>
      </c>
      <c r="P565" s="469"/>
      <c r="Q565" s="469"/>
      <c r="R565" s="469"/>
      <c r="S565" s="469"/>
      <c r="T565" s="469"/>
      <c r="U565" s="469"/>
      <c r="V565" s="469"/>
      <c r="W565" s="469"/>
      <c r="X565" s="469"/>
      <c r="Y565" s="469" t="s">
        <v>59</v>
      </c>
      <c r="Z565" s="469"/>
      <c r="AA565" s="469"/>
      <c r="AB565" s="469"/>
      <c r="AC565" s="469"/>
      <c r="AD565" s="469"/>
      <c r="AE565" s="469"/>
      <c r="AF565" s="469"/>
      <c r="AG565" s="469"/>
      <c r="AH565" s="469"/>
    </row>
    <row r="566" spans="1:38" x14ac:dyDescent="0.25">
      <c r="A566" s="469"/>
      <c r="B566" s="469"/>
      <c r="C566" s="469"/>
      <c r="D566" s="469"/>
      <c r="E566" s="469"/>
      <c r="F566" s="469"/>
      <c r="G566" s="469"/>
      <c r="H566" s="469"/>
      <c r="I566" s="469"/>
      <c r="J566" s="469"/>
      <c r="K566" s="469"/>
      <c r="L566" s="469"/>
      <c r="M566" s="469"/>
      <c r="N566" s="469"/>
      <c r="O566" s="469"/>
      <c r="P566" s="469"/>
      <c r="Q566" s="469"/>
      <c r="R566" s="469"/>
      <c r="S566" s="469"/>
      <c r="T566" s="469"/>
      <c r="U566" s="469"/>
      <c r="V566" s="469"/>
      <c r="W566" s="469"/>
      <c r="X566" s="469"/>
      <c r="Y566" s="469"/>
      <c r="Z566" s="469"/>
      <c r="AA566" s="469"/>
      <c r="AB566" s="469"/>
      <c r="AC566" s="469"/>
      <c r="AD566" s="469"/>
      <c r="AE566" s="469"/>
      <c r="AF566" s="469"/>
      <c r="AG566" s="469"/>
      <c r="AH566" s="469"/>
    </row>
    <row r="567" spans="1:38" x14ac:dyDescent="0.25">
      <c r="A567" s="456" t="s">
        <v>518</v>
      </c>
      <c r="B567" s="457"/>
      <c r="C567" s="457"/>
      <c r="D567" s="457"/>
      <c r="E567" s="457"/>
      <c r="F567" s="457"/>
      <c r="G567" s="457"/>
      <c r="H567" s="457"/>
      <c r="I567" s="457"/>
      <c r="J567" s="457"/>
      <c r="K567" s="457"/>
      <c r="L567" s="457"/>
      <c r="M567" s="457"/>
      <c r="N567" s="458"/>
      <c r="O567" s="455">
        <v>10352</v>
      </c>
      <c r="P567" s="455"/>
      <c r="Q567" s="455"/>
      <c r="R567" s="455"/>
      <c r="S567" s="455"/>
      <c r="T567" s="455"/>
      <c r="U567" s="455"/>
      <c r="V567" s="455"/>
      <c r="W567" s="455"/>
      <c r="X567" s="455"/>
      <c r="Y567" s="455">
        <v>9851</v>
      </c>
      <c r="Z567" s="455"/>
      <c r="AA567" s="455"/>
      <c r="AB567" s="455"/>
      <c r="AC567" s="455"/>
      <c r="AD567" s="455"/>
      <c r="AE567" s="455"/>
      <c r="AF567" s="455"/>
      <c r="AG567" s="455"/>
      <c r="AH567" s="455"/>
    </row>
    <row r="568" spans="1:38" x14ac:dyDescent="0.25">
      <c r="A568" s="459"/>
      <c r="B568" s="460"/>
      <c r="C568" s="460"/>
      <c r="D568" s="460"/>
      <c r="E568" s="460"/>
      <c r="F568" s="460"/>
      <c r="G568" s="460"/>
      <c r="H568" s="460"/>
      <c r="I568" s="460"/>
      <c r="J568" s="460"/>
      <c r="K568" s="460"/>
      <c r="L568" s="460"/>
      <c r="M568" s="460"/>
      <c r="N568" s="461"/>
      <c r="O568" s="455"/>
      <c r="P568" s="455"/>
      <c r="Q568" s="455"/>
      <c r="R568" s="455"/>
      <c r="S568" s="455"/>
      <c r="T568" s="455"/>
      <c r="U568" s="455"/>
      <c r="V568" s="455"/>
      <c r="W568" s="455"/>
      <c r="X568" s="455"/>
      <c r="Y568" s="455"/>
      <c r="Z568" s="455"/>
      <c r="AA568" s="455"/>
      <c r="AB568" s="455"/>
      <c r="AC568" s="455"/>
      <c r="AD568" s="455"/>
      <c r="AE568" s="455"/>
      <c r="AF568" s="455"/>
      <c r="AG568" s="455"/>
      <c r="AH568" s="455"/>
    </row>
    <row r="569" spans="1:38" x14ac:dyDescent="0.25">
      <c r="A569" s="449" t="s">
        <v>517</v>
      </c>
      <c r="B569" s="450"/>
      <c r="C569" s="450"/>
      <c r="D569" s="450"/>
      <c r="E569" s="450"/>
      <c r="F569" s="450"/>
      <c r="G569" s="450"/>
      <c r="H569" s="450"/>
      <c r="I569" s="450"/>
      <c r="J569" s="450"/>
      <c r="K569" s="450"/>
      <c r="L569" s="450"/>
      <c r="M569" s="450"/>
      <c r="N569" s="451"/>
      <c r="O569" s="455">
        <v>4621.71</v>
      </c>
      <c r="P569" s="455"/>
      <c r="Q569" s="455"/>
      <c r="R569" s="455"/>
      <c r="S569" s="455"/>
      <c r="T569" s="455"/>
      <c r="U569" s="455"/>
      <c r="V569" s="455"/>
      <c r="W569" s="455"/>
      <c r="X569" s="455"/>
      <c r="Y569" s="455">
        <v>4335</v>
      </c>
      <c r="Z569" s="455"/>
      <c r="AA569" s="455"/>
      <c r="AB569" s="455"/>
      <c r="AC569" s="455"/>
      <c r="AD569" s="455"/>
      <c r="AE569" s="455"/>
      <c r="AF569" s="455"/>
      <c r="AG569" s="455"/>
      <c r="AH569" s="455"/>
    </row>
    <row r="570" spans="1:38" x14ac:dyDescent="0.25">
      <c r="A570" s="452"/>
      <c r="B570" s="453"/>
      <c r="C570" s="453"/>
      <c r="D570" s="453"/>
      <c r="E570" s="453"/>
      <c r="F570" s="453"/>
      <c r="G570" s="453"/>
      <c r="H570" s="453"/>
      <c r="I570" s="453"/>
      <c r="J570" s="453"/>
      <c r="K570" s="453"/>
      <c r="L570" s="453"/>
      <c r="M570" s="453"/>
      <c r="N570" s="454"/>
      <c r="O570" s="455"/>
      <c r="P570" s="455"/>
      <c r="Q570" s="455"/>
      <c r="R570" s="455"/>
      <c r="S570" s="455"/>
      <c r="T570" s="455"/>
      <c r="U570" s="455"/>
      <c r="V570" s="455"/>
      <c r="W570" s="455"/>
      <c r="X570" s="455"/>
      <c r="Y570" s="455"/>
      <c r="Z570" s="455"/>
      <c r="AA570" s="455"/>
      <c r="AB570" s="455"/>
      <c r="AC570" s="455"/>
      <c r="AD570" s="455"/>
      <c r="AE570" s="455"/>
      <c r="AF570" s="455"/>
      <c r="AG570" s="455"/>
      <c r="AH570" s="455"/>
    </row>
    <row r="571" spans="1:38" x14ac:dyDescent="0.25">
      <c r="A571" s="449" t="s">
        <v>516</v>
      </c>
      <c r="B571" s="450"/>
      <c r="C571" s="450"/>
      <c r="D571" s="450"/>
      <c r="E571" s="450"/>
      <c r="F571" s="450"/>
      <c r="G571" s="450"/>
      <c r="H571" s="450"/>
      <c r="I571" s="450"/>
      <c r="J571" s="450"/>
      <c r="K571" s="450"/>
      <c r="L571" s="450"/>
      <c r="M571" s="450"/>
      <c r="N571" s="451"/>
      <c r="O571" s="455"/>
      <c r="P571" s="455"/>
      <c r="Q571" s="455"/>
      <c r="R571" s="455"/>
      <c r="S571" s="455"/>
      <c r="T571" s="455"/>
      <c r="U571" s="455"/>
      <c r="V571" s="455"/>
      <c r="W571" s="455"/>
      <c r="X571" s="455"/>
      <c r="Y571" s="455"/>
      <c r="Z571" s="455"/>
      <c r="AA571" s="455"/>
      <c r="AB571" s="455"/>
      <c r="AC571" s="455"/>
      <c r="AD571" s="455"/>
      <c r="AE571" s="455"/>
      <c r="AF571" s="455"/>
      <c r="AG571" s="455"/>
      <c r="AH571" s="455"/>
    </row>
    <row r="572" spans="1:38" x14ac:dyDescent="0.25">
      <c r="A572" s="452"/>
      <c r="B572" s="453"/>
      <c r="C572" s="453"/>
      <c r="D572" s="453"/>
      <c r="E572" s="453"/>
      <c r="F572" s="453"/>
      <c r="G572" s="453"/>
      <c r="H572" s="453"/>
      <c r="I572" s="453"/>
      <c r="J572" s="453"/>
      <c r="K572" s="453"/>
      <c r="L572" s="453"/>
      <c r="M572" s="453"/>
      <c r="N572" s="454"/>
      <c r="O572" s="455"/>
      <c r="P572" s="455"/>
      <c r="Q572" s="455"/>
      <c r="R572" s="455"/>
      <c r="S572" s="455"/>
      <c r="T572" s="455"/>
      <c r="U572" s="455"/>
      <c r="V572" s="455"/>
      <c r="W572" s="455"/>
      <c r="X572" s="455"/>
      <c r="Y572" s="455"/>
      <c r="Z572" s="455"/>
      <c r="AA572" s="455"/>
      <c r="AB572" s="455"/>
      <c r="AC572" s="455"/>
      <c r="AD572" s="455"/>
      <c r="AE572" s="455"/>
      <c r="AF572" s="455"/>
      <c r="AG572" s="455"/>
      <c r="AH572" s="455"/>
    </row>
    <row r="573" spans="1:38" x14ac:dyDescent="0.25">
      <c r="A573" s="449" t="s">
        <v>515</v>
      </c>
      <c r="B573" s="450"/>
      <c r="C573" s="450"/>
      <c r="D573" s="450"/>
      <c r="E573" s="450"/>
      <c r="F573" s="450"/>
      <c r="G573" s="450"/>
      <c r="H573" s="450"/>
      <c r="I573" s="450"/>
      <c r="J573" s="450"/>
      <c r="K573" s="450"/>
      <c r="L573" s="450"/>
      <c r="M573" s="450"/>
      <c r="N573" s="451"/>
      <c r="O573" s="455"/>
      <c r="P573" s="455"/>
      <c r="Q573" s="455"/>
      <c r="R573" s="455"/>
      <c r="S573" s="455"/>
      <c r="T573" s="455"/>
      <c r="U573" s="455"/>
      <c r="V573" s="455"/>
      <c r="W573" s="455"/>
      <c r="X573" s="455"/>
      <c r="Y573" s="455"/>
      <c r="Z573" s="455"/>
      <c r="AA573" s="455"/>
      <c r="AB573" s="455"/>
      <c r="AC573" s="455"/>
      <c r="AD573" s="455"/>
      <c r="AE573" s="455"/>
      <c r="AF573" s="455"/>
      <c r="AG573" s="455"/>
      <c r="AH573" s="455"/>
    </row>
    <row r="574" spans="1:38" x14ac:dyDescent="0.25">
      <c r="A574" s="452"/>
      <c r="B574" s="453"/>
      <c r="C574" s="453"/>
      <c r="D574" s="453"/>
      <c r="E574" s="453"/>
      <c r="F574" s="453"/>
      <c r="G574" s="453"/>
      <c r="H574" s="453"/>
      <c r="I574" s="453"/>
      <c r="J574" s="453"/>
      <c r="K574" s="453"/>
      <c r="L574" s="453"/>
      <c r="M574" s="453"/>
      <c r="N574" s="454"/>
      <c r="O574" s="455"/>
      <c r="P574" s="455"/>
      <c r="Q574" s="455"/>
      <c r="R574" s="455"/>
      <c r="S574" s="455"/>
      <c r="T574" s="455"/>
      <c r="U574" s="455"/>
      <c r="V574" s="455"/>
      <c r="W574" s="455"/>
      <c r="X574" s="455"/>
      <c r="Y574" s="455"/>
      <c r="Z574" s="455"/>
      <c r="AA574" s="455"/>
      <c r="AB574" s="455"/>
      <c r="AC574" s="455"/>
      <c r="AD574" s="455"/>
      <c r="AE574" s="455"/>
      <c r="AF574" s="455"/>
      <c r="AG574" s="455"/>
      <c r="AH574" s="455"/>
    </row>
    <row r="575" spans="1:38" x14ac:dyDescent="0.25">
      <c r="A575" s="456" t="s">
        <v>514</v>
      </c>
      <c r="B575" s="457"/>
      <c r="C575" s="457"/>
      <c r="D575" s="457"/>
      <c r="E575" s="457"/>
      <c r="F575" s="457"/>
      <c r="G575" s="457"/>
      <c r="H575" s="457"/>
      <c r="I575" s="457"/>
      <c r="J575" s="457"/>
      <c r="K575" s="457"/>
      <c r="L575" s="457"/>
      <c r="M575" s="457"/>
      <c r="N575" s="458"/>
      <c r="O575" s="462">
        <v>4622</v>
      </c>
      <c r="P575" s="462"/>
      <c r="Q575" s="462"/>
      <c r="R575" s="462"/>
      <c r="S575" s="462"/>
      <c r="T575" s="462"/>
      <c r="U575" s="462"/>
      <c r="V575" s="462"/>
      <c r="W575" s="462"/>
      <c r="X575" s="462"/>
      <c r="Y575" s="462">
        <f>SUM(Y569:AH574)</f>
        <v>4335</v>
      </c>
      <c r="Z575" s="462"/>
      <c r="AA575" s="462"/>
      <c r="AB575" s="462"/>
      <c r="AC575" s="462"/>
      <c r="AD575" s="462"/>
      <c r="AE575" s="462"/>
      <c r="AF575" s="462"/>
      <c r="AG575" s="462"/>
      <c r="AH575" s="462"/>
    </row>
    <row r="576" spans="1:38" x14ac:dyDescent="0.25">
      <c r="A576" s="459"/>
      <c r="B576" s="460"/>
      <c r="C576" s="460"/>
      <c r="D576" s="460"/>
      <c r="E576" s="460"/>
      <c r="F576" s="460"/>
      <c r="G576" s="460"/>
      <c r="H576" s="460"/>
      <c r="I576" s="460"/>
      <c r="J576" s="460"/>
      <c r="K576" s="460"/>
      <c r="L576" s="460"/>
      <c r="M576" s="460"/>
      <c r="N576" s="461"/>
      <c r="O576" s="462"/>
      <c r="P576" s="462"/>
      <c r="Q576" s="462"/>
      <c r="R576" s="462"/>
      <c r="S576" s="462"/>
      <c r="T576" s="462"/>
      <c r="U576" s="462"/>
      <c r="V576" s="462"/>
      <c r="W576" s="462"/>
      <c r="X576" s="462"/>
      <c r="Y576" s="462"/>
      <c r="Z576" s="462"/>
      <c r="AA576" s="462"/>
      <c r="AB576" s="462"/>
      <c r="AC576" s="462"/>
      <c r="AD576" s="462"/>
      <c r="AE576" s="462"/>
      <c r="AF576" s="462"/>
      <c r="AG576" s="462"/>
      <c r="AH576" s="462"/>
    </row>
    <row r="577" spans="1:36" x14ac:dyDescent="0.25">
      <c r="A577" s="456" t="s">
        <v>513</v>
      </c>
      <c r="B577" s="457"/>
      <c r="C577" s="457"/>
      <c r="D577" s="457"/>
      <c r="E577" s="457"/>
      <c r="F577" s="457"/>
      <c r="G577" s="457"/>
      <c r="H577" s="457"/>
      <c r="I577" s="457"/>
      <c r="J577" s="457"/>
      <c r="K577" s="457"/>
      <c r="L577" s="457"/>
      <c r="M577" s="457"/>
      <c r="N577" s="458"/>
      <c r="O577" s="462">
        <v>4004.47</v>
      </c>
      <c r="P577" s="462"/>
      <c r="Q577" s="462"/>
      <c r="R577" s="462"/>
      <c r="S577" s="462"/>
      <c r="T577" s="462"/>
      <c r="U577" s="462"/>
      <c r="V577" s="462"/>
      <c r="W577" s="462"/>
      <c r="X577" s="462"/>
      <c r="Y577" s="462">
        <v>3834</v>
      </c>
      <c r="Z577" s="462"/>
      <c r="AA577" s="462"/>
      <c r="AB577" s="462"/>
      <c r="AC577" s="462"/>
      <c r="AD577" s="462"/>
      <c r="AE577" s="462"/>
      <c r="AF577" s="462"/>
      <c r="AG577" s="462"/>
      <c r="AH577" s="462"/>
    </row>
    <row r="578" spans="1:36" x14ac:dyDescent="0.25">
      <c r="A578" s="459"/>
      <c r="B578" s="460"/>
      <c r="C578" s="460"/>
      <c r="D578" s="460"/>
      <c r="E578" s="460"/>
      <c r="F578" s="460"/>
      <c r="G578" s="460"/>
      <c r="H578" s="460"/>
      <c r="I578" s="460"/>
      <c r="J578" s="460"/>
      <c r="K578" s="460"/>
      <c r="L578" s="460"/>
      <c r="M578" s="460"/>
      <c r="N578" s="461"/>
      <c r="O578" s="462"/>
      <c r="P578" s="462"/>
      <c r="Q578" s="462"/>
      <c r="R578" s="462"/>
      <c r="S578" s="462"/>
      <c r="T578" s="462"/>
      <c r="U578" s="462"/>
      <c r="V578" s="462"/>
      <c r="W578" s="462"/>
      <c r="X578" s="462"/>
      <c r="Y578" s="462"/>
      <c r="Z578" s="462"/>
      <c r="AA578" s="462"/>
      <c r="AB578" s="462"/>
      <c r="AC578" s="462"/>
      <c r="AD578" s="462"/>
      <c r="AE578" s="462"/>
      <c r="AF578" s="462"/>
      <c r="AG578" s="462"/>
      <c r="AH578" s="462"/>
    </row>
    <row r="579" spans="1:36" x14ac:dyDescent="0.25">
      <c r="A579" s="456" t="s">
        <v>512</v>
      </c>
      <c r="B579" s="457"/>
      <c r="C579" s="457"/>
      <c r="D579" s="457"/>
      <c r="E579" s="457"/>
      <c r="F579" s="457"/>
      <c r="G579" s="457"/>
      <c r="H579" s="457"/>
      <c r="I579" s="457"/>
      <c r="J579" s="457"/>
      <c r="K579" s="457"/>
      <c r="L579" s="457"/>
      <c r="M579" s="457"/>
      <c r="N579" s="458"/>
      <c r="O579" s="462">
        <f>O567+O575-O577</f>
        <v>10969.53</v>
      </c>
      <c r="P579" s="462"/>
      <c r="Q579" s="462"/>
      <c r="R579" s="462"/>
      <c r="S579" s="462"/>
      <c r="T579" s="462"/>
      <c r="U579" s="462"/>
      <c r="V579" s="462"/>
      <c r="W579" s="462"/>
      <c r="X579" s="462"/>
      <c r="Y579" s="462">
        <f>Y567+Y575-Y577</f>
        <v>10352</v>
      </c>
      <c r="Z579" s="462"/>
      <c r="AA579" s="462"/>
      <c r="AB579" s="462"/>
      <c r="AC579" s="462"/>
      <c r="AD579" s="462"/>
      <c r="AE579" s="462"/>
      <c r="AF579" s="462"/>
      <c r="AG579" s="462"/>
      <c r="AH579" s="462"/>
      <c r="AI579" t="str">
        <f>IF(ROUND(Y579-Pasíva!E40,0)=0,"","CHYBA")</f>
        <v/>
      </c>
      <c r="AJ579" t="s">
        <v>1077</v>
      </c>
    </row>
    <row r="580" spans="1:36" x14ac:dyDescent="0.25">
      <c r="A580" s="459"/>
      <c r="B580" s="460"/>
      <c r="C580" s="460"/>
      <c r="D580" s="460"/>
      <c r="E580" s="460"/>
      <c r="F580" s="460"/>
      <c r="G580" s="460"/>
      <c r="H580" s="460"/>
      <c r="I580" s="460"/>
      <c r="J580" s="460"/>
      <c r="K580" s="460"/>
      <c r="L580" s="460"/>
      <c r="M580" s="460"/>
      <c r="N580" s="461"/>
      <c r="O580" s="462"/>
      <c r="P580" s="462"/>
      <c r="Q580" s="462"/>
      <c r="R580" s="462"/>
      <c r="S580" s="462"/>
      <c r="T580" s="462"/>
      <c r="U580" s="462"/>
      <c r="V580" s="462"/>
      <c r="W580" s="462"/>
      <c r="X580" s="462"/>
      <c r="Y580" s="462"/>
      <c r="Z580" s="462"/>
      <c r="AA580" s="462"/>
      <c r="AB580" s="462"/>
      <c r="AC580" s="462"/>
      <c r="AD580" s="462"/>
      <c r="AE580" s="462"/>
      <c r="AF580" s="462"/>
      <c r="AG580" s="462"/>
      <c r="AH580" s="462"/>
      <c r="AI580" t="str">
        <f>IF(ROUND(O579-Pasíva!D40,0)=0,"","CHYBA")</f>
        <v/>
      </c>
      <c r="AJ580" t="s">
        <v>1077</v>
      </c>
    </row>
    <row r="581" spans="1:36" x14ac:dyDescent="0.25">
      <c r="A581" s="195"/>
      <c r="B581" s="195"/>
      <c r="C581" s="195"/>
      <c r="D581" s="195"/>
      <c r="E581" s="195"/>
      <c r="F581" s="195"/>
      <c r="G581" s="195"/>
      <c r="H581" s="195"/>
      <c r="I581" s="195"/>
      <c r="J581" s="195"/>
      <c r="K581" s="195"/>
      <c r="L581" s="195"/>
      <c r="M581" s="195"/>
      <c r="N581" s="195"/>
      <c r="O581" s="195"/>
      <c r="P581" s="195"/>
      <c r="Q581" s="195"/>
      <c r="R581" s="195"/>
      <c r="S581" s="195"/>
      <c r="T581" s="195"/>
      <c r="U581" s="195"/>
      <c r="V581" s="195"/>
      <c r="W581" s="195"/>
      <c r="X581" s="195"/>
      <c r="Y581" s="195"/>
      <c r="Z581" s="195"/>
      <c r="AA581" s="195"/>
      <c r="AB581" s="195"/>
      <c r="AC581" s="195"/>
      <c r="AD581" s="195"/>
      <c r="AE581" s="195"/>
      <c r="AF581" s="195"/>
      <c r="AG581" s="195"/>
      <c r="AH581" s="195"/>
    </row>
    <row r="582" spans="1:36" s="125" customFormat="1" ht="14.45" hidden="1" x14ac:dyDescent="0.3">
      <c r="A582" s="210"/>
      <c r="B582" s="210"/>
      <c r="C582" s="210"/>
      <c r="D582" s="210"/>
      <c r="E582" s="210"/>
      <c r="F582" s="210"/>
      <c r="G582" s="210"/>
      <c r="H582" s="210"/>
      <c r="I582" s="210"/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  <c r="AH582" s="210"/>
    </row>
    <row r="583" spans="1:36" s="125" customFormat="1" ht="35.25" customHeight="1" x14ac:dyDescent="0.25">
      <c r="A583" s="358" t="s">
        <v>1181</v>
      </c>
      <c r="B583" s="358"/>
      <c r="C583" s="358"/>
      <c r="D583" s="358"/>
      <c r="E583" s="358"/>
      <c r="F583" s="358"/>
      <c r="G583" s="358"/>
      <c r="H583" s="358"/>
      <c r="I583" s="358"/>
      <c r="J583" s="358"/>
      <c r="K583" s="358"/>
      <c r="L583" s="358"/>
      <c r="M583" s="358"/>
      <c r="N583" s="358"/>
      <c r="O583" s="358"/>
      <c r="P583" s="358"/>
      <c r="Q583" s="358"/>
      <c r="R583" s="358"/>
      <c r="S583" s="358"/>
      <c r="T583" s="358"/>
      <c r="U583" s="358"/>
      <c r="V583" s="358"/>
      <c r="W583" s="358"/>
      <c r="X583" s="358"/>
      <c r="Y583" s="358"/>
      <c r="Z583" s="358"/>
      <c r="AA583" s="358"/>
      <c r="AB583" s="358"/>
      <c r="AC583" s="358"/>
      <c r="AD583" s="358"/>
      <c r="AE583" s="358"/>
      <c r="AF583" s="358"/>
      <c r="AG583" s="358"/>
      <c r="AH583" s="358"/>
    </row>
    <row r="584" spans="1:36" x14ac:dyDescent="0.25">
      <c r="A584" s="195"/>
      <c r="B584" s="177"/>
      <c r="C584" s="177"/>
      <c r="D584" s="177"/>
      <c r="E584" s="177"/>
      <c r="F584" s="177"/>
      <c r="G584" s="177"/>
      <c r="H584" s="177"/>
      <c r="I584" s="177"/>
      <c r="J584" s="177"/>
      <c r="K584" s="177"/>
      <c r="L584" s="177"/>
      <c r="M584" s="177"/>
      <c r="N584" s="177"/>
      <c r="O584" s="177"/>
      <c r="P584" s="177"/>
      <c r="Q584" s="177"/>
      <c r="R584" s="177"/>
      <c r="S584" s="177"/>
      <c r="T584" s="177"/>
      <c r="U584" s="177"/>
      <c r="V584" s="177"/>
      <c r="W584" s="177"/>
      <c r="X584" s="177"/>
      <c r="Y584" s="177"/>
      <c r="Z584" s="177"/>
      <c r="AA584" s="177"/>
      <c r="AB584" s="177"/>
      <c r="AC584" s="177"/>
      <c r="AD584" s="177"/>
      <c r="AE584" s="177"/>
      <c r="AF584" s="177"/>
      <c r="AG584" s="177"/>
      <c r="AH584" s="177"/>
    </row>
    <row r="585" spans="1:36" ht="14.45" hidden="1" x14ac:dyDescent="0.3">
      <c r="A585" s="178"/>
      <c r="B585" s="178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  <c r="AC585" s="178"/>
      <c r="AD585" s="178"/>
      <c r="AE585" s="178"/>
      <c r="AF585" s="178"/>
      <c r="AG585" s="178"/>
      <c r="AH585" s="178"/>
    </row>
    <row r="586" spans="1:36" s="146" customFormat="1" ht="14.45" hidden="1" x14ac:dyDescent="0.3">
      <c r="A586" s="179" t="s">
        <v>133</v>
      </c>
      <c r="B586" s="179"/>
      <c r="C586" s="179"/>
      <c r="D586" s="179" t="s">
        <v>134</v>
      </c>
      <c r="E586" s="179"/>
      <c r="F586" s="179"/>
      <c r="G586" s="179"/>
      <c r="H586" s="179"/>
      <c r="I586" s="179"/>
      <c r="J586" s="179"/>
      <c r="K586" s="179"/>
      <c r="L586" s="179"/>
      <c r="M586" s="179"/>
      <c r="N586" s="179"/>
      <c r="O586" s="179"/>
      <c r="P586" s="179"/>
      <c r="Q586" s="179"/>
      <c r="R586" s="424" t="s">
        <v>1182</v>
      </c>
      <c r="S586" s="424"/>
      <c r="T586" s="424"/>
      <c r="U586" s="424"/>
      <c r="V586" s="424"/>
      <c r="W586" s="424"/>
      <c r="X586" s="424"/>
      <c r="Y586" s="424"/>
      <c r="Z586" s="424"/>
      <c r="AA586" s="424"/>
      <c r="AB586" s="424"/>
      <c r="AC586" s="424"/>
      <c r="AD586" s="424"/>
      <c r="AE586" s="177"/>
      <c r="AF586" s="177"/>
      <c r="AG586" s="177"/>
      <c r="AH586" s="177"/>
    </row>
    <row r="587" spans="1:36" ht="14.45" hidden="1" x14ac:dyDescent="0.3">
      <c r="A587" s="177"/>
      <c r="B587" s="177"/>
      <c r="C587" s="177"/>
      <c r="D587" s="177"/>
      <c r="E587" s="177"/>
      <c r="F587" s="177"/>
      <c r="G587" s="177"/>
      <c r="H587" s="177"/>
      <c r="I587" s="177"/>
      <c r="J587" s="177"/>
      <c r="K587" s="177"/>
      <c r="L587" s="177"/>
      <c r="M587" s="177"/>
      <c r="N587" s="177"/>
      <c r="O587" s="177"/>
      <c r="P587" s="177"/>
      <c r="Q587" s="177"/>
      <c r="R587" s="177"/>
      <c r="S587" s="177"/>
      <c r="T587" s="177"/>
      <c r="U587" s="177"/>
      <c r="V587" s="177"/>
      <c r="W587" s="177"/>
      <c r="X587" s="177"/>
      <c r="Y587" s="177"/>
      <c r="Z587" s="177"/>
      <c r="AA587" s="177"/>
      <c r="AB587" s="177"/>
      <c r="AC587" s="177"/>
      <c r="AD587" s="177"/>
      <c r="AE587" s="177"/>
      <c r="AF587" s="177"/>
      <c r="AG587" s="177"/>
      <c r="AH587" s="177"/>
    </row>
    <row r="588" spans="1:36" x14ac:dyDescent="0.25">
      <c r="A588" s="178"/>
      <c r="B588" s="178"/>
      <c r="C588" s="178"/>
      <c r="D588" s="178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  <c r="AC588" s="178"/>
      <c r="AD588" s="178"/>
      <c r="AE588" s="178"/>
      <c r="AF588" s="178"/>
      <c r="AG588" s="178"/>
      <c r="AH588" s="178"/>
    </row>
    <row r="589" spans="1:36" x14ac:dyDescent="0.25">
      <c r="A589" s="179" t="s">
        <v>1261</v>
      </c>
      <c r="B589" s="179"/>
      <c r="C589" s="179"/>
      <c r="D589" s="179" t="s">
        <v>139</v>
      </c>
      <c r="E589" s="179"/>
      <c r="F589" s="179"/>
      <c r="G589" s="179"/>
      <c r="H589" s="179"/>
      <c r="I589" s="179"/>
      <c r="J589" s="179"/>
      <c r="K589" s="179"/>
      <c r="L589" s="179"/>
      <c r="M589" s="179"/>
      <c r="N589" s="177"/>
      <c r="O589" s="177"/>
      <c r="P589" s="177"/>
      <c r="Q589" s="177"/>
      <c r="R589" s="177"/>
      <c r="S589" s="177"/>
      <c r="T589" s="177"/>
      <c r="U589" s="177"/>
      <c r="V589" s="177"/>
      <c r="W589" s="177"/>
      <c r="X589" s="177"/>
      <c r="Y589" s="177"/>
      <c r="Z589" s="177"/>
      <c r="AA589" s="177"/>
      <c r="AB589" s="177"/>
      <c r="AC589" s="177"/>
      <c r="AD589" s="177"/>
      <c r="AE589" s="177"/>
      <c r="AF589" s="177"/>
      <c r="AG589" s="177"/>
      <c r="AH589" s="177"/>
    </row>
    <row r="590" spans="1:36" x14ac:dyDescent="0.25">
      <c r="A590" s="177"/>
      <c r="B590" s="177"/>
      <c r="C590" s="177"/>
      <c r="D590" s="177"/>
      <c r="E590" s="177"/>
      <c r="F590" s="177"/>
      <c r="G590" s="177"/>
      <c r="H590" s="177"/>
      <c r="I590" s="177"/>
      <c r="J590" s="177"/>
      <c r="K590" s="177"/>
      <c r="L590" s="177"/>
      <c r="M590" s="177"/>
      <c r="N590" s="177"/>
      <c r="O590" s="177"/>
      <c r="P590" s="177"/>
      <c r="Q590" s="177"/>
      <c r="R590" s="177"/>
      <c r="S590" s="177"/>
      <c r="T590" s="177"/>
      <c r="U590" s="177"/>
      <c r="V590" s="177"/>
      <c r="W590" s="177"/>
      <c r="X590" s="177"/>
      <c r="Y590" s="177"/>
      <c r="Z590" s="177"/>
      <c r="AA590" s="177"/>
      <c r="AB590" s="177"/>
      <c r="AC590" s="177"/>
      <c r="AD590" s="177"/>
      <c r="AE590" s="177"/>
      <c r="AF590" s="177"/>
      <c r="AG590" s="177"/>
      <c r="AH590" s="177"/>
    </row>
    <row r="591" spans="1:36" ht="14.45" hidden="1" x14ac:dyDescent="0.3">
      <c r="A591" s="374" t="s">
        <v>1348</v>
      </c>
      <c r="B591" s="374"/>
      <c r="C591" s="374"/>
      <c r="D591" s="374"/>
      <c r="E591" s="374"/>
      <c r="F591" s="374"/>
      <c r="G591" s="374"/>
      <c r="H591" s="374"/>
      <c r="I591" s="374"/>
      <c r="J591" s="374"/>
      <c r="K591" s="374"/>
      <c r="L591" s="374"/>
      <c r="M591" s="374"/>
      <c r="N591" s="374"/>
      <c r="O591" s="374"/>
      <c r="P591" s="374"/>
      <c r="Q591" s="374"/>
      <c r="R591" s="374"/>
      <c r="S591" s="374"/>
      <c r="T591" s="374"/>
      <c r="U591" s="374"/>
      <c r="V591" s="374"/>
      <c r="W591" s="374"/>
      <c r="X591" s="374"/>
      <c r="Y591" s="374"/>
      <c r="Z591" s="374"/>
      <c r="AA591" s="374"/>
      <c r="AB591" s="374"/>
      <c r="AC591" s="374"/>
      <c r="AD591" s="374"/>
      <c r="AE591" s="374"/>
      <c r="AF591" s="374"/>
      <c r="AG591" s="374"/>
      <c r="AH591" s="374"/>
    </row>
    <row r="592" spans="1:36" ht="14.45" hidden="1" x14ac:dyDescent="0.3">
      <c r="A592" s="374"/>
      <c r="B592" s="374"/>
      <c r="C592" s="374"/>
      <c r="D592" s="374"/>
      <c r="E592" s="374"/>
      <c r="F592" s="374"/>
      <c r="G592" s="374"/>
      <c r="H592" s="374"/>
      <c r="I592" s="374"/>
      <c r="J592" s="374"/>
      <c r="K592" s="374"/>
      <c r="L592" s="374"/>
      <c r="M592" s="374"/>
      <c r="N592" s="374"/>
      <c r="O592" s="374"/>
      <c r="P592" s="374"/>
      <c r="Q592" s="374"/>
      <c r="R592" s="374"/>
      <c r="S592" s="374"/>
      <c r="T592" s="374"/>
      <c r="U592" s="374"/>
      <c r="V592" s="374"/>
      <c r="W592" s="374"/>
      <c r="X592" s="374"/>
      <c r="Y592" s="374"/>
      <c r="Z592" s="374"/>
      <c r="AA592" s="374"/>
      <c r="AB592" s="374"/>
      <c r="AC592" s="374"/>
      <c r="AD592" s="374"/>
      <c r="AE592" s="374"/>
      <c r="AF592" s="374"/>
      <c r="AG592" s="374"/>
      <c r="AH592" s="374"/>
    </row>
    <row r="593" spans="1:34" ht="14.45" hidden="1" x14ac:dyDescent="0.3">
      <c r="A593" s="374"/>
      <c r="B593" s="374"/>
      <c r="C593" s="374"/>
      <c r="D593" s="374"/>
      <c r="E593" s="374"/>
      <c r="F593" s="374"/>
      <c r="G593" s="374"/>
      <c r="H593" s="374"/>
      <c r="I593" s="374"/>
      <c r="J593" s="374"/>
      <c r="K593" s="374"/>
      <c r="L593" s="374"/>
      <c r="M593" s="374"/>
      <c r="N593" s="374"/>
      <c r="O593" s="374"/>
      <c r="P593" s="374"/>
      <c r="Q593" s="374"/>
      <c r="R593" s="374"/>
      <c r="S593" s="374"/>
      <c r="T593" s="374"/>
      <c r="U593" s="374"/>
      <c r="V593" s="374"/>
      <c r="W593" s="374"/>
      <c r="X593" s="374"/>
      <c r="Y593" s="374"/>
      <c r="Z593" s="374"/>
      <c r="AA593" s="374"/>
      <c r="AB593" s="374"/>
      <c r="AC593" s="374"/>
      <c r="AD593" s="374"/>
      <c r="AE593" s="374"/>
      <c r="AF593" s="374"/>
      <c r="AG593" s="374"/>
      <c r="AH593" s="374"/>
    </row>
    <row r="594" spans="1:34" ht="14.45" hidden="1" x14ac:dyDescent="0.3">
      <c r="A594" s="374"/>
      <c r="B594" s="374"/>
      <c r="C594" s="374"/>
      <c r="D594" s="374"/>
      <c r="E594" s="374"/>
      <c r="F594" s="374"/>
      <c r="G594" s="374"/>
      <c r="H594" s="374"/>
      <c r="I594" s="374"/>
      <c r="J594" s="374"/>
      <c r="K594" s="374"/>
      <c r="L594" s="374"/>
      <c r="M594" s="374"/>
      <c r="N594" s="374"/>
      <c r="O594" s="374"/>
      <c r="P594" s="374"/>
      <c r="Q594" s="374"/>
      <c r="R594" s="374"/>
      <c r="S594" s="374"/>
      <c r="T594" s="374"/>
      <c r="U594" s="374"/>
      <c r="V594" s="374"/>
      <c r="W594" s="374"/>
      <c r="X594" s="374"/>
      <c r="Y594" s="374"/>
      <c r="Z594" s="374"/>
      <c r="AA594" s="374"/>
      <c r="AB594" s="374"/>
      <c r="AC594" s="374"/>
      <c r="AD594" s="374"/>
      <c r="AE594" s="374"/>
      <c r="AF594" s="374"/>
      <c r="AG594" s="374"/>
      <c r="AH594" s="374"/>
    </row>
    <row r="595" spans="1:34" ht="14.45" hidden="1" x14ac:dyDescent="0.3">
      <c r="A595" s="177"/>
      <c r="B595" s="177"/>
      <c r="C595" s="177"/>
      <c r="D595" s="177"/>
      <c r="E595" s="177"/>
      <c r="F595" s="177"/>
      <c r="G595" s="177"/>
      <c r="H595" s="177"/>
      <c r="I595" s="177"/>
      <c r="J595" s="177"/>
      <c r="K595" s="177"/>
      <c r="L595" s="177"/>
      <c r="M595" s="177"/>
      <c r="N595" s="177"/>
      <c r="O595" s="177"/>
      <c r="P595" s="177"/>
      <c r="Q595" s="177"/>
      <c r="R595" s="177"/>
      <c r="S595" s="177"/>
      <c r="T595" s="177"/>
      <c r="U595" s="177"/>
      <c r="V595" s="177"/>
      <c r="W595" s="177"/>
      <c r="X595" s="177"/>
      <c r="Y595" s="177"/>
      <c r="Z595" s="177"/>
      <c r="AA595" s="177"/>
      <c r="AB595" s="177"/>
      <c r="AC595" s="177"/>
      <c r="AD595" s="177"/>
      <c r="AE595" s="177"/>
      <c r="AF595" s="177"/>
      <c r="AG595" s="177"/>
      <c r="AH595" s="177"/>
    </row>
    <row r="596" spans="1:34" x14ac:dyDescent="0.25">
      <c r="A596" s="177" t="s">
        <v>140</v>
      </c>
      <c r="B596" s="177"/>
      <c r="C596" s="177"/>
      <c r="D596" s="177"/>
      <c r="E596" s="177"/>
      <c r="F596" s="177"/>
      <c r="G596" s="177"/>
      <c r="H596" s="177"/>
      <c r="I596" s="177"/>
      <c r="J596" s="177"/>
      <c r="K596" s="177"/>
      <c r="L596" s="177"/>
      <c r="M596" s="177"/>
      <c r="N596" s="177"/>
      <c r="O596" s="177"/>
      <c r="P596" s="177"/>
      <c r="Q596" s="177"/>
      <c r="R596" s="177"/>
      <c r="S596" s="177"/>
      <c r="T596" s="177"/>
      <c r="U596" s="177"/>
      <c r="V596" s="177"/>
      <c r="W596" s="177"/>
      <c r="X596" s="177"/>
      <c r="Y596" s="177"/>
      <c r="Z596" s="177"/>
      <c r="AA596" s="177"/>
      <c r="AB596" s="177"/>
      <c r="AC596" s="177"/>
      <c r="AD596" s="177"/>
      <c r="AE596" s="177"/>
      <c r="AF596" s="177"/>
      <c r="AG596" s="177"/>
      <c r="AH596" s="177"/>
    </row>
    <row r="597" spans="1:34" x14ac:dyDescent="0.25">
      <c r="A597" s="177"/>
      <c r="B597" s="177"/>
      <c r="C597" s="177"/>
      <c r="D597" s="177"/>
      <c r="E597" s="177"/>
      <c r="F597" s="177"/>
      <c r="G597" s="177"/>
      <c r="H597" s="177"/>
      <c r="I597" s="177"/>
      <c r="J597" s="177"/>
      <c r="K597" s="177"/>
      <c r="L597" s="177"/>
      <c r="M597" s="177"/>
      <c r="N597" s="177"/>
      <c r="O597" s="177"/>
      <c r="P597" s="177"/>
      <c r="Q597" s="177"/>
      <c r="R597" s="177"/>
      <c r="S597" s="177"/>
      <c r="T597" s="177"/>
      <c r="U597" s="177"/>
      <c r="V597" s="177"/>
      <c r="W597" s="177"/>
      <c r="X597" s="177"/>
      <c r="Y597" s="177"/>
      <c r="Z597" s="177"/>
      <c r="AA597" s="177"/>
      <c r="AB597" s="177"/>
      <c r="AC597" s="177"/>
      <c r="AD597" s="177"/>
      <c r="AE597" s="177"/>
      <c r="AF597" s="177"/>
      <c r="AG597" s="177"/>
      <c r="AH597" s="177"/>
    </row>
    <row r="598" spans="1:34" x14ac:dyDescent="0.25">
      <c r="A598" s="396" t="s">
        <v>90</v>
      </c>
      <c r="B598" s="397"/>
      <c r="C598" s="397"/>
      <c r="D598" s="397"/>
      <c r="E598" s="397"/>
      <c r="F598" s="397"/>
      <c r="G598" s="397"/>
      <c r="H598" s="397"/>
      <c r="I598" s="397"/>
      <c r="J598" s="397"/>
      <c r="K598" s="397"/>
      <c r="L598" s="398"/>
      <c r="M598" s="431" t="s">
        <v>58</v>
      </c>
      <c r="N598" s="432"/>
      <c r="O598" s="432"/>
      <c r="P598" s="432"/>
      <c r="Q598" s="432"/>
      <c r="R598" s="432"/>
      <c r="S598" s="432"/>
      <c r="T598" s="432"/>
      <c r="U598" s="432"/>
      <c r="V598" s="432"/>
      <c r="W598" s="433"/>
      <c r="X598" s="396" t="s">
        <v>125</v>
      </c>
      <c r="Y598" s="397"/>
      <c r="Z598" s="397"/>
      <c r="AA598" s="397"/>
      <c r="AB598" s="397"/>
      <c r="AC598" s="397"/>
      <c r="AD598" s="397"/>
      <c r="AE598" s="397"/>
      <c r="AF598" s="397"/>
      <c r="AG598" s="397"/>
      <c r="AH598" s="398"/>
    </row>
    <row r="599" spans="1:34" x14ac:dyDescent="0.25">
      <c r="A599" s="402"/>
      <c r="B599" s="403"/>
      <c r="C599" s="403"/>
      <c r="D599" s="403"/>
      <c r="E599" s="403"/>
      <c r="F599" s="403"/>
      <c r="G599" s="403"/>
      <c r="H599" s="403"/>
      <c r="I599" s="403"/>
      <c r="J599" s="403"/>
      <c r="K599" s="403"/>
      <c r="L599" s="404"/>
      <c r="M599" s="434"/>
      <c r="N599" s="435"/>
      <c r="O599" s="435"/>
      <c r="P599" s="435"/>
      <c r="Q599" s="435"/>
      <c r="R599" s="435"/>
      <c r="S599" s="435"/>
      <c r="T599" s="435"/>
      <c r="U599" s="435"/>
      <c r="V599" s="435"/>
      <c r="W599" s="436"/>
      <c r="X599" s="402"/>
      <c r="Y599" s="403"/>
      <c r="Z599" s="403"/>
      <c r="AA599" s="403"/>
      <c r="AB599" s="403"/>
      <c r="AC599" s="403"/>
      <c r="AD599" s="403"/>
      <c r="AE599" s="403"/>
      <c r="AF599" s="403"/>
      <c r="AG599" s="403"/>
      <c r="AH599" s="404"/>
    </row>
    <row r="600" spans="1:34" x14ac:dyDescent="0.25">
      <c r="A600" s="437" t="s">
        <v>141</v>
      </c>
      <c r="B600" s="438"/>
      <c r="C600" s="438"/>
      <c r="D600" s="438"/>
      <c r="E600" s="438"/>
      <c r="F600" s="438"/>
      <c r="G600" s="438"/>
      <c r="H600" s="438"/>
      <c r="I600" s="438"/>
      <c r="J600" s="438"/>
      <c r="K600" s="438"/>
      <c r="L600" s="439"/>
      <c r="M600" s="443">
        <f>M602+M603</f>
        <v>70.180000000000291</v>
      </c>
      <c r="N600" s="444"/>
      <c r="O600" s="444"/>
      <c r="P600" s="444"/>
      <c r="Q600" s="444"/>
      <c r="R600" s="444"/>
      <c r="S600" s="444"/>
      <c r="T600" s="444"/>
      <c r="U600" s="444"/>
      <c r="V600" s="444"/>
      <c r="W600" s="445"/>
      <c r="X600" s="443">
        <f>X602+X603</f>
        <v>1106</v>
      </c>
      <c r="Y600" s="444"/>
      <c r="Z600" s="444"/>
      <c r="AA600" s="444"/>
      <c r="AB600" s="444"/>
      <c r="AC600" s="444"/>
      <c r="AD600" s="444"/>
      <c r="AE600" s="444"/>
      <c r="AF600" s="444"/>
      <c r="AG600" s="444"/>
      <c r="AH600" s="445"/>
    </row>
    <row r="601" spans="1:34" ht="26.25" customHeight="1" x14ac:dyDescent="0.25">
      <c r="A601" s="440"/>
      <c r="B601" s="441"/>
      <c r="C601" s="441"/>
      <c r="D601" s="441"/>
      <c r="E601" s="441"/>
      <c r="F601" s="441"/>
      <c r="G601" s="441"/>
      <c r="H601" s="441"/>
      <c r="I601" s="441"/>
      <c r="J601" s="441"/>
      <c r="K601" s="441"/>
      <c r="L601" s="442"/>
      <c r="M601" s="446"/>
      <c r="N601" s="447"/>
      <c r="O601" s="447"/>
      <c r="P601" s="447"/>
      <c r="Q601" s="447"/>
      <c r="R601" s="447"/>
      <c r="S601" s="447"/>
      <c r="T601" s="447"/>
      <c r="U601" s="447"/>
      <c r="V601" s="447"/>
      <c r="W601" s="448"/>
      <c r="X601" s="446"/>
      <c r="Y601" s="447"/>
      <c r="Z601" s="447"/>
      <c r="AA601" s="447"/>
      <c r="AB601" s="447"/>
      <c r="AC601" s="447"/>
      <c r="AD601" s="447"/>
      <c r="AE601" s="447"/>
      <c r="AF601" s="447"/>
      <c r="AG601" s="447"/>
      <c r="AH601" s="448"/>
    </row>
    <row r="602" spans="1:34" x14ac:dyDescent="0.25">
      <c r="A602" s="409" t="s">
        <v>142</v>
      </c>
      <c r="B602" s="410"/>
      <c r="C602" s="410"/>
      <c r="D602" s="410"/>
      <c r="E602" s="410"/>
      <c r="F602" s="410"/>
      <c r="G602" s="410"/>
      <c r="H602" s="410"/>
      <c r="I602" s="410"/>
      <c r="J602" s="410"/>
      <c r="K602" s="410"/>
      <c r="L602" s="411"/>
      <c r="M602" s="352">
        <v>37000</v>
      </c>
      <c r="N602" s="353"/>
      <c r="O602" s="353"/>
      <c r="P602" s="353"/>
      <c r="Q602" s="353"/>
      <c r="R602" s="353"/>
      <c r="S602" s="353"/>
      <c r="T602" s="353"/>
      <c r="U602" s="353"/>
      <c r="V602" s="353"/>
      <c r="W602" s="354"/>
      <c r="X602" s="352">
        <v>50382</v>
      </c>
      <c r="Y602" s="353"/>
      <c r="Z602" s="353"/>
      <c r="AA602" s="353"/>
      <c r="AB602" s="353"/>
      <c r="AC602" s="353"/>
      <c r="AD602" s="353"/>
      <c r="AE602" s="353"/>
      <c r="AF602" s="353"/>
      <c r="AG602" s="353"/>
      <c r="AH602" s="354"/>
    </row>
    <row r="603" spans="1:34" x14ac:dyDescent="0.25">
      <c r="A603" s="409" t="s">
        <v>143</v>
      </c>
      <c r="B603" s="410"/>
      <c r="C603" s="410"/>
      <c r="D603" s="410"/>
      <c r="E603" s="410"/>
      <c r="F603" s="410"/>
      <c r="G603" s="410"/>
      <c r="H603" s="410"/>
      <c r="I603" s="410"/>
      <c r="J603" s="410"/>
      <c r="K603" s="410"/>
      <c r="L603" s="411"/>
      <c r="M603" s="352">
        <v>-36929.82</v>
      </c>
      <c r="N603" s="353"/>
      <c r="O603" s="353"/>
      <c r="P603" s="353"/>
      <c r="Q603" s="353"/>
      <c r="R603" s="353"/>
      <c r="S603" s="353"/>
      <c r="T603" s="353"/>
      <c r="U603" s="353"/>
      <c r="V603" s="353"/>
      <c r="W603" s="354"/>
      <c r="X603" s="352">
        <v>-49276</v>
      </c>
      <c r="Y603" s="353"/>
      <c r="Z603" s="353"/>
      <c r="AA603" s="353"/>
      <c r="AB603" s="353"/>
      <c r="AC603" s="353"/>
      <c r="AD603" s="353"/>
      <c r="AE603" s="353"/>
      <c r="AF603" s="353"/>
      <c r="AG603" s="353"/>
      <c r="AH603" s="354"/>
    </row>
    <row r="604" spans="1:34" x14ac:dyDescent="0.25">
      <c r="A604" s="437" t="s">
        <v>144</v>
      </c>
      <c r="B604" s="438"/>
      <c r="C604" s="438"/>
      <c r="D604" s="438"/>
      <c r="E604" s="438"/>
      <c r="F604" s="438"/>
      <c r="G604" s="438"/>
      <c r="H604" s="438"/>
      <c r="I604" s="438"/>
      <c r="J604" s="438"/>
      <c r="K604" s="438"/>
      <c r="L604" s="439"/>
      <c r="M604" s="443">
        <f>M606+M607</f>
        <v>25512</v>
      </c>
      <c r="N604" s="444"/>
      <c r="O604" s="444"/>
      <c r="P604" s="444"/>
      <c r="Q604" s="444"/>
      <c r="R604" s="444"/>
      <c r="S604" s="444"/>
      <c r="T604" s="444"/>
      <c r="U604" s="444"/>
      <c r="V604" s="444"/>
      <c r="W604" s="445"/>
      <c r="X604" s="443">
        <v>10658</v>
      </c>
      <c r="Y604" s="444"/>
      <c r="Z604" s="444"/>
      <c r="AA604" s="444"/>
      <c r="AB604" s="444"/>
      <c r="AC604" s="444"/>
      <c r="AD604" s="444"/>
      <c r="AE604" s="444"/>
      <c r="AF604" s="444"/>
      <c r="AG604" s="444"/>
      <c r="AH604" s="445"/>
    </row>
    <row r="605" spans="1:34" ht="27.75" customHeight="1" x14ac:dyDescent="0.25">
      <c r="A605" s="440"/>
      <c r="B605" s="441"/>
      <c r="C605" s="441"/>
      <c r="D605" s="441"/>
      <c r="E605" s="441"/>
      <c r="F605" s="441"/>
      <c r="G605" s="441"/>
      <c r="H605" s="441"/>
      <c r="I605" s="441"/>
      <c r="J605" s="441"/>
      <c r="K605" s="441"/>
      <c r="L605" s="442"/>
      <c r="M605" s="446"/>
      <c r="N605" s="447"/>
      <c r="O605" s="447"/>
      <c r="P605" s="447"/>
      <c r="Q605" s="447"/>
      <c r="R605" s="447"/>
      <c r="S605" s="447"/>
      <c r="T605" s="447"/>
      <c r="U605" s="447"/>
      <c r="V605" s="447"/>
      <c r="W605" s="448"/>
      <c r="X605" s="446"/>
      <c r="Y605" s="447"/>
      <c r="Z605" s="447"/>
      <c r="AA605" s="447"/>
      <c r="AB605" s="447"/>
      <c r="AC605" s="447"/>
      <c r="AD605" s="447"/>
      <c r="AE605" s="447"/>
      <c r="AF605" s="447"/>
      <c r="AG605" s="447"/>
      <c r="AH605" s="448"/>
    </row>
    <row r="606" spans="1:34" x14ac:dyDescent="0.25">
      <c r="A606" s="409" t="s">
        <v>142</v>
      </c>
      <c r="B606" s="410"/>
      <c r="C606" s="410"/>
      <c r="D606" s="410"/>
      <c r="E606" s="410"/>
      <c r="F606" s="410"/>
      <c r="G606" s="410"/>
      <c r="H606" s="410"/>
      <c r="I606" s="410"/>
      <c r="J606" s="410"/>
      <c r="K606" s="410"/>
      <c r="L606" s="411"/>
      <c r="M606" s="352">
        <v>25512</v>
      </c>
      <c r="N606" s="353"/>
      <c r="O606" s="353"/>
      <c r="P606" s="353"/>
      <c r="Q606" s="353"/>
      <c r="R606" s="353"/>
      <c r="S606" s="353"/>
      <c r="T606" s="353"/>
      <c r="U606" s="353"/>
      <c r="V606" s="353"/>
      <c r="W606" s="354"/>
      <c r="X606" s="352">
        <v>10658</v>
      </c>
      <c r="Y606" s="353"/>
      <c r="Z606" s="353"/>
      <c r="AA606" s="353"/>
      <c r="AB606" s="353"/>
      <c r="AC606" s="353"/>
      <c r="AD606" s="353"/>
      <c r="AE606" s="353"/>
      <c r="AF606" s="353"/>
      <c r="AG606" s="353"/>
      <c r="AH606" s="354"/>
    </row>
    <row r="607" spans="1:34" x14ac:dyDescent="0.25">
      <c r="A607" s="409" t="s">
        <v>143</v>
      </c>
      <c r="B607" s="410"/>
      <c r="C607" s="410"/>
      <c r="D607" s="410"/>
      <c r="E607" s="410"/>
      <c r="F607" s="410"/>
      <c r="G607" s="410"/>
      <c r="H607" s="410"/>
      <c r="I607" s="410"/>
      <c r="J607" s="410"/>
      <c r="K607" s="410"/>
      <c r="L607" s="411"/>
      <c r="M607" s="352">
        <v>0</v>
      </c>
      <c r="N607" s="353"/>
      <c r="O607" s="353"/>
      <c r="P607" s="353"/>
      <c r="Q607" s="353"/>
      <c r="R607" s="353"/>
      <c r="S607" s="353"/>
      <c r="T607" s="353"/>
      <c r="U607" s="353"/>
      <c r="V607" s="353"/>
      <c r="W607" s="354"/>
      <c r="X607" s="352">
        <v>0</v>
      </c>
      <c r="Y607" s="353"/>
      <c r="Z607" s="353"/>
      <c r="AA607" s="353"/>
      <c r="AB607" s="353"/>
      <c r="AC607" s="353"/>
      <c r="AD607" s="353"/>
      <c r="AE607" s="353"/>
      <c r="AF607" s="353"/>
      <c r="AG607" s="353"/>
      <c r="AH607" s="354"/>
    </row>
    <row r="608" spans="1:34" x14ac:dyDescent="0.25">
      <c r="A608" s="409" t="s">
        <v>145</v>
      </c>
      <c r="B608" s="410"/>
      <c r="C608" s="410"/>
      <c r="D608" s="410"/>
      <c r="E608" s="410"/>
      <c r="F608" s="410"/>
      <c r="G608" s="410"/>
      <c r="H608" s="410"/>
      <c r="I608" s="410"/>
      <c r="J608" s="410"/>
      <c r="K608" s="410"/>
      <c r="L608" s="411"/>
      <c r="M608" s="352"/>
      <c r="N608" s="353"/>
      <c r="O608" s="353"/>
      <c r="P608" s="353"/>
      <c r="Q608" s="353"/>
      <c r="R608" s="353"/>
      <c r="S608" s="353"/>
      <c r="T608" s="353"/>
      <c r="U608" s="353"/>
      <c r="V608" s="353"/>
      <c r="W608" s="354"/>
      <c r="X608" s="352">
        <v>0</v>
      </c>
      <c r="Y608" s="353"/>
      <c r="Z608" s="353"/>
      <c r="AA608" s="353"/>
      <c r="AB608" s="353"/>
      <c r="AC608" s="353"/>
      <c r="AD608" s="353"/>
      <c r="AE608" s="353"/>
      <c r="AF608" s="353"/>
      <c r="AG608" s="353"/>
      <c r="AH608" s="354"/>
    </row>
    <row r="609" spans="1:34" x14ac:dyDescent="0.25">
      <c r="A609" s="429" t="s">
        <v>146</v>
      </c>
      <c r="B609" s="429"/>
      <c r="C609" s="429"/>
      <c r="D609" s="429"/>
      <c r="E609" s="429"/>
      <c r="F609" s="429"/>
      <c r="G609" s="429"/>
      <c r="H609" s="429"/>
      <c r="I609" s="429"/>
      <c r="J609" s="429"/>
      <c r="K609" s="429"/>
      <c r="L609" s="430"/>
      <c r="M609" s="352"/>
      <c r="N609" s="353"/>
      <c r="O609" s="353"/>
      <c r="P609" s="353"/>
      <c r="Q609" s="353"/>
      <c r="R609" s="353"/>
      <c r="S609" s="353"/>
      <c r="T609" s="353"/>
      <c r="U609" s="353"/>
      <c r="V609" s="353"/>
      <c r="W609" s="354"/>
      <c r="X609" s="352">
        <v>0</v>
      </c>
      <c r="Y609" s="353"/>
      <c r="Z609" s="353"/>
      <c r="AA609" s="353"/>
      <c r="AB609" s="353"/>
      <c r="AC609" s="353"/>
      <c r="AD609" s="353"/>
      <c r="AE609" s="353"/>
      <c r="AF609" s="353"/>
      <c r="AG609" s="353"/>
      <c r="AH609" s="354"/>
    </row>
    <row r="610" spans="1:34" x14ac:dyDescent="0.25">
      <c r="A610" s="429" t="s">
        <v>147</v>
      </c>
      <c r="B610" s="429"/>
      <c r="C610" s="429"/>
      <c r="D610" s="429"/>
      <c r="E610" s="429"/>
      <c r="F610" s="429"/>
      <c r="G610" s="429"/>
      <c r="H610" s="429"/>
      <c r="I610" s="429"/>
      <c r="J610" s="429"/>
      <c r="K610" s="429"/>
      <c r="L610" s="430"/>
      <c r="M610" s="355">
        <v>0.22</v>
      </c>
      <c r="N610" s="356"/>
      <c r="O610" s="356"/>
      <c r="P610" s="356"/>
      <c r="Q610" s="356"/>
      <c r="R610" s="356"/>
      <c r="S610" s="356"/>
      <c r="T610" s="356"/>
      <c r="U610" s="356"/>
      <c r="V610" s="356"/>
      <c r="W610" s="357"/>
      <c r="X610" s="355">
        <v>0.23</v>
      </c>
      <c r="Y610" s="356"/>
      <c r="Z610" s="356"/>
      <c r="AA610" s="356"/>
      <c r="AB610" s="356"/>
      <c r="AC610" s="356"/>
      <c r="AD610" s="356"/>
      <c r="AE610" s="356"/>
      <c r="AF610" s="356"/>
      <c r="AG610" s="356"/>
      <c r="AH610" s="357"/>
    </row>
    <row r="611" spans="1:34" x14ac:dyDescent="0.25">
      <c r="A611" s="429" t="s">
        <v>148</v>
      </c>
      <c r="B611" s="429"/>
      <c r="C611" s="429"/>
      <c r="D611" s="429"/>
      <c r="E611" s="429"/>
      <c r="F611" s="429"/>
      <c r="G611" s="429"/>
      <c r="H611" s="429"/>
      <c r="I611" s="429"/>
      <c r="J611" s="429"/>
      <c r="K611" s="429"/>
      <c r="L611" s="430"/>
      <c r="M611" s="352">
        <f>(M602+M606+M608)*M610</f>
        <v>13752.64</v>
      </c>
      <c r="N611" s="353"/>
      <c r="O611" s="353"/>
      <c r="P611" s="353"/>
      <c r="Q611" s="353"/>
      <c r="R611" s="353"/>
      <c r="S611" s="353"/>
      <c r="T611" s="353"/>
      <c r="U611" s="353"/>
      <c r="V611" s="353"/>
      <c r="W611" s="354"/>
      <c r="X611" s="352">
        <v>14039</v>
      </c>
      <c r="Y611" s="353"/>
      <c r="Z611" s="353"/>
      <c r="AA611" s="353"/>
      <c r="AB611" s="353"/>
      <c r="AC611" s="353"/>
      <c r="AD611" s="353"/>
      <c r="AE611" s="353"/>
      <c r="AF611" s="353"/>
      <c r="AG611" s="353"/>
      <c r="AH611" s="354"/>
    </row>
    <row r="612" spans="1:34" x14ac:dyDescent="0.25">
      <c r="A612" s="429" t="s">
        <v>149</v>
      </c>
      <c r="B612" s="429"/>
      <c r="C612" s="429"/>
      <c r="D612" s="429"/>
      <c r="E612" s="429"/>
      <c r="F612" s="429"/>
      <c r="G612" s="429"/>
      <c r="H612" s="429"/>
      <c r="I612" s="429"/>
      <c r="J612" s="429"/>
      <c r="K612" s="429"/>
      <c r="L612" s="430"/>
      <c r="M612" s="352">
        <v>13752.640000000001</v>
      </c>
      <c r="N612" s="353"/>
      <c r="O612" s="353"/>
      <c r="P612" s="353"/>
      <c r="Q612" s="353"/>
      <c r="R612" s="353"/>
      <c r="S612" s="353"/>
      <c r="T612" s="353"/>
      <c r="U612" s="353"/>
      <c r="V612" s="353"/>
      <c r="W612" s="354"/>
      <c r="X612" s="352">
        <v>14039</v>
      </c>
      <c r="Y612" s="353"/>
      <c r="Z612" s="353"/>
      <c r="AA612" s="353"/>
      <c r="AB612" s="353"/>
      <c r="AC612" s="353"/>
      <c r="AD612" s="353"/>
      <c r="AE612" s="353"/>
      <c r="AF612" s="353"/>
      <c r="AG612" s="353"/>
      <c r="AH612" s="354"/>
    </row>
    <row r="613" spans="1:34" x14ac:dyDescent="0.25">
      <c r="A613" s="429" t="s">
        <v>153</v>
      </c>
      <c r="B613" s="429"/>
      <c r="C613" s="429"/>
      <c r="D613" s="429"/>
      <c r="E613" s="429"/>
      <c r="F613" s="429"/>
      <c r="G613" s="429"/>
      <c r="H613" s="429"/>
      <c r="I613" s="429"/>
      <c r="J613" s="429"/>
      <c r="K613" s="429"/>
      <c r="L613" s="430"/>
      <c r="M613" s="352">
        <v>-3477.2176999999992</v>
      </c>
      <c r="N613" s="353"/>
      <c r="O613" s="353"/>
      <c r="P613" s="353"/>
      <c r="Q613" s="353"/>
      <c r="R613" s="353"/>
      <c r="S613" s="353"/>
      <c r="T613" s="353"/>
      <c r="U613" s="353"/>
      <c r="V613" s="353"/>
      <c r="W613" s="354"/>
      <c r="X613" s="352">
        <v>12844</v>
      </c>
      <c r="Y613" s="353"/>
      <c r="Z613" s="353"/>
      <c r="AA613" s="353"/>
      <c r="AB613" s="353"/>
      <c r="AC613" s="353"/>
      <c r="AD613" s="353"/>
      <c r="AE613" s="353"/>
      <c r="AF613" s="353"/>
      <c r="AG613" s="353"/>
      <c r="AH613" s="354"/>
    </row>
    <row r="614" spans="1:34" x14ac:dyDescent="0.25">
      <c r="A614" s="429" t="s">
        <v>150</v>
      </c>
      <c r="B614" s="429"/>
      <c r="C614" s="429"/>
      <c r="D614" s="429"/>
      <c r="E614" s="429"/>
      <c r="F614" s="429"/>
      <c r="G614" s="429"/>
      <c r="H614" s="429"/>
      <c r="I614" s="429"/>
      <c r="J614" s="429"/>
      <c r="K614" s="429"/>
      <c r="L614" s="430"/>
      <c r="M614" s="352">
        <v>3190.66</v>
      </c>
      <c r="N614" s="353"/>
      <c r="O614" s="353"/>
      <c r="P614" s="353"/>
      <c r="Q614" s="353"/>
      <c r="R614" s="353"/>
      <c r="S614" s="353"/>
      <c r="T614" s="353"/>
      <c r="U614" s="353"/>
      <c r="V614" s="353"/>
      <c r="W614" s="354"/>
      <c r="X614" s="352">
        <v>0</v>
      </c>
      <c r="Y614" s="353"/>
      <c r="Z614" s="353"/>
      <c r="AA614" s="353"/>
      <c r="AB614" s="353"/>
      <c r="AC614" s="353"/>
      <c r="AD614" s="353"/>
      <c r="AE614" s="353"/>
      <c r="AF614" s="353"/>
      <c r="AG614" s="353"/>
      <c r="AH614" s="354"/>
    </row>
    <row r="615" spans="1:34" x14ac:dyDescent="0.25">
      <c r="A615" s="429" t="s">
        <v>151</v>
      </c>
      <c r="B615" s="429"/>
      <c r="C615" s="429"/>
      <c r="D615" s="429"/>
      <c r="E615" s="429"/>
      <c r="F615" s="429"/>
      <c r="G615" s="429"/>
      <c r="H615" s="429"/>
      <c r="I615" s="429"/>
      <c r="J615" s="429"/>
      <c r="K615" s="429"/>
      <c r="L615" s="430"/>
      <c r="M615" s="352">
        <v>-8124.5604000000003</v>
      </c>
      <c r="N615" s="353"/>
      <c r="O615" s="353"/>
      <c r="P615" s="353"/>
      <c r="Q615" s="353"/>
      <c r="R615" s="353"/>
      <c r="S615" s="353"/>
      <c r="T615" s="353"/>
      <c r="U615" s="353"/>
      <c r="V615" s="353"/>
      <c r="W615" s="354"/>
      <c r="X615" s="352">
        <v>-11333</v>
      </c>
      <c r="Y615" s="353"/>
      <c r="Z615" s="353"/>
      <c r="AA615" s="353"/>
      <c r="AB615" s="353"/>
      <c r="AC615" s="353"/>
      <c r="AD615" s="353"/>
      <c r="AE615" s="353"/>
      <c r="AF615" s="353"/>
      <c r="AG615" s="353"/>
      <c r="AH615" s="354"/>
    </row>
    <row r="616" spans="1:34" x14ac:dyDescent="0.25">
      <c r="A616" s="429" t="s">
        <v>152</v>
      </c>
      <c r="B616" s="429"/>
      <c r="C616" s="429"/>
      <c r="D616" s="429"/>
      <c r="E616" s="429"/>
      <c r="F616" s="429"/>
      <c r="G616" s="429"/>
      <c r="H616" s="429"/>
      <c r="I616" s="429"/>
      <c r="J616" s="429"/>
      <c r="K616" s="429"/>
      <c r="L616" s="430"/>
      <c r="M616" s="352">
        <v>-3209.0254000000059</v>
      </c>
      <c r="N616" s="353"/>
      <c r="O616" s="353"/>
      <c r="P616" s="353"/>
      <c r="Q616" s="353"/>
      <c r="R616" s="353"/>
      <c r="S616" s="353"/>
      <c r="T616" s="353"/>
      <c r="U616" s="353"/>
      <c r="V616" s="353"/>
      <c r="W616" s="354"/>
      <c r="X616" s="352">
        <v>2047</v>
      </c>
      <c r="Y616" s="353"/>
      <c r="Z616" s="353"/>
      <c r="AA616" s="353"/>
      <c r="AB616" s="353"/>
      <c r="AC616" s="353"/>
      <c r="AD616" s="353"/>
      <c r="AE616" s="353"/>
      <c r="AF616" s="353"/>
      <c r="AG616" s="353"/>
      <c r="AH616" s="354"/>
    </row>
    <row r="617" spans="1:34" x14ac:dyDescent="0.25">
      <c r="A617" s="429" t="s">
        <v>153</v>
      </c>
      <c r="B617" s="429"/>
      <c r="C617" s="429"/>
      <c r="D617" s="429"/>
      <c r="E617" s="429"/>
      <c r="F617" s="429"/>
      <c r="G617" s="429"/>
      <c r="H617" s="429"/>
      <c r="I617" s="429"/>
      <c r="J617" s="429"/>
      <c r="K617" s="429"/>
      <c r="L617" s="430"/>
      <c r="M617" s="352">
        <v>-3209.0254000000041</v>
      </c>
      <c r="N617" s="353"/>
      <c r="O617" s="353"/>
      <c r="P617" s="353"/>
      <c r="Q617" s="353"/>
      <c r="R617" s="353"/>
      <c r="S617" s="353"/>
      <c r="T617" s="353"/>
      <c r="U617" s="353"/>
      <c r="V617" s="353"/>
      <c r="W617" s="354"/>
      <c r="X617" s="352">
        <v>2047</v>
      </c>
      <c r="Y617" s="353"/>
      <c r="Z617" s="353"/>
      <c r="AA617" s="353"/>
      <c r="AB617" s="353"/>
      <c r="AC617" s="353"/>
      <c r="AD617" s="353"/>
      <c r="AE617" s="353"/>
      <c r="AF617" s="353"/>
      <c r="AG617" s="353"/>
      <c r="AH617" s="354"/>
    </row>
    <row r="618" spans="1:34" x14ac:dyDescent="0.25">
      <c r="A618" s="409" t="s">
        <v>150</v>
      </c>
      <c r="B618" s="410"/>
      <c r="C618" s="410"/>
      <c r="D618" s="410"/>
      <c r="E618" s="410"/>
      <c r="F618" s="410"/>
      <c r="G618" s="410"/>
      <c r="H618" s="410"/>
      <c r="I618" s="410"/>
      <c r="J618" s="410"/>
      <c r="K618" s="410"/>
      <c r="L618" s="411"/>
      <c r="M618" s="352"/>
      <c r="N618" s="353"/>
      <c r="O618" s="353"/>
      <c r="P618" s="353"/>
      <c r="Q618" s="353"/>
      <c r="R618" s="353"/>
      <c r="S618" s="353"/>
      <c r="T618" s="353"/>
      <c r="U618" s="353"/>
      <c r="V618" s="353"/>
      <c r="W618" s="354"/>
      <c r="X618" s="352"/>
      <c r="Y618" s="353"/>
      <c r="Z618" s="353"/>
      <c r="AA618" s="353"/>
      <c r="AB618" s="353"/>
      <c r="AC618" s="353"/>
      <c r="AD618" s="353"/>
      <c r="AE618" s="353"/>
      <c r="AF618" s="353"/>
      <c r="AG618" s="353"/>
      <c r="AH618" s="354"/>
    </row>
    <row r="619" spans="1:34" x14ac:dyDescent="0.25">
      <c r="A619" s="177"/>
      <c r="B619" s="177"/>
      <c r="C619" s="177"/>
      <c r="D619" s="177"/>
      <c r="E619" s="177"/>
      <c r="F619" s="177"/>
      <c r="G619" s="177"/>
      <c r="H619" s="177"/>
      <c r="I619" s="177"/>
      <c r="J619" s="177"/>
      <c r="K619" s="177"/>
      <c r="L619" s="177"/>
      <c r="M619" s="177"/>
      <c r="N619" s="177"/>
      <c r="O619" s="177"/>
      <c r="P619" s="177"/>
      <c r="Q619" s="177"/>
      <c r="R619" s="177"/>
      <c r="S619" s="177"/>
      <c r="T619" s="177"/>
      <c r="U619" s="177"/>
      <c r="V619" s="177"/>
      <c r="W619" s="177"/>
      <c r="X619" s="177"/>
      <c r="Y619" s="177"/>
      <c r="Z619" s="177"/>
      <c r="AA619" s="177"/>
      <c r="AB619" s="177"/>
      <c r="AC619" s="177"/>
      <c r="AD619" s="177"/>
      <c r="AE619" s="177"/>
      <c r="AF619" s="177"/>
      <c r="AG619" s="177"/>
      <c r="AH619" s="177"/>
    </row>
    <row r="620" spans="1:34" x14ac:dyDescent="0.25">
      <c r="A620" s="177" t="s">
        <v>1262</v>
      </c>
      <c r="B620" s="177"/>
      <c r="C620" s="177"/>
      <c r="D620" s="177"/>
      <c r="E620" s="177"/>
      <c r="F620" s="177"/>
      <c r="G620" s="177"/>
      <c r="H620" s="177"/>
      <c r="I620" s="177"/>
      <c r="J620" s="177"/>
      <c r="K620" s="177"/>
      <c r="L620" s="177"/>
      <c r="M620" s="177"/>
      <c r="N620" s="177"/>
      <c r="O620" s="177"/>
      <c r="P620" s="177"/>
      <c r="Q620" s="177"/>
      <c r="R620" s="177"/>
      <c r="S620" s="177"/>
      <c r="T620" s="177"/>
      <c r="U620" s="177"/>
      <c r="V620" s="177"/>
      <c r="W620" s="177"/>
      <c r="X620" s="177"/>
      <c r="Y620" s="177"/>
      <c r="Z620" s="177"/>
      <c r="AA620" s="177"/>
      <c r="AB620" s="177"/>
      <c r="AC620" s="177"/>
      <c r="AD620" s="177"/>
      <c r="AE620" s="177"/>
      <c r="AF620" s="177"/>
      <c r="AG620" s="177"/>
      <c r="AH620" s="177"/>
    </row>
    <row r="621" spans="1:34" x14ac:dyDescent="0.25">
      <c r="A621" s="177"/>
      <c r="B621" s="177"/>
      <c r="C621" s="177"/>
      <c r="D621" s="177"/>
      <c r="E621" s="177"/>
      <c r="F621" s="177"/>
      <c r="G621" s="177"/>
      <c r="H621" s="177"/>
      <c r="I621" s="177"/>
      <c r="J621" s="177"/>
      <c r="K621" s="177"/>
      <c r="L621" s="177"/>
      <c r="M621" s="177"/>
      <c r="N621" s="177"/>
      <c r="O621" s="177"/>
      <c r="P621" s="177"/>
      <c r="Q621" s="177"/>
      <c r="R621" s="177"/>
      <c r="S621" s="177"/>
      <c r="T621" s="177"/>
      <c r="U621" s="177"/>
      <c r="V621" s="177"/>
      <c r="W621" s="177"/>
      <c r="X621" s="177"/>
      <c r="Y621" s="177"/>
      <c r="Z621" s="177"/>
      <c r="AA621" s="177"/>
      <c r="AB621" s="177"/>
      <c r="AC621" s="177"/>
      <c r="AD621" s="177"/>
      <c r="AE621" s="177"/>
      <c r="AF621" s="177"/>
      <c r="AG621" s="177"/>
      <c r="AH621" s="177"/>
    </row>
    <row r="622" spans="1:34" x14ac:dyDescent="0.25">
      <c r="A622" s="177"/>
      <c r="B622" s="177"/>
      <c r="C622" s="177"/>
      <c r="D622" s="177"/>
      <c r="E622" s="177"/>
      <c r="F622" s="177"/>
      <c r="G622" s="177"/>
      <c r="H622" s="177"/>
      <c r="I622" s="177"/>
      <c r="J622" s="177"/>
      <c r="K622" s="177"/>
      <c r="L622" s="177"/>
      <c r="M622" s="177"/>
      <c r="N622" s="177"/>
      <c r="O622" s="177"/>
      <c r="P622" s="177"/>
      <c r="Q622" s="177"/>
      <c r="R622" s="177"/>
      <c r="S622" s="177"/>
      <c r="T622" s="177"/>
      <c r="U622" s="177"/>
      <c r="V622" s="177"/>
      <c r="W622" s="177"/>
      <c r="X622" s="177"/>
      <c r="Y622" s="177"/>
      <c r="Z622" s="177"/>
      <c r="AA622" s="177"/>
      <c r="AB622" s="177"/>
      <c r="AC622" s="177"/>
      <c r="AD622" s="177"/>
      <c r="AE622" s="177"/>
      <c r="AF622" s="177"/>
      <c r="AG622" s="177"/>
      <c r="AH622" s="177"/>
    </row>
    <row r="623" spans="1:34" x14ac:dyDescent="0.25">
      <c r="A623" s="179" t="s">
        <v>1263</v>
      </c>
      <c r="B623" s="179"/>
      <c r="C623" s="179"/>
      <c r="D623" s="179" t="s">
        <v>154</v>
      </c>
      <c r="E623" s="179"/>
      <c r="F623" s="179"/>
      <c r="G623" s="179"/>
      <c r="H623" s="179"/>
      <c r="I623" s="179"/>
      <c r="J623" s="179"/>
      <c r="K623" s="179"/>
      <c r="L623" s="177"/>
      <c r="M623" s="177"/>
      <c r="N623" s="177"/>
      <c r="O623" s="177"/>
      <c r="P623" s="177"/>
      <c r="Q623" s="177"/>
      <c r="R623" s="177"/>
      <c r="S623" s="177"/>
      <c r="T623" s="177"/>
      <c r="U623" s="177"/>
      <c r="V623" s="177"/>
      <c r="W623" s="177"/>
      <c r="X623" s="177"/>
      <c r="Y623" s="177"/>
      <c r="Z623" s="177"/>
      <c r="AA623" s="177"/>
      <c r="AB623" s="177"/>
      <c r="AC623" s="177"/>
      <c r="AD623" s="177"/>
      <c r="AE623" s="177"/>
      <c r="AF623" s="177"/>
      <c r="AG623" s="177"/>
      <c r="AH623" s="177"/>
    </row>
    <row r="624" spans="1:34" x14ac:dyDescent="0.25">
      <c r="A624" s="177"/>
      <c r="B624" s="177"/>
      <c r="C624" s="177"/>
      <c r="D624" s="177"/>
      <c r="E624" s="177"/>
      <c r="F624" s="177"/>
      <c r="G624" s="177"/>
      <c r="H624" s="177"/>
      <c r="I624" s="177"/>
      <c r="J624" s="177"/>
      <c r="K624" s="177"/>
      <c r="L624" s="177"/>
      <c r="M624" s="177"/>
      <c r="N624" s="177"/>
      <c r="O624" s="177"/>
      <c r="P624" s="177"/>
      <c r="Q624" s="177"/>
      <c r="R624" s="177"/>
      <c r="S624" s="177"/>
      <c r="T624" s="177"/>
      <c r="U624" s="177"/>
      <c r="V624" s="177"/>
      <c r="W624" s="177"/>
      <c r="X624" s="177"/>
      <c r="Y624" s="177"/>
      <c r="Z624" s="177"/>
      <c r="AA624" s="177"/>
      <c r="AB624" s="177"/>
      <c r="AC624" s="177"/>
      <c r="AD624" s="177"/>
      <c r="AE624" s="177"/>
      <c r="AF624" s="177"/>
      <c r="AG624" s="177"/>
      <c r="AH624" s="177"/>
    </row>
    <row r="625" spans="1:36" x14ac:dyDescent="0.25">
      <c r="A625" s="177" t="s">
        <v>155</v>
      </c>
      <c r="B625" s="177"/>
      <c r="C625" s="177"/>
      <c r="D625" s="177"/>
      <c r="E625" s="177"/>
      <c r="F625" s="177"/>
      <c r="G625" s="177"/>
      <c r="H625" s="177"/>
      <c r="I625" s="177"/>
      <c r="J625" s="177"/>
      <c r="K625" s="177"/>
      <c r="L625" s="177"/>
      <c r="M625" s="177"/>
      <c r="N625" s="177"/>
      <c r="O625" s="177"/>
      <c r="P625" s="177"/>
      <c r="Q625" s="177"/>
      <c r="R625" s="177"/>
      <c r="S625" s="177"/>
      <c r="T625" s="177"/>
      <c r="U625" s="177"/>
      <c r="V625" s="177"/>
      <c r="W625" s="177"/>
      <c r="X625" s="177"/>
      <c r="Y625" s="177"/>
      <c r="Z625" s="177"/>
      <c r="AA625" s="177"/>
      <c r="AB625" s="177"/>
      <c r="AC625" s="177"/>
      <c r="AD625" s="177"/>
      <c r="AE625" s="177"/>
      <c r="AF625" s="177"/>
      <c r="AG625" s="177"/>
      <c r="AH625" s="177"/>
    </row>
    <row r="626" spans="1:36" x14ac:dyDescent="0.25">
      <c r="A626" s="177"/>
      <c r="B626" s="177"/>
      <c r="C626" s="177"/>
      <c r="D626" s="177"/>
      <c r="E626" s="177"/>
      <c r="F626" s="177"/>
      <c r="G626" s="177"/>
      <c r="H626" s="177"/>
      <c r="I626" s="177"/>
      <c r="J626" s="177"/>
      <c r="K626" s="177"/>
      <c r="L626" s="177"/>
      <c r="M626" s="177"/>
      <c r="N626" s="177"/>
      <c r="O626" s="177"/>
      <c r="P626" s="177"/>
      <c r="Q626" s="177"/>
      <c r="R626" s="177"/>
      <c r="S626" s="177"/>
      <c r="T626" s="177"/>
      <c r="U626" s="177"/>
      <c r="V626" s="177"/>
      <c r="W626" s="177"/>
      <c r="X626" s="177"/>
      <c r="Y626" s="177"/>
      <c r="Z626" s="177"/>
      <c r="AA626" s="177"/>
      <c r="AB626" s="177"/>
      <c r="AC626" s="177"/>
      <c r="AD626" s="177"/>
      <c r="AE626" s="177"/>
      <c r="AF626" s="177"/>
      <c r="AG626" s="177"/>
      <c r="AH626" s="177"/>
    </row>
    <row r="627" spans="1:36" x14ac:dyDescent="0.25">
      <c r="A627" s="431" t="s">
        <v>90</v>
      </c>
      <c r="B627" s="432"/>
      <c r="C627" s="432"/>
      <c r="D627" s="432"/>
      <c r="E627" s="432"/>
      <c r="F627" s="432"/>
      <c r="G627" s="432"/>
      <c r="H627" s="432"/>
      <c r="I627" s="432"/>
      <c r="J627" s="432"/>
      <c r="K627" s="432"/>
      <c r="L627" s="432"/>
      <c r="M627" s="432"/>
      <c r="N627" s="432"/>
      <c r="O627" s="432"/>
      <c r="P627" s="433"/>
      <c r="Q627" s="431" t="s">
        <v>58</v>
      </c>
      <c r="R627" s="432"/>
      <c r="S627" s="432"/>
      <c r="T627" s="432"/>
      <c r="U627" s="432"/>
      <c r="V627" s="432"/>
      <c r="W627" s="432"/>
      <c r="X627" s="432"/>
      <c r="Y627" s="433"/>
      <c r="Z627" s="396" t="s">
        <v>59</v>
      </c>
      <c r="AA627" s="397"/>
      <c r="AB627" s="397"/>
      <c r="AC627" s="397"/>
      <c r="AD627" s="397"/>
      <c r="AE627" s="397"/>
      <c r="AF627" s="397"/>
      <c r="AG627" s="397"/>
      <c r="AH627" s="398"/>
    </row>
    <row r="628" spans="1:36" x14ac:dyDescent="0.25">
      <c r="A628" s="434"/>
      <c r="B628" s="435"/>
      <c r="C628" s="435"/>
      <c r="D628" s="435"/>
      <c r="E628" s="435"/>
      <c r="F628" s="435"/>
      <c r="G628" s="435"/>
      <c r="H628" s="435"/>
      <c r="I628" s="435"/>
      <c r="J628" s="435"/>
      <c r="K628" s="435"/>
      <c r="L628" s="435"/>
      <c r="M628" s="435"/>
      <c r="N628" s="435"/>
      <c r="O628" s="435"/>
      <c r="P628" s="436"/>
      <c r="Q628" s="434"/>
      <c r="R628" s="435"/>
      <c r="S628" s="435"/>
      <c r="T628" s="435"/>
      <c r="U628" s="435"/>
      <c r="V628" s="435"/>
      <c r="W628" s="435"/>
      <c r="X628" s="435"/>
      <c r="Y628" s="436"/>
      <c r="Z628" s="402"/>
      <c r="AA628" s="403"/>
      <c r="AB628" s="403"/>
      <c r="AC628" s="403"/>
      <c r="AD628" s="403"/>
      <c r="AE628" s="403"/>
      <c r="AF628" s="403"/>
      <c r="AG628" s="403"/>
      <c r="AH628" s="404"/>
    </row>
    <row r="629" spans="1:36" x14ac:dyDescent="0.25">
      <c r="A629" s="371" t="s">
        <v>157</v>
      </c>
      <c r="B629" s="372"/>
      <c r="C629" s="372"/>
      <c r="D629" s="372"/>
      <c r="E629" s="372"/>
      <c r="F629" s="372"/>
      <c r="G629" s="372"/>
      <c r="H629" s="372"/>
      <c r="I629" s="372"/>
      <c r="J629" s="372"/>
      <c r="K629" s="372"/>
      <c r="L629" s="372"/>
      <c r="M629" s="372"/>
      <c r="N629" s="372"/>
      <c r="O629" s="372"/>
      <c r="P629" s="373"/>
      <c r="Q629" s="352">
        <f>SUM(Q630:Y631)</f>
        <v>0</v>
      </c>
      <c r="R629" s="353"/>
      <c r="S629" s="353"/>
      <c r="T629" s="353"/>
      <c r="U629" s="353"/>
      <c r="V629" s="353"/>
      <c r="W629" s="353"/>
      <c r="X629" s="353"/>
      <c r="Y629" s="354"/>
      <c r="Z629" s="352">
        <f>SUM(Z630:AH631)</f>
        <v>0</v>
      </c>
      <c r="AA629" s="353"/>
      <c r="AB629" s="353"/>
      <c r="AC629" s="353"/>
      <c r="AD629" s="353"/>
      <c r="AE629" s="353"/>
      <c r="AF629" s="353"/>
      <c r="AG629" s="353"/>
      <c r="AH629" s="354"/>
      <c r="AI629" t="str">
        <f>IF(ROUND(Z629-Pasíva!E59,0)=0,"","CHYBA")</f>
        <v/>
      </c>
      <c r="AJ629" t="s">
        <v>1077</v>
      </c>
    </row>
    <row r="630" spans="1:36" ht="14.45" hidden="1" x14ac:dyDescent="0.3">
      <c r="A630" s="409"/>
      <c r="B630" s="410"/>
      <c r="C630" s="410"/>
      <c r="D630" s="410"/>
      <c r="E630" s="410"/>
      <c r="F630" s="410"/>
      <c r="G630" s="410"/>
      <c r="H630" s="410"/>
      <c r="I630" s="410"/>
      <c r="J630" s="410"/>
      <c r="K630" s="410"/>
      <c r="L630" s="410"/>
      <c r="M630" s="410"/>
      <c r="N630" s="410"/>
      <c r="O630" s="410"/>
      <c r="P630" s="411"/>
      <c r="Q630" s="352"/>
      <c r="R630" s="353"/>
      <c r="S630" s="353"/>
      <c r="T630" s="353"/>
      <c r="U630" s="353"/>
      <c r="V630" s="353"/>
      <c r="W630" s="353"/>
      <c r="X630" s="353"/>
      <c r="Y630" s="354"/>
      <c r="Z630" s="352"/>
      <c r="AA630" s="353"/>
      <c r="AB630" s="353"/>
      <c r="AC630" s="353"/>
      <c r="AD630" s="353"/>
      <c r="AE630" s="353"/>
      <c r="AF630" s="353"/>
      <c r="AG630" s="353"/>
      <c r="AH630" s="354"/>
      <c r="AI630" t="str">
        <f>IF(ROUND(Q629-Pasíva!D59,0)=0,"","CHYBA")</f>
        <v/>
      </c>
      <c r="AJ630" t="s">
        <v>1077</v>
      </c>
    </row>
    <row r="631" spans="1:36" ht="14.45" hidden="1" x14ac:dyDescent="0.3">
      <c r="A631" s="409"/>
      <c r="B631" s="410"/>
      <c r="C631" s="410"/>
      <c r="D631" s="410"/>
      <c r="E631" s="410"/>
      <c r="F631" s="410"/>
      <c r="G631" s="410"/>
      <c r="H631" s="410"/>
      <c r="I631" s="410"/>
      <c r="J631" s="410"/>
      <c r="K631" s="410"/>
      <c r="L631" s="410"/>
      <c r="M631" s="410"/>
      <c r="N631" s="410"/>
      <c r="O631" s="410"/>
      <c r="P631" s="411"/>
      <c r="Q631" s="352"/>
      <c r="R631" s="353"/>
      <c r="S631" s="353"/>
      <c r="T631" s="353"/>
      <c r="U631" s="353"/>
      <c r="V631" s="353"/>
      <c r="W631" s="353"/>
      <c r="X631" s="353"/>
      <c r="Y631" s="354"/>
      <c r="Z631" s="352"/>
      <c r="AA631" s="353"/>
      <c r="AB631" s="353"/>
      <c r="AC631" s="353"/>
      <c r="AD631" s="353"/>
      <c r="AE631" s="353"/>
      <c r="AF631" s="353"/>
      <c r="AG631" s="353"/>
      <c r="AH631" s="354"/>
    </row>
    <row r="632" spans="1:36" x14ac:dyDescent="0.25">
      <c r="A632" s="371" t="s">
        <v>156</v>
      </c>
      <c r="B632" s="372"/>
      <c r="C632" s="372"/>
      <c r="D632" s="372"/>
      <c r="E632" s="372"/>
      <c r="F632" s="372"/>
      <c r="G632" s="372"/>
      <c r="H632" s="372"/>
      <c r="I632" s="372"/>
      <c r="J632" s="372"/>
      <c r="K632" s="372"/>
      <c r="L632" s="372"/>
      <c r="M632" s="372"/>
      <c r="N632" s="372"/>
      <c r="O632" s="372"/>
      <c r="P632" s="373"/>
      <c r="Q632" s="352">
        <f>SUM(Q633:Y634)</f>
        <v>0</v>
      </c>
      <c r="R632" s="353"/>
      <c r="S632" s="353"/>
      <c r="T632" s="353"/>
      <c r="U632" s="353"/>
      <c r="V632" s="353"/>
      <c r="W632" s="353"/>
      <c r="X632" s="353"/>
      <c r="Y632" s="354"/>
      <c r="Z632" s="352">
        <v>2</v>
      </c>
      <c r="AA632" s="353"/>
      <c r="AB632" s="353"/>
      <c r="AC632" s="353"/>
      <c r="AD632" s="353"/>
      <c r="AE632" s="353"/>
      <c r="AF632" s="353"/>
      <c r="AG632" s="353"/>
      <c r="AH632" s="354"/>
      <c r="AI632" t="str">
        <f>IF(ROUND(Z632-Pasíva!E60,0)=0,"","CHYBA")</f>
        <v/>
      </c>
      <c r="AJ632" t="s">
        <v>1077</v>
      </c>
    </row>
    <row r="633" spans="1:36" x14ac:dyDescent="0.25">
      <c r="A633" s="409" t="s">
        <v>1183</v>
      </c>
      <c r="B633" s="410"/>
      <c r="C633" s="410"/>
      <c r="D633" s="410"/>
      <c r="E633" s="410"/>
      <c r="F633" s="410"/>
      <c r="G633" s="410"/>
      <c r="H633" s="410"/>
      <c r="I633" s="410"/>
      <c r="J633" s="410"/>
      <c r="K633" s="410"/>
      <c r="L633" s="410"/>
      <c r="M633" s="410"/>
      <c r="N633" s="410"/>
      <c r="O633" s="410"/>
      <c r="P633" s="411"/>
      <c r="Q633" s="352"/>
      <c r="R633" s="353"/>
      <c r="S633" s="353"/>
      <c r="T633" s="353"/>
      <c r="U633" s="353"/>
      <c r="V633" s="353"/>
      <c r="W633" s="353"/>
      <c r="X633" s="353"/>
      <c r="Y633" s="354"/>
      <c r="Z633" s="352">
        <v>2</v>
      </c>
      <c r="AA633" s="353"/>
      <c r="AB633" s="353"/>
      <c r="AC633" s="353"/>
      <c r="AD633" s="353"/>
      <c r="AE633" s="353"/>
      <c r="AF633" s="353"/>
      <c r="AG633" s="353"/>
      <c r="AH633" s="354"/>
      <c r="AI633" t="str">
        <f>IF(ROUND(Q632-Pasíva!D60,0)=0,"","CHYBA")</f>
        <v/>
      </c>
      <c r="AJ633" t="s">
        <v>1077</v>
      </c>
    </row>
    <row r="634" spans="1:36" x14ac:dyDescent="0.25">
      <c r="A634" s="409"/>
      <c r="B634" s="410"/>
      <c r="C634" s="410"/>
      <c r="D634" s="410"/>
      <c r="E634" s="410"/>
      <c r="F634" s="410"/>
      <c r="G634" s="410"/>
      <c r="H634" s="410"/>
      <c r="I634" s="410"/>
      <c r="J634" s="410"/>
      <c r="K634" s="410"/>
      <c r="L634" s="410"/>
      <c r="M634" s="410"/>
      <c r="N634" s="410"/>
      <c r="O634" s="410"/>
      <c r="P634" s="411"/>
      <c r="Q634" s="352"/>
      <c r="R634" s="353"/>
      <c r="S634" s="353"/>
      <c r="T634" s="353"/>
      <c r="U634" s="353"/>
      <c r="V634" s="353"/>
      <c r="W634" s="353"/>
      <c r="X634" s="353"/>
      <c r="Y634" s="354"/>
      <c r="Z634" s="352"/>
      <c r="AA634" s="353"/>
      <c r="AB634" s="353"/>
      <c r="AC634" s="353"/>
      <c r="AD634" s="353"/>
      <c r="AE634" s="353"/>
      <c r="AF634" s="353"/>
      <c r="AG634" s="353"/>
      <c r="AH634" s="354"/>
    </row>
    <row r="635" spans="1:36" x14ac:dyDescent="0.25">
      <c r="A635" s="371" t="s">
        <v>158</v>
      </c>
      <c r="B635" s="372"/>
      <c r="C635" s="372"/>
      <c r="D635" s="372"/>
      <c r="E635" s="372"/>
      <c r="F635" s="372"/>
      <c r="G635" s="372"/>
      <c r="H635" s="372"/>
      <c r="I635" s="372"/>
      <c r="J635" s="372"/>
      <c r="K635" s="372"/>
      <c r="L635" s="372"/>
      <c r="M635" s="372"/>
      <c r="N635" s="372"/>
      <c r="O635" s="372"/>
      <c r="P635" s="373"/>
      <c r="Q635" s="352">
        <f>SUM(Q636:Y637)</f>
        <v>0</v>
      </c>
      <c r="R635" s="353"/>
      <c r="S635" s="353"/>
      <c r="T635" s="353"/>
      <c r="U635" s="353"/>
      <c r="V635" s="353"/>
      <c r="W635" s="353"/>
      <c r="X635" s="353"/>
      <c r="Y635" s="354"/>
      <c r="Z635" s="352">
        <f>SUM(Z636:AH637)</f>
        <v>0</v>
      </c>
      <c r="AA635" s="353"/>
      <c r="AB635" s="353"/>
      <c r="AC635" s="353"/>
      <c r="AD635" s="353"/>
      <c r="AE635" s="353"/>
      <c r="AF635" s="353"/>
      <c r="AG635" s="353"/>
      <c r="AH635" s="354"/>
      <c r="AI635" t="str">
        <f>IF(ROUND(Z635-Pasíva!E613,0)=0,"","CHYBA")</f>
        <v/>
      </c>
      <c r="AJ635" t="s">
        <v>1077</v>
      </c>
    </row>
    <row r="636" spans="1:36" ht="14.45" hidden="1" x14ac:dyDescent="0.3">
      <c r="A636" s="428"/>
      <c r="B636" s="429"/>
      <c r="C636" s="429"/>
      <c r="D636" s="429"/>
      <c r="E636" s="429"/>
      <c r="F636" s="429"/>
      <c r="G636" s="429"/>
      <c r="H636" s="429"/>
      <c r="I636" s="429"/>
      <c r="J636" s="429"/>
      <c r="K636" s="429"/>
      <c r="L636" s="429"/>
      <c r="M636" s="429"/>
      <c r="N636" s="429"/>
      <c r="O636" s="429"/>
      <c r="P636" s="430"/>
      <c r="Q636" s="352"/>
      <c r="R636" s="353"/>
      <c r="S636" s="353"/>
      <c r="T636" s="353"/>
      <c r="U636" s="353"/>
      <c r="V636" s="353"/>
      <c r="W636" s="353"/>
      <c r="X636" s="353"/>
      <c r="Y636" s="354"/>
      <c r="Z636" s="352"/>
      <c r="AA636" s="353"/>
      <c r="AB636" s="353"/>
      <c r="AC636" s="353"/>
      <c r="AD636" s="353"/>
      <c r="AE636" s="353"/>
      <c r="AF636" s="353"/>
      <c r="AG636" s="353"/>
      <c r="AH636" s="354"/>
      <c r="AI636" t="str">
        <f>IF(ROUND(Q635-Pasíva!D61,0)=0,"","CHYBA")</f>
        <v/>
      </c>
      <c r="AJ636" t="s">
        <v>1077</v>
      </c>
    </row>
    <row r="637" spans="1:36" ht="14.45" hidden="1" x14ac:dyDescent="0.3">
      <c r="A637" s="409"/>
      <c r="B637" s="410"/>
      <c r="C637" s="410"/>
      <c r="D637" s="410"/>
      <c r="E637" s="410"/>
      <c r="F637" s="410"/>
      <c r="G637" s="410"/>
      <c r="H637" s="410"/>
      <c r="I637" s="410"/>
      <c r="J637" s="410"/>
      <c r="K637" s="410"/>
      <c r="L637" s="410"/>
      <c r="M637" s="410"/>
      <c r="N637" s="410"/>
      <c r="O637" s="410"/>
      <c r="P637" s="411"/>
      <c r="Q637" s="352"/>
      <c r="R637" s="353"/>
      <c r="S637" s="353"/>
      <c r="T637" s="353"/>
      <c r="U637" s="353"/>
      <c r="V637" s="353"/>
      <c r="W637" s="353"/>
      <c r="X637" s="353"/>
      <c r="Y637" s="354"/>
      <c r="Z637" s="352"/>
      <c r="AA637" s="353"/>
      <c r="AB637" s="353"/>
      <c r="AC637" s="353"/>
      <c r="AD637" s="353"/>
      <c r="AE637" s="353"/>
      <c r="AF637" s="353"/>
      <c r="AG637" s="353"/>
      <c r="AH637" s="354"/>
    </row>
    <row r="638" spans="1:36" x14ac:dyDescent="0.25">
      <c r="A638" s="371" t="s">
        <v>159</v>
      </c>
      <c r="B638" s="372"/>
      <c r="C638" s="372"/>
      <c r="D638" s="372"/>
      <c r="E638" s="372"/>
      <c r="F638" s="372"/>
      <c r="G638" s="372"/>
      <c r="H638" s="372"/>
      <c r="I638" s="372"/>
      <c r="J638" s="372"/>
      <c r="K638" s="372"/>
      <c r="L638" s="372"/>
      <c r="M638" s="372"/>
      <c r="N638" s="372"/>
      <c r="O638" s="372"/>
      <c r="P638" s="373"/>
      <c r="Q638" s="352">
        <f>SUM(Q639:Y640)</f>
        <v>0</v>
      </c>
      <c r="R638" s="353"/>
      <c r="S638" s="353"/>
      <c r="T638" s="353"/>
      <c r="U638" s="353"/>
      <c r="V638" s="353"/>
      <c r="W638" s="353"/>
      <c r="X638" s="353"/>
      <c r="Y638" s="354"/>
      <c r="Z638" s="352">
        <f>SUM(Z639:AH640)</f>
        <v>142</v>
      </c>
      <c r="AA638" s="353"/>
      <c r="AB638" s="353"/>
      <c r="AC638" s="353"/>
      <c r="AD638" s="353"/>
      <c r="AE638" s="353"/>
      <c r="AF638" s="353"/>
      <c r="AG638" s="353"/>
      <c r="AH638" s="354"/>
      <c r="AI638" t="str">
        <f>IF(ROUND(Z638-Pasíva!E62,0)=0,"","CHYBA")</f>
        <v/>
      </c>
      <c r="AJ638" t="s">
        <v>1077</v>
      </c>
    </row>
    <row r="639" spans="1:36" x14ac:dyDescent="0.25">
      <c r="A639" s="409" t="s">
        <v>1184</v>
      </c>
      <c r="B639" s="410"/>
      <c r="C639" s="410"/>
      <c r="D639" s="410"/>
      <c r="E639" s="410"/>
      <c r="F639" s="410"/>
      <c r="G639" s="410"/>
      <c r="H639" s="410"/>
      <c r="I639" s="410"/>
      <c r="J639" s="410"/>
      <c r="K639" s="410"/>
      <c r="L639" s="410"/>
      <c r="M639" s="410"/>
      <c r="N639" s="410"/>
      <c r="O639" s="410"/>
      <c r="P639" s="411"/>
      <c r="Q639" s="352"/>
      <c r="R639" s="353"/>
      <c r="S639" s="353"/>
      <c r="T639" s="353"/>
      <c r="U639" s="353"/>
      <c r="V639" s="353"/>
      <c r="W639" s="353"/>
      <c r="X639" s="353"/>
      <c r="Y639" s="354"/>
      <c r="Z639" s="352">
        <v>142</v>
      </c>
      <c r="AA639" s="353"/>
      <c r="AB639" s="353"/>
      <c r="AC639" s="353"/>
      <c r="AD639" s="353"/>
      <c r="AE639" s="353"/>
      <c r="AF639" s="353"/>
      <c r="AG639" s="353"/>
      <c r="AH639" s="354"/>
      <c r="AI639" t="str">
        <f>IF(ROUND(Q638-Pasíva!D62,0)=0,"","CHYBA")</f>
        <v/>
      </c>
      <c r="AJ639" t="s">
        <v>1077</v>
      </c>
    </row>
    <row r="640" spans="1:36" ht="14.45" hidden="1" x14ac:dyDescent="0.3">
      <c r="A640" s="409"/>
      <c r="B640" s="410"/>
      <c r="C640" s="410"/>
      <c r="D640" s="410"/>
      <c r="E640" s="410"/>
      <c r="F640" s="410"/>
      <c r="G640" s="410"/>
      <c r="H640" s="410"/>
      <c r="I640" s="410"/>
      <c r="J640" s="410"/>
      <c r="K640" s="410"/>
      <c r="L640" s="410"/>
      <c r="M640" s="410"/>
      <c r="N640" s="410"/>
      <c r="O640" s="410"/>
      <c r="P640" s="411"/>
      <c r="Q640" s="352"/>
      <c r="R640" s="353"/>
      <c r="S640" s="353"/>
      <c r="T640" s="353"/>
      <c r="U640" s="353"/>
      <c r="V640" s="353"/>
      <c r="W640" s="353"/>
      <c r="X640" s="353"/>
      <c r="Y640" s="354"/>
      <c r="Z640" s="352"/>
      <c r="AA640" s="353"/>
      <c r="AB640" s="353"/>
      <c r="AC640" s="353"/>
      <c r="AD640" s="353"/>
      <c r="AE640" s="353"/>
      <c r="AF640" s="353"/>
      <c r="AG640" s="353"/>
      <c r="AH640" s="354"/>
    </row>
    <row r="641" spans="1:34" ht="14.45" hidden="1" x14ac:dyDescent="0.3">
      <c r="A641" s="177"/>
      <c r="B641" s="177"/>
      <c r="C641" s="177"/>
      <c r="D641" s="177"/>
      <c r="E641" s="177"/>
      <c r="F641" s="177"/>
      <c r="G641" s="177"/>
      <c r="H641" s="177"/>
      <c r="I641" s="177"/>
      <c r="J641" s="177"/>
      <c r="K641" s="177"/>
      <c r="L641" s="177"/>
      <c r="M641" s="177"/>
      <c r="N641" s="177"/>
      <c r="O641" s="177"/>
      <c r="P641" s="177"/>
      <c r="Q641" s="177"/>
      <c r="R641" s="177"/>
      <c r="S641" s="177"/>
      <c r="T641" s="177"/>
      <c r="U641" s="177"/>
      <c r="V641" s="177"/>
      <c r="W641" s="177"/>
      <c r="X641" s="177"/>
      <c r="Y641" s="177"/>
      <c r="Z641" s="177"/>
      <c r="AA641" s="177"/>
      <c r="AB641" s="177"/>
      <c r="AC641" s="177"/>
      <c r="AD641" s="177"/>
      <c r="AE641" s="177"/>
      <c r="AF641" s="177"/>
      <c r="AG641" s="177"/>
      <c r="AH641" s="177"/>
    </row>
    <row r="642" spans="1:34" x14ac:dyDescent="0.25">
      <c r="A642" s="177"/>
      <c r="B642" s="177"/>
      <c r="C642" s="177"/>
      <c r="D642" s="177"/>
      <c r="E642" s="177"/>
      <c r="F642" s="177"/>
      <c r="G642" s="177"/>
      <c r="H642" s="177"/>
      <c r="I642" s="177"/>
      <c r="J642" s="177"/>
      <c r="K642" s="177"/>
      <c r="L642" s="177"/>
      <c r="M642" s="177"/>
      <c r="N642" s="177"/>
      <c r="O642" s="177"/>
      <c r="P642" s="177"/>
      <c r="Q642" s="177"/>
      <c r="R642" s="177"/>
      <c r="S642" s="177"/>
      <c r="T642" s="177"/>
      <c r="U642" s="177"/>
      <c r="V642" s="177"/>
      <c r="W642" s="177"/>
      <c r="X642" s="177"/>
      <c r="Y642" s="177"/>
      <c r="Z642" s="177"/>
      <c r="AA642" s="177"/>
      <c r="AB642" s="177"/>
      <c r="AC642" s="177"/>
      <c r="AD642" s="177"/>
      <c r="AE642" s="177"/>
      <c r="AF642" s="177"/>
      <c r="AG642" s="177"/>
      <c r="AH642" s="177"/>
    </row>
    <row r="643" spans="1:34" ht="14.45" hidden="1" x14ac:dyDescent="0.3">
      <c r="A643" s="179" t="s">
        <v>160</v>
      </c>
      <c r="B643" s="179"/>
      <c r="C643" s="179"/>
      <c r="D643" s="179" t="s">
        <v>161</v>
      </c>
      <c r="E643" s="179"/>
      <c r="F643" s="179"/>
      <c r="G643" s="179"/>
      <c r="H643" s="424" t="s">
        <v>1182</v>
      </c>
      <c r="I643" s="424"/>
      <c r="J643" s="424"/>
      <c r="K643" s="424"/>
      <c r="L643" s="424"/>
      <c r="M643" s="424"/>
      <c r="N643" s="424"/>
      <c r="O643" s="424"/>
      <c r="P643" s="424"/>
      <c r="Q643" s="424"/>
      <c r="R643" s="424"/>
      <c r="S643" s="424"/>
      <c r="T643" s="424"/>
      <c r="U643" s="424"/>
      <c r="V643" s="424"/>
      <c r="W643" s="177"/>
      <c r="X643" s="177"/>
      <c r="Y643" s="177"/>
      <c r="Z643" s="177"/>
      <c r="AA643" s="177"/>
      <c r="AB643" s="177"/>
      <c r="AC643" s="177"/>
      <c r="AD643" s="177"/>
      <c r="AE643" s="177"/>
      <c r="AF643" s="177"/>
      <c r="AG643" s="177"/>
      <c r="AH643" s="177"/>
    </row>
    <row r="644" spans="1:34" ht="14.45" hidden="1" x14ac:dyDescent="0.3">
      <c r="A644" s="177"/>
      <c r="B644" s="177"/>
      <c r="C644" s="177"/>
      <c r="D644" s="177"/>
      <c r="E644" s="177"/>
      <c r="F644" s="177"/>
      <c r="G644" s="177"/>
      <c r="H644" s="177"/>
      <c r="I644" s="177"/>
      <c r="J644" s="177"/>
      <c r="K644" s="177"/>
      <c r="L644" s="177"/>
      <c r="M644" s="177"/>
      <c r="N644" s="177"/>
      <c r="O644" s="177"/>
      <c r="P644" s="177"/>
      <c r="Q644" s="177"/>
      <c r="R644" s="177"/>
      <c r="S644" s="177"/>
      <c r="T644" s="177"/>
      <c r="U644" s="177"/>
      <c r="V644" s="177"/>
      <c r="W644" s="177"/>
      <c r="X644" s="177"/>
      <c r="Y644" s="177"/>
      <c r="Z644" s="177"/>
      <c r="AA644" s="177"/>
      <c r="AB644" s="177"/>
      <c r="AC644" s="177"/>
      <c r="AD644" s="177"/>
      <c r="AE644" s="177"/>
      <c r="AF644" s="177"/>
      <c r="AG644" s="177"/>
      <c r="AH644" s="177"/>
    </row>
    <row r="645" spans="1:34" ht="14.45" hidden="1" x14ac:dyDescent="0.3">
      <c r="A645" s="177"/>
      <c r="B645" s="177"/>
      <c r="C645" s="177"/>
      <c r="D645" s="177"/>
      <c r="E645" s="177"/>
      <c r="F645" s="177"/>
      <c r="G645" s="177"/>
      <c r="H645" s="177"/>
      <c r="I645" s="177"/>
      <c r="J645" s="177"/>
      <c r="K645" s="177"/>
      <c r="L645" s="177"/>
      <c r="M645" s="177"/>
      <c r="N645" s="177"/>
      <c r="O645" s="177"/>
      <c r="P645" s="177"/>
      <c r="Q645" s="177"/>
      <c r="R645" s="177"/>
      <c r="S645" s="177"/>
      <c r="T645" s="177"/>
      <c r="U645" s="177"/>
      <c r="V645" s="177"/>
      <c r="W645" s="177"/>
      <c r="X645" s="177"/>
      <c r="Y645" s="177"/>
      <c r="Z645" s="177"/>
      <c r="AA645" s="177"/>
      <c r="AB645" s="177"/>
      <c r="AC645" s="177"/>
      <c r="AD645" s="177"/>
      <c r="AE645" s="177"/>
      <c r="AF645" s="177"/>
      <c r="AG645" s="177"/>
      <c r="AH645" s="177"/>
    </row>
    <row r="646" spans="1:34" ht="14.45" hidden="1" x14ac:dyDescent="0.3">
      <c r="A646" s="177"/>
      <c r="B646" s="177"/>
      <c r="C646" s="177"/>
      <c r="D646" s="177"/>
      <c r="E646" s="177"/>
      <c r="F646" s="177"/>
      <c r="G646" s="177"/>
      <c r="H646" s="177"/>
      <c r="I646" s="177"/>
      <c r="J646" s="177"/>
      <c r="K646" s="177"/>
      <c r="L646" s="177"/>
      <c r="M646" s="177"/>
      <c r="N646" s="177"/>
      <c r="O646" s="177"/>
      <c r="P646" s="177"/>
      <c r="Q646" s="177"/>
      <c r="R646" s="177"/>
      <c r="S646" s="177"/>
      <c r="T646" s="177"/>
      <c r="U646" s="177"/>
      <c r="V646" s="177"/>
      <c r="W646" s="177"/>
      <c r="X646" s="177"/>
      <c r="Y646" s="177"/>
      <c r="Z646" s="177"/>
      <c r="AA646" s="177"/>
      <c r="AB646" s="177"/>
      <c r="AC646" s="177"/>
      <c r="AD646" s="177"/>
      <c r="AE646" s="177"/>
      <c r="AF646" s="177"/>
      <c r="AG646" s="177"/>
      <c r="AH646" s="177"/>
    </row>
    <row r="647" spans="1:34" x14ac:dyDescent="0.25">
      <c r="A647" s="177"/>
      <c r="B647" s="177"/>
      <c r="C647" s="177"/>
      <c r="D647" s="177"/>
      <c r="E647" s="177"/>
      <c r="F647" s="177"/>
      <c r="G647" s="177"/>
      <c r="H647" s="177"/>
      <c r="I647" s="177"/>
      <c r="J647" s="177"/>
      <c r="K647" s="177"/>
      <c r="L647" s="177"/>
      <c r="M647" s="177"/>
      <c r="N647" s="177"/>
      <c r="O647" s="177"/>
      <c r="P647" s="177"/>
      <c r="Q647" s="177"/>
      <c r="R647" s="177"/>
      <c r="S647" s="177"/>
      <c r="T647" s="177"/>
      <c r="U647" s="177"/>
      <c r="V647" s="177"/>
      <c r="W647" s="177"/>
      <c r="X647" s="177"/>
      <c r="Y647" s="177"/>
      <c r="Z647" s="177"/>
      <c r="AA647" s="177"/>
      <c r="AB647" s="177"/>
      <c r="AC647" s="177"/>
      <c r="AD647" s="177"/>
      <c r="AE647" s="177"/>
      <c r="AF647" s="177"/>
      <c r="AG647" s="177"/>
      <c r="AH647" s="177"/>
    </row>
    <row r="648" spans="1:34" x14ac:dyDescent="0.25">
      <c r="A648" s="179" t="s">
        <v>133</v>
      </c>
      <c r="B648" s="179"/>
      <c r="C648" s="179"/>
      <c r="D648" s="179" t="s">
        <v>163</v>
      </c>
      <c r="E648" s="179"/>
      <c r="F648" s="179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77"/>
      <c r="T648" s="177"/>
      <c r="U648" s="177"/>
      <c r="V648" s="177"/>
      <c r="W648" s="177"/>
      <c r="X648" s="177"/>
      <c r="Y648" s="177"/>
      <c r="Z648" s="177"/>
      <c r="AA648" s="177"/>
      <c r="AB648" s="177"/>
      <c r="AC648" s="177"/>
      <c r="AD648" s="177"/>
      <c r="AE648" s="177"/>
      <c r="AF648" s="177"/>
      <c r="AG648" s="177"/>
      <c r="AH648" s="177"/>
    </row>
    <row r="649" spans="1:34" x14ac:dyDescent="0.25">
      <c r="A649" s="177"/>
      <c r="B649" s="177"/>
      <c r="C649" s="177"/>
      <c r="D649" s="177"/>
      <c r="E649" s="177"/>
      <c r="F649" s="177"/>
      <c r="G649" s="177"/>
      <c r="H649" s="177"/>
      <c r="I649" s="177"/>
      <c r="J649" s="177"/>
      <c r="K649" s="177"/>
      <c r="L649" s="177"/>
      <c r="M649" s="177"/>
      <c r="N649" s="177"/>
      <c r="O649" s="177"/>
      <c r="P649" s="177"/>
      <c r="Q649" s="177"/>
      <c r="R649" s="177"/>
      <c r="S649" s="177"/>
      <c r="T649" s="177"/>
      <c r="U649" s="177"/>
      <c r="V649" s="177"/>
      <c r="W649" s="177"/>
      <c r="X649" s="177"/>
      <c r="Y649" s="177"/>
      <c r="Z649" s="177"/>
      <c r="AA649" s="177"/>
      <c r="AB649" s="177"/>
      <c r="AC649" s="177"/>
      <c r="AD649" s="177"/>
      <c r="AE649" s="177"/>
      <c r="AF649" s="177"/>
      <c r="AG649" s="177"/>
      <c r="AH649" s="177"/>
    </row>
    <row r="650" spans="1:34" x14ac:dyDescent="0.25">
      <c r="A650" s="177" t="s">
        <v>164</v>
      </c>
      <c r="B650" s="177"/>
      <c r="C650" s="177"/>
      <c r="D650" s="177"/>
      <c r="E650" s="177"/>
      <c r="F650" s="177"/>
      <c r="G650" s="177"/>
      <c r="H650" s="177"/>
      <c r="I650" s="177"/>
      <c r="J650" s="177"/>
      <c r="K650" s="177"/>
      <c r="L650" s="177"/>
      <c r="M650" s="177"/>
      <c r="N650" s="177"/>
      <c r="O650" s="177"/>
      <c r="P650" s="177"/>
      <c r="Q650" s="177"/>
      <c r="R650" s="177"/>
      <c r="S650" s="177"/>
      <c r="T650" s="177"/>
      <c r="U650" s="177"/>
      <c r="V650" s="177"/>
      <c r="W650" s="177"/>
      <c r="X650" s="177"/>
      <c r="Y650" s="177"/>
      <c r="Z650" s="177"/>
      <c r="AA650" s="177"/>
      <c r="AB650" s="177"/>
      <c r="AC650" s="177"/>
      <c r="AD650" s="177"/>
      <c r="AE650" s="177"/>
      <c r="AF650" s="177"/>
      <c r="AG650" s="177"/>
      <c r="AH650" s="177"/>
    </row>
    <row r="651" spans="1:34" x14ac:dyDescent="0.25">
      <c r="A651" s="177"/>
      <c r="B651" s="177"/>
      <c r="C651" s="177"/>
      <c r="D651" s="177"/>
      <c r="E651" s="177"/>
      <c r="F651" s="177"/>
      <c r="G651" s="177"/>
      <c r="H651" s="177"/>
      <c r="I651" s="177"/>
      <c r="J651" s="177"/>
      <c r="K651" s="177"/>
      <c r="L651" s="177"/>
      <c r="M651" s="177"/>
      <c r="N651" s="177"/>
      <c r="O651" s="177"/>
      <c r="P651" s="177"/>
      <c r="Q651" s="177"/>
      <c r="R651" s="177"/>
      <c r="S651" s="177"/>
      <c r="T651" s="177"/>
      <c r="U651" s="177"/>
      <c r="V651" s="177"/>
      <c r="W651" s="177"/>
      <c r="X651" s="177"/>
      <c r="Y651" s="177"/>
      <c r="Z651" s="177"/>
      <c r="AA651" s="177"/>
      <c r="AB651" s="177"/>
      <c r="AC651" s="177"/>
      <c r="AD651" s="177"/>
      <c r="AE651" s="177"/>
      <c r="AF651" s="177"/>
      <c r="AG651" s="177"/>
      <c r="AH651" s="177"/>
    </row>
    <row r="652" spans="1:34" ht="25.5" customHeight="1" x14ac:dyDescent="0.25">
      <c r="A652" s="396" t="s">
        <v>90</v>
      </c>
      <c r="B652" s="397"/>
      <c r="C652" s="397"/>
      <c r="D652" s="397"/>
      <c r="E652" s="397"/>
      <c r="F652" s="397"/>
      <c r="G652" s="397"/>
      <c r="H652" s="397"/>
      <c r="I652" s="397"/>
      <c r="J652" s="398"/>
      <c r="K652" s="425" t="s">
        <v>58</v>
      </c>
      <c r="L652" s="426"/>
      <c r="M652" s="426"/>
      <c r="N652" s="426"/>
      <c r="O652" s="426"/>
      <c r="P652" s="426"/>
      <c r="Q652" s="426"/>
      <c r="R652" s="426"/>
      <c r="S652" s="426"/>
      <c r="T652" s="426"/>
      <c r="U652" s="426"/>
      <c r="V652" s="427"/>
      <c r="W652" s="381" t="s">
        <v>59</v>
      </c>
      <c r="X652" s="382"/>
      <c r="Y652" s="382"/>
      <c r="Z652" s="382"/>
      <c r="AA652" s="382"/>
      <c r="AB652" s="382"/>
      <c r="AC652" s="382"/>
      <c r="AD652" s="382"/>
      <c r="AE652" s="382"/>
      <c r="AF652" s="382"/>
      <c r="AG652" s="382"/>
      <c r="AH652" s="383"/>
    </row>
    <row r="653" spans="1:34" x14ac:dyDescent="0.25">
      <c r="A653" s="399"/>
      <c r="B653" s="400"/>
      <c r="C653" s="400"/>
      <c r="D653" s="400"/>
      <c r="E653" s="400"/>
      <c r="F653" s="400"/>
      <c r="G653" s="400"/>
      <c r="H653" s="400"/>
      <c r="I653" s="400"/>
      <c r="J653" s="401"/>
      <c r="K653" s="425" t="s">
        <v>135</v>
      </c>
      <c r="L653" s="426"/>
      <c r="M653" s="426"/>
      <c r="N653" s="426"/>
      <c r="O653" s="426"/>
      <c r="P653" s="426"/>
      <c r="Q653" s="426"/>
      <c r="R653" s="426"/>
      <c r="S653" s="426"/>
      <c r="T653" s="426"/>
      <c r="U653" s="426"/>
      <c r="V653" s="427"/>
      <c r="W653" s="425" t="s">
        <v>135</v>
      </c>
      <c r="X653" s="426"/>
      <c r="Y653" s="426"/>
      <c r="Z653" s="426"/>
      <c r="AA653" s="426"/>
      <c r="AB653" s="426"/>
      <c r="AC653" s="426"/>
      <c r="AD653" s="426"/>
      <c r="AE653" s="426"/>
      <c r="AF653" s="426"/>
      <c r="AG653" s="426"/>
      <c r="AH653" s="427"/>
    </row>
    <row r="654" spans="1:34" x14ac:dyDescent="0.25">
      <c r="A654" s="399"/>
      <c r="B654" s="400"/>
      <c r="C654" s="400"/>
      <c r="D654" s="400"/>
      <c r="E654" s="400"/>
      <c r="F654" s="400"/>
      <c r="G654" s="400"/>
      <c r="H654" s="400"/>
      <c r="I654" s="400"/>
      <c r="J654" s="401"/>
      <c r="K654" s="396" t="s">
        <v>165</v>
      </c>
      <c r="L654" s="397"/>
      <c r="M654" s="397"/>
      <c r="N654" s="398"/>
      <c r="O654" s="396" t="s">
        <v>166</v>
      </c>
      <c r="P654" s="397"/>
      <c r="Q654" s="397"/>
      <c r="R654" s="398"/>
      <c r="S654" s="396" t="s">
        <v>167</v>
      </c>
      <c r="T654" s="397"/>
      <c r="U654" s="397"/>
      <c r="V654" s="398"/>
      <c r="W654" s="396" t="s">
        <v>165</v>
      </c>
      <c r="X654" s="397"/>
      <c r="Y654" s="397"/>
      <c r="Z654" s="398"/>
      <c r="AA654" s="396" t="s">
        <v>166</v>
      </c>
      <c r="AB654" s="397"/>
      <c r="AC654" s="397"/>
      <c r="AD654" s="398"/>
      <c r="AE654" s="396" t="s">
        <v>167</v>
      </c>
      <c r="AF654" s="397"/>
      <c r="AG654" s="397"/>
      <c r="AH654" s="398"/>
    </row>
    <row r="655" spans="1:34" ht="39.75" customHeight="1" x14ac:dyDescent="0.25">
      <c r="A655" s="402"/>
      <c r="B655" s="403"/>
      <c r="C655" s="403"/>
      <c r="D655" s="403"/>
      <c r="E655" s="403"/>
      <c r="F655" s="403"/>
      <c r="G655" s="403"/>
      <c r="H655" s="403"/>
      <c r="I655" s="403"/>
      <c r="J655" s="404"/>
      <c r="K655" s="402"/>
      <c r="L655" s="403"/>
      <c r="M655" s="403"/>
      <c r="N655" s="404"/>
      <c r="O655" s="402"/>
      <c r="P655" s="403"/>
      <c r="Q655" s="403"/>
      <c r="R655" s="404"/>
      <c r="S655" s="402"/>
      <c r="T655" s="403"/>
      <c r="U655" s="403"/>
      <c r="V655" s="404"/>
      <c r="W655" s="402"/>
      <c r="X655" s="403"/>
      <c r="Y655" s="403"/>
      <c r="Z655" s="404"/>
      <c r="AA655" s="402"/>
      <c r="AB655" s="403"/>
      <c r="AC655" s="403"/>
      <c r="AD655" s="404"/>
      <c r="AE655" s="402"/>
      <c r="AF655" s="403"/>
      <c r="AG655" s="403"/>
      <c r="AH655" s="404"/>
    </row>
    <row r="656" spans="1:34" x14ac:dyDescent="0.25">
      <c r="A656" s="349" t="s">
        <v>168</v>
      </c>
      <c r="B656" s="350"/>
      <c r="C656" s="350"/>
      <c r="D656" s="350"/>
      <c r="E656" s="350"/>
      <c r="F656" s="350"/>
      <c r="G656" s="350"/>
      <c r="H656" s="350"/>
      <c r="I656" s="350"/>
      <c r="J656" s="351"/>
      <c r="K656" s="393">
        <v>5628</v>
      </c>
      <c r="L656" s="394"/>
      <c r="M656" s="394"/>
      <c r="N656" s="395"/>
      <c r="O656" s="393">
        <v>0</v>
      </c>
      <c r="P656" s="394"/>
      <c r="Q656" s="394"/>
      <c r="R656" s="395"/>
      <c r="S656" s="393">
        <v>0</v>
      </c>
      <c r="T656" s="394"/>
      <c r="U656" s="394"/>
      <c r="V656" s="395"/>
      <c r="W656" s="393">
        <v>17379</v>
      </c>
      <c r="X656" s="394"/>
      <c r="Y656" s="394"/>
      <c r="Z656" s="395"/>
      <c r="AA656" s="393">
        <v>5628</v>
      </c>
      <c r="AB656" s="394"/>
      <c r="AC656" s="394"/>
      <c r="AD656" s="395"/>
      <c r="AE656" s="393">
        <v>0</v>
      </c>
      <c r="AF656" s="394"/>
      <c r="AG656" s="394"/>
      <c r="AH656" s="395"/>
    </row>
    <row r="657" spans="1:34" x14ac:dyDescent="0.25">
      <c r="A657" s="349" t="s">
        <v>169</v>
      </c>
      <c r="B657" s="350"/>
      <c r="C657" s="350"/>
      <c r="D657" s="350"/>
      <c r="E657" s="350"/>
      <c r="F657" s="350"/>
      <c r="G657" s="350"/>
      <c r="H657" s="350"/>
      <c r="I657" s="350"/>
      <c r="J657" s="351"/>
      <c r="K657" s="393">
        <v>109</v>
      </c>
      <c r="L657" s="394"/>
      <c r="M657" s="394"/>
      <c r="N657" s="395"/>
      <c r="O657" s="393">
        <v>0</v>
      </c>
      <c r="P657" s="394"/>
      <c r="Q657" s="394"/>
      <c r="R657" s="395"/>
      <c r="S657" s="393">
        <v>0</v>
      </c>
      <c r="T657" s="394"/>
      <c r="U657" s="394"/>
      <c r="V657" s="395"/>
      <c r="W657" s="393">
        <v>900</v>
      </c>
      <c r="X657" s="394"/>
      <c r="Y657" s="394"/>
      <c r="Z657" s="395"/>
      <c r="AA657" s="393">
        <v>109</v>
      </c>
      <c r="AB657" s="394"/>
      <c r="AC657" s="394"/>
      <c r="AD657" s="395"/>
      <c r="AE657" s="393">
        <v>0</v>
      </c>
      <c r="AF657" s="394"/>
      <c r="AG657" s="394"/>
      <c r="AH657" s="395"/>
    </row>
    <row r="658" spans="1:34" x14ac:dyDescent="0.25">
      <c r="A658" s="412" t="s">
        <v>39</v>
      </c>
      <c r="B658" s="413"/>
      <c r="C658" s="413"/>
      <c r="D658" s="413"/>
      <c r="E658" s="413"/>
      <c r="F658" s="413"/>
      <c r="G658" s="413"/>
      <c r="H658" s="413"/>
      <c r="I658" s="413"/>
      <c r="J658" s="414"/>
      <c r="K658" s="393">
        <f>SUM(K656:N657)</f>
        <v>5737</v>
      </c>
      <c r="L658" s="394"/>
      <c r="M658" s="394"/>
      <c r="N658" s="395"/>
      <c r="O658" s="393">
        <f t="shared" ref="O658" si="132">SUM(O656:R657)</f>
        <v>0</v>
      </c>
      <c r="P658" s="394"/>
      <c r="Q658" s="394"/>
      <c r="R658" s="395"/>
      <c r="S658" s="393">
        <f t="shared" ref="S658" si="133">SUM(S656:V657)</f>
        <v>0</v>
      </c>
      <c r="T658" s="394"/>
      <c r="U658" s="394"/>
      <c r="V658" s="395"/>
      <c r="W658" s="393">
        <f t="shared" ref="W658" si="134">SUM(W656:Z657)</f>
        <v>18279</v>
      </c>
      <c r="X658" s="394"/>
      <c r="Y658" s="394"/>
      <c r="Z658" s="395"/>
      <c r="AA658" s="393">
        <f t="shared" ref="AA658" si="135">SUM(AA656:AD657)</f>
        <v>5737</v>
      </c>
      <c r="AB658" s="394"/>
      <c r="AC658" s="394"/>
      <c r="AD658" s="395"/>
      <c r="AE658" s="393">
        <f t="shared" ref="AE658" si="136">SUM(AE656:AH657)</f>
        <v>0</v>
      </c>
      <c r="AF658" s="394"/>
      <c r="AG658" s="394"/>
      <c r="AH658" s="395"/>
    </row>
    <row r="659" spans="1:34" ht="14.45" hidden="1" x14ac:dyDescent="0.3">
      <c r="A659" s="177"/>
      <c r="B659" s="177"/>
      <c r="C659" s="177"/>
      <c r="D659" s="177"/>
      <c r="E659" s="177"/>
      <c r="F659" s="177"/>
      <c r="G659" s="177"/>
      <c r="H659" s="177"/>
      <c r="I659" s="177"/>
      <c r="J659" s="177"/>
      <c r="K659" s="177"/>
      <c r="L659" s="177"/>
      <c r="M659" s="177"/>
      <c r="N659" s="177"/>
      <c r="O659" s="177"/>
      <c r="P659" s="177"/>
      <c r="Q659" s="177"/>
      <c r="R659" s="177"/>
      <c r="S659" s="177"/>
      <c r="T659" s="177"/>
      <c r="U659" s="177"/>
      <c r="V659" s="177"/>
      <c r="W659" s="177"/>
      <c r="X659" s="177"/>
      <c r="Y659" s="177"/>
      <c r="Z659" s="177"/>
      <c r="AA659" s="177"/>
      <c r="AB659" s="177"/>
      <c r="AC659" s="177"/>
      <c r="AD659" s="177"/>
      <c r="AE659" s="177"/>
      <c r="AF659" s="177"/>
      <c r="AG659" s="177"/>
      <c r="AH659" s="177"/>
    </row>
    <row r="660" spans="1:34" ht="14.45" hidden="1" x14ac:dyDescent="0.3">
      <c r="A660" s="177"/>
      <c r="B660" s="177"/>
      <c r="C660" s="177"/>
      <c r="D660" s="177"/>
      <c r="E660" s="177"/>
      <c r="F660" s="177"/>
      <c r="G660" s="177"/>
      <c r="H660" s="177"/>
      <c r="I660" s="177"/>
      <c r="J660" s="177"/>
      <c r="K660" s="177"/>
      <c r="L660" s="177"/>
      <c r="M660" s="177"/>
      <c r="N660" s="177"/>
      <c r="O660" s="177"/>
      <c r="P660" s="177"/>
      <c r="Q660" s="177"/>
      <c r="R660" s="177"/>
      <c r="S660" s="177"/>
      <c r="T660" s="177"/>
      <c r="U660" s="177"/>
      <c r="V660" s="177"/>
      <c r="W660" s="177"/>
      <c r="X660" s="177"/>
      <c r="Y660" s="177"/>
      <c r="Z660" s="177"/>
      <c r="AA660" s="177"/>
      <c r="AB660" s="177"/>
      <c r="AC660" s="177"/>
      <c r="AD660" s="177"/>
      <c r="AE660" s="177"/>
      <c r="AF660" s="177"/>
      <c r="AG660" s="177"/>
      <c r="AH660" s="177"/>
    </row>
    <row r="661" spans="1:34" ht="14.45" hidden="1" x14ac:dyDescent="0.3">
      <c r="A661" s="177"/>
      <c r="B661" s="177"/>
      <c r="C661" s="177"/>
      <c r="D661" s="177"/>
      <c r="E661" s="177"/>
      <c r="F661" s="177"/>
      <c r="G661" s="177"/>
      <c r="H661" s="177"/>
      <c r="I661" s="177"/>
      <c r="J661" s="177"/>
      <c r="K661" s="177"/>
      <c r="L661" s="177"/>
      <c r="M661" s="177"/>
      <c r="N661" s="177"/>
      <c r="O661" s="177"/>
      <c r="P661" s="177"/>
      <c r="Q661" s="177"/>
      <c r="R661" s="177"/>
      <c r="S661" s="177"/>
      <c r="T661" s="177"/>
      <c r="U661" s="177"/>
      <c r="V661" s="177"/>
      <c r="W661" s="177"/>
      <c r="X661" s="177"/>
      <c r="Y661" s="177"/>
      <c r="Z661" s="177"/>
      <c r="AA661" s="177"/>
      <c r="AB661" s="177"/>
      <c r="AC661" s="177"/>
      <c r="AD661" s="177"/>
      <c r="AE661" s="177"/>
      <c r="AF661" s="177"/>
      <c r="AG661" s="177"/>
      <c r="AH661" s="177"/>
    </row>
    <row r="662" spans="1:34" ht="14.45" hidden="1" x14ac:dyDescent="0.3">
      <c r="A662" s="177"/>
      <c r="B662" s="177"/>
      <c r="C662" s="177"/>
      <c r="D662" s="177"/>
      <c r="E662" s="177"/>
      <c r="F662" s="177"/>
      <c r="G662" s="177"/>
      <c r="H662" s="177"/>
      <c r="I662" s="177"/>
      <c r="J662" s="177"/>
      <c r="K662" s="177"/>
      <c r="L662" s="177"/>
      <c r="M662" s="177"/>
      <c r="N662" s="177"/>
      <c r="O662" s="177"/>
      <c r="P662" s="177"/>
      <c r="Q662" s="177"/>
      <c r="R662" s="177"/>
      <c r="S662" s="177"/>
      <c r="T662" s="177"/>
      <c r="U662" s="177"/>
      <c r="V662" s="177"/>
      <c r="W662" s="177"/>
      <c r="X662" s="177"/>
      <c r="Y662" s="177"/>
      <c r="Z662" s="177"/>
      <c r="AA662" s="177"/>
      <c r="AB662" s="177"/>
      <c r="AC662" s="177"/>
      <c r="AD662" s="177"/>
      <c r="AE662" s="177"/>
      <c r="AF662" s="177"/>
      <c r="AG662" s="177"/>
      <c r="AH662" s="177"/>
    </row>
    <row r="663" spans="1:34" ht="14.45" hidden="1" x14ac:dyDescent="0.3">
      <c r="A663" s="177"/>
      <c r="B663" s="177"/>
      <c r="C663" s="177"/>
      <c r="D663" s="177"/>
      <c r="E663" s="177"/>
      <c r="F663" s="177"/>
      <c r="G663" s="177"/>
      <c r="H663" s="177"/>
      <c r="I663" s="177"/>
      <c r="J663" s="177"/>
      <c r="K663" s="177"/>
      <c r="L663" s="177"/>
      <c r="M663" s="177"/>
      <c r="N663" s="177"/>
      <c r="O663" s="177"/>
      <c r="P663" s="177"/>
      <c r="Q663" s="177"/>
      <c r="R663" s="177"/>
      <c r="S663" s="177"/>
      <c r="T663" s="177"/>
      <c r="U663" s="177"/>
      <c r="V663" s="177"/>
      <c r="W663" s="177"/>
      <c r="X663" s="177"/>
      <c r="Y663" s="177"/>
      <c r="Z663" s="177"/>
      <c r="AA663" s="177"/>
      <c r="AB663" s="177"/>
      <c r="AC663" s="177"/>
      <c r="AD663" s="177"/>
      <c r="AE663" s="177"/>
      <c r="AF663" s="177"/>
      <c r="AG663" s="177"/>
      <c r="AH663" s="177"/>
    </row>
    <row r="664" spans="1:34" ht="14.45" hidden="1" x14ac:dyDescent="0.3">
      <c r="A664" s="177"/>
      <c r="B664" s="177"/>
      <c r="C664" s="177"/>
      <c r="D664" s="177"/>
      <c r="E664" s="177"/>
      <c r="F664" s="177"/>
      <c r="G664" s="177"/>
      <c r="H664" s="177"/>
      <c r="I664" s="177"/>
      <c r="J664" s="177"/>
      <c r="K664" s="177"/>
      <c r="L664" s="177"/>
      <c r="M664" s="177"/>
      <c r="N664" s="177"/>
      <c r="O664" s="177"/>
      <c r="P664" s="177"/>
      <c r="Q664" s="177"/>
      <c r="R664" s="177"/>
      <c r="S664" s="177"/>
      <c r="T664" s="177"/>
      <c r="U664" s="177"/>
      <c r="V664" s="177"/>
      <c r="W664" s="177"/>
      <c r="X664" s="177"/>
      <c r="Y664" s="177"/>
      <c r="Z664" s="177"/>
      <c r="AA664" s="177"/>
      <c r="AB664" s="177"/>
      <c r="AC664" s="177"/>
      <c r="AD664" s="177"/>
      <c r="AE664" s="177"/>
      <c r="AF664" s="177"/>
      <c r="AG664" s="177"/>
      <c r="AH664" s="177"/>
    </row>
    <row r="665" spans="1:34" ht="14.45" hidden="1" x14ac:dyDescent="0.3">
      <c r="A665" s="177"/>
      <c r="B665" s="177"/>
      <c r="C665" s="177"/>
      <c r="D665" s="177"/>
      <c r="E665" s="177"/>
      <c r="F665" s="177"/>
      <c r="G665" s="177"/>
      <c r="H665" s="177"/>
      <c r="I665" s="177"/>
      <c r="J665" s="177"/>
      <c r="K665" s="177"/>
      <c r="L665" s="177"/>
      <c r="M665" s="177"/>
      <c r="N665" s="177"/>
      <c r="O665" s="177"/>
      <c r="P665" s="177"/>
      <c r="Q665" s="177"/>
      <c r="R665" s="177"/>
      <c r="S665" s="177"/>
      <c r="T665" s="177"/>
      <c r="U665" s="177"/>
      <c r="V665" s="177"/>
      <c r="W665" s="177"/>
      <c r="X665" s="177"/>
      <c r="Y665" s="177"/>
      <c r="Z665" s="177"/>
      <c r="AA665" s="177"/>
      <c r="AB665" s="177"/>
      <c r="AC665" s="177"/>
      <c r="AD665" s="177"/>
      <c r="AE665" s="177"/>
      <c r="AF665" s="177"/>
      <c r="AG665" s="177"/>
      <c r="AH665" s="177"/>
    </row>
    <row r="666" spans="1:34" ht="14.45" hidden="1" x14ac:dyDescent="0.3">
      <c r="A666" s="177"/>
      <c r="B666" s="177"/>
      <c r="C666" s="177"/>
      <c r="D666" s="177"/>
      <c r="E666" s="177"/>
      <c r="F666" s="177"/>
      <c r="G666" s="177"/>
      <c r="H666" s="177"/>
      <c r="I666" s="177"/>
      <c r="J666" s="177"/>
      <c r="K666" s="177"/>
      <c r="L666" s="177"/>
      <c r="M666" s="177"/>
      <c r="N666" s="177"/>
      <c r="O666" s="177"/>
      <c r="P666" s="177"/>
      <c r="Q666" s="177"/>
      <c r="R666" s="177"/>
      <c r="S666" s="177"/>
      <c r="T666" s="177"/>
      <c r="U666" s="177"/>
      <c r="V666" s="177"/>
      <c r="W666" s="177"/>
      <c r="X666" s="177"/>
      <c r="Y666" s="177"/>
      <c r="Z666" s="177"/>
      <c r="AA666" s="177"/>
      <c r="AB666" s="177"/>
      <c r="AC666" s="177"/>
      <c r="AD666" s="177"/>
      <c r="AE666" s="177"/>
      <c r="AF666" s="177"/>
      <c r="AG666" s="177"/>
      <c r="AH666" s="177"/>
    </row>
    <row r="667" spans="1:34" ht="14.45" hidden="1" x14ac:dyDescent="0.3">
      <c r="A667" s="177"/>
      <c r="B667" s="177"/>
      <c r="C667" s="177"/>
      <c r="D667" s="177"/>
      <c r="E667" s="177"/>
      <c r="F667" s="177"/>
      <c r="G667" s="177"/>
      <c r="H667" s="177"/>
      <c r="I667" s="177"/>
      <c r="J667" s="177"/>
      <c r="K667" s="177"/>
      <c r="L667" s="177"/>
      <c r="M667" s="177"/>
      <c r="N667" s="177"/>
      <c r="O667" s="177"/>
      <c r="P667" s="177"/>
      <c r="Q667" s="177"/>
      <c r="R667" s="177"/>
      <c r="S667" s="177"/>
      <c r="T667" s="177"/>
      <c r="U667" s="177"/>
      <c r="V667" s="177"/>
      <c r="W667" s="177"/>
      <c r="X667" s="177"/>
      <c r="Y667" s="177"/>
      <c r="Z667" s="177"/>
      <c r="AA667" s="177"/>
      <c r="AB667" s="177"/>
      <c r="AC667" s="177"/>
      <c r="AD667" s="177"/>
      <c r="AE667" s="177"/>
      <c r="AF667" s="177"/>
      <c r="AG667" s="177"/>
      <c r="AH667" s="177"/>
    </row>
    <row r="668" spans="1:34" ht="14.45" hidden="1" x14ac:dyDescent="0.3">
      <c r="A668" s="177"/>
      <c r="B668" s="177"/>
      <c r="C668" s="177"/>
      <c r="D668" s="177"/>
      <c r="E668" s="177"/>
      <c r="F668" s="177"/>
      <c r="G668" s="177"/>
      <c r="H668" s="177"/>
      <c r="I668" s="177"/>
      <c r="J668" s="177"/>
      <c r="K668" s="177"/>
      <c r="L668" s="177"/>
      <c r="M668" s="177"/>
      <c r="N668" s="177"/>
      <c r="O668" s="177"/>
      <c r="P668" s="177"/>
      <c r="Q668" s="177"/>
      <c r="R668" s="177"/>
      <c r="S668" s="177"/>
      <c r="T668" s="177"/>
      <c r="U668" s="177"/>
      <c r="V668" s="177"/>
      <c r="W668" s="177"/>
      <c r="X668" s="177"/>
      <c r="Y668" s="177"/>
      <c r="Z668" s="177"/>
      <c r="AA668" s="177"/>
      <c r="AB668" s="177"/>
      <c r="AC668" s="177"/>
      <c r="AD668" s="177"/>
      <c r="AE668" s="177"/>
      <c r="AF668" s="177"/>
      <c r="AG668" s="177"/>
      <c r="AH668" s="177"/>
    </row>
    <row r="669" spans="1:34" x14ac:dyDescent="0.25">
      <c r="A669" s="177"/>
      <c r="B669" s="177"/>
      <c r="C669" s="177"/>
      <c r="D669" s="177"/>
      <c r="E669" s="177"/>
      <c r="F669" s="177"/>
      <c r="G669" s="177"/>
      <c r="H669" s="177"/>
      <c r="I669" s="177"/>
      <c r="J669" s="177"/>
      <c r="K669" s="177"/>
      <c r="L669" s="177"/>
      <c r="M669" s="177"/>
      <c r="N669" s="177"/>
      <c r="O669" s="177"/>
      <c r="P669" s="177"/>
      <c r="Q669" s="177"/>
      <c r="R669" s="177"/>
      <c r="S669" s="177"/>
      <c r="T669" s="177"/>
      <c r="U669" s="177"/>
      <c r="V669" s="177"/>
      <c r="W669" s="177"/>
      <c r="X669" s="177"/>
      <c r="Y669" s="177"/>
      <c r="Z669" s="177"/>
      <c r="AA669" s="177"/>
      <c r="AB669" s="177"/>
      <c r="AC669" s="177"/>
      <c r="AD669" s="177"/>
      <c r="AE669" s="177"/>
      <c r="AF669" s="177"/>
      <c r="AG669" s="177"/>
      <c r="AH669" s="177"/>
    </row>
    <row r="670" spans="1:34" x14ac:dyDescent="0.25">
      <c r="A670" s="179" t="s">
        <v>138</v>
      </c>
      <c r="B670" s="179"/>
      <c r="C670" s="179"/>
      <c r="D670" s="179" t="s">
        <v>1349</v>
      </c>
      <c r="E670" s="179"/>
      <c r="F670" s="179"/>
      <c r="G670" s="179"/>
      <c r="H670" s="179"/>
      <c r="I670" s="179"/>
      <c r="J670" s="179"/>
      <c r="K670" s="179"/>
      <c r="L670" s="179"/>
      <c r="M670" s="179"/>
      <c r="N670" s="179"/>
      <c r="O670" s="179"/>
      <c r="P670" s="179"/>
      <c r="Q670" s="179"/>
      <c r="R670" s="179"/>
      <c r="S670" s="179"/>
      <c r="T670" s="179"/>
      <c r="U670" s="179"/>
      <c r="V670" s="179"/>
      <c r="W670" s="179"/>
      <c r="X670" s="179"/>
      <c r="Y670" s="179"/>
      <c r="Z670" s="179"/>
      <c r="AA670" s="177"/>
      <c r="AB670" s="177"/>
      <c r="AC670" s="177"/>
      <c r="AD670" s="177"/>
      <c r="AE670" s="177"/>
      <c r="AF670" s="177"/>
      <c r="AG670" s="177"/>
      <c r="AH670" s="177"/>
    </row>
    <row r="671" spans="1:34" x14ac:dyDescent="0.25">
      <c r="A671" s="177"/>
      <c r="B671" s="177"/>
      <c r="C671" s="177"/>
      <c r="D671" s="177"/>
      <c r="E671" s="177"/>
      <c r="F671" s="177"/>
      <c r="G671" s="177"/>
      <c r="H671" s="177"/>
      <c r="I671" s="177"/>
      <c r="J671" s="177"/>
      <c r="K671" s="177"/>
      <c r="L671" s="177"/>
      <c r="M671" s="177"/>
      <c r="N671" s="177"/>
      <c r="O671" s="177"/>
      <c r="P671" s="177"/>
      <c r="Q671" s="177"/>
      <c r="R671" s="177"/>
      <c r="S671" s="177"/>
      <c r="T671" s="177"/>
      <c r="U671" s="177"/>
      <c r="V671" s="177"/>
      <c r="W671" s="177"/>
      <c r="X671" s="177"/>
      <c r="Y671" s="177"/>
      <c r="Z671" s="177"/>
      <c r="AA671" s="177"/>
      <c r="AB671" s="177"/>
      <c r="AC671" s="177"/>
      <c r="AD671" s="177"/>
      <c r="AE671" s="177"/>
      <c r="AF671" s="177"/>
      <c r="AG671" s="177"/>
      <c r="AH671" s="177"/>
    </row>
    <row r="672" spans="1:34" ht="32.25" customHeight="1" x14ac:dyDescent="0.25">
      <c r="A672" s="374" t="s">
        <v>1185</v>
      </c>
      <c r="B672" s="374"/>
      <c r="C672" s="374"/>
      <c r="D672" s="374"/>
      <c r="E672" s="374"/>
      <c r="F672" s="374"/>
      <c r="G672" s="374"/>
      <c r="H672" s="374"/>
      <c r="I672" s="374"/>
      <c r="J672" s="374"/>
      <c r="K672" s="374"/>
      <c r="L672" s="374"/>
      <c r="M672" s="374"/>
      <c r="N672" s="374"/>
      <c r="O672" s="374"/>
      <c r="P672" s="374"/>
      <c r="Q672" s="374"/>
      <c r="R672" s="374"/>
      <c r="S672" s="374"/>
      <c r="T672" s="374"/>
      <c r="U672" s="374"/>
      <c r="V672" s="374"/>
      <c r="W672" s="374"/>
      <c r="X672" s="374"/>
      <c r="Y672" s="374"/>
      <c r="Z672" s="374"/>
      <c r="AA672" s="374"/>
      <c r="AB672" s="374"/>
      <c r="AC672" s="374"/>
      <c r="AD672" s="374"/>
      <c r="AE672" s="374"/>
      <c r="AF672" s="374"/>
      <c r="AG672" s="374"/>
      <c r="AH672" s="374"/>
    </row>
    <row r="673" spans="1:37" x14ac:dyDescent="0.25">
      <c r="A673" s="206"/>
      <c r="B673" s="206"/>
      <c r="C673" s="206"/>
      <c r="D673" s="206"/>
      <c r="E673" s="206"/>
      <c r="F673" s="206"/>
      <c r="G673" s="206"/>
      <c r="H673" s="206"/>
      <c r="I673" s="206"/>
      <c r="J673" s="206"/>
      <c r="K673" s="206"/>
      <c r="L673" s="206"/>
      <c r="M673" s="206"/>
      <c r="N673" s="206"/>
      <c r="O673" s="206"/>
      <c r="P673" s="206"/>
      <c r="Q673" s="206"/>
      <c r="R673" s="206"/>
      <c r="S673" s="206"/>
      <c r="T673" s="206"/>
      <c r="U673" s="206"/>
      <c r="V673" s="206"/>
      <c r="W673" s="206"/>
      <c r="X673" s="206"/>
      <c r="Y673" s="206"/>
      <c r="Z673" s="206"/>
      <c r="AA673" s="206"/>
      <c r="AB673" s="206"/>
      <c r="AC673" s="206"/>
      <c r="AD673" s="206"/>
      <c r="AE673" s="206"/>
      <c r="AF673" s="206"/>
      <c r="AG673" s="206"/>
      <c r="AH673" s="206"/>
    </row>
    <row r="674" spans="1:37" x14ac:dyDescent="0.25">
      <c r="A674" s="374" t="s">
        <v>1312</v>
      </c>
      <c r="B674" s="374"/>
      <c r="C674" s="374"/>
      <c r="D674" s="374"/>
      <c r="E674" s="374"/>
      <c r="F674" s="374"/>
      <c r="G674" s="374"/>
      <c r="H674" s="374"/>
      <c r="I674" s="374"/>
      <c r="J674" s="374"/>
      <c r="K674" s="374"/>
      <c r="L674" s="374"/>
      <c r="M674" s="374"/>
      <c r="N674" s="374"/>
      <c r="O674" s="374"/>
      <c r="P674" s="374"/>
      <c r="Q674" s="374"/>
      <c r="R674" s="374"/>
      <c r="S674" s="374"/>
      <c r="T674" s="374"/>
      <c r="U674" s="374"/>
      <c r="V674" s="374"/>
      <c r="W674" s="374"/>
      <c r="X674" s="374"/>
      <c r="Y674" s="374"/>
      <c r="Z674" s="374"/>
      <c r="AA674" s="374"/>
      <c r="AB674" s="374"/>
      <c r="AC674" s="374"/>
      <c r="AD674" s="374"/>
      <c r="AE674" s="374"/>
      <c r="AF674" s="374"/>
      <c r="AG674" s="374"/>
      <c r="AH674" s="374"/>
    </row>
    <row r="675" spans="1:37" x14ac:dyDescent="0.25">
      <c r="A675" s="206"/>
      <c r="B675" s="206"/>
      <c r="C675" s="206"/>
      <c r="D675" s="206"/>
      <c r="E675" s="206"/>
      <c r="F675" s="206"/>
      <c r="G675" s="206"/>
      <c r="H675" s="206"/>
      <c r="I675" s="206"/>
      <c r="J675" s="206"/>
      <c r="K675" s="206"/>
      <c r="L675" s="206"/>
      <c r="M675" s="206"/>
      <c r="N675" s="206"/>
      <c r="O675" s="206"/>
      <c r="P675" s="206"/>
      <c r="Q675" s="206"/>
      <c r="R675" s="206"/>
      <c r="S675" s="206"/>
      <c r="T675" s="206"/>
      <c r="U675" s="206"/>
      <c r="V675" s="206"/>
      <c r="W675" s="206"/>
      <c r="X675" s="206"/>
      <c r="Y675" s="206"/>
      <c r="Z675" s="206"/>
      <c r="AA675" s="206"/>
      <c r="AB675" s="206"/>
      <c r="AC675" s="206"/>
      <c r="AD675" s="206"/>
      <c r="AE675" s="206"/>
      <c r="AF675" s="206"/>
      <c r="AG675" s="206"/>
      <c r="AH675" s="206"/>
    </row>
    <row r="676" spans="1:37" x14ac:dyDescent="0.25">
      <c r="A676" s="177" t="s">
        <v>1290</v>
      </c>
      <c r="B676" s="177"/>
      <c r="C676" s="177"/>
      <c r="D676" s="177"/>
      <c r="E676" s="177"/>
      <c r="F676" s="177"/>
      <c r="G676" s="177"/>
      <c r="H676" s="177"/>
      <c r="I676" s="177"/>
      <c r="J676" s="177"/>
      <c r="K676" s="177"/>
      <c r="L676" s="177"/>
      <c r="M676" s="177"/>
      <c r="N676" s="177"/>
      <c r="O676" s="177"/>
      <c r="P676" s="177"/>
      <c r="Q676" s="177"/>
      <c r="R676" s="177"/>
      <c r="S676" s="177"/>
      <c r="T676" s="177"/>
      <c r="U676" s="177"/>
      <c r="V676" s="177"/>
      <c r="W676" s="177"/>
      <c r="X676" s="177"/>
      <c r="Y676" s="177"/>
      <c r="Z676" s="177"/>
      <c r="AA676" s="177"/>
      <c r="AB676" s="177"/>
      <c r="AC676" s="177"/>
      <c r="AD676" s="177"/>
      <c r="AE676" s="177"/>
      <c r="AF676" s="177"/>
      <c r="AG676" s="177"/>
      <c r="AH676" s="177"/>
    </row>
    <row r="677" spans="1:37" ht="14.45" hidden="1" x14ac:dyDescent="0.3">
      <c r="A677" s="177"/>
      <c r="B677" s="177"/>
      <c r="C677" s="177"/>
      <c r="D677" s="177"/>
      <c r="E677" s="177"/>
      <c r="F677" s="177"/>
      <c r="G677" s="177"/>
      <c r="H677" s="177"/>
      <c r="I677" s="177"/>
      <c r="J677" s="177"/>
      <c r="K677" s="177"/>
      <c r="L677" s="177"/>
      <c r="M677" s="177"/>
      <c r="N677" s="177"/>
      <c r="O677" s="177"/>
      <c r="P677" s="177"/>
      <c r="Q677" s="177"/>
      <c r="R677" s="177"/>
      <c r="S677" s="177"/>
      <c r="T677" s="177"/>
      <c r="U677" s="177"/>
      <c r="V677" s="177"/>
      <c r="W677" s="177"/>
      <c r="X677" s="177"/>
      <c r="Y677" s="177"/>
      <c r="Z677" s="177"/>
      <c r="AA677" s="177"/>
      <c r="AB677" s="177"/>
      <c r="AC677" s="177"/>
      <c r="AD677" s="177"/>
      <c r="AE677" s="177"/>
      <c r="AF677" s="177"/>
      <c r="AG677" s="177"/>
      <c r="AH677" s="177"/>
    </row>
    <row r="678" spans="1:37" ht="18.600000000000001" hidden="1" customHeight="1" x14ac:dyDescent="0.3">
      <c r="A678" s="374" t="s">
        <v>1187</v>
      </c>
      <c r="B678" s="374"/>
      <c r="C678" s="374"/>
      <c r="D678" s="374"/>
      <c r="E678" s="374"/>
      <c r="F678" s="374"/>
      <c r="G678" s="374"/>
      <c r="H678" s="374"/>
      <c r="I678" s="374"/>
      <c r="J678" s="374"/>
      <c r="K678" s="374"/>
      <c r="L678" s="374"/>
      <c r="M678" s="374"/>
      <c r="N678" s="374"/>
      <c r="O678" s="374"/>
      <c r="P678" s="374"/>
      <c r="Q678" s="374"/>
      <c r="R678" s="374"/>
      <c r="S678" s="374"/>
      <c r="T678" s="374"/>
      <c r="U678" s="374"/>
      <c r="V678" s="374"/>
      <c r="W678" s="374"/>
      <c r="X678" s="374"/>
      <c r="Y678" s="374"/>
      <c r="Z678" s="374"/>
      <c r="AA678" s="374"/>
      <c r="AB678" s="374"/>
      <c r="AC678" s="374"/>
      <c r="AD678" s="374"/>
      <c r="AE678" s="374"/>
      <c r="AF678" s="374"/>
      <c r="AG678" s="374"/>
      <c r="AH678" s="374"/>
    </row>
    <row r="679" spans="1:37" ht="21" hidden="1" customHeight="1" x14ac:dyDescent="0.3">
      <c r="A679" s="374" t="s">
        <v>1188</v>
      </c>
      <c r="B679" s="374"/>
      <c r="C679" s="374"/>
      <c r="D679" s="374"/>
      <c r="E679" s="374"/>
      <c r="F679" s="374"/>
      <c r="G679" s="374"/>
      <c r="H679" s="374"/>
      <c r="I679" s="374"/>
      <c r="J679" s="374"/>
      <c r="K679" s="374"/>
      <c r="L679" s="374"/>
      <c r="M679" s="374"/>
      <c r="N679" s="374"/>
      <c r="O679" s="374"/>
      <c r="P679" s="374"/>
      <c r="Q679" s="374"/>
      <c r="R679" s="374"/>
      <c r="S679" s="374"/>
      <c r="T679" s="374"/>
      <c r="U679" s="374"/>
      <c r="V679" s="374"/>
      <c r="W679" s="374"/>
      <c r="X679" s="374"/>
      <c r="Y679" s="374"/>
      <c r="Z679" s="374"/>
      <c r="AA679" s="374"/>
      <c r="AB679" s="374"/>
      <c r="AC679" s="374"/>
      <c r="AD679" s="374"/>
      <c r="AE679" s="374"/>
      <c r="AF679" s="374"/>
      <c r="AG679" s="374"/>
      <c r="AH679" s="374"/>
      <c r="AK679" s="147" t="s">
        <v>1264</v>
      </c>
    </row>
    <row r="680" spans="1:37" ht="31.15" hidden="1" customHeight="1" x14ac:dyDescent="0.3">
      <c r="A680" s="374"/>
      <c r="B680" s="374"/>
      <c r="C680" s="374"/>
      <c r="D680" s="374"/>
      <c r="E680" s="374"/>
      <c r="F680" s="374"/>
      <c r="G680" s="374"/>
      <c r="H680" s="374"/>
      <c r="I680" s="374"/>
      <c r="J680" s="374"/>
      <c r="K680" s="374"/>
      <c r="L680" s="374"/>
      <c r="M680" s="374"/>
      <c r="N680" s="374"/>
      <c r="O680" s="374"/>
      <c r="P680" s="374"/>
      <c r="Q680" s="374"/>
      <c r="R680" s="374"/>
      <c r="S680" s="374"/>
      <c r="T680" s="374"/>
      <c r="U680" s="374"/>
      <c r="V680" s="374"/>
      <c r="W680" s="374"/>
      <c r="X680" s="374"/>
      <c r="Y680" s="374"/>
      <c r="Z680" s="374"/>
      <c r="AA680" s="374"/>
      <c r="AB680" s="374"/>
      <c r="AC680" s="374"/>
      <c r="AD680" s="374"/>
      <c r="AE680" s="374"/>
      <c r="AF680" s="374"/>
      <c r="AG680" s="374"/>
      <c r="AH680" s="374"/>
    </row>
    <row r="681" spans="1:37" x14ac:dyDescent="0.25">
      <c r="A681" s="177"/>
      <c r="B681" s="177"/>
      <c r="C681" s="177"/>
      <c r="D681" s="177"/>
      <c r="E681" s="177"/>
      <c r="F681" s="177"/>
      <c r="G681" s="177"/>
      <c r="H681" s="177"/>
      <c r="I681" s="177"/>
      <c r="J681" s="177"/>
      <c r="K681" s="177"/>
      <c r="L681" s="177"/>
      <c r="M681" s="177"/>
      <c r="N681" s="177"/>
      <c r="O681" s="177"/>
      <c r="P681" s="177"/>
      <c r="Q681" s="177"/>
      <c r="R681" s="177"/>
      <c r="S681" s="177"/>
      <c r="T681" s="177"/>
      <c r="U681" s="177"/>
      <c r="V681" s="177"/>
      <c r="W681" s="177"/>
      <c r="X681" s="177"/>
      <c r="Y681" s="177"/>
      <c r="Z681" s="177"/>
      <c r="AA681" s="177"/>
      <c r="AB681" s="177"/>
      <c r="AC681" s="177"/>
      <c r="AD681" s="177"/>
      <c r="AE681" s="177"/>
      <c r="AF681" s="177"/>
      <c r="AG681" s="177"/>
      <c r="AH681" s="177"/>
    </row>
    <row r="682" spans="1:37" ht="14.45" hidden="1" x14ac:dyDescent="0.3">
      <c r="A682" s="177"/>
      <c r="B682" s="177"/>
      <c r="C682" s="177"/>
      <c r="D682" s="177"/>
      <c r="E682" s="177"/>
      <c r="F682" s="177"/>
      <c r="G682" s="177"/>
      <c r="H682" s="177"/>
      <c r="I682" s="177"/>
      <c r="J682" s="177"/>
      <c r="K682" s="177"/>
      <c r="L682" s="177"/>
      <c r="M682" s="177"/>
      <c r="N682" s="177"/>
      <c r="O682" s="177"/>
      <c r="P682" s="177"/>
      <c r="Q682" s="177"/>
      <c r="R682" s="177"/>
      <c r="S682" s="177"/>
      <c r="T682" s="177"/>
      <c r="U682" s="177"/>
      <c r="V682" s="177"/>
      <c r="W682" s="177"/>
      <c r="X682" s="177"/>
      <c r="Y682" s="177"/>
      <c r="Z682" s="177"/>
      <c r="AA682" s="177"/>
      <c r="AB682" s="177"/>
      <c r="AC682" s="177"/>
      <c r="AD682" s="177"/>
      <c r="AE682" s="177"/>
      <c r="AF682" s="177"/>
      <c r="AG682" s="177"/>
      <c r="AH682" s="177"/>
    </row>
    <row r="683" spans="1:37" ht="14.45" hidden="1" x14ac:dyDescent="0.3">
      <c r="A683" s="177"/>
      <c r="B683" s="206"/>
      <c r="C683" s="206"/>
      <c r="D683" s="206"/>
      <c r="E683" s="206"/>
      <c r="F683" s="206"/>
      <c r="G683" s="206"/>
      <c r="H683" s="206"/>
      <c r="I683" s="206"/>
      <c r="J683" s="206"/>
      <c r="K683" s="206"/>
      <c r="L683" s="206"/>
      <c r="M683" s="206"/>
      <c r="N683" s="206"/>
      <c r="O683" s="206"/>
      <c r="P683" s="206"/>
      <c r="Q683" s="206"/>
      <c r="R683" s="206"/>
      <c r="S683" s="206"/>
      <c r="T683" s="206"/>
      <c r="U683" s="206"/>
      <c r="V683" s="206"/>
      <c r="W683" s="206"/>
      <c r="X683" s="206"/>
      <c r="Y683" s="206"/>
      <c r="Z683" s="206"/>
      <c r="AA683" s="206"/>
      <c r="AB683" s="206"/>
      <c r="AC683" s="206"/>
      <c r="AD683" s="206"/>
      <c r="AE683" s="206"/>
      <c r="AF683" s="206"/>
      <c r="AG683" s="206"/>
      <c r="AH683" s="206"/>
    </row>
    <row r="684" spans="1:37" ht="14.45" hidden="1" x14ac:dyDescent="0.3">
      <c r="A684" s="178"/>
      <c r="B684" s="177"/>
      <c r="C684" s="177"/>
      <c r="D684" s="177"/>
      <c r="E684" s="177"/>
      <c r="F684" s="177"/>
      <c r="G684" s="177"/>
      <c r="H684" s="177"/>
      <c r="I684" s="177"/>
      <c r="J684" s="177"/>
      <c r="K684" s="177"/>
      <c r="L684" s="177"/>
      <c r="M684" s="177"/>
      <c r="N684" s="177"/>
      <c r="O684" s="177"/>
      <c r="P684" s="177"/>
      <c r="Q684" s="177"/>
      <c r="R684" s="177"/>
      <c r="S684" s="177"/>
      <c r="T684" s="177"/>
      <c r="U684" s="177"/>
      <c r="V684" s="177"/>
      <c r="W684" s="177"/>
      <c r="X684" s="177"/>
      <c r="Y684" s="177"/>
      <c r="Z684" s="177"/>
      <c r="AA684" s="177"/>
      <c r="AB684" s="177"/>
      <c r="AC684" s="177"/>
      <c r="AD684" s="177"/>
      <c r="AE684" s="177"/>
      <c r="AF684" s="177"/>
      <c r="AG684" s="177"/>
      <c r="AH684" s="177"/>
    </row>
    <row r="685" spans="1:37" ht="14.45" hidden="1" x14ac:dyDescent="0.3">
      <c r="A685" s="177" t="s">
        <v>1186</v>
      </c>
      <c r="B685" s="177"/>
      <c r="C685" s="177"/>
      <c r="D685" s="177"/>
      <c r="E685" s="177"/>
      <c r="F685" s="177"/>
      <c r="G685" s="177"/>
      <c r="H685" s="177"/>
      <c r="I685" s="177"/>
      <c r="J685" s="177"/>
      <c r="K685" s="177"/>
      <c r="L685" s="177"/>
      <c r="M685" s="177"/>
      <c r="N685" s="177"/>
      <c r="O685" s="177"/>
      <c r="P685" s="177"/>
      <c r="Q685" s="177"/>
      <c r="R685" s="177"/>
      <c r="S685" s="177"/>
      <c r="T685" s="177"/>
      <c r="U685" s="177"/>
      <c r="V685" s="177"/>
      <c r="W685" s="177"/>
      <c r="X685" s="177"/>
      <c r="Y685" s="177"/>
      <c r="Z685" s="177"/>
      <c r="AA685" s="177"/>
      <c r="AB685" s="177"/>
      <c r="AC685" s="177"/>
      <c r="AD685" s="177"/>
      <c r="AE685" s="177"/>
      <c r="AF685" s="177"/>
      <c r="AG685" s="177"/>
      <c r="AH685" s="177"/>
    </row>
    <row r="686" spans="1:37" ht="55.5" customHeight="1" x14ac:dyDescent="0.25">
      <c r="A686" s="358" t="s">
        <v>1265</v>
      </c>
      <c r="B686" s="358"/>
      <c r="C686" s="358"/>
      <c r="D686" s="358"/>
      <c r="E686" s="358"/>
      <c r="F686" s="358"/>
      <c r="G686" s="358"/>
      <c r="H686" s="358"/>
      <c r="I686" s="358"/>
      <c r="J686" s="358"/>
      <c r="K686" s="358"/>
      <c r="L686" s="358"/>
      <c r="M686" s="358"/>
      <c r="N686" s="358"/>
      <c r="O686" s="358"/>
      <c r="P686" s="358"/>
      <c r="Q686" s="358"/>
      <c r="R686" s="358"/>
      <c r="S686" s="358"/>
      <c r="T686" s="358"/>
      <c r="U686" s="358"/>
      <c r="V686" s="358"/>
      <c r="W686" s="358"/>
      <c r="X686" s="358"/>
      <c r="Y686" s="358"/>
      <c r="Z686" s="358"/>
      <c r="AA686" s="358"/>
      <c r="AB686" s="358"/>
      <c r="AC686" s="358"/>
      <c r="AD686" s="358"/>
      <c r="AE686" s="358"/>
      <c r="AF686" s="358"/>
      <c r="AG686" s="358"/>
      <c r="AH686" s="358"/>
    </row>
    <row r="687" spans="1:37" x14ac:dyDescent="0.25">
      <c r="A687" s="177"/>
      <c r="B687" s="177"/>
      <c r="C687" s="177"/>
      <c r="D687" s="177"/>
      <c r="E687" s="177"/>
      <c r="F687" s="177"/>
      <c r="G687" s="177"/>
      <c r="H687" s="177"/>
      <c r="I687" s="177"/>
      <c r="J687" s="177"/>
      <c r="K687" s="177"/>
      <c r="L687" s="177"/>
      <c r="M687" s="177"/>
      <c r="N687" s="177"/>
      <c r="O687" s="177"/>
      <c r="P687" s="177"/>
      <c r="Q687" s="177"/>
      <c r="R687" s="177"/>
      <c r="S687" s="177"/>
      <c r="T687" s="177"/>
      <c r="U687" s="177"/>
      <c r="V687" s="177"/>
      <c r="W687" s="177"/>
      <c r="X687" s="177"/>
      <c r="Y687" s="177"/>
      <c r="Z687" s="177"/>
      <c r="AA687" s="177"/>
      <c r="AB687" s="177"/>
      <c r="AC687" s="177"/>
      <c r="AD687" s="177"/>
      <c r="AE687" s="177"/>
      <c r="AF687" s="177"/>
      <c r="AG687" s="177"/>
      <c r="AH687" s="177"/>
    </row>
    <row r="688" spans="1:37" x14ac:dyDescent="0.25">
      <c r="A688" s="177"/>
      <c r="B688" s="177"/>
      <c r="C688" s="177"/>
      <c r="D688" s="177"/>
      <c r="E688" s="177"/>
      <c r="F688" s="177"/>
      <c r="G688" s="177"/>
      <c r="H688" s="177"/>
      <c r="I688" s="177"/>
      <c r="J688" s="177"/>
      <c r="K688" s="177"/>
      <c r="L688" s="177"/>
      <c r="M688" s="177"/>
      <c r="N688" s="177"/>
      <c r="O688" s="177"/>
      <c r="P688" s="177"/>
      <c r="Q688" s="177"/>
      <c r="R688" s="177"/>
      <c r="S688" s="177"/>
      <c r="T688" s="177"/>
      <c r="U688" s="177"/>
      <c r="V688" s="177"/>
      <c r="W688" s="177"/>
      <c r="X688" s="177"/>
      <c r="Y688" s="177"/>
      <c r="Z688" s="177"/>
      <c r="AA688" s="177"/>
      <c r="AB688" s="177"/>
      <c r="AC688" s="177"/>
      <c r="AD688" s="177"/>
      <c r="AE688" s="177"/>
      <c r="AF688" s="177"/>
      <c r="AG688" s="177"/>
      <c r="AH688" s="177"/>
    </row>
    <row r="689" spans="1:36" x14ac:dyDescent="0.25">
      <c r="A689" s="179" t="s">
        <v>1266</v>
      </c>
      <c r="B689" s="179"/>
      <c r="C689" s="179"/>
      <c r="D689" s="179" t="s">
        <v>171</v>
      </c>
      <c r="E689" s="179"/>
      <c r="F689" s="179"/>
      <c r="G689" s="179"/>
      <c r="H689" s="179"/>
      <c r="I689" s="179"/>
      <c r="J689" s="179"/>
      <c r="K689" s="179"/>
      <c r="L689" s="177"/>
      <c r="M689" s="177"/>
      <c r="N689" s="177"/>
      <c r="O689" s="177"/>
      <c r="P689" s="177"/>
      <c r="Q689" s="177"/>
      <c r="R689" s="177"/>
      <c r="S689" s="177"/>
      <c r="T689" s="177"/>
      <c r="U689" s="177"/>
      <c r="V689" s="177"/>
      <c r="W689" s="177"/>
      <c r="X689" s="177"/>
      <c r="Y689" s="177"/>
      <c r="Z689" s="177"/>
      <c r="AA689" s="177"/>
      <c r="AB689" s="177"/>
      <c r="AC689" s="177"/>
      <c r="AD689" s="177"/>
      <c r="AE689" s="177"/>
      <c r="AF689" s="177"/>
      <c r="AG689" s="177"/>
      <c r="AH689" s="177"/>
    </row>
    <row r="690" spans="1:36" x14ac:dyDescent="0.25">
      <c r="A690" s="177"/>
      <c r="B690" s="177"/>
      <c r="C690" s="177"/>
      <c r="D690" s="177"/>
      <c r="E690" s="177"/>
      <c r="F690" s="177"/>
      <c r="G690" s="177"/>
      <c r="H690" s="177"/>
      <c r="I690" s="177"/>
      <c r="J690" s="177"/>
      <c r="K690" s="177"/>
      <c r="L690" s="177"/>
      <c r="M690" s="177"/>
      <c r="N690" s="177"/>
      <c r="O690" s="177"/>
      <c r="P690" s="177"/>
      <c r="Q690" s="177"/>
      <c r="R690" s="177"/>
      <c r="S690" s="177"/>
      <c r="T690" s="177"/>
      <c r="U690" s="177"/>
      <c r="V690" s="177"/>
      <c r="W690" s="177"/>
      <c r="X690" s="177"/>
      <c r="Y690" s="177"/>
      <c r="Z690" s="177"/>
      <c r="AA690" s="177"/>
      <c r="AB690" s="177"/>
      <c r="AC690" s="177"/>
      <c r="AD690" s="177"/>
      <c r="AE690" s="177"/>
      <c r="AF690" s="177"/>
      <c r="AG690" s="177"/>
      <c r="AH690" s="177"/>
    </row>
    <row r="691" spans="1:36" x14ac:dyDescent="0.25">
      <c r="A691" s="211" t="s">
        <v>172</v>
      </c>
      <c r="B691" s="177"/>
      <c r="C691" s="177"/>
      <c r="D691" s="177"/>
      <c r="E691" s="177"/>
      <c r="F691" s="177"/>
      <c r="G691" s="177"/>
      <c r="H691" s="177"/>
      <c r="I691" s="177"/>
      <c r="J691" s="177"/>
      <c r="K691" s="177"/>
      <c r="L691" s="177"/>
      <c r="M691" s="177"/>
      <c r="N691" s="177"/>
      <c r="O691" s="177"/>
      <c r="P691" s="177"/>
      <c r="Q691" s="177"/>
      <c r="R691" s="177"/>
      <c r="S691" s="177"/>
      <c r="T691" s="177"/>
      <c r="U691" s="177"/>
      <c r="V691" s="177"/>
      <c r="W691" s="177"/>
      <c r="X691" s="177"/>
      <c r="Y691" s="177"/>
      <c r="Z691" s="177"/>
      <c r="AA691" s="177"/>
      <c r="AB691" s="177"/>
      <c r="AC691" s="177"/>
      <c r="AD691" s="177"/>
      <c r="AE691" s="177"/>
      <c r="AF691" s="177"/>
      <c r="AG691" s="177"/>
      <c r="AH691" s="177"/>
    </row>
    <row r="692" spans="1:36" x14ac:dyDescent="0.25">
      <c r="A692" s="177"/>
      <c r="B692" s="177"/>
      <c r="C692" s="177"/>
      <c r="D692" s="177"/>
      <c r="E692" s="177"/>
      <c r="F692" s="177"/>
      <c r="G692" s="177"/>
      <c r="H692" s="177"/>
      <c r="I692" s="177"/>
      <c r="J692" s="177"/>
      <c r="K692" s="177"/>
      <c r="L692" s="177"/>
      <c r="M692" s="177"/>
      <c r="N692" s="177"/>
      <c r="O692" s="177"/>
      <c r="P692" s="177"/>
      <c r="Q692" s="177"/>
      <c r="R692" s="177"/>
      <c r="S692" s="177"/>
      <c r="T692" s="177"/>
      <c r="U692" s="177"/>
      <c r="V692" s="177"/>
      <c r="W692" s="177"/>
      <c r="X692" s="177"/>
      <c r="Y692" s="177"/>
      <c r="Z692" s="177"/>
      <c r="AA692" s="177"/>
      <c r="AB692" s="177"/>
      <c r="AC692" s="177"/>
      <c r="AD692" s="177"/>
      <c r="AE692" s="177"/>
      <c r="AF692" s="177"/>
      <c r="AG692" s="177"/>
      <c r="AH692" s="177"/>
    </row>
    <row r="693" spans="1:36" x14ac:dyDescent="0.25">
      <c r="A693" s="374" t="s">
        <v>1350</v>
      </c>
      <c r="B693" s="374"/>
      <c r="C693" s="374"/>
      <c r="D693" s="374"/>
      <c r="E693" s="374"/>
      <c r="F693" s="374"/>
      <c r="G693" s="374"/>
      <c r="H693" s="374"/>
      <c r="I693" s="374"/>
      <c r="J693" s="374"/>
      <c r="K693" s="374"/>
      <c r="L693" s="374"/>
      <c r="M693" s="374"/>
      <c r="N693" s="374"/>
      <c r="O693" s="374"/>
      <c r="P693" s="374"/>
      <c r="Q693" s="374"/>
      <c r="R693" s="374"/>
      <c r="S693" s="374"/>
      <c r="T693" s="374"/>
      <c r="U693" s="374"/>
      <c r="V693" s="374"/>
      <c r="W693" s="374"/>
      <c r="X693" s="374"/>
      <c r="Y693" s="374"/>
      <c r="Z693" s="374"/>
      <c r="AA693" s="374"/>
      <c r="AB693" s="374"/>
      <c r="AC693" s="374"/>
      <c r="AD693" s="374"/>
      <c r="AE693" s="374"/>
      <c r="AF693" s="374"/>
      <c r="AG693" s="374"/>
      <c r="AH693" s="374"/>
    </row>
    <row r="694" spans="1:36" x14ac:dyDescent="0.25">
      <c r="A694" s="374"/>
      <c r="B694" s="374"/>
      <c r="C694" s="374"/>
      <c r="D694" s="374"/>
      <c r="E694" s="374"/>
      <c r="F694" s="374"/>
      <c r="G694" s="374"/>
      <c r="H694" s="374"/>
      <c r="I694" s="374"/>
      <c r="J694" s="374"/>
      <c r="K694" s="374"/>
      <c r="L694" s="374"/>
      <c r="M694" s="374"/>
      <c r="N694" s="374"/>
      <c r="O694" s="374"/>
      <c r="P694" s="374"/>
      <c r="Q694" s="374"/>
      <c r="R694" s="374"/>
      <c r="S694" s="374"/>
      <c r="T694" s="374"/>
      <c r="U694" s="374"/>
      <c r="V694" s="374"/>
      <c r="W694" s="374"/>
      <c r="X694" s="374"/>
      <c r="Y694" s="374"/>
      <c r="Z694" s="374"/>
      <c r="AA694" s="374"/>
      <c r="AB694" s="374"/>
      <c r="AC694" s="374"/>
      <c r="AD694" s="374"/>
      <c r="AE694" s="374"/>
      <c r="AF694" s="374"/>
      <c r="AG694" s="374"/>
      <c r="AH694" s="374"/>
    </row>
    <row r="695" spans="1:36" x14ac:dyDescent="0.25">
      <c r="A695" s="177"/>
      <c r="B695" s="177"/>
      <c r="C695" s="177"/>
      <c r="D695" s="177"/>
      <c r="E695" s="177"/>
      <c r="F695" s="177"/>
      <c r="G695" s="177"/>
      <c r="H695" s="177"/>
      <c r="I695" s="177"/>
      <c r="J695" s="177"/>
      <c r="K695" s="177"/>
      <c r="L695" s="177"/>
      <c r="M695" s="177"/>
      <c r="N695" s="177"/>
      <c r="O695" s="177"/>
      <c r="P695" s="177"/>
      <c r="Q695" s="177"/>
      <c r="R695" s="177"/>
      <c r="S695" s="177"/>
      <c r="T695" s="177"/>
      <c r="U695" s="177"/>
      <c r="V695" s="177"/>
      <c r="W695" s="177"/>
      <c r="X695" s="177"/>
      <c r="Y695" s="177"/>
      <c r="Z695" s="177"/>
      <c r="AA695" s="177"/>
      <c r="AB695" s="177"/>
      <c r="AC695" s="177"/>
      <c r="AD695" s="177"/>
      <c r="AE695" s="177"/>
      <c r="AF695" s="177"/>
      <c r="AG695" s="177"/>
      <c r="AH695" s="177"/>
    </row>
    <row r="696" spans="1:36" ht="33" customHeight="1" x14ac:dyDescent="0.25">
      <c r="A696" s="396" t="s">
        <v>173</v>
      </c>
      <c r="B696" s="397"/>
      <c r="C696" s="397"/>
      <c r="D696" s="397"/>
      <c r="E696" s="397"/>
      <c r="F696" s="397"/>
      <c r="G696" s="397"/>
      <c r="H696" s="397"/>
      <c r="I696" s="397"/>
      <c r="J696" s="398"/>
      <c r="K696" s="381" t="s">
        <v>1269</v>
      </c>
      <c r="L696" s="382"/>
      <c r="M696" s="382"/>
      <c r="N696" s="382"/>
      <c r="O696" s="382"/>
      <c r="P696" s="382"/>
      <c r="Q696" s="382"/>
      <c r="R696" s="383"/>
      <c r="S696" s="381" t="s">
        <v>1267</v>
      </c>
      <c r="T696" s="382"/>
      <c r="U696" s="382"/>
      <c r="V696" s="382"/>
      <c r="W696" s="382"/>
      <c r="X696" s="382"/>
      <c r="Y696" s="382"/>
      <c r="Z696" s="383"/>
      <c r="AA696" s="381" t="s">
        <v>1268</v>
      </c>
      <c r="AB696" s="382"/>
      <c r="AC696" s="382"/>
      <c r="AD696" s="382"/>
      <c r="AE696" s="382"/>
      <c r="AF696" s="382"/>
      <c r="AG696" s="382"/>
      <c r="AH696" s="383"/>
    </row>
    <row r="697" spans="1:36" ht="54.75" customHeight="1" x14ac:dyDescent="0.25">
      <c r="A697" s="402"/>
      <c r="B697" s="403"/>
      <c r="C697" s="403"/>
      <c r="D697" s="403"/>
      <c r="E697" s="403"/>
      <c r="F697" s="403"/>
      <c r="G697" s="403"/>
      <c r="H697" s="403"/>
      <c r="I697" s="403"/>
      <c r="J697" s="404"/>
      <c r="K697" s="381" t="s">
        <v>58</v>
      </c>
      <c r="L697" s="382"/>
      <c r="M697" s="382"/>
      <c r="N697" s="383"/>
      <c r="O697" s="381" t="s">
        <v>174</v>
      </c>
      <c r="P697" s="382"/>
      <c r="Q697" s="382"/>
      <c r="R697" s="383"/>
      <c r="S697" s="381" t="s">
        <v>58</v>
      </c>
      <c r="T697" s="382"/>
      <c r="U697" s="382"/>
      <c r="V697" s="383"/>
      <c r="W697" s="381" t="s">
        <v>174</v>
      </c>
      <c r="X697" s="382"/>
      <c r="Y697" s="382"/>
      <c r="Z697" s="383"/>
      <c r="AA697" s="381" t="s">
        <v>58</v>
      </c>
      <c r="AB697" s="382"/>
      <c r="AC697" s="382"/>
      <c r="AD697" s="383"/>
      <c r="AE697" s="381" t="s">
        <v>174</v>
      </c>
      <c r="AF697" s="382"/>
      <c r="AG697" s="382"/>
      <c r="AH697" s="383"/>
    </row>
    <row r="698" spans="1:36" x14ac:dyDescent="0.25">
      <c r="A698" s="390" t="s">
        <v>40</v>
      </c>
      <c r="B698" s="391"/>
      <c r="C698" s="391"/>
      <c r="D698" s="391"/>
      <c r="E698" s="391"/>
      <c r="F698" s="391"/>
      <c r="G698" s="391"/>
      <c r="H698" s="391"/>
      <c r="I698" s="391"/>
      <c r="J698" s="392"/>
      <c r="K698" s="359" t="s">
        <v>81</v>
      </c>
      <c r="L698" s="360"/>
      <c r="M698" s="360"/>
      <c r="N698" s="361"/>
      <c r="O698" s="359" t="s">
        <v>42</v>
      </c>
      <c r="P698" s="360"/>
      <c r="Q698" s="360"/>
      <c r="R698" s="361"/>
      <c r="S698" s="359" t="s">
        <v>43</v>
      </c>
      <c r="T698" s="360"/>
      <c r="U698" s="360"/>
      <c r="V698" s="361"/>
      <c r="W698" s="359" t="s">
        <v>44</v>
      </c>
      <c r="X698" s="360"/>
      <c r="Y698" s="360"/>
      <c r="Z698" s="361"/>
      <c r="AA698" s="359" t="s">
        <v>45</v>
      </c>
      <c r="AB698" s="360"/>
      <c r="AC698" s="360"/>
      <c r="AD698" s="361"/>
      <c r="AE698" s="359" t="s">
        <v>46</v>
      </c>
      <c r="AF698" s="360"/>
      <c r="AG698" s="360"/>
      <c r="AH698" s="361"/>
    </row>
    <row r="699" spans="1:36" x14ac:dyDescent="0.25">
      <c r="A699" s="349" t="s">
        <v>1189</v>
      </c>
      <c r="B699" s="350"/>
      <c r="C699" s="350"/>
      <c r="D699" s="350"/>
      <c r="E699" s="350"/>
      <c r="F699" s="350"/>
      <c r="G699" s="350"/>
      <c r="H699" s="350"/>
      <c r="I699" s="350"/>
      <c r="J699" s="351"/>
      <c r="K699" s="393">
        <v>3794651</v>
      </c>
      <c r="L699" s="394"/>
      <c r="M699" s="394"/>
      <c r="N699" s="395"/>
      <c r="O699" s="393">
        <v>4992028</v>
      </c>
      <c r="P699" s="394"/>
      <c r="Q699" s="394"/>
      <c r="R699" s="395"/>
      <c r="S699" s="393"/>
      <c r="T699" s="394"/>
      <c r="U699" s="394"/>
      <c r="V699" s="395"/>
      <c r="W699" s="393"/>
      <c r="X699" s="394"/>
      <c r="Y699" s="394"/>
      <c r="Z699" s="395"/>
      <c r="AA699" s="393">
        <v>88015</v>
      </c>
      <c r="AB699" s="394"/>
      <c r="AC699" s="394"/>
      <c r="AD699" s="395"/>
      <c r="AE699" s="393">
        <v>89560</v>
      </c>
      <c r="AF699" s="394"/>
      <c r="AG699" s="394"/>
      <c r="AH699" s="395"/>
    </row>
    <row r="700" spans="1:36" x14ac:dyDescent="0.25">
      <c r="A700" s="349" t="s">
        <v>1190</v>
      </c>
      <c r="B700" s="350"/>
      <c r="C700" s="350"/>
      <c r="D700" s="350"/>
      <c r="E700" s="350"/>
      <c r="F700" s="350"/>
      <c r="G700" s="350"/>
      <c r="H700" s="350"/>
      <c r="I700" s="350"/>
      <c r="J700" s="351"/>
      <c r="K700" s="393">
        <v>1727434</v>
      </c>
      <c r="L700" s="394"/>
      <c r="M700" s="394"/>
      <c r="N700" s="395"/>
      <c r="O700" s="393">
        <v>67441</v>
      </c>
      <c r="P700" s="394"/>
      <c r="Q700" s="394"/>
      <c r="R700" s="395"/>
      <c r="S700" s="393">
        <v>72206</v>
      </c>
      <c r="T700" s="394"/>
      <c r="U700" s="394"/>
      <c r="V700" s="395"/>
      <c r="W700" s="393">
        <v>68820</v>
      </c>
      <c r="X700" s="394"/>
      <c r="Y700" s="394"/>
      <c r="Z700" s="395"/>
      <c r="AA700" s="393">
        <v>4560</v>
      </c>
      <c r="AB700" s="394"/>
      <c r="AC700" s="394"/>
      <c r="AD700" s="395"/>
      <c r="AE700" s="393">
        <v>10763</v>
      </c>
      <c r="AF700" s="394"/>
      <c r="AG700" s="394"/>
      <c r="AH700" s="395"/>
    </row>
    <row r="701" spans="1:36" ht="14.45" hidden="1" x14ac:dyDescent="0.3">
      <c r="A701" s="349"/>
      <c r="B701" s="350"/>
      <c r="C701" s="350"/>
      <c r="D701" s="350"/>
      <c r="E701" s="350"/>
      <c r="F701" s="350"/>
      <c r="G701" s="350"/>
      <c r="H701" s="350"/>
      <c r="I701" s="350"/>
      <c r="J701" s="351"/>
      <c r="K701" s="393"/>
      <c r="L701" s="394"/>
      <c r="M701" s="394"/>
      <c r="N701" s="395"/>
      <c r="O701" s="393"/>
      <c r="P701" s="394"/>
      <c r="Q701" s="394"/>
      <c r="R701" s="395"/>
      <c r="S701" s="393"/>
      <c r="T701" s="394"/>
      <c r="U701" s="394"/>
      <c r="V701" s="395"/>
      <c r="W701" s="393"/>
      <c r="X701" s="394"/>
      <c r="Y701" s="394"/>
      <c r="Z701" s="395"/>
      <c r="AA701" s="393"/>
      <c r="AB701" s="394"/>
      <c r="AC701" s="394"/>
      <c r="AD701" s="395"/>
      <c r="AE701" s="393"/>
      <c r="AF701" s="394"/>
      <c r="AG701" s="394"/>
      <c r="AH701" s="395"/>
    </row>
    <row r="702" spans="1:36" ht="14.45" hidden="1" x14ac:dyDescent="0.3">
      <c r="A702" s="349"/>
      <c r="B702" s="350"/>
      <c r="C702" s="350"/>
      <c r="D702" s="350"/>
      <c r="E702" s="350"/>
      <c r="F702" s="350"/>
      <c r="G702" s="350"/>
      <c r="H702" s="350"/>
      <c r="I702" s="350"/>
      <c r="J702" s="351"/>
      <c r="K702" s="393"/>
      <c r="L702" s="394"/>
      <c r="M702" s="394"/>
      <c r="N702" s="395"/>
      <c r="O702" s="393"/>
      <c r="P702" s="394"/>
      <c r="Q702" s="394"/>
      <c r="R702" s="395"/>
      <c r="S702" s="393"/>
      <c r="T702" s="394"/>
      <c r="U702" s="394"/>
      <c r="V702" s="395"/>
      <c r="W702" s="393"/>
      <c r="X702" s="394"/>
      <c r="Y702" s="394"/>
      <c r="Z702" s="395"/>
      <c r="AA702" s="393"/>
      <c r="AB702" s="394"/>
      <c r="AC702" s="394"/>
      <c r="AD702" s="395"/>
      <c r="AE702" s="393"/>
      <c r="AF702" s="394"/>
      <c r="AG702" s="394"/>
      <c r="AH702" s="395"/>
      <c r="AI702" t="str">
        <f>IF(ROUND(O703+W703+AE703-VZAS!E3-VZAS!E7,0)=0,"","CHYBA")</f>
        <v/>
      </c>
      <c r="AJ702" t="s">
        <v>1077</v>
      </c>
    </row>
    <row r="703" spans="1:36" x14ac:dyDescent="0.25">
      <c r="A703" s="412" t="s">
        <v>39</v>
      </c>
      <c r="B703" s="413"/>
      <c r="C703" s="413"/>
      <c r="D703" s="413"/>
      <c r="E703" s="413"/>
      <c r="F703" s="413"/>
      <c r="G703" s="413"/>
      <c r="H703" s="413"/>
      <c r="I703" s="413"/>
      <c r="J703" s="414"/>
      <c r="K703" s="533">
        <f>SUM(K699:N702)</f>
        <v>5522085</v>
      </c>
      <c r="L703" s="534"/>
      <c r="M703" s="534"/>
      <c r="N703" s="535"/>
      <c r="O703" s="533">
        <f t="shared" ref="O703" si="137">SUM(O699:R702)</f>
        <v>5059469</v>
      </c>
      <c r="P703" s="534"/>
      <c r="Q703" s="534"/>
      <c r="R703" s="535"/>
      <c r="S703" s="533">
        <f t="shared" ref="S703" si="138">SUM(S699:V702)</f>
        <v>72206</v>
      </c>
      <c r="T703" s="534"/>
      <c r="U703" s="534"/>
      <c r="V703" s="535"/>
      <c r="W703" s="533">
        <f t="shared" ref="W703" si="139">SUM(W699:Z702)</f>
        <v>68820</v>
      </c>
      <c r="X703" s="534"/>
      <c r="Y703" s="534"/>
      <c r="Z703" s="535"/>
      <c r="AA703" s="533">
        <f t="shared" ref="AA703" si="140">SUM(AA699:AD702)</f>
        <v>92575</v>
      </c>
      <c r="AB703" s="534"/>
      <c r="AC703" s="534"/>
      <c r="AD703" s="535"/>
      <c r="AE703" s="533">
        <f t="shared" ref="AE703" si="141">SUM(AE699:AH702)</f>
        <v>100323</v>
      </c>
      <c r="AF703" s="534"/>
      <c r="AG703" s="534"/>
      <c r="AH703" s="535"/>
      <c r="AI703" t="str">
        <f>IF(ROUND(K703+S703+AA703-VZAS!D3-VZAS!D7,0)=0,"","CHYBA")</f>
        <v/>
      </c>
      <c r="AJ703" t="s">
        <v>1077</v>
      </c>
    </row>
    <row r="704" spans="1:36" x14ac:dyDescent="0.25">
      <c r="A704" s="177"/>
      <c r="B704" s="177"/>
      <c r="C704" s="177"/>
      <c r="D704" s="177"/>
      <c r="E704" s="177"/>
      <c r="F704" s="177"/>
      <c r="G704" s="177"/>
      <c r="H704" s="177"/>
      <c r="I704" s="177"/>
      <c r="J704" s="177"/>
      <c r="K704" s="177"/>
      <c r="L704" s="177"/>
      <c r="M704" s="177"/>
      <c r="N704" s="177"/>
      <c r="O704" s="177"/>
      <c r="P704" s="177"/>
      <c r="Q704" s="177"/>
      <c r="R704" s="177"/>
      <c r="S704" s="177"/>
      <c r="T704" s="177"/>
      <c r="U704" s="177"/>
      <c r="V704" s="177"/>
      <c r="W704" s="177"/>
      <c r="X704" s="177"/>
      <c r="Y704" s="177"/>
      <c r="Z704" s="177"/>
      <c r="AA704" s="177"/>
      <c r="AB704" s="177"/>
      <c r="AC704" s="177"/>
      <c r="AD704" s="177"/>
      <c r="AE704" s="177"/>
      <c r="AF704" s="177"/>
      <c r="AG704" s="177"/>
      <c r="AH704" s="177"/>
    </row>
    <row r="705" spans="1:36" ht="14.45" hidden="1" x14ac:dyDescent="0.3">
      <c r="A705" s="177"/>
      <c r="B705" s="177"/>
      <c r="C705" s="177"/>
      <c r="D705" s="177"/>
      <c r="E705" s="177"/>
      <c r="F705" s="177"/>
      <c r="G705" s="177"/>
      <c r="H705" s="177"/>
      <c r="I705" s="177"/>
      <c r="J705" s="177"/>
      <c r="K705" s="177"/>
      <c r="L705" s="177"/>
      <c r="M705" s="177"/>
      <c r="N705" s="177"/>
      <c r="O705" s="177"/>
      <c r="P705" s="177"/>
      <c r="Q705" s="177"/>
      <c r="R705" s="177"/>
      <c r="S705" s="177"/>
      <c r="T705" s="177"/>
      <c r="U705" s="177"/>
      <c r="V705" s="177"/>
      <c r="W705" s="177"/>
      <c r="X705" s="177"/>
      <c r="Y705" s="177"/>
      <c r="Z705" s="177"/>
      <c r="AA705" s="177"/>
      <c r="AB705" s="177"/>
      <c r="AC705" s="177"/>
      <c r="AD705" s="177"/>
      <c r="AE705" s="177"/>
      <c r="AF705" s="177"/>
      <c r="AG705" s="177"/>
      <c r="AH705" s="177"/>
    </row>
    <row r="706" spans="1:36" x14ac:dyDescent="0.25">
      <c r="A706" s="177"/>
      <c r="B706" s="177"/>
      <c r="C706" s="177"/>
      <c r="D706" s="177"/>
      <c r="E706" s="177"/>
      <c r="F706" s="177"/>
      <c r="G706" s="177"/>
      <c r="H706" s="177"/>
      <c r="I706" s="177"/>
      <c r="J706" s="177"/>
      <c r="K706" s="177"/>
      <c r="L706" s="177"/>
      <c r="M706" s="177"/>
      <c r="N706" s="177"/>
      <c r="O706" s="177"/>
      <c r="P706" s="177"/>
      <c r="Q706" s="177"/>
      <c r="R706" s="177"/>
      <c r="S706" s="177"/>
      <c r="T706" s="177"/>
      <c r="U706" s="177"/>
      <c r="V706" s="177"/>
      <c r="W706" s="177"/>
      <c r="X706" s="177"/>
      <c r="Y706" s="177"/>
      <c r="Z706" s="177"/>
      <c r="AA706" s="177"/>
      <c r="AB706" s="177"/>
      <c r="AC706" s="177"/>
      <c r="AD706" s="177"/>
      <c r="AE706" s="177"/>
      <c r="AF706" s="177"/>
      <c r="AG706" s="177"/>
      <c r="AH706" s="177"/>
    </row>
    <row r="707" spans="1:36" x14ac:dyDescent="0.25">
      <c r="A707" s="177"/>
      <c r="B707" s="177"/>
      <c r="C707" s="177"/>
      <c r="D707" s="177"/>
      <c r="E707" s="177"/>
      <c r="F707" s="177"/>
      <c r="G707" s="177"/>
      <c r="H707" s="177"/>
      <c r="I707" s="177"/>
      <c r="J707" s="177"/>
      <c r="K707" s="177"/>
      <c r="L707" s="177"/>
      <c r="M707" s="177"/>
      <c r="N707" s="177"/>
      <c r="O707" s="177"/>
      <c r="P707" s="177"/>
      <c r="Q707" s="177"/>
      <c r="R707" s="177"/>
      <c r="S707" s="177"/>
      <c r="T707" s="177"/>
      <c r="U707" s="177"/>
      <c r="V707" s="177"/>
      <c r="W707" s="177"/>
      <c r="X707" s="177"/>
      <c r="Y707" s="177"/>
      <c r="Z707" s="177"/>
      <c r="AA707" s="177"/>
      <c r="AB707" s="177"/>
      <c r="AC707" s="177"/>
      <c r="AD707" s="177"/>
      <c r="AE707" s="177"/>
      <c r="AF707" s="177"/>
      <c r="AG707" s="177"/>
      <c r="AH707" s="177"/>
    </row>
    <row r="708" spans="1:36" x14ac:dyDescent="0.25">
      <c r="A708" s="211" t="s">
        <v>1270</v>
      </c>
      <c r="B708" s="211"/>
      <c r="C708" s="211"/>
      <c r="D708" s="211"/>
      <c r="E708" s="211"/>
      <c r="F708" s="211"/>
      <c r="G708" s="211"/>
      <c r="H708" s="211"/>
      <c r="I708" s="211"/>
      <c r="J708" s="211"/>
      <c r="K708" s="211"/>
      <c r="L708" s="211"/>
      <c r="M708" s="211"/>
      <c r="N708" s="211"/>
      <c r="O708" s="211"/>
      <c r="P708" s="211"/>
      <c r="Q708" s="211"/>
      <c r="R708" s="211"/>
      <c r="S708" s="211"/>
      <c r="T708" s="211"/>
      <c r="U708" s="211"/>
      <c r="V708" s="211"/>
      <c r="W708" s="211"/>
      <c r="X708" s="211"/>
      <c r="Y708" s="211"/>
      <c r="Z708" s="211"/>
      <c r="AA708" s="211"/>
      <c r="AB708" s="211"/>
      <c r="AC708" s="211"/>
      <c r="AD708" s="211"/>
      <c r="AE708" s="177"/>
      <c r="AF708" s="177"/>
      <c r="AG708" s="177"/>
      <c r="AH708" s="177"/>
    </row>
    <row r="709" spans="1:36" x14ac:dyDescent="0.25">
      <c r="A709" s="177"/>
      <c r="B709" s="177"/>
      <c r="C709" s="177"/>
      <c r="D709" s="177"/>
      <c r="E709" s="177"/>
      <c r="F709" s="177"/>
      <c r="G709" s="177"/>
      <c r="H709" s="177"/>
      <c r="I709" s="177"/>
      <c r="J709" s="177"/>
      <c r="K709" s="177"/>
      <c r="L709" s="177"/>
      <c r="M709" s="177"/>
      <c r="N709" s="177"/>
      <c r="O709" s="177"/>
      <c r="P709" s="177"/>
      <c r="Q709" s="177"/>
      <c r="R709" s="177"/>
      <c r="S709" s="177"/>
      <c r="T709" s="177"/>
      <c r="U709" s="177"/>
      <c r="V709" s="177"/>
      <c r="W709" s="177"/>
      <c r="X709" s="177"/>
      <c r="Y709" s="177"/>
      <c r="Z709" s="177"/>
      <c r="AA709" s="177"/>
      <c r="AB709" s="177"/>
      <c r="AC709" s="177"/>
      <c r="AD709" s="177"/>
      <c r="AE709" s="177"/>
      <c r="AF709" s="177"/>
      <c r="AG709" s="177"/>
      <c r="AH709" s="177"/>
    </row>
    <row r="710" spans="1:36" x14ac:dyDescent="0.25">
      <c r="A710" s="374" t="s">
        <v>1351</v>
      </c>
      <c r="B710" s="374"/>
      <c r="C710" s="374"/>
      <c r="D710" s="374"/>
      <c r="E710" s="374"/>
      <c r="F710" s="374"/>
      <c r="G710" s="374"/>
      <c r="H710" s="374"/>
      <c r="I710" s="374"/>
      <c r="J710" s="374"/>
      <c r="K710" s="374"/>
      <c r="L710" s="374"/>
      <c r="M710" s="374"/>
      <c r="N710" s="374"/>
      <c r="O710" s="374"/>
      <c r="P710" s="374"/>
      <c r="Q710" s="374"/>
      <c r="R710" s="374"/>
      <c r="S710" s="374"/>
      <c r="T710" s="374"/>
      <c r="U710" s="374"/>
      <c r="V710" s="374"/>
      <c r="W710" s="374"/>
      <c r="X710" s="374"/>
      <c r="Y710" s="374"/>
      <c r="Z710" s="374"/>
      <c r="AA710" s="374"/>
      <c r="AB710" s="374"/>
      <c r="AC710" s="374"/>
      <c r="AD710" s="374"/>
      <c r="AE710" s="374"/>
      <c r="AF710" s="374"/>
      <c r="AG710" s="374"/>
      <c r="AH710" s="374"/>
    </row>
    <row r="711" spans="1:36" x14ac:dyDescent="0.25">
      <c r="A711" s="374"/>
      <c r="B711" s="374"/>
      <c r="C711" s="374"/>
      <c r="D711" s="374"/>
      <c r="E711" s="374"/>
      <c r="F711" s="374"/>
      <c r="G711" s="374"/>
      <c r="H711" s="374"/>
      <c r="I711" s="374"/>
      <c r="J711" s="374"/>
      <c r="K711" s="374"/>
      <c r="L711" s="374"/>
      <c r="M711" s="374"/>
      <c r="N711" s="374"/>
      <c r="O711" s="374"/>
      <c r="P711" s="374"/>
      <c r="Q711" s="374"/>
      <c r="R711" s="374"/>
      <c r="S711" s="374"/>
      <c r="T711" s="374"/>
      <c r="U711" s="374"/>
      <c r="V711" s="374"/>
      <c r="W711" s="374"/>
      <c r="X711" s="374"/>
      <c r="Y711" s="374"/>
      <c r="Z711" s="374"/>
      <c r="AA711" s="374"/>
      <c r="AB711" s="374"/>
      <c r="AC711" s="374"/>
      <c r="AD711" s="374"/>
      <c r="AE711" s="374"/>
      <c r="AF711" s="374"/>
      <c r="AG711" s="374"/>
      <c r="AH711" s="374"/>
    </row>
    <row r="712" spans="1:36" x14ac:dyDescent="0.25">
      <c r="A712" s="177"/>
      <c r="B712" s="177"/>
      <c r="C712" s="177"/>
      <c r="D712" s="177"/>
      <c r="E712" s="177"/>
      <c r="F712" s="177"/>
      <c r="G712" s="177"/>
      <c r="H712" s="177"/>
      <c r="I712" s="177"/>
      <c r="J712" s="177"/>
      <c r="K712" s="177"/>
      <c r="L712" s="177"/>
      <c r="M712" s="177"/>
      <c r="N712" s="177"/>
      <c r="O712" s="177"/>
      <c r="P712" s="177"/>
      <c r="Q712" s="177"/>
      <c r="R712" s="177"/>
      <c r="S712" s="177"/>
      <c r="T712" s="177"/>
      <c r="U712" s="177"/>
      <c r="V712" s="177"/>
      <c r="W712" s="177"/>
      <c r="X712" s="177"/>
      <c r="Y712" s="177"/>
      <c r="Z712" s="177"/>
      <c r="AA712" s="177"/>
      <c r="AB712" s="177"/>
      <c r="AC712" s="177"/>
      <c r="AD712" s="177"/>
      <c r="AE712" s="177"/>
      <c r="AF712" s="177"/>
      <c r="AG712" s="177"/>
      <c r="AH712" s="177"/>
    </row>
    <row r="713" spans="1:36" ht="30.75" customHeight="1" x14ac:dyDescent="0.25">
      <c r="A713" s="381" t="s">
        <v>90</v>
      </c>
      <c r="B713" s="382"/>
      <c r="C713" s="382"/>
      <c r="D713" s="382"/>
      <c r="E713" s="382"/>
      <c r="F713" s="382"/>
      <c r="G713" s="382"/>
      <c r="H713" s="382"/>
      <c r="I713" s="382"/>
      <c r="J713" s="382"/>
      <c r="K713" s="382"/>
      <c r="L713" s="382"/>
      <c r="M713" s="382"/>
      <c r="N713" s="382"/>
      <c r="O713" s="382"/>
      <c r="P713" s="383"/>
      <c r="Q713" s="381" t="s">
        <v>58</v>
      </c>
      <c r="R713" s="382"/>
      <c r="S713" s="382"/>
      <c r="T713" s="382"/>
      <c r="U713" s="382"/>
      <c r="V713" s="382"/>
      <c r="W713" s="382"/>
      <c r="X713" s="382"/>
      <c r="Y713" s="383"/>
      <c r="Z713" s="381" t="s">
        <v>59</v>
      </c>
      <c r="AA713" s="382"/>
      <c r="AB713" s="382"/>
      <c r="AC713" s="382"/>
      <c r="AD713" s="382"/>
      <c r="AE713" s="382"/>
      <c r="AF713" s="382"/>
      <c r="AG713" s="382"/>
      <c r="AH713" s="383"/>
    </row>
    <row r="714" spans="1:36" x14ac:dyDescent="0.25">
      <c r="A714" s="536" t="s">
        <v>178</v>
      </c>
      <c r="B714" s="537"/>
      <c r="C714" s="537"/>
      <c r="D714" s="537"/>
      <c r="E714" s="537"/>
      <c r="F714" s="537"/>
      <c r="G714" s="537"/>
      <c r="H714" s="537"/>
      <c r="I714" s="537"/>
      <c r="J714" s="537"/>
      <c r="K714" s="537"/>
      <c r="L714" s="537"/>
      <c r="M714" s="537"/>
      <c r="N714" s="537"/>
      <c r="O714" s="537"/>
      <c r="P714" s="538"/>
      <c r="Q714" s="393">
        <v>29016</v>
      </c>
      <c r="R714" s="394"/>
      <c r="S714" s="394"/>
      <c r="T714" s="394"/>
      <c r="U714" s="394"/>
      <c r="V714" s="394"/>
      <c r="W714" s="394"/>
      <c r="X714" s="394"/>
      <c r="Y714" s="395"/>
      <c r="Z714" s="487">
        <v>22010</v>
      </c>
      <c r="AA714" s="488"/>
      <c r="AB714" s="488"/>
      <c r="AC714" s="488"/>
      <c r="AD714" s="488"/>
      <c r="AE714" s="488"/>
      <c r="AF714" s="488"/>
      <c r="AG714" s="488"/>
      <c r="AH714" s="489"/>
      <c r="AI714" t="str">
        <f>IF(ROUND(Z714-VZAS!E9,0)=0,"","CHYBA")</f>
        <v/>
      </c>
      <c r="AJ714" t="s">
        <v>1077</v>
      </c>
    </row>
    <row r="715" spans="1:36" x14ac:dyDescent="0.25">
      <c r="A715" s="390"/>
      <c r="B715" s="391"/>
      <c r="C715" s="391"/>
      <c r="D715" s="391"/>
      <c r="E715" s="391"/>
      <c r="F715" s="391"/>
      <c r="G715" s="391"/>
      <c r="H715" s="391"/>
      <c r="I715" s="391"/>
      <c r="J715" s="391"/>
      <c r="K715" s="391"/>
      <c r="L715" s="391"/>
      <c r="M715" s="391"/>
      <c r="N715" s="391"/>
      <c r="O715" s="391"/>
      <c r="P715" s="392"/>
      <c r="Q715" s="393">
        <v>29016</v>
      </c>
      <c r="R715" s="394"/>
      <c r="S715" s="394"/>
      <c r="T715" s="394"/>
      <c r="U715" s="394"/>
      <c r="V715" s="394"/>
      <c r="W715" s="394"/>
      <c r="X715" s="394"/>
      <c r="Y715" s="395"/>
      <c r="Z715" s="393">
        <v>22010</v>
      </c>
      <c r="AA715" s="394"/>
      <c r="AB715" s="394"/>
      <c r="AC715" s="394"/>
      <c r="AD715" s="394"/>
      <c r="AE715" s="394"/>
      <c r="AF715" s="394"/>
      <c r="AG715" s="394"/>
      <c r="AH715" s="395"/>
      <c r="AI715" t="str">
        <f>IF(ROUND(Q714-VZAS!D9,0)=0,"","CHYBA")</f>
        <v/>
      </c>
      <c r="AJ715" t="s">
        <v>1077</v>
      </c>
    </row>
    <row r="716" spans="1:36" x14ac:dyDescent="0.25">
      <c r="A716" s="390"/>
      <c r="B716" s="391"/>
      <c r="C716" s="391"/>
      <c r="D716" s="391"/>
      <c r="E716" s="391"/>
      <c r="F716" s="391"/>
      <c r="G716" s="391"/>
      <c r="H716" s="391"/>
      <c r="I716" s="391"/>
      <c r="J716" s="391"/>
      <c r="K716" s="391"/>
      <c r="L716" s="391"/>
      <c r="M716" s="391"/>
      <c r="N716" s="391"/>
      <c r="O716" s="391"/>
      <c r="P716" s="392"/>
      <c r="Q716" s="393"/>
      <c r="R716" s="394"/>
      <c r="S716" s="394"/>
      <c r="T716" s="394"/>
      <c r="U716" s="394"/>
      <c r="V716" s="394"/>
      <c r="W716" s="394"/>
      <c r="X716" s="394"/>
      <c r="Y716" s="395"/>
      <c r="Z716" s="393"/>
      <c r="AA716" s="394"/>
      <c r="AB716" s="394"/>
      <c r="AC716" s="394"/>
      <c r="AD716" s="394"/>
      <c r="AE716" s="394"/>
      <c r="AF716" s="394"/>
      <c r="AG716" s="394"/>
      <c r="AH716" s="395"/>
    </row>
    <row r="717" spans="1:36" ht="14.45" hidden="1" x14ac:dyDescent="0.3">
      <c r="A717" s="390"/>
      <c r="B717" s="391"/>
      <c r="C717" s="391"/>
      <c r="D717" s="391"/>
      <c r="E717" s="391"/>
      <c r="F717" s="391"/>
      <c r="G717" s="391"/>
      <c r="H717" s="391"/>
      <c r="I717" s="391"/>
      <c r="J717" s="391"/>
      <c r="K717" s="391"/>
      <c r="L717" s="391"/>
      <c r="M717" s="391"/>
      <c r="N717" s="391"/>
      <c r="O717" s="391"/>
      <c r="P717" s="392"/>
      <c r="Q717" s="393"/>
      <c r="R717" s="394"/>
      <c r="S717" s="394"/>
      <c r="T717" s="394"/>
      <c r="U717" s="394"/>
      <c r="V717" s="394"/>
      <c r="W717" s="394"/>
      <c r="X717" s="394"/>
      <c r="Y717" s="395"/>
      <c r="Z717" s="393"/>
      <c r="AA717" s="394"/>
      <c r="AB717" s="394"/>
      <c r="AC717" s="394"/>
      <c r="AD717" s="394"/>
      <c r="AE717" s="394"/>
      <c r="AF717" s="394"/>
      <c r="AG717" s="394"/>
      <c r="AH717" s="395"/>
    </row>
    <row r="718" spans="1:36" ht="28.5" customHeight="1" x14ac:dyDescent="0.25">
      <c r="A718" s="371" t="s">
        <v>179</v>
      </c>
      <c r="B718" s="372"/>
      <c r="C718" s="372"/>
      <c r="D718" s="372"/>
      <c r="E718" s="372"/>
      <c r="F718" s="372"/>
      <c r="G718" s="372"/>
      <c r="H718" s="372"/>
      <c r="I718" s="372"/>
      <c r="J718" s="372"/>
      <c r="K718" s="372"/>
      <c r="L718" s="372"/>
      <c r="M718" s="372"/>
      <c r="N718" s="372"/>
      <c r="O718" s="372"/>
      <c r="P718" s="373"/>
      <c r="Q718" s="393">
        <f>SUM(Q719:Y725)</f>
        <v>42147</v>
      </c>
      <c r="R718" s="394"/>
      <c r="S718" s="394"/>
      <c r="T718" s="394"/>
      <c r="U718" s="394"/>
      <c r="V718" s="394"/>
      <c r="W718" s="394"/>
      <c r="X718" s="394"/>
      <c r="Y718" s="395"/>
      <c r="Z718" s="393">
        <f>SUM(Z719:AH725)</f>
        <v>526877</v>
      </c>
      <c r="AA718" s="394"/>
      <c r="AB718" s="394"/>
      <c r="AC718" s="394"/>
      <c r="AD718" s="394"/>
      <c r="AE718" s="394"/>
      <c r="AF718" s="394"/>
      <c r="AG718" s="394"/>
      <c r="AH718" s="395"/>
      <c r="AI718" t="str">
        <f>IF(ROUND(Z718-VZAS!E21-VZAS!E24,0)=0,"","CHYBA")</f>
        <v/>
      </c>
      <c r="AJ718" t="s">
        <v>1077</v>
      </c>
    </row>
    <row r="719" spans="1:36" x14ac:dyDescent="0.25">
      <c r="A719" s="375" t="s">
        <v>1210</v>
      </c>
      <c r="B719" s="376"/>
      <c r="C719" s="376"/>
      <c r="D719" s="376"/>
      <c r="E719" s="376"/>
      <c r="F719" s="376"/>
      <c r="G719" s="376"/>
      <c r="H719" s="376"/>
      <c r="I719" s="376"/>
      <c r="J719" s="376"/>
      <c r="K719" s="376"/>
      <c r="L719" s="376"/>
      <c r="M719" s="376"/>
      <c r="N719" s="376"/>
      <c r="O719" s="376"/>
      <c r="P719" s="377"/>
      <c r="Q719" s="378">
        <v>672</v>
      </c>
      <c r="R719" s="379"/>
      <c r="S719" s="379"/>
      <c r="T719" s="379"/>
      <c r="U719" s="379"/>
      <c r="V719" s="379"/>
      <c r="W719" s="379"/>
      <c r="X719" s="379"/>
      <c r="Y719" s="380"/>
      <c r="Z719" s="378">
        <v>3786</v>
      </c>
      <c r="AA719" s="379"/>
      <c r="AB719" s="379"/>
      <c r="AC719" s="379"/>
      <c r="AD719" s="379"/>
      <c r="AE719" s="379"/>
      <c r="AF719" s="379"/>
      <c r="AG719" s="379"/>
      <c r="AH719" s="380"/>
      <c r="AI719" t="str">
        <f>IF(ROUND(Q718-VZAS!D21-VZAS!D24,0)=0,"","CHYBA")</f>
        <v/>
      </c>
      <c r="AJ719" t="s">
        <v>1077</v>
      </c>
    </row>
    <row r="720" spans="1:36" x14ac:dyDescent="0.25">
      <c r="A720" s="375" t="s">
        <v>1211</v>
      </c>
      <c r="B720" s="376"/>
      <c r="C720" s="376"/>
      <c r="D720" s="376"/>
      <c r="E720" s="376"/>
      <c r="F720" s="376"/>
      <c r="G720" s="376"/>
      <c r="H720" s="376"/>
      <c r="I720" s="376"/>
      <c r="J720" s="376"/>
      <c r="K720" s="376"/>
      <c r="L720" s="376"/>
      <c r="M720" s="376"/>
      <c r="N720" s="376"/>
      <c r="O720" s="376"/>
      <c r="P720" s="377"/>
      <c r="Q720" s="378">
        <v>0</v>
      </c>
      <c r="R720" s="379"/>
      <c r="S720" s="379"/>
      <c r="T720" s="379"/>
      <c r="U720" s="379"/>
      <c r="V720" s="379"/>
      <c r="W720" s="379"/>
      <c r="X720" s="379"/>
      <c r="Y720" s="380"/>
      <c r="Z720" s="378">
        <v>473379</v>
      </c>
      <c r="AA720" s="379"/>
      <c r="AB720" s="379"/>
      <c r="AC720" s="379"/>
      <c r="AD720" s="379"/>
      <c r="AE720" s="379"/>
      <c r="AF720" s="379"/>
      <c r="AG720" s="379"/>
      <c r="AH720" s="380"/>
    </row>
    <row r="721" spans="1:37" x14ac:dyDescent="0.25">
      <c r="A721" s="375" t="s">
        <v>1195</v>
      </c>
      <c r="B721" s="376"/>
      <c r="C721" s="376"/>
      <c r="D721" s="376"/>
      <c r="E721" s="376"/>
      <c r="F721" s="376"/>
      <c r="G721" s="376"/>
      <c r="H721" s="376"/>
      <c r="I721" s="376"/>
      <c r="J721" s="376"/>
      <c r="K721" s="376"/>
      <c r="L721" s="376"/>
      <c r="M721" s="376"/>
      <c r="N721" s="376"/>
      <c r="O721" s="376"/>
      <c r="P721" s="377"/>
      <c r="Q721" s="378">
        <v>1979</v>
      </c>
      <c r="R721" s="379"/>
      <c r="S721" s="379"/>
      <c r="T721" s="379"/>
      <c r="U721" s="379"/>
      <c r="V721" s="379"/>
      <c r="W721" s="379"/>
      <c r="X721" s="379"/>
      <c r="Y721" s="380"/>
      <c r="Z721" s="378">
        <v>6970</v>
      </c>
      <c r="AA721" s="379"/>
      <c r="AB721" s="379"/>
      <c r="AC721" s="379"/>
      <c r="AD721" s="379"/>
      <c r="AE721" s="379"/>
      <c r="AF721" s="379"/>
      <c r="AG721" s="379"/>
      <c r="AH721" s="380"/>
    </row>
    <row r="722" spans="1:37" x14ac:dyDescent="0.25">
      <c r="A722" s="375" t="s">
        <v>1212</v>
      </c>
      <c r="B722" s="376"/>
      <c r="C722" s="376"/>
      <c r="D722" s="376"/>
      <c r="E722" s="376"/>
      <c r="F722" s="376"/>
      <c r="G722" s="376"/>
      <c r="H722" s="376"/>
      <c r="I722" s="376"/>
      <c r="J722" s="376"/>
      <c r="K722" s="376"/>
      <c r="L722" s="376"/>
      <c r="M722" s="376"/>
      <c r="N722" s="376"/>
      <c r="O722" s="376"/>
      <c r="P722" s="377"/>
      <c r="Q722" s="378">
        <v>0</v>
      </c>
      <c r="R722" s="379"/>
      <c r="S722" s="379"/>
      <c r="T722" s="379"/>
      <c r="U722" s="379"/>
      <c r="V722" s="379"/>
      <c r="W722" s="379"/>
      <c r="X722" s="379"/>
      <c r="Y722" s="380"/>
      <c r="Z722" s="378">
        <v>3750</v>
      </c>
      <c r="AA722" s="379"/>
      <c r="AB722" s="379"/>
      <c r="AC722" s="379"/>
      <c r="AD722" s="379"/>
      <c r="AE722" s="379"/>
      <c r="AF722" s="379"/>
      <c r="AG722" s="379"/>
      <c r="AH722" s="380"/>
    </row>
    <row r="723" spans="1:37" x14ac:dyDescent="0.25">
      <c r="A723" s="375" t="s">
        <v>1213</v>
      </c>
      <c r="B723" s="376"/>
      <c r="C723" s="376"/>
      <c r="D723" s="376"/>
      <c r="E723" s="376"/>
      <c r="F723" s="376"/>
      <c r="G723" s="376"/>
      <c r="H723" s="376"/>
      <c r="I723" s="376"/>
      <c r="J723" s="376"/>
      <c r="K723" s="376"/>
      <c r="L723" s="376"/>
      <c r="M723" s="376"/>
      <c r="N723" s="376"/>
      <c r="O723" s="376"/>
      <c r="P723" s="377"/>
      <c r="Q723" s="378">
        <v>0</v>
      </c>
      <c r="R723" s="379"/>
      <c r="S723" s="379"/>
      <c r="T723" s="379"/>
      <c r="U723" s="379"/>
      <c r="V723" s="379"/>
      <c r="W723" s="379"/>
      <c r="X723" s="379"/>
      <c r="Y723" s="380"/>
      <c r="Z723" s="378">
        <v>130</v>
      </c>
      <c r="AA723" s="379"/>
      <c r="AB723" s="379"/>
      <c r="AC723" s="379"/>
      <c r="AD723" s="379"/>
      <c r="AE723" s="379"/>
      <c r="AF723" s="379"/>
      <c r="AG723" s="379"/>
      <c r="AH723" s="380"/>
    </row>
    <row r="724" spans="1:37" x14ac:dyDescent="0.25">
      <c r="A724" s="375" t="s">
        <v>1271</v>
      </c>
      <c r="B724" s="376"/>
      <c r="C724" s="376"/>
      <c r="D724" s="376"/>
      <c r="E724" s="376"/>
      <c r="F724" s="376"/>
      <c r="G724" s="376"/>
      <c r="H724" s="376"/>
      <c r="I724" s="376"/>
      <c r="J724" s="376"/>
      <c r="K724" s="376"/>
      <c r="L724" s="376"/>
      <c r="M724" s="376"/>
      <c r="N724" s="376"/>
      <c r="O724" s="376"/>
      <c r="P724" s="377"/>
      <c r="Q724" s="378">
        <v>31060</v>
      </c>
      <c r="R724" s="379"/>
      <c r="S724" s="379"/>
      <c r="T724" s="379"/>
      <c r="U724" s="379"/>
      <c r="V724" s="379"/>
      <c r="W724" s="379"/>
      <c r="X724" s="379"/>
      <c r="Y724" s="380"/>
      <c r="Z724" s="378">
        <v>23443</v>
      </c>
      <c r="AA724" s="379"/>
      <c r="AB724" s="379"/>
      <c r="AC724" s="379"/>
      <c r="AD724" s="379"/>
      <c r="AE724" s="379"/>
      <c r="AF724" s="379"/>
      <c r="AG724" s="379"/>
      <c r="AH724" s="380"/>
    </row>
    <row r="725" spans="1:37" x14ac:dyDescent="0.25">
      <c r="A725" s="375" t="s">
        <v>1214</v>
      </c>
      <c r="B725" s="376"/>
      <c r="C725" s="376"/>
      <c r="D725" s="376"/>
      <c r="E725" s="376"/>
      <c r="F725" s="376"/>
      <c r="G725" s="376"/>
      <c r="H725" s="376"/>
      <c r="I725" s="376"/>
      <c r="J725" s="376"/>
      <c r="K725" s="376"/>
      <c r="L725" s="376"/>
      <c r="M725" s="376"/>
      <c r="N725" s="376"/>
      <c r="O725" s="376"/>
      <c r="P725" s="377"/>
      <c r="Q725" s="378">
        <f>39496-31060</f>
        <v>8436</v>
      </c>
      <c r="R725" s="379"/>
      <c r="S725" s="379"/>
      <c r="T725" s="379"/>
      <c r="U725" s="379"/>
      <c r="V725" s="379"/>
      <c r="W725" s="379"/>
      <c r="X725" s="379"/>
      <c r="Y725" s="380"/>
      <c r="Z725" s="378">
        <f>38862-23443</f>
        <v>15419</v>
      </c>
      <c r="AA725" s="379"/>
      <c r="AB725" s="379"/>
      <c r="AC725" s="379"/>
      <c r="AD725" s="379"/>
      <c r="AE725" s="379"/>
      <c r="AF725" s="379"/>
      <c r="AG725" s="379"/>
      <c r="AH725" s="380"/>
      <c r="AI725" t="str">
        <f>IF(ROUND(Z727-VZAS!E29-VZAS!E33-VZAS!E37-VZAS!E39-VZAS!E42-VZAS!E44-VZAS!E46-VZAS!E48,0)=0,"","CHYBA")</f>
        <v/>
      </c>
      <c r="AJ725" t="s">
        <v>1077</v>
      </c>
    </row>
    <row r="726" spans="1:37" x14ac:dyDescent="0.25">
      <c r="A726" s="180"/>
      <c r="B726" s="181"/>
      <c r="C726" s="181"/>
      <c r="D726" s="181"/>
      <c r="E726" s="181"/>
      <c r="F726" s="181"/>
      <c r="G726" s="181"/>
      <c r="H726" s="181"/>
      <c r="I726" s="181"/>
      <c r="J726" s="181"/>
      <c r="K726" s="181"/>
      <c r="L726" s="181"/>
      <c r="M726" s="181"/>
      <c r="N726" s="181"/>
      <c r="O726" s="181"/>
      <c r="P726" s="182"/>
      <c r="Q726" s="212"/>
      <c r="R726" s="213"/>
      <c r="S726" s="213"/>
      <c r="T726" s="213"/>
      <c r="U726" s="213"/>
      <c r="V726" s="213"/>
      <c r="W726" s="213"/>
      <c r="X726" s="213"/>
      <c r="Y726" s="214"/>
      <c r="Z726" s="212"/>
      <c r="AA726" s="213"/>
      <c r="AB726" s="213"/>
      <c r="AC726" s="213"/>
      <c r="AD726" s="213"/>
      <c r="AE726" s="213"/>
      <c r="AF726" s="213"/>
      <c r="AG726" s="213"/>
      <c r="AH726" s="214"/>
    </row>
    <row r="727" spans="1:37" x14ac:dyDescent="0.25">
      <c r="A727" s="371" t="s">
        <v>180</v>
      </c>
      <c r="B727" s="372"/>
      <c r="C727" s="372"/>
      <c r="D727" s="372"/>
      <c r="E727" s="372"/>
      <c r="F727" s="372"/>
      <c r="G727" s="372"/>
      <c r="H727" s="372"/>
      <c r="I727" s="372"/>
      <c r="J727" s="372"/>
      <c r="K727" s="372"/>
      <c r="L727" s="372"/>
      <c r="M727" s="372"/>
      <c r="N727" s="372"/>
      <c r="O727" s="372"/>
      <c r="P727" s="373"/>
      <c r="Q727" s="393">
        <v>1183</v>
      </c>
      <c r="R727" s="394"/>
      <c r="S727" s="394"/>
      <c r="T727" s="394"/>
      <c r="U727" s="394"/>
      <c r="V727" s="394"/>
      <c r="W727" s="394"/>
      <c r="X727" s="394"/>
      <c r="Y727" s="395"/>
      <c r="Z727" s="393">
        <v>1469</v>
      </c>
      <c r="AA727" s="394"/>
      <c r="AB727" s="394"/>
      <c r="AC727" s="394"/>
      <c r="AD727" s="394"/>
      <c r="AE727" s="394"/>
      <c r="AF727" s="394"/>
      <c r="AG727" s="394"/>
      <c r="AH727" s="395"/>
      <c r="AI727" t="str">
        <f>IF(ROUND(Q727-VZAS!D29-VZAS!D33-VZAS!D37-VZAS!D39-VZAS!D42-VZAS!D44-VZAS!D46-VZAS!D48,0)=0,"","CHYBA")</f>
        <v/>
      </c>
      <c r="AJ727" t="s">
        <v>1077</v>
      </c>
    </row>
    <row r="728" spans="1:37" x14ac:dyDescent="0.25">
      <c r="A728" s="539" t="s">
        <v>181</v>
      </c>
      <c r="B728" s="540"/>
      <c r="C728" s="540"/>
      <c r="D728" s="540"/>
      <c r="E728" s="540"/>
      <c r="F728" s="540"/>
      <c r="G728" s="540"/>
      <c r="H728" s="540"/>
      <c r="I728" s="540"/>
      <c r="J728" s="540"/>
      <c r="K728" s="540"/>
      <c r="L728" s="540"/>
      <c r="M728" s="540"/>
      <c r="N728" s="540"/>
      <c r="O728" s="540"/>
      <c r="P728" s="541"/>
      <c r="Q728" s="393">
        <v>275</v>
      </c>
      <c r="R728" s="394"/>
      <c r="S728" s="394"/>
      <c r="T728" s="394"/>
      <c r="U728" s="394"/>
      <c r="V728" s="394"/>
      <c r="W728" s="394"/>
      <c r="X728" s="394"/>
      <c r="Y728" s="395"/>
      <c r="Z728" s="393">
        <v>310</v>
      </c>
      <c r="AA728" s="394"/>
      <c r="AB728" s="394"/>
      <c r="AC728" s="394"/>
      <c r="AD728" s="394"/>
      <c r="AE728" s="394"/>
      <c r="AF728" s="394"/>
      <c r="AG728" s="394"/>
      <c r="AH728" s="395"/>
    </row>
    <row r="729" spans="1:37" ht="27.75" customHeight="1" x14ac:dyDescent="0.25">
      <c r="A729" s="539" t="s">
        <v>182</v>
      </c>
      <c r="B729" s="540"/>
      <c r="C729" s="540"/>
      <c r="D729" s="540"/>
      <c r="E729" s="540"/>
      <c r="F729" s="540"/>
      <c r="G729" s="540"/>
      <c r="H729" s="540"/>
      <c r="I729" s="540"/>
      <c r="J729" s="540"/>
      <c r="K729" s="540"/>
      <c r="L729" s="540"/>
      <c r="M729" s="540"/>
      <c r="N729" s="540"/>
      <c r="O729" s="540"/>
      <c r="P729" s="541"/>
      <c r="Q729" s="393">
        <v>0</v>
      </c>
      <c r="R729" s="394"/>
      <c r="S729" s="394"/>
      <c r="T729" s="394"/>
      <c r="U729" s="394"/>
      <c r="V729" s="394"/>
      <c r="W729" s="394"/>
      <c r="X729" s="394"/>
      <c r="Y729" s="395"/>
      <c r="Z729" s="393">
        <v>2</v>
      </c>
      <c r="AA729" s="394"/>
      <c r="AB729" s="394"/>
      <c r="AC729" s="394"/>
      <c r="AD729" s="394"/>
      <c r="AE729" s="394"/>
      <c r="AF729" s="394"/>
      <c r="AG729" s="394"/>
      <c r="AH729" s="395"/>
      <c r="AK729" s="124"/>
    </row>
    <row r="730" spans="1:37" ht="15" customHeight="1" x14ac:dyDescent="0.25">
      <c r="A730" s="371" t="s">
        <v>183</v>
      </c>
      <c r="B730" s="372"/>
      <c r="C730" s="372"/>
      <c r="D730" s="372"/>
      <c r="E730" s="372"/>
      <c r="F730" s="372"/>
      <c r="G730" s="372"/>
      <c r="H730" s="372"/>
      <c r="I730" s="372"/>
      <c r="J730" s="372"/>
      <c r="K730" s="372"/>
      <c r="L730" s="372"/>
      <c r="M730" s="372"/>
      <c r="N730" s="372"/>
      <c r="O730" s="372"/>
      <c r="P730" s="373"/>
      <c r="Q730" s="393">
        <v>908</v>
      </c>
      <c r="R730" s="394"/>
      <c r="S730" s="394"/>
      <c r="T730" s="394"/>
      <c r="U730" s="394"/>
      <c r="V730" s="394"/>
      <c r="W730" s="394"/>
      <c r="X730" s="394"/>
      <c r="Y730" s="395"/>
      <c r="Z730" s="393">
        <v>1159</v>
      </c>
      <c r="AA730" s="394"/>
      <c r="AB730" s="394"/>
      <c r="AC730" s="394"/>
      <c r="AD730" s="394"/>
      <c r="AE730" s="394"/>
      <c r="AF730" s="394"/>
      <c r="AG730" s="394"/>
      <c r="AH730" s="395"/>
    </row>
    <row r="731" spans="1:37" ht="14.45" hidden="1" x14ac:dyDescent="0.3">
      <c r="A731" s="390"/>
      <c r="B731" s="391"/>
      <c r="C731" s="391"/>
      <c r="D731" s="391"/>
      <c r="E731" s="391"/>
      <c r="F731" s="391"/>
      <c r="G731" s="391"/>
      <c r="H731" s="391"/>
      <c r="I731" s="391"/>
      <c r="J731" s="391"/>
      <c r="K731" s="391"/>
      <c r="L731" s="391"/>
      <c r="M731" s="391"/>
      <c r="N731" s="391"/>
      <c r="O731" s="391"/>
      <c r="P731" s="392"/>
      <c r="Q731" s="393"/>
      <c r="R731" s="394"/>
      <c r="S731" s="394"/>
      <c r="T731" s="394"/>
      <c r="U731" s="394"/>
      <c r="V731" s="394"/>
      <c r="W731" s="394"/>
      <c r="X731" s="394"/>
      <c r="Y731" s="395"/>
      <c r="Z731" s="393"/>
      <c r="AA731" s="394"/>
      <c r="AB731" s="394"/>
      <c r="AC731" s="394"/>
      <c r="AD731" s="394"/>
      <c r="AE731" s="394"/>
      <c r="AF731" s="394"/>
      <c r="AG731" s="394"/>
      <c r="AH731" s="395"/>
    </row>
    <row r="732" spans="1:37" ht="14.45" hidden="1" x14ac:dyDescent="0.3">
      <c r="A732" s="390"/>
      <c r="B732" s="391"/>
      <c r="C732" s="391"/>
      <c r="D732" s="391"/>
      <c r="E732" s="391"/>
      <c r="F732" s="391"/>
      <c r="G732" s="391"/>
      <c r="H732" s="391"/>
      <c r="I732" s="391"/>
      <c r="J732" s="391"/>
      <c r="K732" s="391"/>
      <c r="L732" s="391"/>
      <c r="M732" s="391"/>
      <c r="N732" s="391"/>
      <c r="O732" s="391"/>
      <c r="P732" s="392"/>
      <c r="Q732" s="393"/>
      <c r="R732" s="394"/>
      <c r="S732" s="394"/>
      <c r="T732" s="394"/>
      <c r="U732" s="394"/>
      <c r="V732" s="394"/>
      <c r="W732" s="394"/>
      <c r="X732" s="394"/>
      <c r="Y732" s="395"/>
      <c r="Z732" s="393"/>
      <c r="AA732" s="394"/>
      <c r="AB732" s="394"/>
      <c r="AC732" s="394"/>
      <c r="AD732" s="394"/>
      <c r="AE732" s="394"/>
      <c r="AF732" s="394"/>
      <c r="AG732" s="394"/>
      <c r="AH732" s="395"/>
    </row>
    <row r="733" spans="1:37" ht="14.45" hidden="1" x14ac:dyDescent="0.3">
      <c r="A733" s="390"/>
      <c r="B733" s="391"/>
      <c r="C733" s="391"/>
      <c r="D733" s="391"/>
      <c r="E733" s="391"/>
      <c r="F733" s="391"/>
      <c r="G733" s="391"/>
      <c r="H733" s="391"/>
      <c r="I733" s="391"/>
      <c r="J733" s="391"/>
      <c r="K733" s="391"/>
      <c r="L733" s="391"/>
      <c r="M733" s="391"/>
      <c r="N733" s="391"/>
      <c r="O733" s="391"/>
      <c r="P733" s="392"/>
      <c r="Q733" s="393"/>
      <c r="R733" s="394"/>
      <c r="S733" s="394"/>
      <c r="T733" s="394"/>
      <c r="U733" s="394"/>
      <c r="V733" s="394"/>
      <c r="W733" s="394"/>
      <c r="X733" s="394"/>
      <c r="Y733" s="395"/>
      <c r="Z733" s="393"/>
      <c r="AA733" s="394"/>
      <c r="AB733" s="394"/>
      <c r="AC733" s="394"/>
      <c r="AD733" s="394"/>
      <c r="AE733" s="394"/>
      <c r="AF733" s="394"/>
      <c r="AG733" s="394"/>
      <c r="AH733" s="395"/>
    </row>
    <row r="734" spans="1:37" ht="14.45" hidden="1" x14ac:dyDescent="0.3">
      <c r="A734" s="349" t="s">
        <v>184</v>
      </c>
      <c r="B734" s="350"/>
      <c r="C734" s="350"/>
      <c r="D734" s="350"/>
      <c r="E734" s="350"/>
      <c r="F734" s="350"/>
      <c r="G734" s="350"/>
      <c r="H734" s="350"/>
      <c r="I734" s="350"/>
      <c r="J734" s="350"/>
      <c r="K734" s="350"/>
      <c r="L734" s="350"/>
      <c r="M734" s="350"/>
      <c r="N734" s="350"/>
      <c r="O734" s="350"/>
      <c r="P734" s="351"/>
      <c r="Q734" s="393">
        <f>SUM(Q735:Y737)</f>
        <v>908</v>
      </c>
      <c r="R734" s="394"/>
      <c r="S734" s="394"/>
      <c r="T734" s="394"/>
      <c r="U734" s="394"/>
      <c r="V734" s="394"/>
      <c r="W734" s="394"/>
      <c r="X734" s="394"/>
      <c r="Y734" s="395"/>
      <c r="Z734" s="393">
        <f>SUM(Z735:AH737)</f>
        <v>1159</v>
      </c>
      <c r="AA734" s="394"/>
      <c r="AB734" s="394"/>
      <c r="AC734" s="394"/>
      <c r="AD734" s="394"/>
      <c r="AE734" s="394"/>
      <c r="AF734" s="394"/>
      <c r="AG734" s="394"/>
      <c r="AH734" s="395"/>
      <c r="AI734" t="str">
        <f>IF(ROUND(Z734-VZAS!E56,0)=0,"","CHYBA")</f>
        <v>CHYBA</v>
      </c>
      <c r="AJ734" t="s">
        <v>1077</v>
      </c>
    </row>
    <row r="735" spans="1:37" ht="14.45" hidden="1" x14ac:dyDescent="0.3">
      <c r="A735" s="390"/>
      <c r="B735" s="391"/>
      <c r="C735" s="391"/>
      <c r="D735" s="391"/>
      <c r="E735" s="391"/>
      <c r="F735" s="391"/>
      <c r="G735" s="391"/>
      <c r="H735" s="391"/>
      <c r="I735" s="391"/>
      <c r="J735" s="391"/>
      <c r="K735" s="391"/>
      <c r="L735" s="391"/>
      <c r="M735" s="391"/>
      <c r="N735" s="391"/>
      <c r="O735" s="391"/>
      <c r="P735" s="392"/>
      <c r="Q735" s="393"/>
      <c r="R735" s="394"/>
      <c r="S735" s="394"/>
      <c r="T735" s="394"/>
      <c r="U735" s="394"/>
      <c r="V735" s="394"/>
      <c r="W735" s="394"/>
      <c r="X735" s="394"/>
      <c r="Y735" s="395"/>
      <c r="Z735" s="393"/>
      <c r="AA735" s="394"/>
      <c r="AB735" s="394"/>
      <c r="AC735" s="394"/>
      <c r="AD735" s="394"/>
      <c r="AE735" s="394"/>
      <c r="AF735" s="394"/>
      <c r="AG735" s="394"/>
      <c r="AH735" s="395"/>
      <c r="AI735" t="str">
        <f>IF(ROUND(Q734-VZAS!D56,0)=0,"","CHYBA")</f>
        <v>CHYBA</v>
      </c>
      <c r="AJ735" t="s">
        <v>1077</v>
      </c>
    </row>
    <row r="736" spans="1:37" ht="14.45" hidden="1" x14ac:dyDescent="0.3">
      <c r="A736" s="390"/>
      <c r="B736" s="391"/>
      <c r="C736" s="391"/>
      <c r="D736" s="391"/>
      <c r="E736" s="391"/>
      <c r="F736" s="391"/>
      <c r="G736" s="391"/>
      <c r="H736" s="391"/>
      <c r="I736" s="391"/>
      <c r="J736" s="391"/>
      <c r="K736" s="391"/>
      <c r="L736" s="391"/>
      <c r="M736" s="391"/>
      <c r="N736" s="391"/>
      <c r="O736" s="391"/>
      <c r="P736" s="392"/>
      <c r="Q736" s="393"/>
      <c r="R736" s="394"/>
      <c r="S736" s="394"/>
      <c r="T736" s="394"/>
      <c r="U736" s="394"/>
      <c r="V736" s="394"/>
      <c r="W736" s="394"/>
      <c r="X736" s="394"/>
      <c r="Y736" s="395"/>
      <c r="Z736" s="393"/>
      <c r="AA736" s="394"/>
      <c r="AB736" s="394"/>
      <c r="AC736" s="394"/>
      <c r="AD736" s="394"/>
      <c r="AE736" s="394"/>
      <c r="AF736" s="394"/>
      <c r="AG736" s="394"/>
      <c r="AH736" s="395"/>
    </row>
    <row r="737" spans="1:38" x14ac:dyDescent="0.25">
      <c r="A737" s="375" t="s">
        <v>1272</v>
      </c>
      <c r="B737" s="376"/>
      <c r="C737" s="376"/>
      <c r="D737" s="376"/>
      <c r="E737" s="376"/>
      <c r="F737" s="376"/>
      <c r="G737" s="376"/>
      <c r="H737" s="376"/>
      <c r="I737" s="376"/>
      <c r="J737" s="376"/>
      <c r="K737" s="376"/>
      <c r="L737" s="376"/>
      <c r="M737" s="376"/>
      <c r="N737" s="376"/>
      <c r="O737" s="376"/>
      <c r="P737" s="377"/>
      <c r="Q737" s="393">
        <v>908</v>
      </c>
      <c r="R737" s="394"/>
      <c r="S737" s="394"/>
      <c r="T737" s="394"/>
      <c r="U737" s="394"/>
      <c r="V737" s="394"/>
      <c r="W737" s="394"/>
      <c r="X737" s="394"/>
      <c r="Y737" s="395"/>
      <c r="Z737" s="393">
        <v>1159</v>
      </c>
      <c r="AA737" s="394"/>
      <c r="AB737" s="394"/>
      <c r="AC737" s="394"/>
      <c r="AD737" s="394"/>
      <c r="AE737" s="394"/>
      <c r="AF737" s="394"/>
      <c r="AG737" s="394"/>
      <c r="AH737" s="395"/>
    </row>
    <row r="738" spans="1:38" x14ac:dyDescent="0.25">
      <c r="A738" s="177"/>
      <c r="B738" s="177"/>
      <c r="C738" s="177"/>
      <c r="D738" s="177"/>
      <c r="E738" s="177"/>
      <c r="F738" s="177"/>
      <c r="G738" s="177"/>
      <c r="H738" s="177"/>
      <c r="I738" s="177"/>
      <c r="J738" s="177"/>
      <c r="K738" s="177"/>
      <c r="L738" s="177"/>
      <c r="M738" s="177"/>
      <c r="N738" s="177"/>
      <c r="O738" s="177"/>
      <c r="P738" s="177"/>
      <c r="Q738" s="177"/>
      <c r="R738" s="177"/>
      <c r="S738" s="177"/>
      <c r="T738" s="177"/>
      <c r="U738" s="177"/>
      <c r="V738" s="177"/>
      <c r="W738" s="177"/>
      <c r="X738" s="177"/>
      <c r="Y738" s="177"/>
      <c r="Z738" s="177"/>
      <c r="AA738" s="177"/>
      <c r="AB738" s="177"/>
      <c r="AC738" s="177"/>
      <c r="AD738" s="177"/>
      <c r="AE738" s="177"/>
      <c r="AF738" s="177"/>
      <c r="AG738" s="177"/>
      <c r="AH738" s="177"/>
    </row>
    <row r="739" spans="1:38" x14ac:dyDescent="0.25">
      <c r="A739" s="177" t="s">
        <v>185</v>
      </c>
      <c r="B739" s="177"/>
      <c r="C739" s="177"/>
      <c r="D739" s="177"/>
      <c r="E739" s="177"/>
      <c r="F739" s="177"/>
      <c r="G739" s="177"/>
      <c r="H739" s="177"/>
      <c r="I739" s="177"/>
      <c r="J739" s="177"/>
      <c r="K739" s="177"/>
      <c r="L739" s="177"/>
      <c r="M739" s="177"/>
      <c r="N739" s="177"/>
      <c r="O739" s="177"/>
      <c r="P739" s="177"/>
      <c r="Q739" s="177"/>
      <c r="R739" s="177"/>
      <c r="S739" s="177"/>
      <c r="T739" s="177"/>
      <c r="U739" s="177"/>
      <c r="V739" s="177"/>
      <c r="W739" s="177"/>
      <c r="X739" s="177"/>
      <c r="Y739" s="177"/>
      <c r="Z739" s="177"/>
      <c r="AA739" s="177"/>
      <c r="AB739" s="177"/>
      <c r="AC739" s="177"/>
      <c r="AD739" s="177"/>
      <c r="AE739" s="177"/>
      <c r="AF739" s="177"/>
      <c r="AG739" s="177"/>
      <c r="AH739" s="177"/>
    </row>
    <row r="740" spans="1:38" x14ac:dyDescent="0.25">
      <c r="A740" s="177"/>
      <c r="B740" s="177"/>
      <c r="C740" s="177"/>
      <c r="D740" s="177"/>
      <c r="E740" s="177"/>
      <c r="F740" s="177"/>
      <c r="G740" s="177"/>
      <c r="H740" s="177"/>
      <c r="I740" s="177"/>
      <c r="J740" s="177"/>
      <c r="K740" s="177"/>
      <c r="L740" s="177"/>
      <c r="M740" s="177"/>
      <c r="N740" s="177"/>
      <c r="O740" s="177"/>
      <c r="P740" s="177"/>
      <c r="Q740" s="177"/>
      <c r="R740" s="177"/>
      <c r="S740" s="177"/>
      <c r="T740" s="177"/>
      <c r="U740" s="177"/>
      <c r="V740" s="177"/>
      <c r="W740" s="177"/>
      <c r="X740" s="177"/>
      <c r="Y740" s="177"/>
      <c r="Z740" s="177"/>
      <c r="AA740" s="177"/>
      <c r="AB740" s="177"/>
      <c r="AC740" s="177"/>
      <c r="AD740" s="177"/>
      <c r="AE740" s="177"/>
      <c r="AF740" s="177"/>
      <c r="AG740" s="177"/>
      <c r="AH740" s="177"/>
    </row>
    <row r="741" spans="1:38" ht="29.25" customHeight="1" x14ac:dyDescent="0.25">
      <c r="A741" s="390" t="s">
        <v>90</v>
      </c>
      <c r="B741" s="391"/>
      <c r="C741" s="391"/>
      <c r="D741" s="391"/>
      <c r="E741" s="391"/>
      <c r="F741" s="391"/>
      <c r="G741" s="391"/>
      <c r="H741" s="391"/>
      <c r="I741" s="391"/>
      <c r="J741" s="391"/>
      <c r="K741" s="391"/>
      <c r="L741" s="391"/>
      <c r="M741" s="391"/>
      <c r="N741" s="391"/>
      <c r="O741" s="391"/>
      <c r="P741" s="392"/>
      <c r="Q741" s="542" t="s">
        <v>94</v>
      </c>
      <c r="R741" s="543"/>
      <c r="S741" s="543"/>
      <c r="T741" s="543"/>
      <c r="U741" s="543"/>
      <c r="V741" s="543"/>
      <c r="W741" s="543"/>
      <c r="X741" s="543"/>
      <c r="Y741" s="544"/>
      <c r="Z741" s="545" t="s">
        <v>59</v>
      </c>
      <c r="AA741" s="546"/>
      <c r="AB741" s="546"/>
      <c r="AC741" s="546"/>
      <c r="AD741" s="546"/>
      <c r="AE741" s="546"/>
      <c r="AF741" s="546"/>
      <c r="AG741" s="546"/>
      <c r="AH741" s="547"/>
    </row>
    <row r="742" spans="1:38" x14ac:dyDescent="0.25">
      <c r="A742" s="349" t="s">
        <v>186</v>
      </c>
      <c r="B742" s="350"/>
      <c r="C742" s="350"/>
      <c r="D742" s="350"/>
      <c r="E742" s="350"/>
      <c r="F742" s="350"/>
      <c r="G742" s="350"/>
      <c r="H742" s="350"/>
      <c r="I742" s="350"/>
      <c r="J742" s="350"/>
      <c r="K742" s="350"/>
      <c r="L742" s="350"/>
      <c r="M742" s="350"/>
      <c r="N742" s="350"/>
      <c r="O742" s="350"/>
      <c r="P742" s="351"/>
      <c r="Q742" s="393">
        <v>0</v>
      </c>
      <c r="R742" s="394"/>
      <c r="S742" s="394"/>
      <c r="T742" s="394"/>
      <c r="U742" s="394"/>
      <c r="V742" s="394"/>
      <c r="W742" s="394"/>
      <c r="X742" s="394"/>
      <c r="Y742" s="395"/>
      <c r="Z742" s="393">
        <v>0</v>
      </c>
      <c r="AA742" s="394"/>
      <c r="AB742" s="394"/>
      <c r="AC742" s="394"/>
      <c r="AD742" s="394"/>
      <c r="AE742" s="394"/>
      <c r="AF742" s="394"/>
      <c r="AG742" s="394"/>
      <c r="AH742" s="395"/>
    </row>
    <row r="743" spans="1:38" x14ac:dyDescent="0.25">
      <c r="A743" s="349" t="s">
        <v>187</v>
      </c>
      <c r="B743" s="350"/>
      <c r="C743" s="350"/>
      <c r="D743" s="350"/>
      <c r="E743" s="350"/>
      <c r="F743" s="350"/>
      <c r="G743" s="350"/>
      <c r="H743" s="350"/>
      <c r="I743" s="350"/>
      <c r="J743" s="350"/>
      <c r="K743" s="350"/>
      <c r="L743" s="350"/>
      <c r="M743" s="350"/>
      <c r="N743" s="350"/>
      <c r="O743" s="350"/>
      <c r="P743" s="351"/>
      <c r="Q743" s="393">
        <v>164781</v>
      </c>
      <c r="R743" s="394"/>
      <c r="S743" s="394"/>
      <c r="T743" s="394"/>
      <c r="U743" s="394"/>
      <c r="V743" s="394"/>
      <c r="W743" s="394"/>
      <c r="X743" s="394"/>
      <c r="Y743" s="395"/>
      <c r="Z743" s="393">
        <v>169143</v>
      </c>
      <c r="AA743" s="394"/>
      <c r="AB743" s="394"/>
      <c r="AC743" s="394"/>
      <c r="AD743" s="394"/>
      <c r="AE743" s="394"/>
      <c r="AF743" s="394"/>
      <c r="AG743" s="394"/>
      <c r="AH743" s="395"/>
    </row>
    <row r="744" spans="1:38" x14ac:dyDescent="0.25">
      <c r="A744" s="349" t="s">
        <v>188</v>
      </c>
      <c r="B744" s="350"/>
      <c r="C744" s="350"/>
      <c r="D744" s="350"/>
      <c r="E744" s="350"/>
      <c r="F744" s="350"/>
      <c r="G744" s="350"/>
      <c r="H744" s="350"/>
      <c r="I744" s="350"/>
      <c r="J744" s="350"/>
      <c r="K744" s="350"/>
      <c r="L744" s="350"/>
      <c r="M744" s="350"/>
      <c r="N744" s="350"/>
      <c r="O744" s="350"/>
      <c r="P744" s="351"/>
      <c r="Q744" s="393">
        <v>5522085</v>
      </c>
      <c r="R744" s="394"/>
      <c r="S744" s="394"/>
      <c r="T744" s="394"/>
      <c r="U744" s="394"/>
      <c r="V744" s="394"/>
      <c r="W744" s="394"/>
      <c r="X744" s="394"/>
      <c r="Y744" s="395"/>
      <c r="Z744" s="393">
        <v>5059469</v>
      </c>
      <c r="AA744" s="394"/>
      <c r="AB744" s="394"/>
      <c r="AC744" s="394"/>
      <c r="AD744" s="394"/>
      <c r="AE744" s="394"/>
      <c r="AF744" s="394"/>
      <c r="AG744" s="394"/>
      <c r="AH744" s="395"/>
    </row>
    <row r="745" spans="1:38" x14ac:dyDescent="0.25">
      <c r="A745" s="349" t="s">
        <v>189</v>
      </c>
      <c r="B745" s="350"/>
      <c r="C745" s="350"/>
      <c r="D745" s="350"/>
      <c r="E745" s="350"/>
      <c r="F745" s="350"/>
      <c r="G745" s="350"/>
      <c r="H745" s="350"/>
      <c r="I745" s="350"/>
      <c r="J745" s="350"/>
      <c r="K745" s="350"/>
      <c r="L745" s="350"/>
      <c r="M745" s="350"/>
      <c r="N745" s="350"/>
      <c r="O745" s="350"/>
      <c r="P745" s="351"/>
      <c r="Q745" s="393">
        <v>0</v>
      </c>
      <c r="R745" s="394"/>
      <c r="S745" s="394"/>
      <c r="T745" s="394"/>
      <c r="U745" s="394"/>
      <c r="V745" s="394"/>
      <c r="W745" s="394"/>
      <c r="X745" s="394"/>
      <c r="Y745" s="395"/>
      <c r="Z745" s="393">
        <v>0</v>
      </c>
      <c r="AA745" s="394"/>
      <c r="AB745" s="394"/>
      <c r="AC745" s="394"/>
      <c r="AD745" s="394"/>
      <c r="AE745" s="394"/>
      <c r="AF745" s="394"/>
      <c r="AG745" s="394"/>
      <c r="AH745" s="395"/>
    </row>
    <row r="746" spans="1:38" x14ac:dyDescent="0.25">
      <c r="A746" s="349" t="s">
        <v>190</v>
      </c>
      <c r="B746" s="350"/>
      <c r="C746" s="350"/>
      <c r="D746" s="350"/>
      <c r="E746" s="350"/>
      <c r="F746" s="350"/>
      <c r="G746" s="350"/>
      <c r="H746" s="350"/>
      <c r="I746" s="350"/>
      <c r="J746" s="350"/>
      <c r="K746" s="350"/>
      <c r="L746" s="350"/>
      <c r="M746" s="350"/>
      <c r="N746" s="350"/>
      <c r="O746" s="350"/>
      <c r="P746" s="351"/>
      <c r="Q746" s="393">
        <v>0</v>
      </c>
      <c r="R746" s="394"/>
      <c r="S746" s="394"/>
      <c r="T746" s="394"/>
      <c r="U746" s="394"/>
      <c r="V746" s="394"/>
      <c r="W746" s="394"/>
      <c r="X746" s="394"/>
      <c r="Y746" s="395"/>
      <c r="Z746" s="393">
        <v>0</v>
      </c>
      <c r="AA746" s="394"/>
      <c r="AB746" s="394"/>
      <c r="AC746" s="394"/>
      <c r="AD746" s="394"/>
      <c r="AE746" s="394"/>
      <c r="AF746" s="394"/>
      <c r="AG746" s="394"/>
      <c r="AH746" s="395"/>
    </row>
    <row r="747" spans="1:38" x14ac:dyDescent="0.25">
      <c r="A747" s="349" t="s">
        <v>191</v>
      </c>
      <c r="B747" s="350"/>
      <c r="C747" s="350"/>
      <c r="D747" s="350"/>
      <c r="E747" s="350"/>
      <c r="F747" s="350"/>
      <c r="G747" s="350"/>
      <c r="H747" s="350"/>
      <c r="I747" s="350"/>
      <c r="J747" s="350"/>
      <c r="K747" s="350"/>
      <c r="L747" s="350"/>
      <c r="M747" s="350"/>
      <c r="N747" s="350"/>
      <c r="O747" s="350"/>
      <c r="P747" s="351"/>
      <c r="Q747" s="393">
        <v>43330</v>
      </c>
      <c r="R747" s="394"/>
      <c r="S747" s="394"/>
      <c r="T747" s="394"/>
      <c r="U747" s="394"/>
      <c r="V747" s="394"/>
      <c r="W747" s="394"/>
      <c r="X747" s="394"/>
      <c r="Y747" s="395"/>
      <c r="Z747" s="393">
        <v>528346</v>
      </c>
      <c r="AA747" s="394"/>
      <c r="AB747" s="394"/>
      <c r="AC747" s="394"/>
      <c r="AD747" s="394"/>
      <c r="AE747" s="394"/>
      <c r="AF747" s="394"/>
      <c r="AG747" s="394"/>
      <c r="AH747" s="395"/>
      <c r="AI747" s="1" t="str">
        <f>IF(ROUND(Z748-VZAS!E3-VZAS!E7-VZAS!E21-VZAS!E24-VZAS!E29-VZAS!E33-VZAS!E37-VZAS!E39-VZAS!E42-VZAS!E44-VZAS!E46,0)=0,"","CHYBA")</f>
        <v/>
      </c>
      <c r="AJ747" t="s">
        <v>1077</v>
      </c>
      <c r="AL747" s="124"/>
    </row>
    <row r="748" spans="1:38" x14ac:dyDescent="0.25">
      <c r="A748" s="412" t="s">
        <v>192</v>
      </c>
      <c r="B748" s="413"/>
      <c r="C748" s="413"/>
      <c r="D748" s="413"/>
      <c r="E748" s="413"/>
      <c r="F748" s="413"/>
      <c r="G748" s="413"/>
      <c r="H748" s="413"/>
      <c r="I748" s="413"/>
      <c r="J748" s="413"/>
      <c r="K748" s="413"/>
      <c r="L748" s="413"/>
      <c r="M748" s="413"/>
      <c r="N748" s="413"/>
      <c r="O748" s="413"/>
      <c r="P748" s="414"/>
      <c r="Q748" s="393">
        <f>SUM(Q742:Y747)</f>
        <v>5730196</v>
      </c>
      <c r="R748" s="394"/>
      <c r="S748" s="394"/>
      <c r="T748" s="394"/>
      <c r="U748" s="394"/>
      <c r="V748" s="394"/>
      <c r="W748" s="394"/>
      <c r="X748" s="394"/>
      <c r="Y748" s="395"/>
      <c r="Z748" s="393">
        <f>SUM(Z742:AH747)</f>
        <v>5756958</v>
      </c>
      <c r="AA748" s="394"/>
      <c r="AB748" s="394"/>
      <c r="AC748" s="394"/>
      <c r="AD748" s="394"/>
      <c r="AE748" s="394"/>
      <c r="AF748" s="394"/>
      <c r="AG748" s="394"/>
      <c r="AH748" s="395"/>
      <c r="AI748" t="str">
        <f>IF(ROUND(Q748-VZAS!D3-VZAS!D7-VZAS!D21-VZAS!D24-VZAS!D29-VZAS!D33-VZAS!D37-VZAS!D39-VZAS!D42-VZAS!D44-VZAS!D46,0)=0,"","CHYBA")</f>
        <v/>
      </c>
      <c r="AJ748" t="s">
        <v>1077</v>
      </c>
    </row>
    <row r="749" spans="1:38" x14ac:dyDescent="0.25">
      <c r="A749" s="177"/>
      <c r="B749" s="177"/>
      <c r="C749" s="177"/>
      <c r="D749" s="177"/>
      <c r="E749" s="177"/>
      <c r="F749" s="177"/>
      <c r="G749" s="177"/>
      <c r="H749" s="177"/>
      <c r="I749" s="177"/>
      <c r="J749" s="177"/>
      <c r="K749" s="177"/>
      <c r="L749" s="177"/>
      <c r="M749" s="177"/>
      <c r="N749" s="177"/>
      <c r="O749" s="177"/>
      <c r="P749" s="177"/>
      <c r="Q749" s="177"/>
      <c r="R749" s="177"/>
      <c r="S749" s="177"/>
      <c r="T749" s="177"/>
      <c r="U749" s="177"/>
      <c r="V749" s="177"/>
      <c r="W749" s="177"/>
      <c r="X749" s="177"/>
      <c r="Y749" s="177"/>
      <c r="Z749" s="177"/>
      <c r="AA749" s="177"/>
      <c r="AB749" s="177"/>
      <c r="AC749" s="177"/>
      <c r="AD749" s="177"/>
      <c r="AE749" s="177"/>
      <c r="AF749" s="177"/>
      <c r="AG749" s="177"/>
      <c r="AH749" s="177"/>
    </row>
    <row r="750" spans="1:38" ht="14.45" hidden="1" x14ac:dyDescent="0.3">
      <c r="A750" s="374" t="s">
        <v>193</v>
      </c>
      <c r="B750" s="374"/>
      <c r="C750" s="374"/>
      <c r="D750" s="374"/>
      <c r="E750" s="374"/>
      <c r="F750" s="374"/>
      <c r="G750" s="374"/>
      <c r="H750" s="374"/>
      <c r="I750" s="374"/>
      <c r="J750" s="374"/>
      <c r="K750" s="374"/>
      <c r="L750" s="374"/>
      <c r="M750" s="374"/>
      <c r="N750" s="374"/>
      <c r="O750" s="374"/>
      <c r="P750" s="374"/>
      <c r="Q750" s="374"/>
      <c r="R750" s="374"/>
      <c r="S750" s="374"/>
      <c r="T750" s="374"/>
      <c r="U750" s="374"/>
      <c r="V750" s="374"/>
      <c r="W750" s="374"/>
      <c r="X750" s="374"/>
      <c r="Y750" s="374"/>
      <c r="Z750" s="374"/>
      <c r="AA750" s="374"/>
      <c r="AB750" s="374"/>
      <c r="AC750" s="374"/>
      <c r="AD750" s="374"/>
      <c r="AE750" s="374"/>
      <c r="AF750" s="374"/>
      <c r="AG750" s="374"/>
      <c r="AH750" s="374"/>
    </row>
    <row r="751" spans="1:38" x14ac:dyDescent="0.25">
      <c r="A751" s="177"/>
      <c r="B751" s="177"/>
      <c r="C751" s="177"/>
      <c r="D751" s="177"/>
      <c r="E751" s="177"/>
      <c r="F751" s="177"/>
      <c r="G751" s="177"/>
      <c r="H751" s="177"/>
      <c r="I751" s="177"/>
      <c r="J751" s="177"/>
      <c r="K751" s="177"/>
      <c r="L751" s="177"/>
      <c r="M751" s="177"/>
      <c r="N751" s="177"/>
      <c r="O751" s="177"/>
      <c r="P751" s="177"/>
      <c r="Q751" s="177"/>
      <c r="R751" s="177"/>
      <c r="S751" s="177"/>
      <c r="T751" s="177"/>
      <c r="U751" s="177"/>
      <c r="V751" s="177"/>
      <c r="W751" s="177"/>
      <c r="X751" s="177"/>
      <c r="Y751" s="177"/>
      <c r="Z751" s="177"/>
      <c r="AA751" s="177"/>
      <c r="AB751" s="177"/>
      <c r="AC751" s="177"/>
      <c r="AD751" s="177"/>
      <c r="AE751" s="177"/>
      <c r="AF751" s="177"/>
      <c r="AG751" s="177"/>
      <c r="AH751" s="177"/>
    </row>
    <row r="752" spans="1:38" x14ac:dyDescent="0.25">
      <c r="A752" s="211" t="s">
        <v>194</v>
      </c>
      <c r="B752" s="177"/>
      <c r="C752" s="177"/>
      <c r="D752" s="177"/>
      <c r="E752" s="177"/>
      <c r="F752" s="177"/>
      <c r="G752" s="177"/>
      <c r="H752" s="177"/>
      <c r="I752" s="177"/>
      <c r="J752" s="177"/>
      <c r="K752" s="177"/>
      <c r="L752" s="177"/>
      <c r="M752" s="177"/>
      <c r="N752" s="177"/>
      <c r="O752" s="177"/>
      <c r="P752" s="177"/>
      <c r="Q752" s="177"/>
      <c r="R752" s="177"/>
      <c r="S752" s="177"/>
      <c r="T752" s="177"/>
      <c r="U752" s="177"/>
      <c r="V752" s="177"/>
      <c r="W752" s="177"/>
      <c r="X752" s="177"/>
      <c r="Y752" s="177"/>
      <c r="Z752" s="177"/>
      <c r="AA752" s="177"/>
      <c r="AB752" s="177"/>
      <c r="AC752" s="177"/>
      <c r="AD752" s="177"/>
      <c r="AE752" s="177"/>
      <c r="AF752" s="177"/>
      <c r="AG752" s="177"/>
      <c r="AH752" s="177"/>
    </row>
    <row r="753" spans="1:38" x14ac:dyDescent="0.25">
      <c r="A753" s="177"/>
      <c r="B753" s="177"/>
      <c r="C753" s="177"/>
      <c r="D753" s="177"/>
      <c r="E753" s="177"/>
      <c r="F753" s="177"/>
      <c r="G753" s="177"/>
      <c r="H753" s="177"/>
      <c r="I753" s="177"/>
      <c r="J753" s="177"/>
      <c r="K753" s="177"/>
      <c r="L753" s="177"/>
      <c r="M753" s="177"/>
      <c r="N753" s="177"/>
      <c r="O753" s="177"/>
      <c r="P753" s="177"/>
      <c r="Q753" s="177"/>
      <c r="R753" s="177"/>
      <c r="S753" s="177"/>
      <c r="T753" s="177"/>
      <c r="U753" s="177"/>
      <c r="V753" s="177"/>
      <c r="W753" s="177"/>
      <c r="X753" s="177"/>
      <c r="Y753" s="177"/>
      <c r="Z753" s="177"/>
      <c r="AA753" s="177"/>
      <c r="AB753" s="177"/>
      <c r="AC753" s="177"/>
      <c r="AD753" s="177"/>
      <c r="AE753" s="177"/>
      <c r="AF753" s="177"/>
      <c r="AG753" s="177"/>
      <c r="AH753" s="177"/>
    </row>
    <row r="754" spans="1:38" x14ac:dyDescent="0.25">
      <c r="A754" s="374" t="s">
        <v>1274</v>
      </c>
      <c r="B754" s="374"/>
      <c r="C754" s="374"/>
      <c r="D754" s="374"/>
      <c r="E754" s="374"/>
      <c r="F754" s="374"/>
      <c r="G754" s="374"/>
      <c r="H754" s="374"/>
      <c r="I754" s="374"/>
      <c r="J754" s="374"/>
      <c r="K754" s="374"/>
      <c r="L754" s="374"/>
      <c r="M754" s="374"/>
      <c r="N754" s="374"/>
      <c r="O754" s="374"/>
      <c r="P754" s="374"/>
      <c r="Q754" s="374"/>
      <c r="R754" s="374"/>
      <c r="S754" s="374"/>
      <c r="T754" s="374"/>
      <c r="U754" s="374"/>
      <c r="V754" s="374"/>
      <c r="W754" s="374"/>
      <c r="X754" s="374"/>
      <c r="Y754" s="374"/>
      <c r="Z754" s="374"/>
      <c r="AA754" s="374"/>
      <c r="AB754" s="374"/>
      <c r="AC754" s="374"/>
      <c r="AD754" s="374"/>
      <c r="AE754" s="374"/>
      <c r="AF754" s="374"/>
      <c r="AG754" s="374"/>
      <c r="AH754" s="374"/>
    </row>
    <row r="755" spans="1:38" ht="6" customHeight="1" x14ac:dyDescent="0.25">
      <c r="A755" s="374"/>
      <c r="B755" s="374"/>
      <c r="C755" s="374"/>
      <c r="D755" s="374"/>
      <c r="E755" s="374"/>
      <c r="F755" s="374"/>
      <c r="G755" s="374"/>
      <c r="H755" s="374"/>
      <c r="I755" s="374"/>
      <c r="J755" s="374"/>
      <c r="K755" s="374"/>
      <c r="L755" s="374"/>
      <c r="M755" s="374"/>
      <c r="N755" s="374"/>
      <c r="O755" s="374"/>
      <c r="P755" s="374"/>
      <c r="Q755" s="374"/>
      <c r="R755" s="374"/>
      <c r="S755" s="374"/>
      <c r="T755" s="374"/>
      <c r="U755" s="374"/>
      <c r="V755" s="374"/>
      <c r="W755" s="374"/>
      <c r="X755" s="374"/>
      <c r="Y755" s="374"/>
      <c r="Z755" s="374"/>
      <c r="AA755" s="374"/>
      <c r="AB755" s="374"/>
      <c r="AC755" s="374"/>
      <c r="AD755" s="374"/>
      <c r="AE755" s="374"/>
      <c r="AF755" s="374"/>
      <c r="AG755" s="374"/>
      <c r="AH755" s="374"/>
    </row>
    <row r="756" spans="1:38" x14ac:dyDescent="0.25">
      <c r="A756" s="177"/>
      <c r="B756" s="177"/>
      <c r="C756" s="177"/>
      <c r="D756" s="177"/>
      <c r="E756" s="177"/>
      <c r="F756" s="177"/>
      <c r="G756" s="177"/>
      <c r="H756" s="177"/>
      <c r="I756" s="177"/>
      <c r="J756" s="177"/>
      <c r="K756" s="177"/>
      <c r="L756" s="177"/>
      <c r="M756" s="177"/>
      <c r="N756" s="177"/>
      <c r="O756" s="177"/>
      <c r="P756" s="177"/>
      <c r="Q756" s="177"/>
      <c r="R756" s="177"/>
      <c r="S756" s="177"/>
      <c r="T756" s="177"/>
      <c r="U756" s="177"/>
      <c r="V756" s="177"/>
      <c r="W756" s="177"/>
      <c r="X756" s="177"/>
      <c r="Y756" s="177"/>
      <c r="Z756" s="177"/>
      <c r="AA756" s="177"/>
      <c r="AB756" s="177"/>
      <c r="AC756" s="177"/>
      <c r="AD756" s="177"/>
      <c r="AE756" s="177"/>
      <c r="AF756" s="177"/>
      <c r="AG756" s="177"/>
      <c r="AH756" s="177"/>
    </row>
    <row r="757" spans="1:38" ht="34.5" customHeight="1" x14ac:dyDescent="0.25">
      <c r="A757" s="381" t="s">
        <v>90</v>
      </c>
      <c r="B757" s="382"/>
      <c r="C757" s="382"/>
      <c r="D757" s="382"/>
      <c r="E757" s="382"/>
      <c r="F757" s="382"/>
      <c r="G757" s="382"/>
      <c r="H757" s="382"/>
      <c r="I757" s="382"/>
      <c r="J757" s="382"/>
      <c r="K757" s="382"/>
      <c r="L757" s="382"/>
      <c r="M757" s="382"/>
      <c r="N757" s="382"/>
      <c r="O757" s="382"/>
      <c r="P757" s="382"/>
      <c r="Q757" s="382"/>
      <c r="R757" s="382"/>
      <c r="S757" s="382"/>
      <c r="T757" s="383"/>
      <c r="U757" s="381" t="s">
        <v>58</v>
      </c>
      <c r="V757" s="382"/>
      <c r="W757" s="382"/>
      <c r="X757" s="382"/>
      <c r="Y757" s="382"/>
      <c r="Z757" s="382"/>
      <c r="AA757" s="383"/>
      <c r="AB757" s="381" t="s">
        <v>59</v>
      </c>
      <c r="AC757" s="382"/>
      <c r="AD757" s="382"/>
      <c r="AE757" s="382"/>
      <c r="AF757" s="382"/>
      <c r="AG757" s="382"/>
      <c r="AH757" s="383"/>
    </row>
    <row r="758" spans="1:38" x14ac:dyDescent="0.25">
      <c r="A758" s="371" t="s">
        <v>196</v>
      </c>
      <c r="B758" s="372"/>
      <c r="C758" s="372"/>
      <c r="D758" s="372"/>
      <c r="E758" s="372"/>
      <c r="F758" s="372"/>
      <c r="G758" s="372"/>
      <c r="H758" s="372"/>
      <c r="I758" s="372"/>
      <c r="J758" s="372"/>
      <c r="K758" s="372"/>
      <c r="L758" s="372"/>
      <c r="M758" s="372"/>
      <c r="N758" s="372"/>
      <c r="O758" s="372"/>
      <c r="P758" s="372"/>
      <c r="Q758" s="372"/>
      <c r="R758" s="372"/>
      <c r="S758" s="372"/>
      <c r="T758" s="373"/>
      <c r="U758" s="384">
        <f>SUM(U759:AA763)</f>
        <v>9448</v>
      </c>
      <c r="V758" s="385"/>
      <c r="W758" s="385"/>
      <c r="X758" s="385"/>
      <c r="Y758" s="385"/>
      <c r="Z758" s="385"/>
      <c r="AA758" s="386"/>
      <c r="AB758" s="384">
        <f>SUM(AB759:AH763)</f>
        <v>10738</v>
      </c>
      <c r="AC758" s="385"/>
      <c r="AD758" s="385"/>
      <c r="AE758" s="385"/>
      <c r="AF758" s="385"/>
      <c r="AG758" s="385"/>
      <c r="AH758" s="386"/>
      <c r="AL758" s="144"/>
    </row>
    <row r="759" spans="1:38" x14ac:dyDescent="0.25">
      <c r="A759" s="387" t="s">
        <v>197</v>
      </c>
      <c r="B759" s="388"/>
      <c r="C759" s="388"/>
      <c r="D759" s="388"/>
      <c r="E759" s="388"/>
      <c r="F759" s="388"/>
      <c r="G759" s="388"/>
      <c r="H759" s="388"/>
      <c r="I759" s="388"/>
      <c r="J759" s="388"/>
      <c r="K759" s="388"/>
      <c r="L759" s="388"/>
      <c r="M759" s="388"/>
      <c r="N759" s="388"/>
      <c r="O759" s="388"/>
      <c r="P759" s="388"/>
      <c r="Q759" s="388"/>
      <c r="R759" s="388"/>
      <c r="S759" s="388"/>
      <c r="T759" s="389"/>
      <c r="U759" s="384">
        <v>7875</v>
      </c>
      <c r="V759" s="385"/>
      <c r="W759" s="385"/>
      <c r="X759" s="385"/>
      <c r="Y759" s="385"/>
      <c r="Z759" s="385"/>
      <c r="AA759" s="386"/>
      <c r="AB759" s="384">
        <v>9450</v>
      </c>
      <c r="AC759" s="385"/>
      <c r="AD759" s="385"/>
      <c r="AE759" s="385"/>
      <c r="AF759" s="385"/>
      <c r="AG759" s="385"/>
      <c r="AH759" s="386"/>
      <c r="AL759" s="144"/>
    </row>
    <row r="760" spans="1:38" x14ac:dyDescent="0.25">
      <c r="A760" s="387" t="s">
        <v>198</v>
      </c>
      <c r="B760" s="388"/>
      <c r="C760" s="388"/>
      <c r="D760" s="388"/>
      <c r="E760" s="388"/>
      <c r="F760" s="388"/>
      <c r="G760" s="388"/>
      <c r="H760" s="388"/>
      <c r="I760" s="388"/>
      <c r="J760" s="388"/>
      <c r="K760" s="388"/>
      <c r="L760" s="388"/>
      <c r="M760" s="388"/>
      <c r="N760" s="388"/>
      <c r="O760" s="388"/>
      <c r="P760" s="388"/>
      <c r="Q760" s="388"/>
      <c r="R760" s="388"/>
      <c r="S760" s="388"/>
      <c r="T760" s="389"/>
      <c r="U760" s="384"/>
      <c r="V760" s="385"/>
      <c r="W760" s="385"/>
      <c r="X760" s="385"/>
      <c r="Y760" s="385"/>
      <c r="Z760" s="385"/>
      <c r="AA760" s="386"/>
      <c r="AB760" s="384"/>
      <c r="AC760" s="385"/>
      <c r="AD760" s="385"/>
      <c r="AE760" s="385"/>
      <c r="AF760" s="385"/>
      <c r="AG760" s="385"/>
      <c r="AH760" s="386"/>
      <c r="AL760" s="144"/>
    </row>
    <row r="761" spans="1:38" x14ac:dyDescent="0.25">
      <c r="A761" s="387" t="s">
        <v>199</v>
      </c>
      <c r="B761" s="388"/>
      <c r="C761" s="388"/>
      <c r="D761" s="388"/>
      <c r="E761" s="388"/>
      <c r="F761" s="388"/>
      <c r="G761" s="388"/>
      <c r="H761" s="388"/>
      <c r="I761" s="388"/>
      <c r="J761" s="388"/>
      <c r="K761" s="388"/>
      <c r="L761" s="388"/>
      <c r="M761" s="388"/>
      <c r="N761" s="388"/>
      <c r="O761" s="388"/>
      <c r="P761" s="388"/>
      <c r="Q761" s="388"/>
      <c r="R761" s="388"/>
      <c r="S761" s="388"/>
      <c r="T761" s="389"/>
      <c r="U761" s="384">
        <v>681</v>
      </c>
      <c r="V761" s="385"/>
      <c r="W761" s="385"/>
      <c r="X761" s="385"/>
      <c r="Y761" s="385"/>
      <c r="Z761" s="385"/>
      <c r="AA761" s="386"/>
      <c r="AB761" s="384"/>
      <c r="AC761" s="385"/>
      <c r="AD761" s="385"/>
      <c r="AE761" s="385"/>
      <c r="AF761" s="385"/>
      <c r="AG761" s="385"/>
      <c r="AH761" s="386"/>
    </row>
    <row r="762" spans="1:38" x14ac:dyDescent="0.25">
      <c r="A762" s="387" t="s">
        <v>200</v>
      </c>
      <c r="B762" s="388"/>
      <c r="C762" s="388"/>
      <c r="D762" s="388"/>
      <c r="E762" s="388"/>
      <c r="F762" s="388"/>
      <c r="G762" s="388"/>
      <c r="H762" s="388"/>
      <c r="I762" s="388"/>
      <c r="J762" s="388"/>
      <c r="K762" s="388"/>
      <c r="L762" s="388"/>
      <c r="M762" s="388"/>
      <c r="N762" s="388"/>
      <c r="O762" s="388"/>
      <c r="P762" s="388"/>
      <c r="Q762" s="388"/>
      <c r="R762" s="388"/>
      <c r="S762" s="388"/>
      <c r="T762" s="389"/>
      <c r="U762" s="384"/>
      <c r="V762" s="385"/>
      <c r="W762" s="385"/>
      <c r="X762" s="385"/>
      <c r="Y762" s="385"/>
      <c r="Z762" s="385"/>
      <c r="AA762" s="386"/>
      <c r="AB762" s="384"/>
      <c r="AC762" s="385"/>
      <c r="AD762" s="385"/>
      <c r="AE762" s="385"/>
      <c r="AF762" s="385"/>
      <c r="AG762" s="385"/>
      <c r="AH762" s="386"/>
    </row>
    <row r="763" spans="1:38" x14ac:dyDescent="0.25">
      <c r="A763" s="548" t="s">
        <v>201</v>
      </c>
      <c r="B763" s="548"/>
      <c r="C763" s="548"/>
      <c r="D763" s="548"/>
      <c r="E763" s="548"/>
      <c r="F763" s="548"/>
      <c r="G763" s="548"/>
      <c r="H763" s="548"/>
      <c r="I763" s="548"/>
      <c r="J763" s="548"/>
      <c r="K763" s="548"/>
      <c r="L763" s="548"/>
      <c r="M763" s="548"/>
      <c r="N763" s="548"/>
      <c r="O763" s="548"/>
      <c r="P763" s="548"/>
      <c r="Q763" s="548"/>
      <c r="R763" s="548"/>
      <c r="S763" s="548"/>
      <c r="T763" s="548"/>
      <c r="U763" s="367">
        <v>892</v>
      </c>
      <c r="V763" s="367"/>
      <c r="W763" s="367"/>
      <c r="X763" s="367"/>
      <c r="Y763" s="367"/>
      <c r="Z763" s="367"/>
      <c r="AA763" s="367"/>
      <c r="AB763" s="367">
        <v>1288</v>
      </c>
      <c r="AC763" s="367"/>
      <c r="AD763" s="367"/>
      <c r="AE763" s="367"/>
      <c r="AF763" s="367"/>
      <c r="AG763" s="367"/>
      <c r="AH763" s="367"/>
    </row>
    <row r="764" spans="1:38" x14ac:dyDescent="0.25">
      <c r="A764" s="215"/>
      <c r="B764" s="215"/>
      <c r="C764" s="215"/>
      <c r="D764" s="215"/>
      <c r="E764" s="215"/>
      <c r="F764" s="215"/>
      <c r="G764" s="215"/>
      <c r="H764" s="215"/>
      <c r="I764" s="215"/>
      <c r="J764" s="215"/>
      <c r="K764" s="215"/>
      <c r="L764" s="215"/>
      <c r="M764" s="215"/>
      <c r="N764" s="215"/>
      <c r="O764" s="215"/>
      <c r="P764" s="215"/>
      <c r="Q764" s="215"/>
      <c r="R764" s="215"/>
      <c r="S764" s="215"/>
      <c r="T764" s="215"/>
      <c r="U764" s="216"/>
      <c r="V764" s="216"/>
      <c r="W764" s="216"/>
      <c r="X764" s="216"/>
      <c r="Y764" s="216"/>
      <c r="Z764" s="216"/>
      <c r="AA764" s="216"/>
      <c r="AB764" s="216"/>
      <c r="AC764" s="216"/>
      <c r="AD764" s="216"/>
      <c r="AE764" s="216"/>
      <c r="AF764" s="216"/>
      <c r="AG764" s="216"/>
      <c r="AH764" s="216"/>
    </row>
    <row r="765" spans="1:38" x14ac:dyDescent="0.25">
      <c r="A765" s="374" t="s">
        <v>1273</v>
      </c>
      <c r="B765" s="374"/>
      <c r="C765" s="374"/>
      <c r="D765" s="374"/>
      <c r="E765" s="374"/>
      <c r="F765" s="374"/>
      <c r="G765" s="374"/>
      <c r="H765" s="374"/>
      <c r="I765" s="374"/>
      <c r="J765" s="374"/>
      <c r="K765" s="374"/>
      <c r="L765" s="374"/>
      <c r="M765" s="374"/>
      <c r="N765" s="374"/>
      <c r="O765" s="374"/>
      <c r="P765" s="374"/>
      <c r="Q765" s="374"/>
      <c r="R765" s="374"/>
      <c r="S765" s="374"/>
      <c r="T765" s="374"/>
      <c r="U765" s="374"/>
      <c r="V765" s="374"/>
      <c r="W765" s="374"/>
      <c r="X765" s="374"/>
      <c r="Y765" s="374"/>
      <c r="Z765" s="374"/>
      <c r="AA765" s="374"/>
      <c r="AB765" s="374"/>
      <c r="AC765" s="374"/>
      <c r="AD765" s="374"/>
      <c r="AE765" s="374"/>
      <c r="AF765" s="374"/>
      <c r="AG765" s="374"/>
      <c r="AH765" s="374"/>
    </row>
    <row r="766" spans="1:38" x14ac:dyDescent="0.25">
      <c r="A766" s="374"/>
      <c r="B766" s="374"/>
      <c r="C766" s="374"/>
      <c r="D766" s="374"/>
      <c r="E766" s="374"/>
      <c r="F766" s="374"/>
      <c r="G766" s="374"/>
      <c r="H766" s="374"/>
      <c r="I766" s="374"/>
      <c r="J766" s="374"/>
      <c r="K766" s="374"/>
      <c r="L766" s="374"/>
      <c r="M766" s="374"/>
      <c r="N766" s="374"/>
      <c r="O766" s="374"/>
      <c r="P766" s="374"/>
      <c r="Q766" s="374"/>
      <c r="R766" s="374"/>
      <c r="S766" s="374"/>
      <c r="T766" s="374"/>
      <c r="U766" s="374"/>
      <c r="V766" s="374"/>
      <c r="W766" s="374"/>
      <c r="X766" s="374"/>
      <c r="Y766" s="374"/>
      <c r="Z766" s="374"/>
      <c r="AA766" s="374"/>
      <c r="AB766" s="374"/>
      <c r="AC766" s="374"/>
      <c r="AD766" s="374"/>
      <c r="AE766" s="374"/>
      <c r="AF766" s="374"/>
      <c r="AG766" s="374"/>
      <c r="AH766" s="374"/>
    </row>
    <row r="767" spans="1:38" x14ac:dyDescent="0.25">
      <c r="A767" s="177"/>
      <c r="B767" s="177"/>
      <c r="C767" s="177"/>
      <c r="D767" s="177"/>
      <c r="E767" s="177"/>
      <c r="F767" s="177"/>
      <c r="G767" s="177"/>
      <c r="H767" s="177"/>
      <c r="I767" s="177"/>
      <c r="J767" s="177"/>
      <c r="K767" s="177"/>
      <c r="L767" s="177"/>
      <c r="M767" s="177"/>
      <c r="N767" s="177"/>
      <c r="O767" s="177"/>
      <c r="P767" s="177"/>
      <c r="Q767" s="177"/>
      <c r="R767" s="177"/>
      <c r="S767" s="177"/>
      <c r="T767" s="177"/>
      <c r="U767" s="177"/>
      <c r="V767" s="177"/>
      <c r="W767" s="177"/>
      <c r="X767" s="177"/>
      <c r="Y767" s="177"/>
      <c r="Z767" s="177"/>
      <c r="AA767" s="177"/>
      <c r="AB767" s="177"/>
      <c r="AC767" s="177"/>
      <c r="AD767" s="177"/>
      <c r="AE767" s="177"/>
      <c r="AF767" s="177"/>
      <c r="AG767" s="177"/>
      <c r="AH767" s="177"/>
    </row>
    <row r="768" spans="1:38" ht="35.25" customHeight="1" x14ac:dyDescent="0.25">
      <c r="A768" s="381" t="s">
        <v>90</v>
      </c>
      <c r="B768" s="382"/>
      <c r="C768" s="382"/>
      <c r="D768" s="382"/>
      <c r="E768" s="382"/>
      <c r="F768" s="382"/>
      <c r="G768" s="382"/>
      <c r="H768" s="382"/>
      <c r="I768" s="382"/>
      <c r="J768" s="382"/>
      <c r="K768" s="382"/>
      <c r="L768" s="382"/>
      <c r="M768" s="382"/>
      <c r="N768" s="382"/>
      <c r="O768" s="382"/>
      <c r="P768" s="382"/>
      <c r="Q768" s="382"/>
      <c r="R768" s="382"/>
      <c r="S768" s="382"/>
      <c r="T768" s="383"/>
      <c r="U768" s="381" t="s">
        <v>58</v>
      </c>
      <c r="V768" s="382"/>
      <c r="W768" s="382"/>
      <c r="X768" s="382"/>
      <c r="Y768" s="382"/>
      <c r="Z768" s="382"/>
      <c r="AA768" s="383"/>
      <c r="AB768" s="381" t="s">
        <v>59</v>
      </c>
      <c r="AC768" s="382"/>
      <c r="AD768" s="382"/>
      <c r="AE768" s="382"/>
      <c r="AF768" s="382"/>
      <c r="AG768" s="382"/>
      <c r="AH768" s="383"/>
      <c r="AI768" t="str">
        <f>IF(ROUND(AB769-VZAS!E12,0)=0,"","CHYBA")</f>
        <v/>
      </c>
      <c r="AJ768" t="s">
        <v>1077</v>
      </c>
    </row>
    <row r="769" spans="1:36" ht="20.25" customHeight="1" x14ac:dyDescent="0.25">
      <c r="A769" s="371" t="s">
        <v>195</v>
      </c>
      <c r="B769" s="372"/>
      <c r="C769" s="372"/>
      <c r="D769" s="372"/>
      <c r="E769" s="372"/>
      <c r="F769" s="372"/>
      <c r="G769" s="372"/>
      <c r="H769" s="372"/>
      <c r="I769" s="372"/>
      <c r="J769" s="372"/>
      <c r="K769" s="372"/>
      <c r="L769" s="372"/>
      <c r="M769" s="372"/>
      <c r="N769" s="372"/>
      <c r="O769" s="372"/>
      <c r="P769" s="372"/>
      <c r="Q769" s="372"/>
      <c r="R769" s="372"/>
      <c r="S769" s="372"/>
      <c r="T769" s="373"/>
      <c r="U769" s="384">
        <f>U770+U776</f>
        <v>497083</v>
      </c>
      <c r="V769" s="385"/>
      <c r="W769" s="385"/>
      <c r="X769" s="385"/>
      <c r="Y769" s="385"/>
      <c r="Z769" s="385"/>
      <c r="AA769" s="386"/>
      <c r="AB769" s="384">
        <v>454452</v>
      </c>
      <c r="AC769" s="385"/>
      <c r="AD769" s="385"/>
      <c r="AE769" s="385"/>
      <c r="AF769" s="385"/>
      <c r="AG769" s="385"/>
      <c r="AH769" s="386"/>
      <c r="AI769" t="str">
        <f>IF(ROUND(U769-VZAS!D12,0)=0,"","CHYBA")</f>
        <v/>
      </c>
      <c r="AJ769" t="s">
        <v>1077</v>
      </c>
    </row>
    <row r="770" spans="1:36" x14ac:dyDescent="0.25">
      <c r="A770" s="415" t="s">
        <v>1275</v>
      </c>
      <c r="B770" s="416"/>
      <c r="C770" s="416"/>
      <c r="D770" s="416"/>
      <c r="E770" s="416"/>
      <c r="F770" s="416"/>
      <c r="G770" s="416"/>
      <c r="H770" s="416"/>
      <c r="I770" s="416"/>
      <c r="J770" s="416"/>
      <c r="K770" s="416"/>
      <c r="L770" s="416"/>
      <c r="M770" s="416"/>
      <c r="N770" s="416"/>
      <c r="O770" s="416"/>
      <c r="P770" s="416"/>
      <c r="Q770" s="416"/>
      <c r="R770" s="416"/>
      <c r="S770" s="416"/>
      <c r="T770" s="417"/>
      <c r="U770" s="384">
        <v>9448</v>
      </c>
      <c r="V770" s="385"/>
      <c r="W770" s="385"/>
      <c r="X770" s="385"/>
      <c r="Y770" s="385"/>
      <c r="Z770" s="385"/>
      <c r="AA770" s="386"/>
      <c r="AB770" s="384">
        <v>10738</v>
      </c>
      <c r="AC770" s="385"/>
      <c r="AD770" s="385"/>
      <c r="AE770" s="385"/>
      <c r="AF770" s="385"/>
      <c r="AG770" s="385"/>
      <c r="AH770" s="386"/>
    </row>
    <row r="771" spans="1:36" ht="14.45" hidden="1" x14ac:dyDescent="0.3">
      <c r="A771" s="387" t="s">
        <v>197</v>
      </c>
      <c r="B771" s="388"/>
      <c r="C771" s="388"/>
      <c r="D771" s="388"/>
      <c r="E771" s="388"/>
      <c r="F771" s="388"/>
      <c r="G771" s="388"/>
      <c r="H771" s="388"/>
      <c r="I771" s="388"/>
      <c r="J771" s="388"/>
      <c r="K771" s="388"/>
      <c r="L771" s="388"/>
      <c r="M771" s="388"/>
      <c r="N771" s="388"/>
      <c r="O771" s="388"/>
      <c r="P771" s="388"/>
      <c r="Q771" s="388"/>
      <c r="R771" s="388"/>
      <c r="S771" s="388"/>
      <c r="T771" s="389"/>
      <c r="U771" s="384">
        <v>9448</v>
      </c>
      <c r="V771" s="385"/>
      <c r="W771" s="385"/>
      <c r="X771" s="385"/>
      <c r="Y771" s="385"/>
      <c r="Z771" s="385"/>
      <c r="AA771" s="386"/>
      <c r="AB771" s="384">
        <v>10738</v>
      </c>
      <c r="AC771" s="385"/>
      <c r="AD771" s="385"/>
      <c r="AE771" s="385"/>
      <c r="AF771" s="385"/>
      <c r="AG771" s="385"/>
      <c r="AH771" s="386"/>
    </row>
    <row r="772" spans="1:36" ht="14.45" hidden="1" x14ac:dyDescent="0.3">
      <c r="A772" s="387" t="s">
        <v>198</v>
      </c>
      <c r="B772" s="388"/>
      <c r="C772" s="388"/>
      <c r="D772" s="388"/>
      <c r="E772" s="388"/>
      <c r="F772" s="388"/>
      <c r="G772" s="388"/>
      <c r="H772" s="388"/>
      <c r="I772" s="388"/>
      <c r="J772" s="388"/>
      <c r="K772" s="388"/>
      <c r="L772" s="388"/>
      <c r="M772" s="388"/>
      <c r="N772" s="388"/>
      <c r="O772" s="388"/>
      <c r="P772" s="388"/>
      <c r="Q772" s="388"/>
      <c r="R772" s="388"/>
      <c r="S772" s="388"/>
      <c r="T772" s="389"/>
      <c r="U772" s="384"/>
      <c r="V772" s="385"/>
      <c r="W772" s="385"/>
      <c r="X772" s="385"/>
      <c r="Y772" s="385"/>
      <c r="Z772" s="385"/>
      <c r="AA772" s="386"/>
      <c r="AB772" s="384"/>
      <c r="AC772" s="385"/>
      <c r="AD772" s="385"/>
      <c r="AE772" s="385"/>
      <c r="AF772" s="385"/>
      <c r="AG772" s="385"/>
      <c r="AH772" s="386"/>
    </row>
    <row r="773" spans="1:36" ht="14.45" hidden="1" x14ac:dyDescent="0.3">
      <c r="A773" s="387" t="s">
        <v>199</v>
      </c>
      <c r="B773" s="388"/>
      <c r="C773" s="388"/>
      <c r="D773" s="388"/>
      <c r="E773" s="388"/>
      <c r="F773" s="388"/>
      <c r="G773" s="388"/>
      <c r="H773" s="388"/>
      <c r="I773" s="388"/>
      <c r="J773" s="388"/>
      <c r="K773" s="388"/>
      <c r="L773" s="388"/>
      <c r="M773" s="388"/>
      <c r="N773" s="388"/>
      <c r="O773" s="388"/>
      <c r="P773" s="388"/>
      <c r="Q773" s="388"/>
      <c r="R773" s="388"/>
      <c r="S773" s="388"/>
      <c r="T773" s="389"/>
      <c r="U773" s="384"/>
      <c r="V773" s="385"/>
      <c r="W773" s="385"/>
      <c r="X773" s="385"/>
      <c r="Y773" s="385"/>
      <c r="Z773" s="385"/>
      <c r="AA773" s="386"/>
      <c r="AB773" s="384"/>
      <c r="AC773" s="385"/>
      <c r="AD773" s="385"/>
      <c r="AE773" s="385"/>
      <c r="AF773" s="385"/>
      <c r="AG773" s="385"/>
      <c r="AH773" s="386"/>
    </row>
    <row r="774" spans="1:36" ht="14.45" hidden="1" x14ac:dyDescent="0.3">
      <c r="A774" s="387" t="s">
        <v>200</v>
      </c>
      <c r="B774" s="388"/>
      <c r="C774" s="388"/>
      <c r="D774" s="388"/>
      <c r="E774" s="388"/>
      <c r="F774" s="388"/>
      <c r="G774" s="388"/>
      <c r="H774" s="388"/>
      <c r="I774" s="388"/>
      <c r="J774" s="388"/>
      <c r="K774" s="388"/>
      <c r="L774" s="388"/>
      <c r="M774" s="388"/>
      <c r="N774" s="388"/>
      <c r="O774" s="388"/>
      <c r="P774" s="388"/>
      <c r="Q774" s="388"/>
      <c r="R774" s="388"/>
      <c r="S774" s="388"/>
      <c r="T774" s="389"/>
      <c r="U774" s="384"/>
      <c r="V774" s="385"/>
      <c r="W774" s="385"/>
      <c r="X774" s="385"/>
      <c r="Y774" s="385"/>
      <c r="Z774" s="385"/>
      <c r="AA774" s="386"/>
      <c r="AB774" s="384"/>
      <c r="AC774" s="385"/>
      <c r="AD774" s="385"/>
      <c r="AE774" s="385"/>
      <c r="AF774" s="385"/>
      <c r="AG774" s="385"/>
      <c r="AH774" s="386"/>
    </row>
    <row r="775" spans="1:36" ht="14.45" hidden="1" x14ac:dyDescent="0.3">
      <c r="A775" s="387" t="s">
        <v>201</v>
      </c>
      <c r="B775" s="388"/>
      <c r="C775" s="388"/>
      <c r="D775" s="388"/>
      <c r="E775" s="388"/>
      <c r="F775" s="388"/>
      <c r="G775" s="388"/>
      <c r="H775" s="388"/>
      <c r="I775" s="388"/>
      <c r="J775" s="388"/>
      <c r="K775" s="388"/>
      <c r="L775" s="388"/>
      <c r="M775" s="388"/>
      <c r="N775" s="388"/>
      <c r="O775" s="388"/>
      <c r="P775" s="388"/>
      <c r="Q775" s="388"/>
      <c r="R775" s="388"/>
      <c r="S775" s="388"/>
      <c r="T775" s="389"/>
      <c r="U775" s="384"/>
      <c r="V775" s="385"/>
      <c r="W775" s="385"/>
      <c r="X775" s="385"/>
      <c r="Y775" s="385"/>
      <c r="Z775" s="385"/>
      <c r="AA775" s="386"/>
      <c r="AB775" s="384"/>
      <c r="AC775" s="385"/>
      <c r="AD775" s="385"/>
      <c r="AE775" s="385"/>
      <c r="AF775" s="385"/>
      <c r="AG775" s="385"/>
      <c r="AH775" s="386"/>
    </row>
    <row r="776" spans="1:36" x14ac:dyDescent="0.25">
      <c r="A776" s="409" t="s">
        <v>202</v>
      </c>
      <c r="B776" s="410"/>
      <c r="C776" s="410"/>
      <c r="D776" s="410"/>
      <c r="E776" s="410"/>
      <c r="F776" s="410"/>
      <c r="G776" s="410"/>
      <c r="H776" s="410"/>
      <c r="I776" s="410"/>
      <c r="J776" s="410"/>
      <c r="K776" s="410"/>
      <c r="L776" s="410"/>
      <c r="M776" s="410"/>
      <c r="N776" s="410"/>
      <c r="O776" s="410"/>
      <c r="P776" s="410"/>
      <c r="Q776" s="410"/>
      <c r="R776" s="410"/>
      <c r="S776" s="410"/>
      <c r="T776" s="411"/>
      <c r="U776" s="418">
        <f>SUM(U777:AA785)</f>
        <v>487635</v>
      </c>
      <c r="V776" s="419"/>
      <c r="W776" s="419"/>
      <c r="X776" s="419"/>
      <c r="Y776" s="419"/>
      <c r="Z776" s="419"/>
      <c r="AA776" s="420"/>
      <c r="AB776" s="418">
        <v>443714</v>
      </c>
      <c r="AC776" s="419"/>
      <c r="AD776" s="419"/>
      <c r="AE776" s="419"/>
      <c r="AF776" s="419"/>
      <c r="AG776" s="419"/>
      <c r="AH776" s="420"/>
    </row>
    <row r="777" spans="1:36" x14ac:dyDescent="0.25">
      <c r="A777" s="415" t="s">
        <v>1201</v>
      </c>
      <c r="B777" s="416"/>
      <c r="C777" s="416"/>
      <c r="D777" s="416"/>
      <c r="E777" s="416"/>
      <c r="F777" s="416"/>
      <c r="G777" s="416"/>
      <c r="H777" s="416"/>
      <c r="I777" s="416"/>
      <c r="J777" s="416"/>
      <c r="K777" s="416"/>
      <c r="L777" s="416"/>
      <c r="M777" s="416"/>
      <c r="N777" s="416"/>
      <c r="O777" s="416"/>
      <c r="P777" s="416"/>
      <c r="Q777" s="416"/>
      <c r="R777" s="416"/>
      <c r="S777" s="416"/>
      <c r="T777" s="417"/>
      <c r="U777" s="418">
        <v>10791</v>
      </c>
      <c r="V777" s="419"/>
      <c r="W777" s="419"/>
      <c r="X777" s="419"/>
      <c r="Y777" s="419"/>
      <c r="Z777" s="419"/>
      <c r="AA777" s="420"/>
      <c r="AB777" s="418">
        <v>88729</v>
      </c>
      <c r="AC777" s="419"/>
      <c r="AD777" s="419"/>
      <c r="AE777" s="419"/>
      <c r="AF777" s="419"/>
      <c r="AG777" s="419"/>
      <c r="AH777" s="420"/>
    </row>
    <row r="778" spans="1:36" x14ac:dyDescent="0.25">
      <c r="A778" s="415" t="s">
        <v>1202</v>
      </c>
      <c r="B778" s="416"/>
      <c r="C778" s="416"/>
      <c r="D778" s="416"/>
      <c r="E778" s="416"/>
      <c r="F778" s="416"/>
      <c r="G778" s="416"/>
      <c r="H778" s="416"/>
      <c r="I778" s="416"/>
      <c r="J778" s="416"/>
      <c r="K778" s="416"/>
      <c r="L778" s="416"/>
      <c r="M778" s="416"/>
      <c r="N778" s="416"/>
      <c r="O778" s="416"/>
      <c r="P778" s="416"/>
      <c r="Q778" s="416"/>
      <c r="R778" s="416"/>
      <c r="S778" s="416"/>
      <c r="T778" s="417"/>
      <c r="U778" s="418">
        <v>73844</v>
      </c>
      <c r="V778" s="419"/>
      <c r="W778" s="419"/>
      <c r="X778" s="419"/>
      <c r="Y778" s="419"/>
      <c r="Z778" s="419"/>
      <c r="AA778" s="420"/>
      <c r="AB778" s="418">
        <v>84449</v>
      </c>
      <c r="AC778" s="419"/>
      <c r="AD778" s="419"/>
      <c r="AE778" s="419"/>
      <c r="AF778" s="419"/>
      <c r="AG778" s="419"/>
      <c r="AH778" s="420"/>
    </row>
    <row r="779" spans="1:36" x14ac:dyDescent="0.25">
      <c r="A779" s="415" t="s">
        <v>1203</v>
      </c>
      <c r="B779" s="416"/>
      <c r="C779" s="416"/>
      <c r="D779" s="416"/>
      <c r="E779" s="416"/>
      <c r="F779" s="416"/>
      <c r="G779" s="416"/>
      <c r="H779" s="416"/>
      <c r="I779" s="416"/>
      <c r="J779" s="416"/>
      <c r="K779" s="416"/>
      <c r="L779" s="416"/>
      <c r="M779" s="416"/>
      <c r="N779" s="416"/>
      <c r="O779" s="416"/>
      <c r="P779" s="416"/>
      <c r="Q779" s="416"/>
      <c r="R779" s="416"/>
      <c r="S779" s="416"/>
      <c r="T779" s="417"/>
      <c r="U779" s="418">
        <v>18822</v>
      </c>
      <c r="V779" s="419"/>
      <c r="W779" s="419"/>
      <c r="X779" s="419"/>
      <c r="Y779" s="419"/>
      <c r="Z779" s="419"/>
      <c r="AA779" s="420"/>
      <c r="AB779" s="418">
        <v>34481</v>
      </c>
      <c r="AC779" s="419"/>
      <c r="AD779" s="419"/>
      <c r="AE779" s="419"/>
      <c r="AF779" s="419"/>
      <c r="AG779" s="419"/>
      <c r="AH779" s="420"/>
    </row>
    <row r="780" spans="1:36" x14ac:dyDescent="0.25">
      <c r="A780" s="415" t="s">
        <v>1204</v>
      </c>
      <c r="B780" s="416"/>
      <c r="C780" s="416"/>
      <c r="D780" s="416"/>
      <c r="E780" s="416"/>
      <c r="F780" s="416"/>
      <c r="G780" s="416"/>
      <c r="H780" s="416"/>
      <c r="I780" s="416"/>
      <c r="J780" s="416"/>
      <c r="K780" s="416"/>
      <c r="L780" s="416"/>
      <c r="M780" s="416"/>
      <c r="N780" s="416"/>
      <c r="O780" s="416"/>
      <c r="P780" s="416"/>
      <c r="Q780" s="416"/>
      <c r="R780" s="416"/>
      <c r="S780" s="416"/>
      <c r="T780" s="417"/>
      <c r="U780" s="418">
        <v>34573</v>
      </c>
      <c r="V780" s="419"/>
      <c r="W780" s="419"/>
      <c r="X780" s="419"/>
      <c r="Y780" s="419"/>
      <c r="Z780" s="419"/>
      <c r="AA780" s="420"/>
      <c r="AB780" s="418">
        <v>33962</v>
      </c>
      <c r="AC780" s="419"/>
      <c r="AD780" s="419"/>
      <c r="AE780" s="419"/>
      <c r="AF780" s="419"/>
      <c r="AG780" s="419"/>
      <c r="AH780" s="420"/>
    </row>
    <row r="781" spans="1:36" x14ac:dyDescent="0.25">
      <c r="A781" s="415" t="s">
        <v>1205</v>
      </c>
      <c r="B781" s="416"/>
      <c r="C781" s="416"/>
      <c r="D781" s="416"/>
      <c r="E781" s="416"/>
      <c r="F781" s="416"/>
      <c r="G781" s="416"/>
      <c r="H781" s="416"/>
      <c r="I781" s="416"/>
      <c r="J781" s="416"/>
      <c r="K781" s="416"/>
      <c r="L781" s="416"/>
      <c r="M781" s="416"/>
      <c r="N781" s="416"/>
      <c r="O781" s="416"/>
      <c r="P781" s="416"/>
      <c r="Q781" s="416"/>
      <c r="R781" s="416"/>
      <c r="S781" s="416"/>
      <c r="T781" s="417"/>
      <c r="U781" s="418">
        <v>13932</v>
      </c>
      <c r="V781" s="419"/>
      <c r="W781" s="419"/>
      <c r="X781" s="419"/>
      <c r="Y781" s="419"/>
      <c r="Z781" s="419"/>
      <c r="AA781" s="420"/>
      <c r="AB781" s="418">
        <v>28278</v>
      </c>
      <c r="AC781" s="419"/>
      <c r="AD781" s="419"/>
      <c r="AE781" s="419"/>
      <c r="AF781" s="419"/>
      <c r="AG781" s="419"/>
      <c r="AH781" s="420"/>
    </row>
    <row r="782" spans="1:36" x14ac:dyDescent="0.25">
      <c r="A782" s="415" t="s">
        <v>1206</v>
      </c>
      <c r="B782" s="416"/>
      <c r="C782" s="416"/>
      <c r="D782" s="416"/>
      <c r="E782" s="416"/>
      <c r="F782" s="416"/>
      <c r="G782" s="416"/>
      <c r="H782" s="416"/>
      <c r="I782" s="416"/>
      <c r="J782" s="416"/>
      <c r="K782" s="416"/>
      <c r="L782" s="416"/>
      <c r="M782" s="416"/>
      <c r="N782" s="416"/>
      <c r="O782" s="416"/>
      <c r="P782" s="416"/>
      <c r="Q782" s="416"/>
      <c r="R782" s="416"/>
      <c r="S782" s="416"/>
      <c r="T782" s="417"/>
      <c r="U782" s="418">
        <v>19535</v>
      </c>
      <c r="V782" s="419"/>
      <c r="W782" s="419"/>
      <c r="X782" s="419"/>
      <c r="Y782" s="419"/>
      <c r="Z782" s="419"/>
      <c r="AA782" s="420"/>
      <c r="AB782" s="418">
        <v>19870</v>
      </c>
      <c r="AC782" s="419"/>
      <c r="AD782" s="419"/>
      <c r="AE782" s="419"/>
      <c r="AF782" s="419"/>
      <c r="AG782" s="419"/>
      <c r="AH782" s="420"/>
    </row>
    <row r="783" spans="1:36" x14ac:dyDescent="0.25">
      <c r="A783" s="415" t="s">
        <v>1207</v>
      </c>
      <c r="B783" s="416"/>
      <c r="C783" s="416"/>
      <c r="D783" s="416"/>
      <c r="E783" s="416"/>
      <c r="F783" s="416"/>
      <c r="G783" s="416"/>
      <c r="H783" s="416"/>
      <c r="I783" s="416"/>
      <c r="J783" s="416"/>
      <c r="K783" s="416"/>
      <c r="L783" s="416"/>
      <c r="M783" s="416"/>
      <c r="N783" s="416"/>
      <c r="O783" s="416"/>
      <c r="P783" s="416"/>
      <c r="Q783" s="416"/>
      <c r="R783" s="416"/>
      <c r="S783" s="416"/>
      <c r="T783" s="417"/>
      <c r="U783" s="418">
        <v>9736</v>
      </c>
      <c r="V783" s="419"/>
      <c r="W783" s="419"/>
      <c r="X783" s="419"/>
      <c r="Y783" s="419"/>
      <c r="Z783" s="419"/>
      <c r="AA783" s="420"/>
      <c r="AB783" s="418">
        <v>15033</v>
      </c>
      <c r="AC783" s="419"/>
      <c r="AD783" s="419"/>
      <c r="AE783" s="419"/>
      <c r="AF783" s="419"/>
      <c r="AG783" s="419"/>
      <c r="AH783" s="420"/>
    </row>
    <row r="784" spans="1:36" x14ac:dyDescent="0.25">
      <c r="A784" s="415" t="s">
        <v>1208</v>
      </c>
      <c r="B784" s="416"/>
      <c r="C784" s="416"/>
      <c r="D784" s="416"/>
      <c r="E784" s="416"/>
      <c r="F784" s="416"/>
      <c r="G784" s="416"/>
      <c r="H784" s="416"/>
      <c r="I784" s="416"/>
      <c r="J784" s="416"/>
      <c r="K784" s="416"/>
      <c r="L784" s="416"/>
      <c r="M784" s="416"/>
      <c r="N784" s="416"/>
      <c r="O784" s="416"/>
      <c r="P784" s="416"/>
      <c r="Q784" s="416"/>
      <c r="R784" s="416"/>
      <c r="S784" s="416"/>
      <c r="T784" s="417"/>
      <c r="U784" s="418">
        <v>137674</v>
      </c>
      <c r="V784" s="419"/>
      <c r="W784" s="419"/>
      <c r="X784" s="419"/>
      <c r="Y784" s="419"/>
      <c r="Z784" s="419"/>
      <c r="AA784" s="420"/>
      <c r="AB784" s="418">
        <v>138912</v>
      </c>
      <c r="AC784" s="419"/>
      <c r="AD784" s="419"/>
      <c r="AE784" s="419"/>
      <c r="AF784" s="419"/>
      <c r="AG784" s="419"/>
      <c r="AH784" s="420"/>
    </row>
    <row r="785" spans="1:38" ht="20.45" customHeight="1" x14ac:dyDescent="0.25">
      <c r="A785" s="415" t="s">
        <v>1209</v>
      </c>
      <c r="B785" s="416"/>
      <c r="C785" s="416"/>
      <c r="D785" s="416"/>
      <c r="E785" s="416"/>
      <c r="F785" s="416"/>
      <c r="G785" s="416"/>
      <c r="H785" s="416"/>
      <c r="I785" s="416"/>
      <c r="J785" s="416"/>
      <c r="K785" s="416"/>
      <c r="L785" s="416"/>
      <c r="M785" s="416"/>
      <c r="N785" s="416"/>
      <c r="O785" s="416"/>
      <c r="P785" s="416"/>
      <c r="Q785" s="416"/>
      <c r="R785" s="416"/>
      <c r="S785" s="416"/>
      <c r="T785" s="417"/>
      <c r="U785" s="418">
        <v>168728</v>
      </c>
      <c r="V785" s="419"/>
      <c r="W785" s="419"/>
      <c r="X785" s="419"/>
      <c r="Y785" s="419"/>
      <c r="Z785" s="419"/>
      <c r="AA785" s="420"/>
      <c r="AB785" s="418"/>
      <c r="AC785" s="419"/>
      <c r="AD785" s="419"/>
      <c r="AE785" s="419"/>
      <c r="AF785" s="419"/>
      <c r="AG785" s="419"/>
      <c r="AH785" s="420"/>
    </row>
    <row r="786" spans="1:38" x14ac:dyDescent="0.25">
      <c r="A786" s="371" t="s">
        <v>203</v>
      </c>
      <c r="B786" s="372"/>
      <c r="C786" s="372"/>
      <c r="D786" s="372"/>
      <c r="E786" s="372"/>
      <c r="F786" s="372"/>
      <c r="G786" s="372"/>
      <c r="H786" s="372"/>
      <c r="I786" s="372"/>
      <c r="J786" s="372"/>
      <c r="K786" s="372"/>
      <c r="L786" s="372"/>
      <c r="M786" s="372"/>
      <c r="N786" s="372"/>
      <c r="O786" s="372"/>
      <c r="P786" s="372"/>
      <c r="Q786" s="372"/>
      <c r="R786" s="372"/>
      <c r="S786" s="372"/>
      <c r="T786" s="373"/>
      <c r="U786" s="418">
        <f>SUM(U787:AA789)</f>
        <v>40860</v>
      </c>
      <c r="V786" s="419"/>
      <c r="W786" s="419"/>
      <c r="X786" s="419"/>
      <c r="Y786" s="419"/>
      <c r="Z786" s="419"/>
      <c r="AA786" s="420"/>
      <c r="AB786" s="418">
        <v>527946</v>
      </c>
      <c r="AC786" s="419"/>
      <c r="AD786" s="419"/>
      <c r="AE786" s="419"/>
      <c r="AF786" s="419"/>
      <c r="AG786" s="419"/>
      <c r="AH786" s="420"/>
      <c r="AI786" t="str">
        <f>IF(ROUND(AB786-VZAS!E25,0)=0,"","CHYBA")</f>
        <v/>
      </c>
      <c r="AJ786" t="s">
        <v>1077</v>
      </c>
    </row>
    <row r="787" spans="1:38" x14ac:dyDescent="0.25">
      <c r="A787" s="415" t="s">
        <v>1196</v>
      </c>
      <c r="B787" s="416"/>
      <c r="C787" s="416"/>
      <c r="D787" s="416"/>
      <c r="E787" s="416"/>
      <c r="F787" s="416"/>
      <c r="G787" s="416"/>
      <c r="H787" s="416"/>
      <c r="I787" s="416"/>
      <c r="J787" s="416"/>
      <c r="K787" s="416"/>
      <c r="L787" s="416"/>
      <c r="M787" s="416"/>
      <c r="N787" s="416"/>
      <c r="O787" s="416"/>
      <c r="P787" s="416"/>
      <c r="Q787" s="416"/>
      <c r="R787" s="416"/>
      <c r="S787" s="416"/>
      <c r="T787" s="417"/>
      <c r="U787" s="384">
        <v>21780</v>
      </c>
      <c r="V787" s="385"/>
      <c r="W787" s="385"/>
      <c r="X787" s="385"/>
      <c r="Y787" s="385"/>
      <c r="Z787" s="385"/>
      <c r="AA787" s="386"/>
      <c r="AB787" s="384">
        <v>24278</v>
      </c>
      <c r="AC787" s="385"/>
      <c r="AD787" s="385"/>
      <c r="AE787" s="385"/>
      <c r="AF787" s="385"/>
      <c r="AG787" s="385"/>
      <c r="AH787" s="386"/>
      <c r="AI787" t="str">
        <f>IF(ROUND(U786-VZAS!D25,0)=0,"","CHYBA")</f>
        <v/>
      </c>
      <c r="AJ787" t="s">
        <v>1077</v>
      </c>
    </row>
    <row r="788" spans="1:38" x14ac:dyDescent="0.25">
      <c r="A788" s="415" t="s">
        <v>1197</v>
      </c>
      <c r="B788" s="416"/>
      <c r="C788" s="416"/>
      <c r="D788" s="416"/>
      <c r="E788" s="416"/>
      <c r="F788" s="416"/>
      <c r="G788" s="416"/>
      <c r="H788" s="416"/>
      <c r="I788" s="416"/>
      <c r="J788" s="416"/>
      <c r="K788" s="416"/>
      <c r="L788" s="416"/>
      <c r="M788" s="416"/>
      <c r="N788" s="416"/>
      <c r="O788" s="416"/>
      <c r="P788" s="416"/>
      <c r="Q788" s="416"/>
      <c r="R788" s="416"/>
      <c r="S788" s="416"/>
      <c r="T788" s="417"/>
      <c r="U788" s="384">
        <v>8322</v>
      </c>
      <c r="V788" s="385"/>
      <c r="W788" s="385"/>
      <c r="X788" s="385"/>
      <c r="Y788" s="385"/>
      <c r="Z788" s="385"/>
      <c r="AA788" s="386"/>
      <c r="AB788" s="384">
        <v>474854</v>
      </c>
      <c r="AC788" s="385"/>
      <c r="AD788" s="385"/>
      <c r="AE788" s="385"/>
      <c r="AF788" s="385"/>
      <c r="AG788" s="385"/>
      <c r="AH788" s="386"/>
      <c r="AL788" s="144"/>
    </row>
    <row r="789" spans="1:38" x14ac:dyDescent="0.25">
      <c r="A789" s="415" t="s">
        <v>1198</v>
      </c>
      <c r="B789" s="416"/>
      <c r="C789" s="416"/>
      <c r="D789" s="416"/>
      <c r="E789" s="416"/>
      <c r="F789" s="416"/>
      <c r="G789" s="416"/>
      <c r="H789" s="416"/>
      <c r="I789" s="416"/>
      <c r="J789" s="416"/>
      <c r="K789" s="416"/>
      <c r="L789" s="416"/>
      <c r="M789" s="416"/>
      <c r="N789" s="416"/>
      <c r="O789" s="416"/>
      <c r="P789" s="416"/>
      <c r="Q789" s="416"/>
      <c r="R789" s="416"/>
      <c r="S789" s="416"/>
      <c r="T789" s="417"/>
      <c r="U789" s="384">
        <f>10578+180</f>
        <v>10758</v>
      </c>
      <c r="V789" s="385"/>
      <c r="W789" s="385"/>
      <c r="X789" s="385"/>
      <c r="Y789" s="385"/>
      <c r="Z789" s="385"/>
      <c r="AA789" s="386"/>
      <c r="AB789" s="384">
        <v>28814</v>
      </c>
      <c r="AC789" s="385"/>
      <c r="AD789" s="385"/>
      <c r="AE789" s="385"/>
      <c r="AF789" s="385"/>
      <c r="AG789" s="385"/>
      <c r="AH789" s="386"/>
    </row>
    <row r="790" spans="1:38" x14ac:dyDescent="0.25">
      <c r="A790" s="371" t="s">
        <v>204</v>
      </c>
      <c r="B790" s="372"/>
      <c r="C790" s="372"/>
      <c r="D790" s="372"/>
      <c r="E790" s="372"/>
      <c r="F790" s="372"/>
      <c r="G790" s="372"/>
      <c r="H790" s="372"/>
      <c r="I790" s="372"/>
      <c r="J790" s="372"/>
      <c r="K790" s="372"/>
      <c r="L790" s="372"/>
      <c r="M790" s="372"/>
      <c r="N790" s="372"/>
      <c r="O790" s="372"/>
      <c r="P790" s="372"/>
      <c r="Q790" s="372"/>
      <c r="R790" s="372"/>
      <c r="S790" s="372"/>
      <c r="T790" s="373"/>
      <c r="U790" s="384">
        <v>44648</v>
      </c>
      <c r="V790" s="385"/>
      <c r="W790" s="385"/>
      <c r="X790" s="385"/>
      <c r="Y790" s="385"/>
      <c r="Z790" s="385"/>
      <c r="AA790" s="386"/>
      <c r="AB790" s="384">
        <v>8572</v>
      </c>
      <c r="AC790" s="385"/>
      <c r="AD790" s="385"/>
      <c r="AE790" s="385"/>
      <c r="AF790" s="385"/>
      <c r="AG790" s="385"/>
      <c r="AH790" s="386"/>
      <c r="AI790" t="str">
        <f>IF(ROUND(AB790-VZAS!E32-VZAS!E38-VZAS!E40-VZAS!E41-VZAS!E43-VZAS!E45-VZAS!E47-VZAS!E49,0)=0,"","CHYBA")</f>
        <v/>
      </c>
      <c r="AJ790" t="s">
        <v>1077</v>
      </c>
    </row>
    <row r="791" spans="1:38" x14ac:dyDescent="0.25">
      <c r="A791" s="415" t="s">
        <v>205</v>
      </c>
      <c r="B791" s="416"/>
      <c r="C791" s="416"/>
      <c r="D791" s="416"/>
      <c r="E791" s="416"/>
      <c r="F791" s="416"/>
      <c r="G791" s="416"/>
      <c r="H791" s="416"/>
      <c r="I791" s="416"/>
      <c r="J791" s="416"/>
      <c r="K791" s="416"/>
      <c r="L791" s="416"/>
      <c r="M791" s="416"/>
      <c r="N791" s="416"/>
      <c r="O791" s="416"/>
      <c r="P791" s="416"/>
      <c r="Q791" s="416"/>
      <c r="R791" s="416"/>
      <c r="S791" s="416"/>
      <c r="T791" s="417"/>
      <c r="U791" s="384">
        <v>129</v>
      </c>
      <c r="V791" s="385"/>
      <c r="W791" s="385"/>
      <c r="X791" s="385"/>
      <c r="Y791" s="385"/>
      <c r="Z791" s="385"/>
      <c r="AA791" s="386"/>
      <c r="AB791" s="384">
        <v>73</v>
      </c>
      <c r="AC791" s="385"/>
      <c r="AD791" s="385"/>
      <c r="AE791" s="385"/>
      <c r="AF791" s="385"/>
      <c r="AG791" s="385"/>
      <c r="AH791" s="386"/>
      <c r="AI791" t="str">
        <f>IF(ROUND(U790-VZAS!D32-VZAS!D38-VZAS!D40-VZAS!D41-VZAS!D43-VZAS!D45-VZAS!D47-VZAS!D49,0)=0,"","CHYBA")</f>
        <v/>
      </c>
      <c r="AJ791" t="s">
        <v>1077</v>
      </c>
    </row>
    <row r="792" spans="1:38" x14ac:dyDescent="0.25">
      <c r="A792" s="539" t="s">
        <v>206</v>
      </c>
      <c r="B792" s="540"/>
      <c r="C792" s="540"/>
      <c r="D792" s="540"/>
      <c r="E792" s="540"/>
      <c r="F792" s="540"/>
      <c r="G792" s="540"/>
      <c r="H792" s="540"/>
      <c r="I792" s="540"/>
      <c r="J792" s="540"/>
      <c r="K792" s="540"/>
      <c r="L792" s="540"/>
      <c r="M792" s="540"/>
      <c r="N792" s="540"/>
      <c r="O792" s="540"/>
      <c r="P792" s="540"/>
      <c r="Q792" s="540"/>
      <c r="R792" s="540"/>
      <c r="S792" s="540"/>
      <c r="T792" s="541"/>
      <c r="U792" s="384">
        <v>49</v>
      </c>
      <c r="V792" s="385"/>
      <c r="W792" s="385"/>
      <c r="X792" s="385"/>
      <c r="Y792" s="385"/>
      <c r="Z792" s="385"/>
      <c r="AA792" s="386"/>
      <c r="AB792" s="384">
        <v>32</v>
      </c>
      <c r="AC792" s="385"/>
      <c r="AD792" s="385"/>
      <c r="AE792" s="385"/>
      <c r="AF792" s="385"/>
      <c r="AG792" s="385"/>
      <c r="AH792" s="386"/>
    </row>
    <row r="793" spans="1:38" x14ac:dyDescent="0.25">
      <c r="A793" s="409" t="s">
        <v>207</v>
      </c>
      <c r="B793" s="410"/>
      <c r="C793" s="410"/>
      <c r="D793" s="410"/>
      <c r="E793" s="410"/>
      <c r="F793" s="410"/>
      <c r="G793" s="410"/>
      <c r="H793" s="410"/>
      <c r="I793" s="410"/>
      <c r="J793" s="410"/>
      <c r="K793" s="410"/>
      <c r="L793" s="410"/>
      <c r="M793" s="410"/>
      <c r="N793" s="410"/>
      <c r="O793" s="410"/>
      <c r="P793" s="410"/>
      <c r="Q793" s="410"/>
      <c r="R793" s="410"/>
      <c r="S793" s="410"/>
      <c r="T793" s="411"/>
      <c r="U793" s="384">
        <v>44519</v>
      </c>
      <c r="V793" s="385"/>
      <c r="W793" s="385"/>
      <c r="X793" s="385"/>
      <c r="Y793" s="385"/>
      <c r="Z793" s="385"/>
      <c r="AA793" s="386"/>
      <c r="AB793" s="384">
        <v>8499</v>
      </c>
      <c r="AC793" s="385"/>
      <c r="AD793" s="385"/>
      <c r="AE793" s="385"/>
      <c r="AF793" s="385"/>
      <c r="AG793" s="385"/>
      <c r="AH793" s="386"/>
    </row>
    <row r="794" spans="1:38" x14ac:dyDescent="0.25">
      <c r="A794" s="415" t="s">
        <v>1199</v>
      </c>
      <c r="B794" s="416"/>
      <c r="C794" s="416"/>
      <c r="D794" s="416"/>
      <c r="E794" s="416"/>
      <c r="F794" s="416"/>
      <c r="G794" s="416"/>
      <c r="H794" s="416"/>
      <c r="I794" s="416"/>
      <c r="J794" s="416"/>
      <c r="K794" s="416"/>
      <c r="L794" s="416"/>
      <c r="M794" s="416"/>
      <c r="N794" s="416"/>
      <c r="O794" s="416"/>
      <c r="P794" s="416"/>
      <c r="Q794" s="416"/>
      <c r="R794" s="416"/>
      <c r="S794" s="416"/>
      <c r="T794" s="417"/>
      <c r="U794" s="384">
        <v>39889</v>
      </c>
      <c r="V794" s="385"/>
      <c r="W794" s="385"/>
      <c r="X794" s="385"/>
      <c r="Y794" s="385"/>
      <c r="Z794" s="385"/>
      <c r="AA794" s="386"/>
      <c r="AB794" s="384">
        <v>4574</v>
      </c>
      <c r="AC794" s="385"/>
      <c r="AD794" s="385"/>
      <c r="AE794" s="385"/>
      <c r="AF794" s="385"/>
      <c r="AG794" s="385"/>
      <c r="AH794" s="386"/>
    </row>
    <row r="795" spans="1:38" x14ac:dyDescent="0.25">
      <c r="A795" s="415" t="s">
        <v>1200</v>
      </c>
      <c r="B795" s="416"/>
      <c r="C795" s="416"/>
      <c r="D795" s="416"/>
      <c r="E795" s="416"/>
      <c r="F795" s="416"/>
      <c r="G795" s="416"/>
      <c r="H795" s="416"/>
      <c r="I795" s="416"/>
      <c r="J795" s="416"/>
      <c r="K795" s="416"/>
      <c r="L795" s="416"/>
      <c r="M795" s="416"/>
      <c r="N795" s="416"/>
      <c r="O795" s="416"/>
      <c r="P795" s="416"/>
      <c r="Q795" s="416"/>
      <c r="R795" s="416"/>
      <c r="S795" s="416"/>
      <c r="T795" s="417"/>
      <c r="U795" s="384">
        <v>4630</v>
      </c>
      <c r="V795" s="385"/>
      <c r="W795" s="385"/>
      <c r="X795" s="385"/>
      <c r="Y795" s="385"/>
      <c r="Z795" s="385"/>
      <c r="AA795" s="386"/>
      <c r="AB795" s="384">
        <v>3925</v>
      </c>
      <c r="AC795" s="385"/>
      <c r="AD795" s="385"/>
      <c r="AE795" s="385"/>
      <c r="AF795" s="385"/>
      <c r="AG795" s="385"/>
      <c r="AH795" s="386"/>
    </row>
    <row r="796" spans="1:38" ht="14.45" hidden="1" x14ac:dyDescent="0.3">
      <c r="A796" s="371" t="s">
        <v>208</v>
      </c>
      <c r="B796" s="372"/>
      <c r="C796" s="372"/>
      <c r="D796" s="372"/>
      <c r="E796" s="372"/>
      <c r="F796" s="372"/>
      <c r="G796" s="372"/>
      <c r="H796" s="372"/>
      <c r="I796" s="372"/>
      <c r="J796" s="372"/>
      <c r="K796" s="372"/>
      <c r="L796" s="372"/>
      <c r="M796" s="372"/>
      <c r="N796" s="372"/>
      <c r="O796" s="372"/>
      <c r="P796" s="372"/>
      <c r="Q796" s="372"/>
      <c r="R796" s="372"/>
      <c r="S796" s="372"/>
      <c r="T796" s="373"/>
      <c r="U796" s="384">
        <v>0</v>
      </c>
      <c r="V796" s="385"/>
      <c r="W796" s="385"/>
      <c r="X796" s="385"/>
      <c r="Y796" s="385"/>
      <c r="Z796" s="385"/>
      <c r="AA796" s="386"/>
      <c r="AB796" s="384">
        <v>0</v>
      </c>
      <c r="AC796" s="385"/>
      <c r="AD796" s="385"/>
      <c r="AE796" s="385"/>
      <c r="AF796" s="385"/>
      <c r="AG796" s="385"/>
      <c r="AH796" s="386"/>
      <c r="AI796" t="str">
        <f>IF(ROUND(AB796-VZAS!E57,0)=0,"","CHYBA")</f>
        <v/>
      </c>
      <c r="AJ796" t="s">
        <v>1077</v>
      </c>
    </row>
    <row r="797" spans="1:38" ht="14.45" hidden="1" x14ac:dyDescent="0.3">
      <c r="A797" s="409"/>
      <c r="B797" s="410"/>
      <c r="C797" s="410"/>
      <c r="D797" s="410"/>
      <c r="E797" s="410"/>
      <c r="F797" s="410"/>
      <c r="G797" s="410"/>
      <c r="H797" s="410"/>
      <c r="I797" s="410"/>
      <c r="J797" s="410"/>
      <c r="K797" s="410"/>
      <c r="L797" s="410"/>
      <c r="M797" s="410"/>
      <c r="N797" s="410"/>
      <c r="O797" s="410"/>
      <c r="P797" s="410"/>
      <c r="Q797" s="410"/>
      <c r="R797" s="410"/>
      <c r="S797" s="410"/>
      <c r="T797" s="411"/>
      <c r="U797" s="384"/>
      <c r="V797" s="385"/>
      <c r="W797" s="385"/>
      <c r="X797" s="385"/>
      <c r="Y797" s="385"/>
      <c r="Z797" s="385"/>
      <c r="AA797" s="386"/>
      <c r="AB797" s="384"/>
      <c r="AC797" s="385"/>
      <c r="AD797" s="385"/>
      <c r="AE797" s="385"/>
      <c r="AF797" s="385"/>
      <c r="AG797" s="385"/>
      <c r="AH797" s="386"/>
      <c r="AI797" t="str">
        <f>IF(ROUND(U796-VZAS!D57,0)=0,"","CHYBA")</f>
        <v/>
      </c>
      <c r="AJ797" t="s">
        <v>1077</v>
      </c>
    </row>
    <row r="798" spans="1:38" ht="14.45" hidden="1" x14ac:dyDescent="0.3">
      <c r="A798" s="409"/>
      <c r="B798" s="410"/>
      <c r="C798" s="410"/>
      <c r="D798" s="410"/>
      <c r="E798" s="410"/>
      <c r="F798" s="410"/>
      <c r="G798" s="410"/>
      <c r="H798" s="410"/>
      <c r="I798" s="410"/>
      <c r="J798" s="410"/>
      <c r="K798" s="410"/>
      <c r="L798" s="410"/>
      <c r="M798" s="410"/>
      <c r="N798" s="410"/>
      <c r="O798" s="410"/>
      <c r="P798" s="410"/>
      <c r="Q798" s="410"/>
      <c r="R798" s="410"/>
      <c r="S798" s="410"/>
      <c r="T798" s="411"/>
      <c r="U798" s="384"/>
      <c r="V798" s="385"/>
      <c r="W798" s="385"/>
      <c r="X798" s="385"/>
      <c r="Y798" s="385"/>
      <c r="Z798" s="385"/>
      <c r="AA798" s="386"/>
      <c r="AB798" s="384"/>
      <c r="AC798" s="385"/>
      <c r="AD798" s="385"/>
      <c r="AE798" s="385"/>
      <c r="AF798" s="385"/>
      <c r="AG798" s="385"/>
      <c r="AH798" s="386"/>
    </row>
    <row r="799" spans="1:38" x14ac:dyDescent="0.25">
      <c r="A799" s="177"/>
      <c r="B799" s="177"/>
      <c r="C799" s="177"/>
      <c r="D799" s="177"/>
      <c r="E799" s="177"/>
      <c r="F799" s="177"/>
      <c r="G799" s="177"/>
      <c r="H799" s="177"/>
      <c r="I799" s="177"/>
      <c r="J799" s="177"/>
      <c r="K799" s="177"/>
      <c r="L799" s="177"/>
      <c r="M799" s="177"/>
      <c r="N799" s="177"/>
      <c r="O799" s="177"/>
      <c r="P799" s="177"/>
      <c r="Q799" s="177"/>
      <c r="R799" s="177"/>
      <c r="S799" s="177"/>
      <c r="T799" s="177"/>
      <c r="U799" s="177"/>
      <c r="V799" s="177"/>
      <c r="W799" s="177"/>
      <c r="X799" s="177"/>
      <c r="Y799" s="177"/>
      <c r="Z799" s="177"/>
      <c r="AA799" s="177"/>
      <c r="AB799" s="177"/>
      <c r="AC799" s="177"/>
      <c r="AD799" s="177"/>
      <c r="AE799" s="177"/>
      <c r="AF799" s="177"/>
      <c r="AG799" s="177"/>
      <c r="AH799" s="177"/>
    </row>
    <row r="800" spans="1:38" ht="14.45" hidden="1" x14ac:dyDescent="0.3">
      <c r="A800" s="374" t="s">
        <v>209</v>
      </c>
      <c r="B800" s="374"/>
      <c r="C800" s="374"/>
      <c r="D800" s="374"/>
      <c r="E800" s="374"/>
      <c r="F800" s="374"/>
      <c r="G800" s="374"/>
      <c r="H800" s="374"/>
      <c r="I800" s="374"/>
      <c r="J800" s="374"/>
      <c r="K800" s="374"/>
      <c r="L800" s="374"/>
      <c r="M800" s="374"/>
      <c r="N800" s="374"/>
      <c r="O800" s="374"/>
      <c r="P800" s="374"/>
      <c r="Q800" s="374"/>
      <c r="R800" s="374"/>
      <c r="S800" s="374"/>
      <c r="T800" s="374"/>
      <c r="U800" s="374"/>
      <c r="V800" s="374"/>
      <c r="W800" s="374"/>
      <c r="X800" s="374"/>
      <c r="Y800" s="374"/>
      <c r="Z800" s="374"/>
      <c r="AA800" s="374"/>
      <c r="AB800" s="374"/>
      <c r="AC800" s="374"/>
      <c r="AD800" s="374"/>
      <c r="AE800" s="374"/>
      <c r="AF800" s="374"/>
      <c r="AG800" s="374"/>
      <c r="AH800" s="374"/>
    </row>
    <row r="801" spans="1:34" ht="14.45" hidden="1" x14ac:dyDescent="0.3">
      <c r="A801" s="177"/>
      <c r="B801" s="177"/>
      <c r="C801" s="177"/>
      <c r="D801" s="177"/>
      <c r="E801" s="177"/>
      <c r="F801" s="177"/>
      <c r="G801" s="177"/>
      <c r="H801" s="177"/>
      <c r="I801" s="177"/>
      <c r="J801" s="177"/>
      <c r="K801" s="177"/>
      <c r="L801" s="177"/>
      <c r="M801" s="177"/>
      <c r="N801" s="177"/>
      <c r="O801" s="177"/>
      <c r="P801" s="177"/>
      <c r="Q801" s="177"/>
      <c r="R801" s="177"/>
      <c r="S801" s="177"/>
      <c r="T801" s="177"/>
      <c r="U801" s="177"/>
      <c r="V801" s="177"/>
      <c r="W801" s="177"/>
      <c r="X801" s="177"/>
      <c r="Y801" s="177"/>
      <c r="Z801" s="177"/>
      <c r="AA801" s="177"/>
      <c r="AB801" s="177"/>
      <c r="AC801" s="177"/>
      <c r="AD801" s="177"/>
      <c r="AE801" s="177"/>
      <c r="AF801" s="177"/>
      <c r="AG801" s="177"/>
      <c r="AH801" s="177"/>
    </row>
    <row r="802" spans="1:34" x14ac:dyDescent="0.25">
      <c r="A802" s="177"/>
      <c r="B802" s="177"/>
      <c r="C802" s="177"/>
      <c r="D802" s="177"/>
      <c r="E802" s="177"/>
      <c r="F802" s="177"/>
      <c r="G802" s="177"/>
      <c r="H802" s="177"/>
      <c r="I802" s="177"/>
      <c r="J802" s="177"/>
      <c r="K802" s="177"/>
      <c r="L802" s="177"/>
      <c r="M802" s="177"/>
      <c r="N802" s="177"/>
      <c r="O802" s="177"/>
      <c r="P802" s="177"/>
      <c r="Q802" s="177"/>
      <c r="R802" s="177"/>
      <c r="S802" s="177"/>
      <c r="T802" s="177"/>
      <c r="U802" s="177"/>
      <c r="V802" s="177"/>
      <c r="W802" s="177"/>
      <c r="X802" s="177"/>
      <c r="Y802" s="177"/>
      <c r="Z802" s="177"/>
      <c r="AA802" s="177"/>
      <c r="AB802" s="177"/>
      <c r="AC802" s="177"/>
      <c r="AD802" s="177"/>
      <c r="AE802" s="177"/>
      <c r="AF802" s="177"/>
      <c r="AG802" s="177"/>
      <c r="AH802" s="177"/>
    </row>
    <row r="803" spans="1:34" x14ac:dyDescent="0.25">
      <c r="A803" s="177"/>
      <c r="B803" s="177"/>
      <c r="C803" s="177"/>
      <c r="D803" s="177"/>
      <c r="E803" s="177"/>
      <c r="F803" s="177"/>
      <c r="G803" s="177"/>
      <c r="H803" s="177"/>
      <c r="I803" s="177"/>
      <c r="J803" s="177"/>
      <c r="K803" s="177"/>
      <c r="L803" s="177"/>
      <c r="M803" s="177"/>
      <c r="N803" s="177"/>
      <c r="O803" s="177"/>
      <c r="P803" s="177"/>
      <c r="Q803" s="177"/>
      <c r="R803" s="177"/>
      <c r="S803" s="177"/>
      <c r="T803" s="177"/>
      <c r="U803" s="177"/>
      <c r="V803" s="177"/>
      <c r="W803" s="177"/>
      <c r="X803" s="177"/>
      <c r="Y803" s="177"/>
      <c r="Z803" s="177"/>
      <c r="AA803" s="177"/>
      <c r="AB803" s="177"/>
      <c r="AC803" s="177"/>
      <c r="AD803" s="177"/>
      <c r="AE803" s="177"/>
      <c r="AF803" s="177"/>
      <c r="AG803" s="177"/>
      <c r="AH803" s="177"/>
    </row>
    <row r="804" spans="1:34" x14ac:dyDescent="0.25">
      <c r="A804" s="211" t="s">
        <v>210</v>
      </c>
      <c r="B804" s="177"/>
      <c r="C804" s="177"/>
      <c r="D804" s="177"/>
      <c r="E804" s="177"/>
      <c r="F804" s="177"/>
      <c r="G804" s="177"/>
      <c r="H804" s="177"/>
      <c r="I804" s="177"/>
      <c r="J804" s="177"/>
      <c r="K804" s="177"/>
      <c r="L804" s="177"/>
      <c r="M804" s="177"/>
      <c r="N804" s="177"/>
      <c r="O804" s="177"/>
      <c r="P804" s="177"/>
      <c r="Q804" s="177"/>
      <c r="R804" s="177"/>
      <c r="S804" s="177"/>
      <c r="T804" s="177"/>
      <c r="U804" s="177"/>
      <c r="V804" s="177"/>
      <c r="W804" s="177"/>
      <c r="X804" s="177"/>
      <c r="Y804" s="177"/>
      <c r="Z804" s="177"/>
      <c r="AA804" s="177"/>
      <c r="AB804" s="177"/>
      <c r="AC804" s="177"/>
      <c r="AD804" s="177"/>
      <c r="AE804" s="177"/>
      <c r="AF804" s="177"/>
      <c r="AG804" s="177"/>
      <c r="AH804" s="177"/>
    </row>
    <row r="805" spans="1:34" x14ac:dyDescent="0.25">
      <c r="A805" s="177"/>
      <c r="B805" s="177"/>
      <c r="C805" s="177"/>
      <c r="D805" s="177"/>
      <c r="E805" s="177"/>
      <c r="F805" s="177"/>
      <c r="G805" s="177"/>
      <c r="H805" s="177"/>
      <c r="I805" s="177"/>
      <c r="J805" s="177"/>
      <c r="K805" s="177"/>
      <c r="L805" s="177"/>
      <c r="M805" s="177"/>
      <c r="N805" s="177"/>
      <c r="O805" s="177"/>
      <c r="P805" s="177"/>
      <c r="Q805" s="177"/>
      <c r="R805" s="177"/>
      <c r="S805" s="177"/>
      <c r="T805" s="177"/>
      <c r="U805" s="177"/>
      <c r="V805" s="177"/>
      <c r="W805" s="177"/>
      <c r="X805" s="177"/>
      <c r="Y805" s="177"/>
      <c r="Z805" s="177"/>
      <c r="AA805" s="177"/>
      <c r="AB805" s="177"/>
      <c r="AC805" s="177"/>
      <c r="AD805" s="177"/>
      <c r="AE805" s="177"/>
      <c r="AF805" s="177"/>
      <c r="AG805" s="177"/>
      <c r="AH805" s="177"/>
    </row>
    <row r="806" spans="1:34" ht="33" customHeight="1" x14ac:dyDescent="0.25">
      <c r="A806" s="381" t="s">
        <v>90</v>
      </c>
      <c r="B806" s="382"/>
      <c r="C806" s="382"/>
      <c r="D806" s="382"/>
      <c r="E806" s="382"/>
      <c r="F806" s="382"/>
      <c r="G806" s="382"/>
      <c r="H806" s="382"/>
      <c r="I806" s="382"/>
      <c r="J806" s="382"/>
      <c r="K806" s="382"/>
      <c r="L806" s="382"/>
      <c r="M806" s="382"/>
      <c r="N806" s="382"/>
      <c r="O806" s="382"/>
      <c r="P806" s="382"/>
      <c r="Q806" s="382"/>
      <c r="R806" s="383"/>
      <c r="S806" s="381" t="s">
        <v>58</v>
      </c>
      <c r="T806" s="382"/>
      <c r="U806" s="382"/>
      <c r="V806" s="382"/>
      <c r="W806" s="382"/>
      <c r="X806" s="382"/>
      <c r="Y806" s="382"/>
      <c r="Z806" s="383"/>
      <c r="AA806" s="381" t="s">
        <v>59</v>
      </c>
      <c r="AB806" s="382"/>
      <c r="AC806" s="382"/>
      <c r="AD806" s="382"/>
      <c r="AE806" s="382"/>
      <c r="AF806" s="382"/>
      <c r="AG806" s="382"/>
      <c r="AH806" s="383"/>
    </row>
    <row r="807" spans="1:34" ht="30.75" customHeight="1" x14ac:dyDescent="0.25">
      <c r="A807" s="409" t="s">
        <v>211</v>
      </c>
      <c r="B807" s="410"/>
      <c r="C807" s="410"/>
      <c r="D807" s="410"/>
      <c r="E807" s="410"/>
      <c r="F807" s="410"/>
      <c r="G807" s="410"/>
      <c r="H807" s="410"/>
      <c r="I807" s="410"/>
      <c r="J807" s="410"/>
      <c r="K807" s="410"/>
      <c r="L807" s="410"/>
      <c r="M807" s="410"/>
      <c r="N807" s="410"/>
      <c r="O807" s="410"/>
      <c r="P807" s="410"/>
      <c r="Q807" s="410"/>
      <c r="R807" s="411"/>
      <c r="S807" s="352">
        <v>-648</v>
      </c>
      <c r="T807" s="353"/>
      <c r="U807" s="353"/>
      <c r="V807" s="353"/>
      <c r="W807" s="353"/>
      <c r="X807" s="353"/>
      <c r="Y807" s="353"/>
      <c r="Z807" s="354"/>
      <c r="AA807" s="352">
        <v>241</v>
      </c>
      <c r="AB807" s="353"/>
      <c r="AC807" s="353"/>
      <c r="AD807" s="353"/>
      <c r="AE807" s="353"/>
      <c r="AF807" s="353"/>
      <c r="AG807" s="353"/>
      <c r="AH807" s="354"/>
    </row>
    <row r="808" spans="1:34" ht="27" customHeight="1" x14ac:dyDescent="0.25">
      <c r="A808" s="409" t="s">
        <v>212</v>
      </c>
      <c r="B808" s="410"/>
      <c r="C808" s="410"/>
      <c r="D808" s="410"/>
      <c r="E808" s="410"/>
      <c r="F808" s="410"/>
      <c r="G808" s="410"/>
      <c r="H808" s="410"/>
      <c r="I808" s="410"/>
      <c r="J808" s="410"/>
      <c r="K808" s="410"/>
      <c r="L808" s="410"/>
      <c r="M808" s="410"/>
      <c r="N808" s="410"/>
      <c r="O808" s="410"/>
      <c r="P808" s="410"/>
      <c r="Q808" s="410"/>
      <c r="R808" s="411"/>
      <c r="S808" s="352">
        <v>243</v>
      </c>
      <c r="T808" s="353"/>
      <c r="U808" s="353"/>
      <c r="V808" s="353"/>
      <c r="W808" s="353"/>
      <c r="X808" s="353"/>
      <c r="Y808" s="353"/>
      <c r="Z808" s="354"/>
      <c r="AA808" s="352">
        <v>-1837</v>
      </c>
      <c r="AB808" s="353"/>
      <c r="AC808" s="353"/>
      <c r="AD808" s="353"/>
      <c r="AE808" s="353"/>
      <c r="AF808" s="353"/>
      <c r="AG808" s="353"/>
      <c r="AH808" s="354"/>
    </row>
    <row r="809" spans="1:34" ht="56.25" customHeight="1" x14ac:dyDescent="0.25">
      <c r="A809" s="409" t="s">
        <v>213</v>
      </c>
      <c r="B809" s="410"/>
      <c r="C809" s="410"/>
      <c r="D809" s="410"/>
      <c r="E809" s="410"/>
      <c r="F809" s="410"/>
      <c r="G809" s="410"/>
      <c r="H809" s="410"/>
      <c r="I809" s="410"/>
      <c r="J809" s="410"/>
      <c r="K809" s="410"/>
      <c r="L809" s="410"/>
      <c r="M809" s="410"/>
      <c r="N809" s="410"/>
      <c r="O809" s="410"/>
      <c r="P809" s="410"/>
      <c r="Q809" s="410"/>
      <c r="R809" s="411"/>
      <c r="S809" s="352"/>
      <c r="T809" s="353"/>
      <c r="U809" s="353"/>
      <c r="V809" s="353"/>
      <c r="W809" s="353"/>
      <c r="X809" s="353"/>
      <c r="Y809" s="353"/>
      <c r="Z809" s="354"/>
      <c r="AA809" s="352"/>
      <c r="AB809" s="353"/>
      <c r="AC809" s="353"/>
      <c r="AD809" s="353"/>
      <c r="AE809" s="353"/>
      <c r="AF809" s="353"/>
      <c r="AG809" s="353"/>
      <c r="AH809" s="354"/>
    </row>
    <row r="810" spans="1:34" ht="48.75" customHeight="1" x14ac:dyDescent="0.25">
      <c r="A810" s="409" t="s">
        <v>214</v>
      </c>
      <c r="B810" s="410"/>
      <c r="C810" s="410"/>
      <c r="D810" s="410"/>
      <c r="E810" s="410"/>
      <c r="F810" s="410"/>
      <c r="G810" s="410"/>
      <c r="H810" s="410"/>
      <c r="I810" s="410"/>
      <c r="J810" s="410"/>
      <c r="K810" s="410"/>
      <c r="L810" s="410"/>
      <c r="M810" s="410"/>
      <c r="N810" s="410"/>
      <c r="O810" s="410"/>
      <c r="P810" s="410"/>
      <c r="Q810" s="410"/>
      <c r="R810" s="411"/>
      <c r="S810" s="352"/>
      <c r="T810" s="353"/>
      <c r="U810" s="353"/>
      <c r="V810" s="353"/>
      <c r="W810" s="353"/>
      <c r="X810" s="353"/>
      <c r="Y810" s="353"/>
      <c r="Z810" s="354"/>
      <c r="AA810" s="352"/>
      <c r="AB810" s="353"/>
      <c r="AC810" s="353"/>
      <c r="AD810" s="353"/>
      <c r="AE810" s="353"/>
      <c r="AF810" s="353"/>
      <c r="AG810" s="353"/>
      <c r="AH810" s="354"/>
    </row>
    <row r="811" spans="1:34" ht="40.5" customHeight="1" x14ac:dyDescent="0.25">
      <c r="A811" s="409" t="s">
        <v>215</v>
      </c>
      <c r="B811" s="410"/>
      <c r="C811" s="410"/>
      <c r="D811" s="410"/>
      <c r="E811" s="410"/>
      <c r="F811" s="410"/>
      <c r="G811" s="410"/>
      <c r="H811" s="410"/>
      <c r="I811" s="410"/>
      <c r="J811" s="410"/>
      <c r="K811" s="410"/>
      <c r="L811" s="410"/>
      <c r="M811" s="410"/>
      <c r="N811" s="410"/>
      <c r="O811" s="410"/>
      <c r="P811" s="410"/>
      <c r="Q811" s="410"/>
      <c r="R811" s="411"/>
      <c r="S811" s="352"/>
      <c r="T811" s="353"/>
      <c r="U811" s="353"/>
      <c r="V811" s="353"/>
      <c r="W811" s="353"/>
      <c r="X811" s="353"/>
      <c r="Y811" s="353"/>
      <c r="Z811" s="354"/>
      <c r="AA811" s="352"/>
      <c r="AB811" s="353"/>
      <c r="AC811" s="353"/>
      <c r="AD811" s="353"/>
      <c r="AE811" s="353"/>
      <c r="AF811" s="353"/>
      <c r="AG811" s="353"/>
      <c r="AH811" s="354"/>
    </row>
    <row r="812" spans="1:34" ht="33" customHeight="1" x14ac:dyDescent="0.25">
      <c r="A812" s="409" t="s">
        <v>216</v>
      </c>
      <c r="B812" s="410"/>
      <c r="C812" s="410"/>
      <c r="D812" s="410"/>
      <c r="E812" s="410"/>
      <c r="F812" s="410"/>
      <c r="G812" s="410"/>
      <c r="H812" s="410"/>
      <c r="I812" s="410"/>
      <c r="J812" s="410"/>
      <c r="K812" s="410"/>
      <c r="L812" s="410"/>
      <c r="M812" s="410"/>
      <c r="N812" s="410"/>
      <c r="O812" s="410"/>
      <c r="P812" s="410"/>
      <c r="Q812" s="410"/>
      <c r="R812" s="411"/>
      <c r="S812" s="352"/>
      <c r="T812" s="353"/>
      <c r="U812" s="353"/>
      <c r="V812" s="353"/>
      <c r="W812" s="353"/>
      <c r="X812" s="353"/>
      <c r="Y812" s="353"/>
      <c r="Z812" s="354"/>
      <c r="AA812" s="352"/>
      <c r="AB812" s="353"/>
      <c r="AC812" s="353"/>
      <c r="AD812" s="353"/>
      <c r="AE812" s="353"/>
      <c r="AF812" s="353"/>
      <c r="AG812" s="353"/>
      <c r="AH812" s="354"/>
    </row>
    <row r="813" spans="1:34" ht="13.5" customHeight="1" x14ac:dyDescent="0.25">
      <c r="A813" s="177"/>
      <c r="B813" s="177"/>
      <c r="C813" s="177"/>
      <c r="D813" s="177"/>
      <c r="E813" s="177"/>
      <c r="F813" s="177"/>
      <c r="G813" s="177"/>
      <c r="H813" s="177"/>
      <c r="I813" s="177"/>
      <c r="J813" s="177"/>
      <c r="K813" s="177"/>
      <c r="L813" s="177"/>
      <c r="M813" s="177"/>
      <c r="N813" s="177"/>
      <c r="O813" s="177"/>
      <c r="P813" s="177"/>
      <c r="Q813" s="177"/>
      <c r="R813" s="177"/>
      <c r="S813" s="177"/>
      <c r="T813" s="177"/>
      <c r="U813" s="177"/>
      <c r="V813" s="177"/>
      <c r="W813" s="177"/>
      <c r="X813" s="177"/>
      <c r="Y813" s="177"/>
      <c r="Z813" s="177"/>
      <c r="AA813" s="177"/>
      <c r="AB813" s="177"/>
      <c r="AC813" s="177"/>
      <c r="AD813" s="177"/>
      <c r="AE813" s="177"/>
      <c r="AF813" s="177"/>
      <c r="AG813" s="177"/>
      <c r="AH813" s="177"/>
    </row>
    <row r="814" spans="1:34" s="148" customFormat="1" ht="41.25" customHeight="1" x14ac:dyDescent="0.25">
      <c r="A814" s="549" t="s">
        <v>1276</v>
      </c>
      <c r="B814" s="549"/>
      <c r="C814" s="549"/>
      <c r="D814" s="549"/>
      <c r="E814" s="549"/>
      <c r="F814" s="549"/>
      <c r="G814" s="549"/>
      <c r="H814" s="549"/>
      <c r="I814" s="549"/>
      <c r="J814" s="549"/>
      <c r="K814" s="549"/>
      <c r="L814" s="549"/>
      <c r="M814" s="549"/>
      <c r="N814" s="549"/>
      <c r="O814" s="549"/>
      <c r="P814" s="549"/>
      <c r="Q814" s="549"/>
      <c r="R814" s="549"/>
      <c r="S814" s="549"/>
      <c r="T814" s="549"/>
      <c r="U814" s="549"/>
      <c r="V814" s="549"/>
      <c r="W814" s="549"/>
      <c r="X814" s="549"/>
      <c r="Y814" s="549"/>
      <c r="Z814" s="549"/>
      <c r="AA814" s="549"/>
      <c r="AB814" s="549"/>
      <c r="AC814" s="549"/>
      <c r="AD814" s="549"/>
      <c r="AE814" s="549"/>
      <c r="AF814" s="549"/>
      <c r="AG814" s="549"/>
      <c r="AH814" s="549"/>
    </row>
    <row r="815" spans="1:34" s="148" customFormat="1" x14ac:dyDescent="0.25">
      <c r="A815" s="217"/>
      <c r="B815" s="217"/>
      <c r="C815" s="217"/>
      <c r="D815" s="217"/>
      <c r="E815" s="217"/>
      <c r="F815" s="217"/>
      <c r="G815" s="217"/>
      <c r="H815" s="217"/>
      <c r="I815" s="217"/>
      <c r="J815" s="217"/>
      <c r="K815" s="217"/>
      <c r="L815" s="217"/>
      <c r="M815" s="217"/>
      <c r="N815" s="217"/>
      <c r="O815" s="217"/>
      <c r="P815" s="217"/>
      <c r="Q815" s="217"/>
      <c r="R815" s="217"/>
      <c r="S815" s="217"/>
      <c r="T815" s="217"/>
      <c r="U815" s="217"/>
      <c r="V815" s="217"/>
      <c r="W815" s="217"/>
      <c r="X815" s="217"/>
      <c r="Y815" s="217"/>
      <c r="Z815" s="217"/>
      <c r="AA815" s="217"/>
      <c r="AB815" s="217"/>
      <c r="AC815" s="217"/>
      <c r="AD815" s="217"/>
      <c r="AE815" s="217"/>
      <c r="AF815" s="217"/>
      <c r="AG815" s="217"/>
      <c r="AH815" s="217"/>
    </row>
    <row r="816" spans="1:34" s="148" customFormat="1" ht="41.25" customHeight="1" x14ac:dyDescent="0.25">
      <c r="A816" s="549" t="s">
        <v>1277</v>
      </c>
      <c r="B816" s="549"/>
      <c r="C816" s="549"/>
      <c r="D816" s="549"/>
      <c r="E816" s="549"/>
      <c r="F816" s="549"/>
      <c r="G816" s="549"/>
      <c r="H816" s="549"/>
      <c r="I816" s="549"/>
      <c r="J816" s="549"/>
      <c r="K816" s="549"/>
      <c r="L816" s="549"/>
      <c r="M816" s="549"/>
      <c r="N816" s="549"/>
      <c r="O816" s="549"/>
      <c r="P816" s="549"/>
      <c r="Q816" s="549"/>
      <c r="R816" s="549"/>
      <c r="S816" s="549"/>
      <c r="T816" s="549"/>
      <c r="U816" s="549"/>
      <c r="V816" s="549"/>
      <c r="W816" s="549"/>
      <c r="X816" s="549"/>
      <c r="Y816" s="549"/>
      <c r="Z816" s="549"/>
      <c r="AA816" s="549"/>
      <c r="AB816" s="549"/>
      <c r="AC816" s="549"/>
      <c r="AD816" s="549"/>
      <c r="AE816" s="549"/>
      <c r="AF816" s="549"/>
      <c r="AG816" s="549"/>
      <c r="AH816" s="549"/>
    </row>
    <row r="817" spans="1:34" s="146" customFormat="1" ht="13.5" hidden="1" customHeight="1" x14ac:dyDescent="0.3">
      <c r="A817" s="177" t="s">
        <v>1352</v>
      </c>
      <c r="B817" s="177"/>
      <c r="C817" s="177"/>
      <c r="D817" s="177"/>
      <c r="E817" s="177"/>
      <c r="F817" s="177"/>
      <c r="G817" s="177"/>
      <c r="H817" s="177"/>
      <c r="I817" s="177"/>
      <c r="J817" s="177"/>
      <c r="K817" s="177"/>
      <c r="L817" s="177"/>
      <c r="M817" s="177"/>
      <c r="N817" s="177"/>
      <c r="O817" s="177"/>
      <c r="P817" s="177"/>
      <c r="Q817" s="177"/>
      <c r="R817" s="177"/>
      <c r="S817" s="177"/>
      <c r="T817" s="177"/>
      <c r="U817" s="177"/>
      <c r="V817" s="177"/>
      <c r="W817" s="177"/>
      <c r="X817" s="177"/>
      <c r="Y817" s="177"/>
      <c r="Z817" s="177"/>
      <c r="AA817" s="177"/>
      <c r="AB817" s="177"/>
      <c r="AC817" s="177"/>
      <c r="AD817" s="177"/>
      <c r="AE817" s="177"/>
      <c r="AF817" s="177"/>
      <c r="AG817" s="177"/>
      <c r="AH817" s="177"/>
    </row>
    <row r="818" spans="1:34" s="1" customFormat="1" ht="13.5" customHeight="1" x14ac:dyDescent="0.25">
      <c r="A818" s="177"/>
      <c r="B818" s="177"/>
      <c r="C818" s="177"/>
      <c r="D818" s="177"/>
      <c r="E818" s="177"/>
      <c r="F818" s="177"/>
      <c r="G818" s="177"/>
      <c r="H818" s="177"/>
      <c r="I818" s="177"/>
      <c r="J818" s="177"/>
      <c r="K818" s="177"/>
      <c r="L818" s="177"/>
      <c r="M818" s="177"/>
      <c r="N818" s="177"/>
      <c r="O818" s="177"/>
      <c r="P818" s="177"/>
      <c r="Q818" s="177"/>
      <c r="R818" s="177"/>
      <c r="S818" s="177"/>
      <c r="T818" s="177"/>
      <c r="U818" s="177"/>
      <c r="V818" s="177"/>
      <c r="W818" s="177"/>
      <c r="X818" s="177"/>
      <c r="Y818" s="177"/>
      <c r="Z818" s="177"/>
      <c r="AA818" s="177"/>
      <c r="AB818" s="177"/>
      <c r="AC818" s="177"/>
      <c r="AD818" s="177"/>
      <c r="AE818" s="177"/>
      <c r="AF818" s="177"/>
      <c r="AG818" s="177"/>
      <c r="AH818" s="177"/>
    </row>
    <row r="819" spans="1:34" ht="13.5" customHeight="1" x14ac:dyDescent="0.25">
      <c r="A819" s="177"/>
      <c r="B819" s="177"/>
      <c r="C819" s="177"/>
      <c r="D819" s="177"/>
      <c r="E819" s="177"/>
      <c r="F819" s="177"/>
      <c r="G819" s="177"/>
      <c r="H819" s="177"/>
      <c r="I819" s="177"/>
      <c r="J819" s="177"/>
      <c r="K819" s="177"/>
      <c r="L819" s="177"/>
      <c r="M819" s="177"/>
      <c r="N819" s="177"/>
      <c r="O819" s="177"/>
      <c r="P819" s="177"/>
      <c r="Q819" s="177"/>
      <c r="R819" s="177"/>
      <c r="S819" s="177"/>
      <c r="T819" s="177"/>
      <c r="U819" s="177"/>
      <c r="V819" s="177"/>
      <c r="W819" s="177"/>
      <c r="X819" s="177"/>
      <c r="Y819" s="177"/>
      <c r="Z819" s="177"/>
      <c r="AA819" s="177"/>
      <c r="AB819" s="177"/>
      <c r="AC819" s="177"/>
      <c r="AD819" s="177"/>
      <c r="AE819" s="177"/>
      <c r="AF819" s="177"/>
      <c r="AG819" s="177"/>
      <c r="AH819" s="177"/>
    </row>
    <row r="820" spans="1:34" x14ac:dyDescent="0.25">
      <c r="A820" s="211" t="s">
        <v>217</v>
      </c>
      <c r="B820" s="177"/>
      <c r="C820" s="177"/>
      <c r="D820" s="177"/>
      <c r="E820" s="177"/>
      <c r="F820" s="177"/>
      <c r="G820" s="177"/>
      <c r="H820" s="177"/>
      <c r="I820" s="177"/>
      <c r="J820" s="177"/>
      <c r="K820" s="177"/>
      <c r="L820" s="177"/>
      <c r="M820" s="177"/>
      <c r="N820" s="177"/>
      <c r="O820" s="177"/>
      <c r="P820" s="177"/>
      <c r="Q820" s="177"/>
      <c r="R820" s="177"/>
      <c r="S820" s="177"/>
      <c r="T820" s="177"/>
      <c r="U820" s="177"/>
      <c r="V820" s="177"/>
      <c r="W820" s="177"/>
      <c r="X820" s="177"/>
      <c r="Y820" s="177"/>
      <c r="Z820" s="177"/>
      <c r="AA820" s="177"/>
      <c r="AB820" s="177"/>
      <c r="AC820" s="177"/>
      <c r="AD820" s="177"/>
      <c r="AE820" s="177"/>
      <c r="AF820" s="177"/>
      <c r="AG820" s="177"/>
      <c r="AH820" s="177"/>
    </row>
    <row r="821" spans="1:34" x14ac:dyDescent="0.25">
      <c r="A821" s="177"/>
      <c r="B821" s="177"/>
      <c r="C821" s="177"/>
      <c r="D821" s="177"/>
      <c r="E821" s="177"/>
      <c r="F821" s="177"/>
      <c r="G821" s="177"/>
      <c r="H821" s="177"/>
      <c r="I821" s="177"/>
      <c r="J821" s="177"/>
      <c r="K821" s="177"/>
      <c r="L821" s="177"/>
      <c r="M821" s="177"/>
      <c r="N821" s="177"/>
      <c r="O821" s="177"/>
      <c r="P821" s="177"/>
      <c r="Q821" s="177"/>
      <c r="R821" s="177"/>
      <c r="S821" s="177"/>
      <c r="T821" s="177"/>
      <c r="U821" s="177"/>
      <c r="V821" s="177"/>
      <c r="W821" s="177"/>
      <c r="X821" s="177"/>
      <c r="Y821" s="177"/>
      <c r="Z821" s="177"/>
      <c r="AA821" s="177"/>
      <c r="AB821" s="177"/>
      <c r="AC821" s="177"/>
      <c r="AD821" s="177"/>
      <c r="AE821" s="177"/>
      <c r="AF821" s="177"/>
      <c r="AG821" s="177"/>
      <c r="AH821" s="177"/>
    </row>
    <row r="822" spans="1:34" x14ac:dyDescent="0.25">
      <c r="A822" s="177" t="s">
        <v>218</v>
      </c>
      <c r="B822" s="177"/>
      <c r="C822" s="177"/>
      <c r="D822" s="177"/>
      <c r="E822" s="177"/>
      <c r="F822" s="177"/>
      <c r="G822" s="177"/>
      <c r="H822" s="177"/>
      <c r="I822" s="177"/>
      <c r="J822" s="177"/>
      <c r="K822" s="177"/>
      <c r="L822" s="177"/>
      <c r="M822" s="177"/>
      <c r="N822" s="177"/>
      <c r="O822" s="177"/>
      <c r="P822" s="177"/>
      <c r="Q822" s="177"/>
      <c r="R822" s="177"/>
      <c r="S822" s="177"/>
      <c r="T822" s="177"/>
      <c r="U822" s="177"/>
      <c r="V822" s="177"/>
      <c r="W822" s="177"/>
      <c r="X822" s="177"/>
      <c r="Y822" s="177"/>
      <c r="Z822" s="177"/>
      <c r="AA822" s="177"/>
      <c r="AB822" s="177"/>
      <c r="AC822" s="177"/>
      <c r="AD822" s="177"/>
      <c r="AE822" s="177"/>
      <c r="AF822" s="177"/>
      <c r="AG822" s="177"/>
      <c r="AH822" s="177"/>
    </row>
    <row r="823" spans="1:34" x14ac:dyDescent="0.25">
      <c r="A823" s="177"/>
      <c r="B823" s="177"/>
      <c r="C823" s="177"/>
      <c r="D823" s="177"/>
      <c r="E823" s="177"/>
      <c r="F823" s="177"/>
      <c r="G823" s="177"/>
      <c r="H823" s="177"/>
      <c r="I823" s="177"/>
      <c r="J823" s="177"/>
      <c r="K823" s="177"/>
      <c r="L823" s="177"/>
      <c r="M823" s="177"/>
      <c r="N823" s="177"/>
      <c r="O823" s="177"/>
      <c r="P823" s="177"/>
      <c r="Q823" s="177"/>
      <c r="R823" s="177"/>
      <c r="S823" s="177"/>
      <c r="T823" s="177"/>
      <c r="U823" s="177"/>
      <c r="V823" s="177"/>
      <c r="W823" s="177"/>
      <c r="X823" s="177"/>
      <c r="Y823" s="177"/>
      <c r="Z823" s="177"/>
      <c r="AA823" s="177"/>
      <c r="AB823" s="177"/>
      <c r="AC823" s="177"/>
      <c r="AD823" s="177"/>
      <c r="AE823" s="177"/>
      <c r="AF823" s="177"/>
      <c r="AG823" s="177"/>
      <c r="AH823" s="177"/>
    </row>
    <row r="824" spans="1:34" ht="28.5" customHeight="1" x14ac:dyDescent="0.25">
      <c r="A824" s="396" t="s">
        <v>219</v>
      </c>
      <c r="B824" s="397"/>
      <c r="C824" s="397"/>
      <c r="D824" s="397"/>
      <c r="E824" s="397"/>
      <c r="F824" s="397"/>
      <c r="G824" s="397"/>
      <c r="H824" s="397"/>
      <c r="I824" s="397"/>
      <c r="J824" s="397"/>
      <c r="K824" s="397"/>
      <c r="L824" s="397"/>
      <c r="M824" s="397"/>
      <c r="N824" s="398"/>
      <c r="O824" s="381" t="s">
        <v>58</v>
      </c>
      <c r="P824" s="382"/>
      <c r="Q824" s="382"/>
      <c r="R824" s="382"/>
      <c r="S824" s="382"/>
      <c r="T824" s="382"/>
      <c r="U824" s="382"/>
      <c r="V824" s="382"/>
      <c r="W824" s="382"/>
      <c r="X824" s="383"/>
      <c r="Y824" s="381" t="s">
        <v>59</v>
      </c>
      <c r="Z824" s="382"/>
      <c r="AA824" s="382"/>
      <c r="AB824" s="382"/>
      <c r="AC824" s="382"/>
      <c r="AD824" s="382"/>
      <c r="AE824" s="382"/>
      <c r="AF824" s="382"/>
      <c r="AG824" s="382"/>
      <c r="AH824" s="383"/>
    </row>
    <row r="825" spans="1:34" x14ac:dyDescent="0.25">
      <c r="A825" s="402"/>
      <c r="B825" s="403"/>
      <c r="C825" s="403"/>
      <c r="D825" s="403"/>
      <c r="E825" s="403"/>
      <c r="F825" s="403"/>
      <c r="G825" s="403"/>
      <c r="H825" s="403"/>
      <c r="I825" s="403"/>
      <c r="J825" s="403"/>
      <c r="K825" s="403"/>
      <c r="L825" s="403"/>
      <c r="M825" s="403"/>
      <c r="N825" s="404"/>
      <c r="O825" s="390" t="s">
        <v>220</v>
      </c>
      <c r="P825" s="391"/>
      <c r="Q825" s="391"/>
      <c r="R825" s="392"/>
      <c r="S825" s="390" t="s">
        <v>221</v>
      </c>
      <c r="T825" s="391"/>
      <c r="U825" s="392"/>
      <c r="V825" s="359" t="s">
        <v>222</v>
      </c>
      <c r="W825" s="360"/>
      <c r="X825" s="361"/>
      <c r="Y825" s="390" t="s">
        <v>220</v>
      </c>
      <c r="Z825" s="391"/>
      <c r="AA825" s="391"/>
      <c r="AB825" s="392"/>
      <c r="AC825" s="359" t="s">
        <v>221</v>
      </c>
      <c r="AD825" s="360"/>
      <c r="AE825" s="361"/>
      <c r="AF825" s="359" t="s">
        <v>222</v>
      </c>
      <c r="AG825" s="360"/>
      <c r="AH825" s="361"/>
    </row>
    <row r="826" spans="1:34" x14ac:dyDescent="0.25">
      <c r="A826" s="390" t="s">
        <v>40</v>
      </c>
      <c r="B826" s="391"/>
      <c r="C826" s="391"/>
      <c r="D826" s="391"/>
      <c r="E826" s="391"/>
      <c r="F826" s="391"/>
      <c r="G826" s="391"/>
      <c r="H826" s="391"/>
      <c r="I826" s="391"/>
      <c r="J826" s="391"/>
      <c r="K826" s="391"/>
      <c r="L826" s="391"/>
      <c r="M826" s="391"/>
      <c r="N826" s="392"/>
      <c r="O826" s="359" t="s">
        <v>41</v>
      </c>
      <c r="P826" s="360"/>
      <c r="Q826" s="360"/>
      <c r="R826" s="361"/>
      <c r="S826" s="390" t="s">
        <v>42</v>
      </c>
      <c r="T826" s="391"/>
      <c r="U826" s="392"/>
      <c r="V826" s="390" t="s">
        <v>162</v>
      </c>
      <c r="W826" s="391"/>
      <c r="X826" s="392"/>
      <c r="Y826" s="390" t="s">
        <v>44</v>
      </c>
      <c r="Z826" s="391"/>
      <c r="AA826" s="391"/>
      <c r="AB826" s="392"/>
      <c r="AC826" s="390" t="s">
        <v>45</v>
      </c>
      <c r="AD826" s="391"/>
      <c r="AE826" s="392"/>
      <c r="AF826" s="390" t="s">
        <v>46</v>
      </c>
      <c r="AG826" s="391"/>
      <c r="AH826" s="392"/>
    </row>
    <row r="827" spans="1:34" x14ac:dyDescent="0.25">
      <c r="A827" s="349" t="s">
        <v>223</v>
      </c>
      <c r="B827" s="350"/>
      <c r="C827" s="350"/>
      <c r="D827" s="350"/>
      <c r="E827" s="350"/>
      <c r="F827" s="350"/>
      <c r="G827" s="350"/>
      <c r="H827" s="350"/>
      <c r="I827" s="350"/>
      <c r="J827" s="350"/>
      <c r="K827" s="350"/>
      <c r="L827" s="350"/>
      <c r="M827" s="350"/>
      <c r="N827" s="351"/>
      <c r="O827" s="352">
        <v>427130</v>
      </c>
      <c r="P827" s="353"/>
      <c r="Q827" s="353"/>
      <c r="R827" s="354"/>
      <c r="S827" s="550" t="s">
        <v>80</v>
      </c>
      <c r="T827" s="551"/>
      <c r="U827" s="552"/>
      <c r="V827" s="550" t="s">
        <v>80</v>
      </c>
      <c r="W827" s="551"/>
      <c r="X827" s="552"/>
      <c r="Y827" s="352">
        <v>323034</v>
      </c>
      <c r="Z827" s="353"/>
      <c r="AA827" s="353"/>
      <c r="AB827" s="354"/>
      <c r="AC827" s="550" t="s">
        <v>80</v>
      </c>
      <c r="AD827" s="551"/>
      <c r="AE827" s="552"/>
      <c r="AF827" s="550" t="s">
        <v>80</v>
      </c>
      <c r="AG827" s="551"/>
      <c r="AH827" s="552"/>
    </row>
    <row r="828" spans="1:34" x14ac:dyDescent="0.25">
      <c r="A828" s="349" t="s">
        <v>224</v>
      </c>
      <c r="B828" s="350"/>
      <c r="C828" s="350"/>
      <c r="D828" s="350"/>
      <c r="E828" s="350"/>
      <c r="F828" s="350"/>
      <c r="G828" s="350"/>
      <c r="H828" s="350"/>
      <c r="I828" s="350"/>
      <c r="J828" s="350"/>
      <c r="K828" s="350"/>
      <c r="L828" s="350"/>
      <c r="M828" s="350"/>
      <c r="N828" s="351"/>
      <c r="O828" s="550" t="s">
        <v>80</v>
      </c>
      <c r="P828" s="551"/>
      <c r="Q828" s="551"/>
      <c r="R828" s="552"/>
      <c r="S828" s="352">
        <f>(ROUND(O827*V828,0))</f>
        <v>98240</v>
      </c>
      <c r="T828" s="353"/>
      <c r="U828" s="354"/>
      <c r="V828" s="355">
        <v>0.23</v>
      </c>
      <c r="W828" s="356"/>
      <c r="X828" s="357"/>
      <c r="Y828" s="550" t="s">
        <v>80</v>
      </c>
      <c r="Z828" s="551"/>
      <c r="AA828" s="551"/>
      <c r="AB828" s="552"/>
      <c r="AC828" s="352">
        <f>ROUND(Y827*AF828,0)</f>
        <v>61376</v>
      </c>
      <c r="AD828" s="353"/>
      <c r="AE828" s="354"/>
      <c r="AF828" s="355">
        <v>0.19</v>
      </c>
      <c r="AG828" s="356"/>
      <c r="AH828" s="357"/>
    </row>
    <row r="829" spans="1:34" x14ac:dyDescent="0.25">
      <c r="A829" s="349" t="s">
        <v>225</v>
      </c>
      <c r="B829" s="350"/>
      <c r="C829" s="350"/>
      <c r="D829" s="350"/>
      <c r="E829" s="350"/>
      <c r="F829" s="350"/>
      <c r="G829" s="350"/>
      <c r="H829" s="350"/>
      <c r="I829" s="350"/>
      <c r="J829" s="350"/>
      <c r="K829" s="350"/>
      <c r="L829" s="350"/>
      <c r="M829" s="350"/>
      <c r="N829" s="351"/>
      <c r="O829" s="352">
        <v>107421</v>
      </c>
      <c r="P829" s="353"/>
      <c r="Q829" s="353"/>
      <c r="R829" s="354"/>
      <c r="S829" s="352">
        <f>ROUND(O829*V828,0)</f>
        <v>24707</v>
      </c>
      <c r="T829" s="353"/>
      <c r="U829" s="354"/>
      <c r="V829" s="355">
        <f>IF(S829=0,0,S829/$O$827)</f>
        <v>5.7844216046636858E-2</v>
      </c>
      <c r="W829" s="356"/>
      <c r="X829" s="357"/>
      <c r="Y829" s="352">
        <v>105355</v>
      </c>
      <c r="Z829" s="353"/>
      <c r="AA829" s="353"/>
      <c r="AB829" s="354"/>
      <c r="AC829" s="352">
        <f>ROUND(Y829*AF828,0)</f>
        <v>20017</v>
      </c>
      <c r="AD829" s="353"/>
      <c r="AE829" s="354"/>
      <c r="AF829" s="355">
        <f>IF(AC829=0,0,AC829/$Y$827)</f>
        <v>6.1965613526749508E-2</v>
      </c>
      <c r="AG829" s="356"/>
      <c r="AH829" s="357"/>
    </row>
    <row r="830" spans="1:34" x14ac:dyDescent="0.25">
      <c r="A830" s="349" t="s">
        <v>226</v>
      </c>
      <c r="B830" s="350"/>
      <c r="C830" s="350"/>
      <c r="D830" s="350"/>
      <c r="E830" s="350"/>
      <c r="F830" s="350"/>
      <c r="G830" s="350"/>
      <c r="H830" s="350"/>
      <c r="I830" s="350"/>
      <c r="J830" s="350"/>
      <c r="K830" s="350"/>
      <c r="L830" s="350"/>
      <c r="M830" s="350"/>
      <c r="N830" s="351"/>
      <c r="O830" s="352">
        <v>-58814</v>
      </c>
      <c r="P830" s="353"/>
      <c r="Q830" s="353"/>
      <c r="R830" s="354"/>
      <c r="S830" s="352">
        <f>ROUND(O830*V828,0)</f>
        <v>-13527</v>
      </c>
      <c r="T830" s="353"/>
      <c r="U830" s="354"/>
      <c r="V830" s="355">
        <f>IF(S830=0,0,S830/$O$827)</f>
        <v>-3.16695151359071E-2</v>
      </c>
      <c r="W830" s="356"/>
      <c r="X830" s="357"/>
      <c r="Y830" s="352">
        <v>-2021</v>
      </c>
      <c r="Z830" s="353"/>
      <c r="AA830" s="353"/>
      <c r="AB830" s="354"/>
      <c r="AC830" s="352">
        <f>ROUND(Y830*AF828,0)</f>
        <v>-384</v>
      </c>
      <c r="AD830" s="353"/>
      <c r="AE830" s="354"/>
      <c r="AF830" s="355">
        <f t="shared" ref="AF830:AF832" si="142">IF(AC830=0,0,AC830/$Y$827)</f>
        <v>-1.1887293597577964E-3</v>
      </c>
      <c r="AG830" s="356"/>
      <c r="AH830" s="357"/>
    </row>
    <row r="831" spans="1:34" s="1" customFormat="1" x14ac:dyDescent="0.25">
      <c r="A831" s="349" t="s">
        <v>1278</v>
      </c>
      <c r="B831" s="350"/>
      <c r="C831" s="350"/>
      <c r="D831" s="350"/>
      <c r="E831" s="350"/>
      <c r="F831" s="350"/>
      <c r="G831" s="350"/>
      <c r="H831" s="350"/>
      <c r="I831" s="350"/>
      <c r="J831" s="350"/>
      <c r="K831" s="350"/>
      <c r="L831" s="350"/>
      <c r="M831" s="350"/>
      <c r="N831" s="351"/>
      <c r="O831" s="352"/>
      <c r="P831" s="353"/>
      <c r="Q831" s="353"/>
      <c r="R831" s="354"/>
      <c r="S831" s="352">
        <f>ROUND(O831*V829,0)</f>
        <v>0</v>
      </c>
      <c r="T831" s="353"/>
      <c r="U831" s="354"/>
      <c r="V831" s="355">
        <f t="shared" ref="V831" si="143">IF(S831=0,0,S831/$O$1382)</f>
        <v>0</v>
      </c>
      <c r="W831" s="356"/>
      <c r="X831" s="357"/>
      <c r="Y831" s="352"/>
      <c r="Z831" s="353"/>
      <c r="AA831" s="353"/>
      <c r="AB831" s="354"/>
      <c r="AC831" s="352">
        <f>ROUND(Y831*AF829,0)</f>
        <v>0</v>
      </c>
      <c r="AD831" s="353"/>
      <c r="AE831" s="354"/>
      <c r="AF831" s="355">
        <f t="shared" ref="AF831" si="144">IF(AC831=0,0,AC831/$Y$1382)</f>
        <v>0</v>
      </c>
      <c r="AG831" s="356"/>
      <c r="AH831" s="357"/>
    </row>
    <row r="832" spans="1:34" s="1" customFormat="1" x14ac:dyDescent="0.25">
      <c r="A832" s="349" t="s">
        <v>227</v>
      </c>
      <c r="B832" s="350"/>
      <c r="C832" s="350"/>
      <c r="D832" s="350"/>
      <c r="E832" s="350"/>
      <c r="F832" s="350"/>
      <c r="G832" s="350"/>
      <c r="H832" s="350"/>
      <c r="I832" s="350"/>
      <c r="J832" s="350"/>
      <c r="K832" s="350"/>
      <c r="L832" s="350"/>
      <c r="M832" s="350"/>
      <c r="N832" s="351"/>
      <c r="O832" s="352"/>
      <c r="P832" s="353"/>
      <c r="Q832" s="353"/>
      <c r="R832" s="354"/>
      <c r="S832" s="352">
        <f>ROUND(O832*V828,0)</f>
        <v>0</v>
      </c>
      <c r="T832" s="353"/>
      <c r="U832" s="354"/>
      <c r="V832" s="355">
        <f>IF(S832=0,0,S832/$O$827)</f>
        <v>0</v>
      </c>
      <c r="W832" s="356"/>
      <c r="X832" s="357"/>
      <c r="Y832" s="352"/>
      <c r="Z832" s="353"/>
      <c r="AA832" s="353"/>
      <c r="AB832" s="354"/>
      <c r="AC832" s="352">
        <f>ROUND(Y832*AF828,0)</f>
        <v>0</v>
      </c>
      <c r="AD832" s="353"/>
      <c r="AE832" s="354"/>
      <c r="AF832" s="355">
        <f t="shared" si="142"/>
        <v>0</v>
      </c>
      <c r="AG832" s="356"/>
      <c r="AH832" s="357"/>
    </row>
    <row r="833" spans="1:36" s="1" customFormat="1" x14ac:dyDescent="0.25">
      <c r="A833" s="349" t="s">
        <v>1279</v>
      </c>
      <c r="B833" s="350"/>
      <c r="C833" s="350"/>
      <c r="D833" s="350"/>
      <c r="E833" s="350"/>
      <c r="F833" s="350"/>
      <c r="G833" s="350"/>
      <c r="H833" s="350"/>
      <c r="I833" s="350"/>
      <c r="J833" s="350"/>
      <c r="K833" s="350"/>
      <c r="L833" s="350"/>
      <c r="M833" s="350"/>
      <c r="N833" s="351"/>
      <c r="O833" s="352"/>
      <c r="P833" s="353"/>
      <c r="Q833" s="353"/>
      <c r="R833" s="354"/>
      <c r="S833" s="352">
        <f>ROUND(O833*V829,0)</f>
        <v>0</v>
      </c>
      <c r="T833" s="353"/>
      <c r="U833" s="354"/>
      <c r="V833" s="355">
        <f t="shared" ref="V833:V834" si="145">IF(S833=0,0,S833/$O$1380)</f>
        <v>0</v>
      </c>
      <c r="W833" s="356"/>
      <c r="X833" s="357"/>
      <c r="Y833" s="352"/>
      <c r="Z833" s="353"/>
      <c r="AA833" s="353"/>
      <c r="AB833" s="354"/>
      <c r="AC833" s="352">
        <f>ROUND(Y833*AF829,0)</f>
        <v>0</v>
      </c>
      <c r="AD833" s="353"/>
      <c r="AE833" s="354"/>
      <c r="AF833" s="355">
        <f t="shared" ref="AF833:AF834" si="146">IF(AC833=0,0,AC833/$Y$1380)</f>
        <v>0</v>
      </c>
      <c r="AG833" s="356"/>
      <c r="AH833" s="357"/>
    </row>
    <row r="834" spans="1:36" s="1" customFormat="1" x14ac:dyDescent="0.25">
      <c r="A834" s="349" t="s">
        <v>102</v>
      </c>
      <c r="B834" s="350"/>
      <c r="C834" s="350"/>
      <c r="D834" s="350"/>
      <c r="E834" s="350"/>
      <c r="F834" s="350"/>
      <c r="G834" s="350"/>
      <c r="H834" s="350"/>
      <c r="I834" s="350"/>
      <c r="J834" s="350"/>
      <c r="K834" s="350"/>
      <c r="L834" s="350"/>
      <c r="M834" s="350"/>
      <c r="N834" s="351"/>
      <c r="O834" s="352"/>
      <c r="P834" s="353"/>
      <c r="Q834" s="353"/>
      <c r="R834" s="354"/>
      <c r="S834" s="352">
        <f>ROUND(O834*V830,0)</f>
        <v>0</v>
      </c>
      <c r="T834" s="353"/>
      <c r="U834" s="354"/>
      <c r="V834" s="355">
        <f t="shared" si="145"/>
        <v>0</v>
      </c>
      <c r="W834" s="356"/>
      <c r="X834" s="357"/>
      <c r="Y834" s="352"/>
      <c r="Z834" s="353"/>
      <c r="AA834" s="353"/>
      <c r="AB834" s="354"/>
      <c r="AC834" s="352">
        <f>ROUND(Y834*AF830,0)</f>
        <v>0</v>
      </c>
      <c r="AD834" s="353"/>
      <c r="AE834" s="354"/>
      <c r="AF834" s="355">
        <f t="shared" si="146"/>
        <v>0</v>
      </c>
      <c r="AG834" s="356"/>
      <c r="AH834" s="357"/>
    </row>
    <row r="835" spans="1:36" x14ac:dyDescent="0.25">
      <c r="A835" s="412" t="s">
        <v>39</v>
      </c>
      <c r="B835" s="413"/>
      <c r="C835" s="413"/>
      <c r="D835" s="413"/>
      <c r="E835" s="413"/>
      <c r="F835" s="413"/>
      <c r="G835" s="413"/>
      <c r="H835" s="413"/>
      <c r="I835" s="413"/>
      <c r="J835" s="413"/>
      <c r="K835" s="413"/>
      <c r="L835" s="413"/>
      <c r="M835" s="413"/>
      <c r="N835" s="414"/>
      <c r="O835" s="352">
        <f>O827+O829+O830+O832</f>
        <v>475737</v>
      </c>
      <c r="P835" s="353"/>
      <c r="Q835" s="353"/>
      <c r="R835" s="354"/>
      <c r="S835" s="352">
        <f>SUM(S828:U832)</f>
        <v>109420</v>
      </c>
      <c r="T835" s="353"/>
      <c r="U835" s="354"/>
      <c r="V835" s="355">
        <f>SUM(V828:X832)</f>
        <v>0.25617470091072975</v>
      </c>
      <c r="W835" s="356"/>
      <c r="X835" s="357"/>
      <c r="Y835" s="352">
        <f>Y827+Y829+Y830+Y832</f>
        <v>426368</v>
      </c>
      <c r="Z835" s="353"/>
      <c r="AA835" s="353"/>
      <c r="AB835" s="354"/>
      <c r="AC835" s="352">
        <f>SUM(AC828:AE832)</f>
        <v>81009</v>
      </c>
      <c r="AD835" s="353"/>
      <c r="AE835" s="354"/>
      <c r="AF835" s="355">
        <f>SUM(AF828:AH832)</f>
        <v>0.25077688416699173</v>
      </c>
      <c r="AG835" s="356"/>
      <c r="AH835" s="357"/>
    </row>
    <row r="836" spans="1:36" x14ac:dyDescent="0.25">
      <c r="A836" s="349" t="s">
        <v>228</v>
      </c>
      <c r="B836" s="350"/>
      <c r="C836" s="350"/>
      <c r="D836" s="350"/>
      <c r="E836" s="350"/>
      <c r="F836" s="350"/>
      <c r="G836" s="350"/>
      <c r="H836" s="350"/>
      <c r="I836" s="350"/>
      <c r="J836" s="350"/>
      <c r="K836" s="350"/>
      <c r="L836" s="350"/>
      <c r="M836" s="350"/>
      <c r="N836" s="351"/>
      <c r="O836" s="550" t="s">
        <v>80</v>
      </c>
      <c r="P836" s="551"/>
      <c r="Q836" s="551"/>
      <c r="R836" s="552"/>
      <c r="S836" s="352">
        <v>109430</v>
      </c>
      <c r="T836" s="353"/>
      <c r="U836" s="354"/>
      <c r="V836" s="355">
        <f>V835</f>
        <v>0.25617470091072975</v>
      </c>
      <c r="W836" s="356"/>
      <c r="X836" s="357"/>
      <c r="Y836" s="550" t="s">
        <v>80</v>
      </c>
      <c r="Z836" s="551"/>
      <c r="AA836" s="551"/>
      <c r="AB836" s="552"/>
      <c r="AC836" s="352">
        <v>81071</v>
      </c>
      <c r="AD836" s="353"/>
      <c r="AE836" s="354"/>
      <c r="AF836" s="355">
        <f>AF835</f>
        <v>0.25077688416699173</v>
      </c>
      <c r="AG836" s="356"/>
      <c r="AH836" s="357"/>
    </row>
    <row r="837" spans="1:36" x14ac:dyDescent="0.25">
      <c r="A837" s="349" t="s">
        <v>229</v>
      </c>
      <c r="B837" s="350"/>
      <c r="C837" s="350"/>
      <c r="D837" s="350"/>
      <c r="E837" s="350"/>
      <c r="F837" s="350"/>
      <c r="G837" s="350"/>
      <c r="H837" s="350"/>
      <c r="I837" s="350"/>
      <c r="J837" s="350"/>
      <c r="K837" s="350"/>
      <c r="L837" s="350"/>
      <c r="M837" s="350"/>
      <c r="N837" s="351"/>
      <c r="O837" s="550" t="s">
        <v>80</v>
      </c>
      <c r="P837" s="551"/>
      <c r="Q837" s="551"/>
      <c r="R837" s="552"/>
      <c r="S837" s="352">
        <v>268</v>
      </c>
      <c r="T837" s="353"/>
      <c r="U837" s="354"/>
      <c r="V837" s="355">
        <f>IF(S837=0,0,S837/$O$827)</f>
        <v>6.2744363542715338E-4</v>
      </c>
      <c r="W837" s="356"/>
      <c r="X837" s="357"/>
      <c r="Y837" s="550" t="s">
        <v>80</v>
      </c>
      <c r="Z837" s="551"/>
      <c r="AA837" s="551"/>
      <c r="AB837" s="552"/>
      <c r="AC837" s="352">
        <v>-10797</v>
      </c>
      <c r="AD837" s="353"/>
      <c r="AE837" s="354"/>
      <c r="AF837" s="355">
        <f>IF(AC837=0,0,AC837/$Y$827)</f>
        <v>-3.3423726295064918E-2</v>
      </c>
      <c r="AG837" s="356"/>
      <c r="AH837" s="357"/>
      <c r="AI837" t="str">
        <f>IF(ROUND(AC838-VZAS!E52-VZAS!E61,0)=0,"","CHYBA")</f>
        <v/>
      </c>
      <c r="AJ837" t="s">
        <v>1077</v>
      </c>
    </row>
    <row r="838" spans="1:36" x14ac:dyDescent="0.25">
      <c r="A838" s="349" t="s">
        <v>230</v>
      </c>
      <c r="B838" s="350"/>
      <c r="C838" s="350"/>
      <c r="D838" s="350"/>
      <c r="E838" s="350"/>
      <c r="F838" s="350"/>
      <c r="G838" s="350"/>
      <c r="H838" s="350"/>
      <c r="I838" s="350"/>
      <c r="J838" s="350"/>
      <c r="K838" s="350"/>
      <c r="L838" s="350"/>
      <c r="M838" s="350"/>
      <c r="N838" s="351"/>
      <c r="O838" s="550" t="s">
        <v>80</v>
      </c>
      <c r="P838" s="551"/>
      <c r="Q838" s="551"/>
      <c r="R838" s="552"/>
      <c r="S838" s="352">
        <f>S836+S837</f>
        <v>109698</v>
      </c>
      <c r="T838" s="353"/>
      <c r="U838" s="354"/>
      <c r="V838" s="355">
        <f>V836+V837</f>
        <v>0.25680214454615691</v>
      </c>
      <c r="W838" s="356"/>
      <c r="X838" s="357"/>
      <c r="Y838" s="550" t="s">
        <v>80</v>
      </c>
      <c r="Z838" s="551"/>
      <c r="AA838" s="551"/>
      <c r="AB838" s="552"/>
      <c r="AC838" s="352">
        <f>AC836+AC837</f>
        <v>70274</v>
      </c>
      <c r="AD838" s="353"/>
      <c r="AE838" s="354"/>
      <c r="AF838" s="355">
        <f>AF836+AF837</f>
        <v>0.21735315787192683</v>
      </c>
      <c r="AG838" s="356"/>
      <c r="AH838" s="357"/>
      <c r="AI838" t="str">
        <f>IF(ROUND(S838-VZAS!D52-VZAS!D61,0)=0,"","CHYBA")</f>
        <v/>
      </c>
      <c r="AJ838" t="s">
        <v>1077</v>
      </c>
    </row>
    <row r="839" spans="1:36" x14ac:dyDescent="0.25">
      <c r="A839" s="177"/>
      <c r="B839" s="177"/>
      <c r="C839" s="177"/>
      <c r="D839" s="177"/>
      <c r="E839" s="177"/>
      <c r="F839" s="177"/>
      <c r="G839" s="177"/>
      <c r="H839" s="177"/>
      <c r="I839" s="177"/>
      <c r="J839" s="177"/>
      <c r="K839" s="177"/>
      <c r="L839" s="177"/>
      <c r="M839" s="177"/>
      <c r="N839" s="177"/>
      <c r="O839" s="177"/>
      <c r="P839" s="177"/>
      <c r="Q839" s="177"/>
      <c r="R839" s="177"/>
      <c r="S839" s="177"/>
      <c r="T839" s="177"/>
      <c r="U839" s="177"/>
      <c r="V839" s="177"/>
      <c r="W839" s="177"/>
      <c r="X839" s="177"/>
      <c r="Y839" s="177"/>
      <c r="Z839" s="177"/>
      <c r="AA839" s="177"/>
      <c r="AB839" s="177"/>
      <c r="AC839" s="177"/>
      <c r="AD839" s="177"/>
      <c r="AE839" s="177"/>
      <c r="AF839" s="177"/>
      <c r="AG839" s="177"/>
      <c r="AH839" s="177"/>
    </row>
    <row r="840" spans="1:36" ht="14.45" hidden="1" x14ac:dyDescent="0.3">
      <c r="A840" s="374" t="s">
        <v>231</v>
      </c>
      <c r="B840" s="374"/>
      <c r="C840" s="374"/>
      <c r="D840" s="374"/>
      <c r="E840" s="374"/>
      <c r="F840" s="374"/>
      <c r="G840" s="374"/>
      <c r="H840" s="374"/>
      <c r="I840" s="374"/>
      <c r="J840" s="374"/>
      <c r="K840" s="374"/>
      <c r="L840" s="374"/>
      <c r="M840" s="374"/>
      <c r="N840" s="374"/>
      <c r="O840" s="374"/>
      <c r="P840" s="374"/>
      <c r="Q840" s="374"/>
      <c r="R840" s="374"/>
      <c r="S840" s="374"/>
      <c r="T840" s="374"/>
      <c r="U840" s="374"/>
      <c r="V840" s="374"/>
      <c r="W840" s="374"/>
      <c r="X840" s="374"/>
      <c r="Y840" s="374"/>
      <c r="Z840" s="374"/>
      <c r="AA840" s="374"/>
      <c r="AB840" s="374"/>
      <c r="AC840" s="374"/>
      <c r="AD840" s="374"/>
      <c r="AE840" s="374"/>
      <c r="AF840" s="374"/>
      <c r="AG840" s="374"/>
      <c r="AH840" s="374"/>
    </row>
    <row r="841" spans="1:36" ht="14.45" hidden="1" x14ac:dyDescent="0.3">
      <c r="A841" s="177"/>
      <c r="B841" s="177"/>
      <c r="C841" s="177"/>
      <c r="D841" s="177"/>
      <c r="E841" s="177"/>
      <c r="F841" s="177"/>
      <c r="G841" s="177"/>
      <c r="H841" s="177"/>
      <c r="I841" s="177"/>
      <c r="J841" s="177"/>
      <c r="K841" s="177"/>
      <c r="L841" s="177"/>
      <c r="M841" s="177"/>
      <c r="N841" s="177"/>
      <c r="O841" s="177"/>
      <c r="P841" s="177"/>
      <c r="Q841" s="177"/>
      <c r="R841" s="177"/>
      <c r="S841" s="177"/>
      <c r="T841" s="177"/>
      <c r="U841" s="177"/>
      <c r="V841" s="177"/>
      <c r="W841" s="177"/>
      <c r="X841" s="177"/>
      <c r="Y841" s="177"/>
      <c r="Z841" s="177"/>
      <c r="AA841" s="177"/>
      <c r="AB841" s="177"/>
      <c r="AC841" s="177"/>
      <c r="AD841" s="177"/>
      <c r="AE841" s="177"/>
      <c r="AF841" s="177"/>
      <c r="AG841" s="177"/>
      <c r="AH841" s="177"/>
    </row>
    <row r="842" spans="1:36" ht="14.45" hidden="1" x14ac:dyDescent="0.3">
      <c r="A842" s="177"/>
      <c r="B842" s="177"/>
      <c r="C842" s="177"/>
      <c r="D842" s="177"/>
      <c r="E842" s="177"/>
      <c r="F842" s="177"/>
      <c r="G842" s="177"/>
      <c r="H842" s="177"/>
      <c r="I842" s="177"/>
      <c r="J842" s="177"/>
      <c r="K842" s="177"/>
      <c r="L842" s="177"/>
      <c r="M842" s="177"/>
      <c r="N842" s="177"/>
      <c r="O842" s="177"/>
      <c r="P842" s="177"/>
      <c r="Q842" s="177"/>
      <c r="R842" s="177"/>
      <c r="S842" s="177"/>
      <c r="T842" s="177"/>
      <c r="U842" s="177"/>
      <c r="V842" s="177"/>
      <c r="W842" s="177"/>
      <c r="X842" s="177"/>
      <c r="Y842" s="177"/>
      <c r="Z842" s="177"/>
      <c r="AA842" s="177"/>
      <c r="AB842" s="177"/>
      <c r="AC842" s="177"/>
      <c r="AD842" s="177"/>
      <c r="AE842" s="177"/>
      <c r="AF842" s="177"/>
      <c r="AG842" s="177"/>
      <c r="AH842" s="177"/>
    </row>
    <row r="843" spans="1:36" x14ac:dyDescent="0.25">
      <c r="A843" s="177"/>
      <c r="B843" s="177"/>
      <c r="C843" s="177"/>
      <c r="D843" s="177"/>
      <c r="E843" s="177"/>
      <c r="F843" s="177"/>
      <c r="G843" s="177"/>
      <c r="H843" s="177"/>
      <c r="I843" s="177"/>
      <c r="J843" s="177"/>
      <c r="K843" s="177"/>
      <c r="L843" s="177"/>
      <c r="M843" s="177"/>
      <c r="N843" s="177"/>
      <c r="O843" s="177"/>
      <c r="P843" s="177"/>
      <c r="Q843" s="177"/>
      <c r="R843" s="177"/>
      <c r="S843" s="177"/>
      <c r="T843" s="177"/>
      <c r="U843" s="177"/>
      <c r="V843" s="177"/>
      <c r="W843" s="177"/>
      <c r="X843" s="177"/>
      <c r="Y843" s="177"/>
      <c r="Z843" s="177"/>
      <c r="AA843" s="177"/>
      <c r="AB843" s="177"/>
      <c r="AC843" s="177"/>
      <c r="AD843" s="177"/>
      <c r="AE843" s="177"/>
      <c r="AF843" s="177"/>
      <c r="AG843" s="177"/>
      <c r="AH843" s="177"/>
    </row>
    <row r="844" spans="1:36" ht="14.45" hidden="1" x14ac:dyDescent="0.3">
      <c r="A844" s="178"/>
      <c r="B844" s="178"/>
      <c r="C844" s="178"/>
      <c r="D844" s="178"/>
      <c r="E844" s="178"/>
      <c r="F844" s="178"/>
      <c r="G844" s="178"/>
      <c r="H844" s="178"/>
      <c r="I844" s="178"/>
      <c r="J844" s="17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  <c r="AC844" s="178"/>
      <c r="AD844" s="178"/>
      <c r="AE844" s="178"/>
      <c r="AF844" s="178"/>
      <c r="AG844" s="178"/>
      <c r="AH844" s="178"/>
    </row>
    <row r="845" spans="1:36" x14ac:dyDescent="0.25">
      <c r="A845" s="553" t="s">
        <v>1280</v>
      </c>
      <c r="B845" s="553"/>
      <c r="C845" s="553"/>
      <c r="D845" s="553"/>
      <c r="E845" s="553"/>
      <c r="F845" s="553"/>
      <c r="G845" s="553"/>
      <c r="H845" s="553"/>
      <c r="I845" s="553"/>
      <c r="J845" s="553"/>
      <c r="K845" s="553"/>
      <c r="L845" s="553"/>
      <c r="M845" s="553"/>
      <c r="N845" s="553"/>
      <c r="O845" s="553"/>
      <c r="P845" s="553"/>
      <c r="Q845" s="553"/>
      <c r="R845" s="553"/>
      <c r="S845" s="553"/>
      <c r="T845" s="553"/>
      <c r="U845" s="553"/>
      <c r="V845" s="553"/>
      <c r="W845" s="553"/>
      <c r="X845" s="553"/>
      <c r="Y845" s="553"/>
      <c r="Z845" s="553"/>
      <c r="AA845" s="553"/>
      <c r="AB845" s="553"/>
      <c r="AC845" s="553"/>
      <c r="AD845" s="553"/>
      <c r="AE845" s="553"/>
      <c r="AF845" s="553"/>
      <c r="AG845" s="553"/>
      <c r="AH845" s="553"/>
    </row>
    <row r="846" spans="1:36" x14ac:dyDescent="0.25">
      <c r="A846" s="553"/>
      <c r="B846" s="553"/>
      <c r="C846" s="553"/>
      <c r="D846" s="553"/>
      <c r="E846" s="553"/>
      <c r="F846" s="553"/>
      <c r="G846" s="553"/>
      <c r="H846" s="553"/>
      <c r="I846" s="553"/>
      <c r="J846" s="553"/>
      <c r="K846" s="553"/>
      <c r="L846" s="553"/>
      <c r="M846" s="553"/>
      <c r="N846" s="553"/>
      <c r="O846" s="553"/>
      <c r="P846" s="553"/>
      <c r="Q846" s="553"/>
      <c r="R846" s="553"/>
      <c r="S846" s="553"/>
      <c r="T846" s="553"/>
      <c r="U846" s="553"/>
      <c r="V846" s="553"/>
      <c r="W846" s="553"/>
      <c r="X846" s="553"/>
      <c r="Y846" s="553"/>
      <c r="Z846" s="553"/>
      <c r="AA846" s="553"/>
      <c r="AB846" s="553"/>
      <c r="AC846" s="553"/>
      <c r="AD846" s="553"/>
      <c r="AE846" s="553"/>
      <c r="AF846" s="553"/>
      <c r="AG846" s="553"/>
      <c r="AH846" s="553"/>
    </row>
    <row r="847" spans="1:36" x14ac:dyDescent="0.25">
      <c r="A847" s="177"/>
      <c r="B847" s="177"/>
      <c r="C847" s="177"/>
      <c r="D847" s="177"/>
      <c r="E847" s="177"/>
      <c r="F847" s="177"/>
      <c r="G847" s="177"/>
      <c r="H847" s="177"/>
      <c r="I847" s="177"/>
      <c r="J847" s="177"/>
      <c r="K847" s="177"/>
      <c r="L847" s="177"/>
      <c r="M847" s="177"/>
      <c r="N847" s="177"/>
      <c r="O847" s="177"/>
      <c r="P847" s="177"/>
      <c r="Q847" s="177"/>
      <c r="R847" s="177"/>
      <c r="S847" s="177"/>
      <c r="T847" s="177"/>
      <c r="U847" s="177"/>
      <c r="V847" s="177"/>
      <c r="W847" s="177"/>
      <c r="X847" s="177"/>
      <c r="Y847" s="177"/>
      <c r="Z847" s="177"/>
      <c r="AA847" s="177"/>
      <c r="AB847" s="177"/>
      <c r="AC847" s="177"/>
      <c r="AD847" s="177"/>
      <c r="AE847" s="177"/>
      <c r="AF847" s="177"/>
      <c r="AG847" s="177"/>
      <c r="AH847" s="177"/>
    </row>
    <row r="848" spans="1:36" x14ac:dyDescent="0.25">
      <c r="A848" s="374" t="s">
        <v>1281</v>
      </c>
      <c r="B848" s="374"/>
      <c r="C848" s="374"/>
      <c r="D848" s="374"/>
      <c r="E848" s="374"/>
      <c r="F848" s="374"/>
      <c r="G848" s="374"/>
      <c r="H848" s="374"/>
      <c r="I848" s="374"/>
      <c r="J848" s="374"/>
      <c r="K848" s="374"/>
      <c r="L848" s="374"/>
      <c r="M848" s="374"/>
      <c r="N848" s="374"/>
      <c r="O848" s="374"/>
      <c r="P848" s="374"/>
      <c r="Q848" s="374"/>
      <c r="R848" s="374"/>
      <c r="S848" s="374"/>
      <c r="T848" s="374"/>
      <c r="U848" s="374"/>
      <c r="V848" s="374"/>
      <c r="W848" s="374"/>
      <c r="X848" s="374"/>
      <c r="Y848" s="374"/>
      <c r="Z848" s="374"/>
      <c r="AA848" s="374"/>
      <c r="AB848" s="374"/>
      <c r="AC848" s="374"/>
      <c r="AD848" s="374"/>
      <c r="AE848" s="374"/>
      <c r="AF848" s="374"/>
      <c r="AG848" s="374"/>
      <c r="AH848" s="374"/>
    </row>
    <row r="849" spans="1:34" x14ac:dyDescent="0.25">
      <c r="A849" s="374"/>
      <c r="B849" s="374"/>
      <c r="C849" s="374"/>
      <c r="D849" s="374"/>
      <c r="E849" s="374"/>
      <c r="F849" s="374"/>
      <c r="G849" s="374"/>
      <c r="H849" s="374"/>
      <c r="I849" s="374"/>
      <c r="J849" s="374"/>
      <c r="K849" s="374"/>
      <c r="L849" s="374"/>
      <c r="M849" s="374"/>
      <c r="N849" s="374"/>
      <c r="O849" s="374"/>
      <c r="P849" s="374"/>
      <c r="Q849" s="374"/>
      <c r="R849" s="374"/>
      <c r="S849" s="374"/>
      <c r="T849" s="374"/>
      <c r="U849" s="374"/>
      <c r="V849" s="374"/>
      <c r="W849" s="374"/>
      <c r="X849" s="374"/>
      <c r="Y849" s="374"/>
      <c r="Z849" s="374"/>
      <c r="AA849" s="374"/>
      <c r="AB849" s="374"/>
      <c r="AC849" s="374"/>
      <c r="AD849" s="374"/>
      <c r="AE849" s="374"/>
      <c r="AF849" s="374"/>
      <c r="AG849" s="374"/>
      <c r="AH849" s="374"/>
    </row>
    <row r="850" spans="1:34" x14ac:dyDescent="0.25">
      <c r="A850" s="177"/>
      <c r="B850" s="177"/>
      <c r="C850" s="177"/>
      <c r="D850" s="177"/>
      <c r="E850" s="177"/>
      <c r="F850" s="177"/>
      <c r="G850" s="177"/>
      <c r="H850" s="177"/>
      <c r="I850" s="177"/>
      <c r="J850" s="177"/>
      <c r="K850" s="177"/>
      <c r="L850" s="177"/>
      <c r="M850" s="177"/>
      <c r="N850" s="177"/>
      <c r="O850" s="177"/>
      <c r="P850" s="177"/>
      <c r="Q850" s="177"/>
      <c r="R850" s="177"/>
      <c r="S850" s="177"/>
      <c r="T850" s="177"/>
      <c r="U850" s="177"/>
      <c r="V850" s="177"/>
      <c r="W850" s="177"/>
      <c r="X850" s="177"/>
      <c r="Y850" s="177"/>
      <c r="Z850" s="177"/>
      <c r="AA850" s="177"/>
      <c r="AB850" s="177"/>
      <c r="AC850" s="177"/>
      <c r="AD850" s="177"/>
      <c r="AE850" s="177"/>
      <c r="AF850" s="177"/>
      <c r="AG850" s="177"/>
      <c r="AH850" s="177"/>
    </row>
    <row r="851" spans="1:34" ht="29.25" customHeight="1" x14ac:dyDescent="0.25">
      <c r="A851" s="396" t="s">
        <v>232</v>
      </c>
      <c r="B851" s="397"/>
      <c r="C851" s="397"/>
      <c r="D851" s="397"/>
      <c r="E851" s="397"/>
      <c r="F851" s="397"/>
      <c r="G851" s="397"/>
      <c r="H851" s="397"/>
      <c r="I851" s="397"/>
      <c r="J851" s="398"/>
      <c r="K851" s="381" t="s">
        <v>233</v>
      </c>
      <c r="L851" s="382"/>
      <c r="M851" s="382"/>
      <c r="N851" s="382"/>
      <c r="O851" s="382"/>
      <c r="P851" s="382"/>
      <c r="Q851" s="382"/>
      <c r="R851" s="382"/>
      <c r="S851" s="382"/>
      <c r="T851" s="382"/>
      <c r="U851" s="382"/>
      <c r="V851" s="383"/>
      <c r="W851" s="381" t="s">
        <v>234</v>
      </c>
      <c r="X851" s="382"/>
      <c r="Y851" s="382"/>
      <c r="Z851" s="382"/>
      <c r="AA851" s="382"/>
      <c r="AB851" s="382"/>
      <c r="AC851" s="382"/>
      <c r="AD851" s="382"/>
      <c r="AE851" s="382"/>
      <c r="AF851" s="382"/>
      <c r="AG851" s="382"/>
      <c r="AH851" s="383"/>
    </row>
    <row r="852" spans="1:34" x14ac:dyDescent="0.25">
      <c r="A852" s="399"/>
      <c r="B852" s="400"/>
      <c r="C852" s="400"/>
      <c r="D852" s="400"/>
      <c r="E852" s="400"/>
      <c r="F852" s="400"/>
      <c r="G852" s="400"/>
      <c r="H852" s="400"/>
      <c r="I852" s="400"/>
      <c r="J852" s="401"/>
      <c r="K852" s="359" t="s">
        <v>41</v>
      </c>
      <c r="L852" s="360"/>
      <c r="M852" s="360"/>
      <c r="N852" s="360"/>
      <c r="O852" s="360"/>
      <c r="P852" s="360"/>
      <c r="Q852" s="360"/>
      <c r="R852" s="360"/>
      <c r="S852" s="360"/>
      <c r="T852" s="360"/>
      <c r="U852" s="360"/>
      <c r="V852" s="361"/>
      <c r="W852" s="359" t="s">
        <v>42</v>
      </c>
      <c r="X852" s="360"/>
      <c r="Y852" s="360"/>
      <c r="Z852" s="360"/>
      <c r="AA852" s="360"/>
      <c r="AB852" s="360"/>
      <c r="AC852" s="360"/>
      <c r="AD852" s="360"/>
      <c r="AE852" s="360"/>
      <c r="AF852" s="360"/>
      <c r="AG852" s="360"/>
      <c r="AH852" s="361"/>
    </row>
    <row r="853" spans="1:34" x14ac:dyDescent="0.25">
      <c r="A853" s="399"/>
      <c r="B853" s="400"/>
      <c r="C853" s="400"/>
      <c r="D853" s="400"/>
      <c r="E853" s="400"/>
      <c r="F853" s="400"/>
      <c r="G853" s="400"/>
      <c r="H853" s="400"/>
      <c r="I853" s="400"/>
      <c r="J853" s="401"/>
      <c r="K853" s="554" t="s">
        <v>235</v>
      </c>
      <c r="L853" s="555"/>
      <c r="M853" s="555"/>
      <c r="N853" s="556"/>
      <c r="O853" s="554" t="s">
        <v>236</v>
      </c>
      <c r="P853" s="555"/>
      <c r="Q853" s="555"/>
      <c r="R853" s="556"/>
      <c r="S853" s="554" t="s">
        <v>237</v>
      </c>
      <c r="T853" s="555"/>
      <c r="U853" s="555"/>
      <c r="V853" s="556"/>
      <c r="W853" s="554" t="s">
        <v>235</v>
      </c>
      <c r="X853" s="555"/>
      <c r="Y853" s="555"/>
      <c r="Z853" s="556"/>
      <c r="AA853" s="554" t="s">
        <v>236</v>
      </c>
      <c r="AB853" s="555"/>
      <c r="AC853" s="555"/>
      <c r="AD853" s="556"/>
      <c r="AE853" s="554" t="s">
        <v>237</v>
      </c>
      <c r="AF853" s="555"/>
      <c r="AG853" s="555"/>
      <c r="AH853" s="556"/>
    </row>
    <row r="854" spans="1:34" x14ac:dyDescent="0.25">
      <c r="A854" s="402"/>
      <c r="B854" s="403"/>
      <c r="C854" s="403"/>
      <c r="D854" s="403"/>
      <c r="E854" s="403"/>
      <c r="F854" s="403"/>
      <c r="G854" s="403"/>
      <c r="H854" s="403"/>
      <c r="I854" s="403"/>
      <c r="J854" s="404"/>
      <c r="K854" s="359" t="s">
        <v>238</v>
      </c>
      <c r="L854" s="360"/>
      <c r="M854" s="360"/>
      <c r="N854" s="360"/>
      <c r="O854" s="360"/>
      <c r="P854" s="360"/>
      <c r="Q854" s="360"/>
      <c r="R854" s="360"/>
      <c r="S854" s="360"/>
      <c r="T854" s="360"/>
      <c r="U854" s="360"/>
      <c r="V854" s="361"/>
      <c r="W854" s="359" t="s">
        <v>238</v>
      </c>
      <c r="X854" s="360"/>
      <c r="Y854" s="360"/>
      <c r="Z854" s="360"/>
      <c r="AA854" s="360"/>
      <c r="AB854" s="360"/>
      <c r="AC854" s="360"/>
      <c r="AD854" s="360"/>
      <c r="AE854" s="360"/>
      <c r="AF854" s="360"/>
      <c r="AG854" s="360"/>
      <c r="AH854" s="361"/>
    </row>
    <row r="855" spans="1:34" ht="24.75" customHeight="1" x14ac:dyDescent="0.25">
      <c r="A855" s="359" t="s">
        <v>40</v>
      </c>
      <c r="B855" s="360"/>
      <c r="C855" s="360"/>
      <c r="D855" s="360"/>
      <c r="E855" s="360"/>
      <c r="F855" s="360"/>
      <c r="G855" s="360"/>
      <c r="H855" s="360"/>
      <c r="I855" s="360"/>
      <c r="J855" s="361"/>
      <c r="K855" s="359" t="s">
        <v>239</v>
      </c>
      <c r="L855" s="360"/>
      <c r="M855" s="360"/>
      <c r="N855" s="360"/>
      <c r="O855" s="360"/>
      <c r="P855" s="360"/>
      <c r="Q855" s="360"/>
      <c r="R855" s="360"/>
      <c r="S855" s="360"/>
      <c r="T855" s="360"/>
      <c r="U855" s="360"/>
      <c r="V855" s="361"/>
      <c r="W855" s="359" t="s">
        <v>239</v>
      </c>
      <c r="X855" s="360"/>
      <c r="Y855" s="360"/>
      <c r="Z855" s="360"/>
      <c r="AA855" s="360"/>
      <c r="AB855" s="360"/>
      <c r="AC855" s="360"/>
      <c r="AD855" s="360"/>
      <c r="AE855" s="360"/>
      <c r="AF855" s="360"/>
      <c r="AG855" s="360"/>
      <c r="AH855" s="361"/>
    </row>
    <row r="856" spans="1:34" x14ac:dyDescent="0.25">
      <c r="A856" s="428" t="s">
        <v>240</v>
      </c>
      <c r="B856" s="429"/>
      <c r="C856" s="429"/>
      <c r="D856" s="429"/>
      <c r="E856" s="429"/>
      <c r="F856" s="429"/>
      <c r="G856" s="429"/>
      <c r="H856" s="429"/>
      <c r="I856" s="567">
        <v>2013</v>
      </c>
      <c r="J856" s="568"/>
      <c r="K856" s="557">
        <v>87063</v>
      </c>
      <c r="L856" s="558"/>
      <c r="M856" s="558"/>
      <c r="N856" s="559"/>
      <c r="O856" s="557"/>
      <c r="P856" s="558"/>
      <c r="Q856" s="558"/>
      <c r="R856" s="559"/>
      <c r="S856" s="557"/>
      <c r="T856" s="558"/>
      <c r="U856" s="558"/>
      <c r="V856" s="559"/>
      <c r="W856" s="557"/>
      <c r="X856" s="558"/>
      <c r="Y856" s="558"/>
      <c r="Z856" s="559"/>
      <c r="AA856" s="557"/>
      <c r="AB856" s="558"/>
      <c r="AC856" s="558"/>
      <c r="AD856" s="559"/>
      <c r="AE856" s="557"/>
      <c r="AF856" s="558"/>
      <c r="AG856" s="558"/>
      <c r="AH856" s="559"/>
    </row>
    <row r="857" spans="1:34" x14ac:dyDescent="0.25">
      <c r="A857" s="565"/>
      <c r="B857" s="566"/>
      <c r="C857" s="566"/>
      <c r="D857" s="566"/>
      <c r="E857" s="566"/>
      <c r="F857" s="566"/>
      <c r="G857" s="566"/>
      <c r="H857" s="566"/>
      <c r="I857" s="560">
        <v>2012</v>
      </c>
      <c r="J857" s="561"/>
      <c r="K857" s="562">
        <v>80960</v>
      </c>
      <c r="L857" s="563"/>
      <c r="M857" s="563"/>
      <c r="N857" s="564"/>
      <c r="O857" s="562"/>
      <c r="P857" s="563"/>
      <c r="Q857" s="563"/>
      <c r="R857" s="564"/>
      <c r="S857" s="562"/>
      <c r="T857" s="563"/>
      <c r="U857" s="563"/>
      <c r="V857" s="564"/>
      <c r="W857" s="562"/>
      <c r="X857" s="563"/>
      <c r="Y857" s="563"/>
      <c r="Z857" s="564"/>
      <c r="AA857" s="562"/>
      <c r="AB857" s="563"/>
      <c r="AC857" s="563"/>
      <c r="AD857" s="564"/>
      <c r="AE857" s="562"/>
      <c r="AF857" s="563"/>
      <c r="AG857" s="563"/>
      <c r="AH857" s="564"/>
    </row>
    <row r="858" spans="1:34" x14ac:dyDescent="0.25">
      <c r="A858" s="428" t="s">
        <v>241</v>
      </c>
      <c r="B858" s="429"/>
      <c r="C858" s="429"/>
      <c r="D858" s="429"/>
      <c r="E858" s="429"/>
      <c r="F858" s="429"/>
      <c r="G858" s="429"/>
      <c r="H858" s="429"/>
      <c r="I858" s="567">
        <v>2013</v>
      </c>
      <c r="J858" s="568"/>
      <c r="K858" s="557"/>
      <c r="L858" s="558"/>
      <c r="M858" s="558"/>
      <c r="N858" s="559"/>
      <c r="O858" s="557"/>
      <c r="P858" s="558"/>
      <c r="Q858" s="558"/>
      <c r="R858" s="559"/>
      <c r="S858" s="557"/>
      <c r="T858" s="558"/>
      <c r="U858" s="558"/>
      <c r="V858" s="559"/>
      <c r="W858" s="557"/>
      <c r="X858" s="558"/>
      <c r="Y858" s="558"/>
      <c r="Z858" s="559"/>
      <c r="AA858" s="557"/>
      <c r="AB858" s="558"/>
      <c r="AC858" s="558"/>
      <c r="AD858" s="559"/>
      <c r="AE858" s="557"/>
      <c r="AF858" s="558"/>
      <c r="AG858" s="558"/>
      <c r="AH858" s="559"/>
    </row>
    <row r="859" spans="1:34" x14ac:dyDescent="0.25">
      <c r="A859" s="565"/>
      <c r="B859" s="566"/>
      <c r="C859" s="566"/>
      <c r="D859" s="566"/>
      <c r="E859" s="566"/>
      <c r="F859" s="566"/>
      <c r="G859" s="566"/>
      <c r="H859" s="566"/>
      <c r="I859" s="560">
        <v>2012</v>
      </c>
      <c r="J859" s="561"/>
      <c r="K859" s="562"/>
      <c r="L859" s="563"/>
      <c r="M859" s="563"/>
      <c r="N859" s="564"/>
      <c r="O859" s="562"/>
      <c r="P859" s="563"/>
      <c r="Q859" s="563"/>
      <c r="R859" s="564"/>
      <c r="S859" s="562"/>
      <c r="T859" s="563"/>
      <c r="U859" s="563"/>
      <c r="V859" s="564"/>
      <c r="W859" s="562"/>
      <c r="X859" s="563"/>
      <c r="Y859" s="563"/>
      <c r="Z859" s="564"/>
      <c r="AA859" s="562"/>
      <c r="AB859" s="563"/>
      <c r="AC859" s="563"/>
      <c r="AD859" s="564"/>
      <c r="AE859" s="562"/>
      <c r="AF859" s="563"/>
      <c r="AG859" s="563"/>
      <c r="AH859" s="564"/>
    </row>
    <row r="860" spans="1:34" x14ac:dyDescent="0.25">
      <c r="A860" s="428" t="s">
        <v>242</v>
      </c>
      <c r="B860" s="429"/>
      <c r="C860" s="429"/>
      <c r="D860" s="429"/>
      <c r="E860" s="429"/>
      <c r="F860" s="429"/>
      <c r="G860" s="429"/>
      <c r="H860" s="429"/>
      <c r="I860" s="567">
        <v>2013</v>
      </c>
      <c r="J860" s="568"/>
      <c r="K860" s="557"/>
      <c r="L860" s="558"/>
      <c r="M860" s="558"/>
      <c r="N860" s="559"/>
      <c r="O860" s="557"/>
      <c r="P860" s="558"/>
      <c r="Q860" s="558"/>
      <c r="R860" s="559"/>
      <c r="S860" s="557"/>
      <c r="T860" s="558"/>
      <c r="U860" s="558"/>
      <c r="V860" s="559"/>
      <c r="W860" s="557"/>
      <c r="X860" s="558"/>
      <c r="Y860" s="558"/>
      <c r="Z860" s="559"/>
      <c r="AA860" s="557"/>
      <c r="AB860" s="558"/>
      <c r="AC860" s="558"/>
      <c r="AD860" s="559"/>
      <c r="AE860" s="557"/>
      <c r="AF860" s="558"/>
      <c r="AG860" s="558"/>
      <c r="AH860" s="559"/>
    </row>
    <row r="861" spans="1:34" x14ac:dyDescent="0.25">
      <c r="A861" s="565"/>
      <c r="B861" s="566"/>
      <c r="C861" s="566"/>
      <c r="D861" s="566"/>
      <c r="E861" s="566"/>
      <c r="F861" s="566"/>
      <c r="G861" s="566"/>
      <c r="H861" s="566"/>
      <c r="I861" s="560">
        <v>2012</v>
      </c>
      <c r="J861" s="561"/>
      <c r="K861" s="562"/>
      <c r="L861" s="563"/>
      <c r="M861" s="563"/>
      <c r="N861" s="564"/>
      <c r="O861" s="562"/>
      <c r="P861" s="563"/>
      <c r="Q861" s="563"/>
      <c r="R861" s="564"/>
      <c r="S861" s="562"/>
      <c r="T861" s="563"/>
      <c r="U861" s="563"/>
      <c r="V861" s="564"/>
      <c r="W861" s="562"/>
      <c r="X861" s="563"/>
      <c r="Y861" s="563"/>
      <c r="Z861" s="564"/>
      <c r="AA861" s="562"/>
      <c r="AB861" s="563"/>
      <c r="AC861" s="563"/>
      <c r="AD861" s="564"/>
      <c r="AE861" s="562"/>
      <c r="AF861" s="563"/>
      <c r="AG861" s="563"/>
      <c r="AH861" s="564"/>
    </row>
    <row r="862" spans="1:34" x14ac:dyDescent="0.25">
      <c r="A862" s="428" t="s">
        <v>243</v>
      </c>
      <c r="B862" s="429"/>
      <c r="C862" s="429"/>
      <c r="D862" s="429"/>
      <c r="E862" s="429"/>
      <c r="F862" s="429"/>
      <c r="G862" s="429"/>
      <c r="H862" s="429"/>
      <c r="I862" s="567">
        <v>2013</v>
      </c>
      <c r="J862" s="568"/>
      <c r="K862" s="557"/>
      <c r="L862" s="558"/>
      <c r="M862" s="558"/>
      <c r="N862" s="559"/>
      <c r="O862" s="557"/>
      <c r="P862" s="558"/>
      <c r="Q862" s="558"/>
      <c r="R862" s="559"/>
      <c r="S862" s="557"/>
      <c r="T862" s="558"/>
      <c r="U862" s="558"/>
      <c r="V862" s="559"/>
      <c r="W862" s="557"/>
      <c r="X862" s="558"/>
      <c r="Y862" s="558"/>
      <c r="Z862" s="559"/>
      <c r="AA862" s="557"/>
      <c r="AB862" s="558"/>
      <c r="AC862" s="558"/>
      <c r="AD862" s="559"/>
      <c r="AE862" s="557"/>
      <c r="AF862" s="558"/>
      <c r="AG862" s="558"/>
      <c r="AH862" s="559"/>
    </row>
    <row r="863" spans="1:34" x14ac:dyDescent="0.25">
      <c r="A863" s="565"/>
      <c r="B863" s="566"/>
      <c r="C863" s="566"/>
      <c r="D863" s="566"/>
      <c r="E863" s="566"/>
      <c r="F863" s="566"/>
      <c r="G863" s="566"/>
      <c r="H863" s="566"/>
      <c r="I863" s="560">
        <v>2012</v>
      </c>
      <c r="J863" s="561"/>
      <c r="K863" s="562"/>
      <c r="L863" s="563"/>
      <c r="M863" s="563"/>
      <c r="N863" s="564"/>
      <c r="O863" s="562"/>
      <c r="P863" s="563"/>
      <c r="Q863" s="563"/>
      <c r="R863" s="564"/>
      <c r="S863" s="562"/>
      <c r="T863" s="563"/>
      <c r="U863" s="563"/>
      <c r="V863" s="564"/>
      <c r="W863" s="562"/>
      <c r="X863" s="563"/>
      <c r="Y863" s="563"/>
      <c r="Z863" s="564"/>
      <c r="AA863" s="562"/>
      <c r="AB863" s="563"/>
      <c r="AC863" s="563"/>
      <c r="AD863" s="564"/>
      <c r="AE863" s="562"/>
      <c r="AF863" s="563"/>
      <c r="AG863" s="563"/>
      <c r="AH863" s="564"/>
    </row>
    <row r="864" spans="1:34" x14ac:dyDescent="0.25">
      <c r="A864" s="428" t="s">
        <v>244</v>
      </c>
      <c r="B864" s="429"/>
      <c r="C864" s="429"/>
      <c r="D864" s="429"/>
      <c r="E864" s="429"/>
      <c r="F864" s="429"/>
      <c r="G864" s="429"/>
      <c r="H864" s="429"/>
      <c r="I864" s="567">
        <v>2013</v>
      </c>
      <c r="J864" s="568"/>
      <c r="K864" s="557"/>
      <c r="L864" s="558"/>
      <c r="M864" s="558"/>
      <c r="N864" s="559"/>
      <c r="O864" s="557"/>
      <c r="P864" s="558"/>
      <c r="Q864" s="558"/>
      <c r="R864" s="559"/>
      <c r="S864" s="557"/>
      <c r="T864" s="558"/>
      <c r="U864" s="558"/>
      <c r="V864" s="559"/>
      <c r="W864" s="557"/>
      <c r="X864" s="558"/>
      <c r="Y864" s="558"/>
      <c r="Z864" s="559"/>
      <c r="AA864" s="557"/>
      <c r="AB864" s="558"/>
      <c r="AC864" s="558"/>
      <c r="AD864" s="559"/>
      <c r="AE864" s="557"/>
      <c r="AF864" s="558"/>
      <c r="AG864" s="558"/>
      <c r="AH864" s="559"/>
    </row>
    <row r="865" spans="1:34" x14ac:dyDescent="0.25">
      <c r="A865" s="565"/>
      <c r="B865" s="566"/>
      <c r="C865" s="566"/>
      <c r="D865" s="566"/>
      <c r="E865" s="566"/>
      <c r="F865" s="566"/>
      <c r="G865" s="566"/>
      <c r="H865" s="566"/>
      <c r="I865" s="560">
        <v>2012</v>
      </c>
      <c r="J865" s="561"/>
      <c r="K865" s="562"/>
      <c r="L865" s="563"/>
      <c r="M865" s="563"/>
      <c r="N865" s="564"/>
      <c r="O865" s="562"/>
      <c r="P865" s="563"/>
      <c r="Q865" s="563"/>
      <c r="R865" s="564"/>
      <c r="S865" s="562"/>
      <c r="T865" s="563"/>
      <c r="U865" s="563"/>
      <c r="V865" s="564"/>
      <c r="W865" s="562"/>
      <c r="X865" s="563"/>
      <c r="Y865" s="563"/>
      <c r="Z865" s="564"/>
      <c r="AA865" s="562"/>
      <c r="AB865" s="563"/>
      <c r="AC865" s="563"/>
      <c r="AD865" s="564"/>
      <c r="AE865" s="562"/>
      <c r="AF865" s="563"/>
      <c r="AG865" s="563"/>
      <c r="AH865" s="564"/>
    </row>
    <row r="866" spans="1:34" x14ac:dyDescent="0.25">
      <c r="A866" s="428" t="s">
        <v>102</v>
      </c>
      <c r="B866" s="429"/>
      <c r="C866" s="429"/>
      <c r="D866" s="429"/>
      <c r="E866" s="429"/>
      <c r="F866" s="429"/>
      <c r="G866" s="429"/>
      <c r="H866" s="429"/>
      <c r="I866" s="567">
        <v>2013</v>
      </c>
      <c r="J866" s="568"/>
      <c r="K866" s="557"/>
      <c r="L866" s="558"/>
      <c r="M866" s="558"/>
      <c r="N866" s="559"/>
      <c r="O866" s="557"/>
      <c r="P866" s="558"/>
      <c r="Q866" s="558"/>
      <c r="R866" s="559"/>
      <c r="S866" s="557"/>
      <c r="T866" s="558"/>
      <c r="U866" s="558"/>
      <c r="V866" s="559"/>
      <c r="W866" s="557"/>
      <c r="X866" s="558"/>
      <c r="Y866" s="558"/>
      <c r="Z866" s="559"/>
      <c r="AA866" s="557"/>
      <c r="AB866" s="558"/>
      <c r="AC866" s="558"/>
      <c r="AD866" s="559"/>
      <c r="AE866" s="557"/>
      <c r="AF866" s="558"/>
      <c r="AG866" s="558"/>
      <c r="AH866" s="559"/>
    </row>
    <row r="867" spans="1:34" x14ac:dyDescent="0.25">
      <c r="A867" s="565"/>
      <c r="B867" s="566"/>
      <c r="C867" s="566"/>
      <c r="D867" s="566"/>
      <c r="E867" s="566"/>
      <c r="F867" s="566"/>
      <c r="G867" s="566"/>
      <c r="H867" s="566"/>
      <c r="I867" s="560">
        <v>2012</v>
      </c>
      <c r="J867" s="561"/>
      <c r="K867" s="562"/>
      <c r="L867" s="563"/>
      <c r="M867" s="563"/>
      <c r="N867" s="564"/>
      <c r="O867" s="562"/>
      <c r="P867" s="563"/>
      <c r="Q867" s="563"/>
      <c r="R867" s="564"/>
      <c r="S867" s="562"/>
      <c r="T867" s="563"/>
      <c r="U867" s="563"/>
      <c r="V867" s="564"/>
      <c r="W867" s="562"/>
      <c r="X867" s="563"/>
      <c r="Y867" s="563"/>
      <c r="Z867" s="564"/>
      <c r="AA867" s="562"/>
      <c r="AB867" s="563"/>
      <c r="AC867" s="563"/>
      <c r="AD867" s="564"/>
      <c r="AE867" s="562"/>
      <c r="AF867" s="563"/>
      <c r="AG867" s="563"/>
      <c r="AH867" s="564"/>
    </row>
    <row r="868" spans="1:34" x14ac:dyDescent="0.25">
      <c r="A868" s="177"/>
      <c r="B868" s="177"/>
      <c r="C868" s="177"/>
      <c r="D868" s="177"/>
      <c r="E868" s="177"/>
      <c r="F868" s="177"/>
      <c r="G868" s="177"/>
      <c r="H868" s="177"/>
      <c r="I868" s="177"/>
      <c r="J868" s="177"/>
      <c r="K868" s="177"/>
      <c r="L868" s="177"/>
      <c r="M868" s="177"/>
      <c r="N868" s="177"/>
      <c r="O868" s="177"/>
      <c r="P868" s="177"/>
      <c r="Q868" s="177"/>
      <c r="R868" s="177"/>
      <c r="S868" s="177"/>
      <c r="T868" s="177"/>
      <c r="U868" s="177"/>
      <c r="V868" s="177"/>
      <c r="W868" s="177"/>
      <c r="X868" s="177"/>
      <c r="Y868" s="177"/>
      <c r="Z868" s="177"/>
      <c r="AA868" s="177"/>
      <c r="AB868" s="177"/>
      <c r="AC868" s="177"/>
      <c r="AD868" s="177"/>
      <c r="AE868" s="177"/>
      <c r="AF868" s="177"/>
      <c r="AG868" s="177"/>
      <c r="AH868" s="177"/>
    </row>
    <row r="869" spans="1:34" s="1" customFormat="1" hidden="1" x14ac:dyDescent="0.25">
      <c r="A869" s="191"/>
      <c r="B869" s="191"/>
      <c r="C869" s="191"/>
      <c r="D869" s="191"/>
      <c r="E869" s="191"/>
      <c r="F869" s="191"/>
      <c r="G869" s="191"/>
      <c r="H869" s="191"/>
      <c r="I869" s="191"/>
      <c r="J869" s="191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1"/>
      <c r="AA869" s="191"/>
      <c r="AB869" s="191"/>
      <c r="AC869" s="191"/>
      <c r="AD869" s="191"/>
      <c r="AE869" s="191"/>
      <c r="AF869" s="191"/>
      <c r="AG869" s="191"/>
      <c r="AH869" s="191"/>
    </row>
    <row r="870" spans="1:34" s="1" customFormat="1" ht="14.45" hidden="1" x14ac:dyDescent="0.3">
      <c r="A870" s="177"/>
      <c r="B870" s="177"/>
      <c r="C870" s="177"/>
      <c r="D870" s="177"/>
      <c r="E870" s="177"/>
      <c r="F870" s="177"/>
      <c r="G870" s="177"/>
      <c r="H870" s="177"/>
      <c r="I870" s="177"/>
      <c r="J870" s="177"/>
      <c r="K870" s="177"/>
      <c r="L870" s="177"/>
      <c r="M870" s="177"/>
      <c r="N870" s="177"/>
      <c r="O870" s="177"/>
      <c r="P870" s="177"/>
      <c r="Q870" s="177"/>
      <c r="R870" s="177"/>
      <c r="S870" s="177"/>
      <c r="T870" s="177"/>
      <c r="U870" s="177"/>
      <c r="V870" s="177"/>
      <c r="W870" s="177"/>
      <c r="X870" s="177"/>
      <c r="Y870" s="177"/>
      <c r="Z870" s="177"/>
      <c r="AA870" s="177"/>
      <c r="AB870" s="177"/>
      <c r="AC870" s="177"/>
      <c r="AD870" s="177"/>
      <c r="AE870" s="177"/>
      <c r="AF870" s="177"/>
      <c r="AG870" s="177"/>
      <c r="AH870" s="177"/>
    </row>
    <row r="871" spans="1:34" ht="14.45" hidden="1" x14ac:dyDescent="0.3">
      <c r="A871" s="177"/>
      <c r="B871" s="177"/>
      <c r="C871" s="177"/>
      <c r="D871" s="177"/>
      <c r="E871" s="177"/>
      <c r="F871" s="177"/>
      <c r="G871" s="177"/>
      <c r="H871" s="177"/>
      <c r="I871" s="177"/>
      <c r="J871" s="177"/>
      <c r="K871" s="177"/>
      <c r="L871" s="177"/>
      <c r="M871" s="177"/>
      <c r="N871" s="177"/>
      <c r="O871" s="177"/>
      <c r="P871" s="177"/>
      <c r="Q871" s="177"/>
      <c r="R871" s="177"/>
      <c r="S871" s="177"/>
      <c r="T871" s="177"/>
      <c r="U871" s="177"/>
      <c r="V871" s="177"/>
      <c r="W871" s="177"/>
      <c r="X871" s="177"/>
      <c r="Y871" s="177"/>
      <c r="Z871" s="177"/>
      <c r="AA871" s="177"/>
      <c r="AB871" s="177"/>
      <c r="AC871" s="177"/>
      <c r="AD871" s="177"/>
      <c r="AE871" s="177"/>
      <c r="AF871" s="177"/>
      <c r="AG871" s="177"/>
      <c r="AH871" s="177"/>
    </row>
    <row r="872" spans="1:34" x14ac:dyDescent="0.25">
      <c r="A872" s="177"/>
      <c r="B872" s="177"/>
      <c r="C872" s="177"/>
      <c r="D872" s="177"/>
      <c r="E872" s="177"/>
      <c r="F872" s="177"/>
      <c r="G872" s="177"/>
      <c r="H872" s="177"/>
      <c r="I872" s="177"/>
      <c r="J872" s="177"/>
      <c r="K872" s="177"/>
      <c r="L872" s="177"/>
      <c r="M872" s="177"/>
      <c r="N872" s="177"/>
      <c r="O872" s="177"/>
      <c r="P872" s="177"/>
      <c r="Q872" s="177"/>
      <c r="R872" s="177"/>
      <c r="S872" s="177"/>
      <c r="T872" s="177"/>
      <c r="U872" s="177"/>
      <c r="V872" s="177"/>
      <c r="W872" s="177"/>
      <c r="X872" s="177"/>
      <c r="Y872" s="177"/>
      <c r="Z872" s="177"/>
      <c r="AA872" s="177"/>
      <c r="AB872" s="177"/>
      <c r="AC872" s="177"/>
      <c r="AD872" s="177"/>
      <c r="AE872" s="177"/>
      <c r="AF872" s="177"/>
      <c r="AG872" s="177"/>
      <c r="AH872" s="177"/>
    </row>
    <row r="873" spans="1:34" x14ac:dyDescent="0.25">
      <c r="A873" s="177"/>
      <c r="B873" s="177"/>
      <c r="C873" s="177"/>
      <c r="D873" s="177"/>
      <c r="E873" s="177"/>
      <c r="F873" s="177"/>
      <c r="G873" s="177"/>
      <c r="H873" s="177"/>
      <c r="I873" s="177"/>
      <c r="J873" s="177"/>
      <c r="K873" s="177"/>
      <c r="L873" s="177"/>
      <c r="M873" s="177"/>
      <c r="N873" s="177"/>
      <c r="O873" s="177"/>
      <c r="P873" s="177"/>
      <c r="Q873" s="177"/>
      <c r="R873" s="177"/>
      <c r="S873" s="177"/>
      <c r="T873" s="177"/>
      <c r="U873" s="177"/>
      <c r="V873" s="177"/>
      <c r="W873" s="177"/>
      <c r="X873" s="177"/>
      <c r="Y873" s="177"/>
      <c r="Z873" s="177"/>
      <c r="AA873" s="177"/>
      <c r="AB873" s="177"/>
      <c r="AC873" s="177"/>
      <c r="AD873" s="177"/>
      <c r="AE873" s="177"/>
      <c r="AF873" s="177"/>
      <c r="AG873" s="177"/>
      <c r="AH873" s="177"/>
    </row>
    <row r="874" spans="1:34" ht="15" customHeight="1" x14ac:dyDescent="0.25">
      <c r="A874" s="179" t="s">
        <v>160</v>
      </c>
      <c r="B874" s="179"/>
      <c r="C874" s="179"/>
      <c r="D874" s="569" t="s">
        <v>245</v>
      </c>
      <c r="E874" s="569"/>
      <c r="F874" s="569"/>
      <c r="G874" s="569"/>
      <c r="H874" s="569"/>
      <c r="I874" s="569"/>
      <c r="J874" s="569"/>
      <c r="K874" s="569"/>
      <c r="L874" s="569"/>
      <c r="M874" s="569"/>
      <c r="N874" s="569"/>
      <c r="O874" s="569"/>
      <c r="P874" s="569"/>
      <c r="Q874" s="569"/>
      <c r="R874" s="569"/>
      <c r="S874" s="569"/>
      <c r="T874" s="569"/>
      <c r="U874" s="569"/>
      <c r="V874" s="569"/>
      <c r="W874" s="569"/>
      <c r="X874" s="569"/>
      <c r="Y874" s="569"/>
      <c r="Z874" s="569"/>
      <c r="AA874" s="569"/>
      <c r="AB874" s="569"/>
      <c r="AC874" s="569"/>
      <c r="AD874" s="569"/>
      <c r="AE874" s="569"/>
      <c r="AF874" s="569"/>
      <c r="AG874" s="569"/>
      <c r="AH874" s="569"/>
    </row>
    <row r="875" spans="1:34" ht="18" customHeight="1" x14ac:dyDescent="0.25">
      <c r="A875" s="177"/>
      <c r="B875" s="177"/>
      <c r="C875" s="177"/>
      <c r="D875" s="177"/>
      <c r="E875" s="177"/>
      <c r="F875" s="177"/>
      <c r="G875" s="177"/>
      <c r="H875" s="177"/>
      <c r="I875" s="177"/>
      <c r="J875" s="177"/>
      <c r="K875" s="177"/>
      <c r="L875" s="177"/>
      <c r="M875" s="177"/>
      <c r="N875" s="177"/>
      <c r="O875" s="177"/>
      <c r="P875" s="177"/>
      <c r="Q875" s="177"/>
      <c r="R875" s="177"/>
      <c r="S875" s="177"/>
      <c r="T875" s="177"/>
      <c r="U875" s="177"/>
      <c r="V875" s="177"/>
      <c r="W875" s="177"/>
      <c r="X875" s="177"/>
      <c r="Y875" s="177"/>
      <c r="Z875" s="177"/>
      <c r="AA875" s="177"/>
      <c r="AB875" s="177"/>
      <c r="AC875" s="177"/>
      <c r="AD875" s="177"/>
      <c r="AE875" s="177"/>
      <c r="AF875" s="177"/>
      <c r="AG875" s="177"/>
      <c r="AH875" s="177"/>
    </row>
    <row r="876" spans="1:34" ht="33" customHeight="1" x14ac:dyDescent="0.25">
      <c r="A876" s="358" t="s">
        <v>1282</v>
      </c>
      <c r="B876" s="358"/>
      <c r="C876" s="358"/>
      <c r="D876" s="358"/>
      <c r="E876" s="358"/>
      <c r="F876" s="358"/>
      <c r="G876" s="358"/>
      <c r="H876" s="358"/>
      <c r="I876" s="358"/>
      <c r="J876" s="358"/>
      <c r="K876" s="358"/>
      <c r="L876" s="358"/>
      <c r="M876" s="358"/>
      <c r="N876" s="358"/>
      <c r="O876" s="358"/>
      <c r="P876" s="358"/>
      <c r="Q876" s="358"/>
      <c r="R876" s="358"/>
      <c r="S876" s="358"/>
      <c r="T876" s="358"/>
      <c r="U876" s="358"/>
      <c r="V876" s="358"/>
      <c r="W876" s="358"/>
      <c r="X876" s="358"/>
      <c r="Y876" s="358"/>
      <c r="Z876" s="358"/>
      <c r="AA876" s="358"/>
      <c r="AB876" s="358"/>
      <c r="AC876" s="358"/>
      <c r="AD876" s="358"/>
      <c r="AE876" s="358"/>
      <c r="AF876" s="358"/>
      <c r="AG876" s="358"/>
      <c r="AH876" s="358"/>
    </row>
    <row r="877" spans="1:34" ht="18" customHeight="1" x14ac:dyDescent="0.25">
      <c r="A877" s="177"/>
      <c r="B877" s="177"/>
      <c r="C877" s="177"/>
      <c r="D877" s="177"/>
      <c r="E877" s="177"/>
      <c r="F877" s="177"/>
      <c r="G877" s="177"/>
      <c r="H877" s="177"/>
      <c r="I877" s="177"/>
      <c r="J877" s="177"/>
      <c r="K877" s="177"/>
      <c r="L877" s="177"/>
      <c r="M877" s="177"/>
      <c r="N877" s="177"/>
      <c r="O877" s="177"/>
      <c r="P877" s="177"/>
      <c r="Q877" s="177"/>
      <c r="R877" s="177"/>
      <c r="S877" s="177"/>
      <c r="T877" s="177"/>
      <c r="U877" s="177"/>
      <c r="V877" s="177"/>
      <c r="W877" s="177"/>
      <c r="X877" s="177"/>
      <c r="Y877" s="177"/>
      <c r="Z877" s="177"/>
      <c r="AA877" s="177"/>
      <c r="AB877" s="177"/>
      <c r="AC877" s="177"/>
      <c r="AD877" s="177"/>
      <c r="AE877" s="177"/>
      <c r="AF877" s="177"/>
      <c r="AG877" s="177"/>
      <c r="AH877" s="177"/>
    </row>
    <row r="878" spans="1:34" ht="27.75" customHeight="1" x14ac:dyDescent="0.25">
      <c r="A878" s="358" t="s">
        <v>1284</v>
      </c>
      <c r="B878" s="358"/>
      <c r="C878" s="358"/>
      <c r="D878" s="358"/>
      <c r="E878" s="358"/>
      <c r="F878" s="358"/>
      <c r="G878" s="358"/>
      <c r="H878" s="358"/>
      <c r="I878" s="358"/>
      <c r="J878" s="358"/>
      <c r="K878" s="358"/>
      <c r="L878" s="358"/>
      <c r="M878" s="358"/>
      <c r="N878" s="358"/>
      <c r="O878" s="358"/>
      <c r="P878" s="358"/>
      <c r="Q878" s="358"/>
      <c r="R878" s="358"/>
      <c r="S878" s="358"/>
      <c r="T878" s="358"/>
      <c r="U878" s="358"/>
      <c r="V878" s="358"/>
      <c r="W878" s="358"/>
      <c r="X878" s="358"/>
      <c r="Y878" s="358"/>
      <c r="Z878" s="358"/>
      <c r="AA878" s="358"/>
      <c r="AB878" s="358"/>
      <c r="AC878" s="358"/>
      <c r="AD878" s="358"/>
      <c r="AE878" s="358"/>
      <c r="AF878" s="358"/>
      <c r="AG878" s="358"/>
      <c r="AH878" s="358"/>
    </row>
    <row r="879" spans="1:34" x14ac:dyDescent="0.25">
      <c r="A879" s="177"/>
      <c r="B879" s="177"/>
      <c r="C879" s="177"/>
      <c r="D879" s="177"/>
      <c r="E879" s="177"/>
      <c r="F879" s="177"/>
      <c r="G879" s="177"/>
      <c r="H879" s="177"/>
      <c r="I879" s="177"/>
      <c r="J879" s="177"/>
      <c r="K879" s="177"/>
      <c r="L879" s="177"/>
      <c r="M879" s="177"/>
      <c r="N879" s="177"/>
      <c r="O879" s="177"/>
      <c r="P879" s="177"/>
      <c r="Q879" s="177"/>
      <c r="R879" s="177"/>
      <c r="S879" s="177"/>
      <c r="T879" s="177"/>
      <c r="U879" s="177"/>
      <c r="V879" s="177"/>
      <c r="W879" s="177"/>
      <c r="X879" s="177"/>
      <c r="Y879" s="177"/>
      <c r="Z879" s="177"/>
      <c r="AA879" s="177"/>
      <c r="AB879" s="177"/>
      <c r="AC879" s="177"/>
      <c r="AD879" s="177"/>
      <c r="AE879" s="177"/>
      <c r="AF879" s="177"/>
      <c r="AG879" s="177"/>
      <c r="AH879" s="177"/>
    </row>
    <row r="880" spans="1:34" x14ac:dyDescent="0.25">
      <c r="A880" s="396" t="s">
        <v>246</v>
      </c>
      <c r="B880" s="397"/>
      <c r="C880" s="397"/>
      <c r="D880" s="397"/>
      <c r="E880" s="397"/>
      <c r="F880" s="397"/>
      <c r="G880" s="397"/>
      <c r="H880" s="397"/>
      <c r="I880" s="397"/>
      <c r="J880" s="397"/>
      <c r="K880" s="397"/>
      <c r="L880" s="397"/>
      <c r="M880" s="397"/>
      <c r="N880" s="397"/>
      <c r="O880" s="397"/>
      <c r="P880" s="397"/>
      <c r="Q880" s="397"/>
      <c r="R880" s="398"/>
      <c r="S880" s="381" t="s">
        <v>247</v>
      </c>
      <c r="T880" s="382"/>
      <c r="U880" s="382"/>
      <c r="V880" s="382"/>
      <c r="W880" s="382"/>
      <c r="X880" s="382"/>
      <c r="Y880" s="382"/>
      <c r="Z880" s="382"/>
      <c r="AA880" s="382"/>
      <c r="AB880" s="382"/>
      <c r="AC880" s="382"/>
      <c r="AD880" s="382"/>
      <c r="AE880" s="382"/>
      <c r="AF880" s="382"/>
      <c r="AG880" s="382"/>
      <c r="AH880" s="383"/>
    </row>
    <row r="881" spans="1:34" ht="35.25" customHeight="1" x14ac:dyDescent="0.25">
      <c r="A881" s="402"/>
      <c r="B881" s="403"/>
      <c r="C881" s="403"/>
      <c r="D881" s="403"/>
      <c r="E881" s="403"/>
      <c r="F881" s="403"/>
      <c r="G881" s="403"/>
      <c r="H881" s="403"/>
      <c r="I881" s="403"/>
      <c r="J881" s="403"/>
      <c r="K881" s="403"/>
      <c r="L881" s="403"/>
      <c r="M881" s="403"/>
      <c r="N881" s="403"/>
      <c r="O881" s="403"/>
      <c r="P881" s="403"/>
      <c r="Q881" s="403"/>
      <c r="R881" s="404"/>
      <c r="S881" s="381" t="s">
        <v>58</v>
      </c>
      <c r="T881" s="382"/>
      <c r="U881" s="382"/>
      <c r="V881" s="382"/>
      <c r="W881" s="382"/>
      <c r="X881" s="382"/>
      <c r="Y881" s="382"/>
      <c r="Z881" s="383"/>
      <c r="AA881" s="381" t="s">
        <v>59</v>
      </c>
      <c r="AB881" s="382"/>
      <c r="AC881" s="382"/>
      <c r="AD881" s="382"/>
      <c r="AE881" s="382"/>
      <c r="AF881" s="382"/>
      <c r="AG881" s="382"/>
      <c r="AH881" s="383"/>
    </row>
    <row r="882" spans="1:34" hidden="1" x14ac:dyDescent="0.25">
      <c r="A882" s="425"/>
      <c r="B882" s="426"/>
      <c r="C882" s="426"/>
      <c r="D882" s="426"/>
      <c r="E882" s="426"/>
      <c r="F882" s="426"/>
      <c r="G882" s="426"/>
      <c r="H882" s="426"/>
      <c r="I882" s="426"/>
      <c r="J882" s="426"/>
      <c r="K882" s="426"/>
      <c r="L882" s="426"/>
      <c r="M882" s="426"/>
      <c r="N882" s="426"/>
      <c r="O882" s="426"/>
      <c r="P882" s="426"/>
      <c r="Q882" s="426"/>
      <c r="R882" s="427"/>
      <c r="S882" s="425"/>
      <c r="T882" s="426"/>
      <c r="U882" s="426"/>
      <c r="V882" s="426"/>
      <c r="W882" s="426"/>
      <c r="X882" s="426"/>
      <c r="Y882" s="426"/>
      <c r="Z882" s="427"/>
      <c r="AA882" s="425"/>
      <c r="AB882" s="426"/>
      <c r="AC882" s="426"/>
      <c r="AD882" s="426"/>
      <c r="AE882" s="426"/>
      <c r="AF882" s="426"/>
      <c r="AG882" s="426"/>
      <c r="AH882" s="427"/>
    </row>
    <row r="883" spans="1:34" x14ac:dyDescent="0.25">
      <c r="A883" s="409" t="s">
        <v>1191</v>
      </c>
      <c r="B883" s="410"/>
      <c r="C883" s="410"/>
      <c r="D883" s="410"/>
      <c r="E883" s="410"/>
      <c r="F883" s="410"/>
      <c r="G883" s="410"/>
      <c r="H883" s="410"/>
      <c r="I883" s="410"/>
      <c r="J883" s="410"/>
      <c r="K883" s="410"/>
      <c r="L883" s="410"/>
      <c r="M883" s="410"/>
      <c r="N883" s="410"/>
      <c r="O883" s="391"/>
      <c r="P883" s="391"/>
      <c r="Q883" s="391"/>
      <c r="R883" s="392"/>
      <c r="S883" s="393">
        <v>72497</v>
      </c>
      <c r="T883" s="394"/>
      <c r="U883" s="394"/>
      <c r="V883" s="394"/>
      <c r="W883" s="394"/>
      <c r="X883" s="394"/>
      <c r="Y883" s="394"/>
      <c r="Z883" s="395"/>
      <c r="AA883" s="393">
        <v>79583</v>
      </c>
      <c r="AB883" s="394"/>
      <c r="AC883" s="394"/>
      <c r="AD883" s="394"/>
      <c r="AE883" s="394"/>
      <c r="AF883" s="394"/>
      <c r="AG883" s="394"/>
      <c r="AH883" s="395"/>
    </row>
    <row r="884" spans="1:34" x14ac:dyDescent="0.25">
      <c r="A884" s="409" t="s">
        <v>1192</v>
      </c>
      <c r="B884" s="410"/>
      <c r="C884" s="410"/>
      <c r="D884" s="410"/>
      <c r="E884" s="410"/>
      <c r="F884" s="410"/>
      <c r="G884" s="410"/>
      <c r="H884" s="410"/>
      <c r="I884" s="410"/>
      <c r="J884" s="410"/>
      <c r="K884" s="410"/>
      <c r="L884" s="410"/>
      <c r="M884" s="410"/>
      <c r="N884" s="410"/>
      <c r="O884" s="391"/>
      <c r="P884" s="391"/>
      <c r="Q884" s="391"/>
      <c r="R884" s="392"/>
      <c r="S884" s="393">
        <v>63117</v>
      </c>
      <c r="T884" s="394"/>
      <c r="U884" s="394"/>
      <c r="V884" s="394"/>
      <c r="W884" s="394"/>
      <c r="X884" s="394"/>
      <c r="Y884" s="394"/>
      <c r="Z884" s="395"/>
      <c r="AA884" s="393">
        <v>68931</v>
      </c>
      <c r="AB884" s="394"/>
      <c r="AC884" s="394"/>
      <c r="AD884" s="394"/>
      <c r="AE884" s="394"/>
      <c r="AF884" s="394"/>
      <c r="AG884" s="394"/>
      <c r="AH884" s="395"/>
    </row>
    <row r="885" spans="1:34" x14ac:dyDescent="0.25">
      <c r="A885" s="409" t="s">
        <v>1193</v>
      </c>
      <c r="B885" s="410"/>
      <c r="C885" s="410"/>
      <c r="D885" s="410"/>
      <c r="E885" s="410"/>
      <c r="F885" s="410"/>
      <c r="G885" s="410"/>
      <c r="H885" s="410"/>
      <c r="I885" s="410"/>
      <c r="J885" s="410"/>
      <c r="K885" s="410"/>
      <c r="L885" s="410"/>
      <c r="M885" s="410"/>
      <c r="N885" s="410"/>
      <c r="O885" s="391"/>
      <c r="P885" s="391"/>
      <c r="Q885" s="391"/>
      <c r="R885" s="392"/>
      <c r="S885" s="393">
        <v>185749</v>
      </c>
      <c r="T885" s="394"/>
      <c r="U885" s="394"/>
      <c r="V885" s="394"/>
      <c r="W885" s="394"/>
      <c r="X885" s="394"/>
      <c r="Y885" s="394"/>
      <c r="Z885" s="395"/>
      <c r="AA885" s="393">
        <v>137279</v>
      </c>
      <c r="AB885" s="394"/>
      <c r="AC885" s="394"/>
      <c r="AD885" s="394"/>
      <c r="AE885" s="394"/>
      <c r="AF885" s="394"/>
      <c r="AG885" s="394"/>
      <c r="AH885" s="395"/>
    </row>
    <row r="886" spans="1:34" x14ac:dyDescent="0.25">
      <c r="A886" s="409" t="s">
        <v>1194</v>
      </c>
      <c r="B886" s="410"/>
      <c r="C886" s="410"/>
      <c r="D886" s="410"/>
      <c r="E886" s="410"/>
      <c r="F886" s="410"/>
      <c r="G886" s="410"/>
      <c r="H886" s="410"/>
      <c r="I886" s="410"/>
      <c r="J886" s="410"/>
      <c r="K886" s="410"/>
      <c r="L886" s="410"/>
      <c r="M886" s="410"/>
      <c r="N886" s="410"/>
      <c r="O886" s="391"/>
      <c r="P886" s="391"/>
      <c r="Q886" s="391"/>
      <c r="R886" s="392"/>
      <c r="S886" s="393">
        <v>2854311</v>
      </c>
      <c r="T886" s="394"/>
      <c r="U886" s="394"/>
      <c r="V886" s="394"/>
      <c r="W886" s="394"/>
      <c r="X886" s="394"/>
      <c r="Y886" s="394"/>
      <c r="Z886" s="395"/>
      <c r="AA886" s="393">
        <v>5046843</v>
      </c>
      <c r="AB886" s="394"/>
      <c r="AC886" s="394"/>
      <c r="AD886" s="394"/>
      <c r="AE886" s="394"/>
      <c r="AF886" s="394"/>
      <c r="AG886" s="394"/>
      <c r="AH886" s="395"/>
    </row>
    <row r="887" spans="1:34" x14ac:dyDescent="0.25">
      <c r="A887" s="409" t="s">
        <v>1195</v>
      </c>
      <c r="B887" s="410"/>
      <c r="C887" s="410"/>
      <c r="D887" s="410"/>
      <c r="E887" s="410"/>
      <c r="F887" s="410"/>
      <c r="G887" s="410"/>
      <c r="H887" s="410"/>
      <c r="I887" s="410"/>
      <c r="J887" s="410"/>
      <c r="K887" s="410"/>
      <c r="L887" s="410"/>
      <c r="M887" s="410"/>
      <c r="N887" s="410"/>
      <c r="O887" s="391"/>
      <c r="P887" s="391"/>
      <c r="Q887" s="391"/>
      <c r="R887" s="392"/>
      <c r="S887" s="393">
        <v>0</v>
      </c>
      <c r="T887" s="394"/>
      <c r="U887" s="394"/>
      <c r="V887" s="394"/>
      <c r="W887" s="394"/>
      <c r="X887" s="394"/>
      <c r="Y887" s="394"/>
      <c r="Z887" s="395"/>
      <c r="AA887" s="393">
        <v>6970</v>
      </c>
      <c r="AB887" s="394"/>
      <c r="AC887" s="394"/>
      <c r="AD887" s="394"/>
      <c r="AE887" s="394"/>
      <c r="AF887" s="394"/>
      <c r="AG887" s="394"/>
      <c r="AH887" s="395"/>
    </row>
    <row r="888" spans="1:34" ht="14.45" hidden="1" x14ac:dyDescent="0.3">
      <c r="A888" s="409"/>
      <c r="B888" s="410"/>
      <c r="C888" s="410"/>
      <c r="D888" s="410"/>
      <c r="E888" s="410"/>
      <c r="F888" s="410"/>
      <c r="G888" s="410"/>
      <c r="H888" s="410"/>
      <c r="I888" s="410"/>
      <c r="J888" s="410"/>
      <c r="K888" s="410"/>
      <c r="L888" s="410"/>
      <c r="M888" s="410"/>
      <c r="N888" s="411"/>
      <c r="O888" s="390"/>
      <c r="P888" s="391"/>
      <c r="Q888" s="391"/>
      <c r="R888" s="392"/>
      <c r="S888" s="393"/>
      <c r="T888" s="394"/>
      <c r="U888" s="394"/>
      <c r="V888" s="394"/>
      <c r="W888" s="394"/>
      <c r="X888" s="394"/>
      <c r="Y888" s="394"/>
      <c r="Z888" s="395"/>
      <c r="AA888" s="393"/>
      <c r="AB888" s="394"/>
      <c r="AC888" s="394"/>
      <c r="AD888" s="394"/>
      <c r="AE888" s="394"/>
      <c r="AF888" s="394"/>
      <c r="AG888" s="394"/>
      <c r="AH888" s="395"/>
    </row>
    <row r="889" spans="1:34" ht="14.45" hidden="1" x14ac:dyDescent="0.3">
      <c r="A889" s="409"/>
      <c r="B889" s="410"/>
      <c r="C889" s="410"/>
      <c r="D889" s="410"/>
      <c r="E889" s="410"/>
      <c r="F889" s="410"/>
      <c r="G889" s="410"/>
      <c r="H889" s="410"/>
      <c r="I889" s="410"/>
      <c r="J889" s="410"/>
      <c r="K889" s="410"/>
      <c r="L889" s="410"/>
      <c r="M889" s="410"/>
      <c r="N889" s="411"/>
      <c r="O889" s="390"/>
      <c r="P889" s="391"/>
      <c r="Q889" s="391"/>
      <c r="R889" s="392"/>
      <c r="S889" s="393"/>
      <c r="T889" s="394"/>
      <c r="U889" s="394"/>
      <c r="V889" s="394"/>
      <c r="W889" s="394"/>
      <c r="X889" s="394"/>
      <c r="Y889" s="394"/>
      <c r="Z889" s="395"/>
      <c r="AA889" s="393"/>
      <c r="AB889" s="394"/>
      <c r="AC889" s="394"/>
      <c r="AD889" s="394"/>
      <c r="AE889" s="394"/>
      <c r="AF889" s="394"/>
      <c r="AG889" s="394"/>
      <c r="AH889" s="395"/>
    </row>
    <row r="890" spans="1:34" ht="30.75" customHeight="1" x14ac:dyDescent="0.25">
      <c r="A890" s="177"/>
      <c r="B890" s="177"/>
      <c r="C890" s="177"/>
      <c r="D890" s="177"/>
      <c r="E890" s="177"/>
      <c r="F890" s="177"/>
      <c r="G890" s="177"/>
      <c r="H890" s="177"/>
      <c r="I890" s="177"/>
      <c r="J890" s="177"/>
      <c r="K890" s="177"/>
      <c r="L890" s="177"/>
      <c r="M890" s="177"/>
      <c r="N890" s="177"/>
      <c r="O890" s="177"/>
      <c r="P890" s="177"/>
      <c r="Q890" s="177"/>
      <c r="R890" s="177"/>
      <c r="S890" s="177"/>
      <c r="T890" s="177"/>
      <c r="U890" s="177"/>
      <c r="V890" s="177"/>
      <c r="W890" s="177"/>
      <c r="X890" s="177"/>
      <c r="Y890" s="177"/>
      <c r="Z890" s="177"/>
      <c r="AA890" s="177"/>
      <c r="AB890" s="177"/>
      <c r="AC890" s="177"/>
      <c r="AD890" s="177"/>
      <c r="AE890" s="177"/>
      <c r="AF890" s="177"/>
      <c r="AG890" s="177"/>
      <c r="AH890" s="177"/>
    </row>
    <row r="891" spans="1:34" ht="15" customHeight="1" x14ac:dyDescent="0.25">
      <c r="A891" s="396" t="s">
        <v>90</v>
      </c>
      <c r="B891" s="397"/>
      <c r="C891" s="397"/>
      <c r="D891" s="397"/>
      <c r="E891" s="397"/>
      <c r="F891" s="397"/>
      <c r="G891" s="397"/>
      <c r="H891" s="397"/>
      <c r="I891" s="398"/>
      <c r="J891" s="405" t="s">
        <v>1248</v>
      </c>
      <c r="K891" s="363"/>
      <c r="L891" s="363"/>
      <c r="M891" s="363"/>
      <c r="N891" s="405" t="s">
        <v>1249</v>
      </c>
      <c r="O891" s="363"/>
      <c r="P891" s="363"/>
      <c r="Q891" s="363"/>
      <c r="R891" s="405" t="s">
        <v>1250</v>
      </c>
      <c r="S891" s="363"/>
      <c r="T891" s="363"/>
      <c r="U891" s="363"/>
      <c r="V891" s="405" t="s">
        <v>1251</v>
      </c>
      <c r="W891" s="363"/>
      <c r="X891" s="363"/>
      <c r="Y891" s="363"/>
      <c r="Z891" s="405" t="s">
        <v>1252</v>
      </c>
      <c r="AA891" s="363"/>
      <c r="AB891" s="363"/>
      <c r="AC891" s="363"/>
      <c r="AD891" s="405" t="s">
        <v>1253</v>
      </c>
      <c r="AE891" s="363"/>
      <c r="AF891" s="363"/>
      <c r="AG891" s="363"/>
      <c r="AH891" s="363"/>
    </row>
    <row r="892" spans="1:34" x14ac:dyDescent="0.25">
      <c r="A892" s="399"/>
      <c r="B892" s="400"/>
      <c r="C892" s="400"/>
      <c r="D892" s="400"/>
      <c r="E892" s="400"/>
      <c r="F892" s="400"/>
      <c r="G892" s="400"/>
      <c r="H892" s="400"/>
      <c r="I892" s="401"/>
      <c r="J892" s="363"/>
      <c r="K892" s="363"/>
      <c r="L892" s="363"/>
      <c r="M892" s="363"/>
      <c r="N892" s="363"/>
      <c r="O892" s="363"/>
      <c r="P892" s="363"/>
      <c r="Q892" s="363"/>
      <c r="R892" s="363"/>
      <c r="S892" s="363"/>
      <c r="T892" s="363"/>
      <c r="U892" s="363"/>
      <c r="V892" s="363"/>
      <c r="W892" s="363"/>
      <c r="X892" s="363"/>
      <c r="Y892" s="363"/>
      <c r="Z892" s="363"/>
      <c r="AA892" s="363"/>
      <c r="AB892" s="363"/>
      <c r="AC892" s="363"/>
      <c r="AD892" s="363"/>
      <c r="AE892" s="363"/>
      <c r="AF892" s="363"/>
      <c r="AG892" s="363"/>
      <c r="AH892" s="363"/>
    </row>
    <row r="893" spans="1:34" x14ac:dyDescent="0.25">
      <c r="A893" s="399"/>
      <c r="B893" s="400"/>
      <c r="C893" s="400"/>
      <c r="D893" s="400"/>
      <c r="E893" s="400"/>
      <c r="F893" s="400"/>
      <c r="G893" s="400"/>
      <c r="H893" s="400"/>
      <c r="I893" s="401"/>
      <c r="J893" s="363"/>
      <c r="K893" s="363"/>
      <c r="L893" s="363"/>
      <c r="M893" s="363"/>
      <c r="N893" s="363"/>
      <c r="O893" s="363"/>
      <c r="P893" s="363"/>
      <c r="Q893" s="363"/>
      <c r="R893" s="363"/>
      <c r="S893" s="363"/>
      <c r="T893" s="363"/>
      <c r="U893" s="363"/>
      <c r="V893" s="363"/>
      <c r="W893" s="363"/>
      <c r="X893" s="363"/>
      <c r="Y893" s="363"/>
      <c r="Z893" s="363"/>
      <c r="AA893" s="363"/>
      <c r="AB893" s="363"/>
      <c r="AC893" s="363"/>
      <c r="AD893" s="363"/>
      <c r="AE893" s="363"/>
      <c r="AF893" s="363"/>
      <c r="AG893" s="363"/>
      <c r="AH893" s="363"/>
    </row>
    <row r="894" spans="1:34" x14ac:dyDescent="0.25">
      <c r="A894" s="402"/>
      <c r="B894" s="403"/>
      <c r="C894" s="403"/>
      <c r="D894" s="403"/>
      <c r="E894" s="403"/>
      <c r="F894" s="403"/>
      <c r="G894" s="403"/>
      <c r="H894" s="403"/>
      <c r="I894" s="404"/>
      <c r="J894" s="363"/>
      <c r="K894" s="363"/>
      <c r="L894" s="363"/>
      <c r="M894" s="363"/>
      <c r="N894" s="363"/>
      <c r="O894" s="363"/>
      <c r="P894" s="363"/>
      <c r="Q894" s="363"/>
      <c r="R894" s="363"/>
      <c r="S894" s="363"/>
      <c r="T894" s="363"/>
      <c r="U894" s="363"/>
      <c r="V894" s="363"/>
      <c r="W894" s="363"/>
      <c r="X894" s="363"/>
      <c r="Y894" s="363"/>
      <c r="Z894" s="363"/>
      <c r="AA894" s="363"/>
      <c r="AB894" s="363"/>
      <c r="AC894" s="363"/>
      <c r="AD894" s="363"/>
      <c r="AE894" s="363"/>
      <c r="AF894" s="363"/>
      <c r="AG894" s="363"/>
      <c r="AH894" s="363"/>
    </row>
    <row r="895" spans="1:34" x14ac:dyDescent="0.25">
      <c r="A895" s="406" t="s">
        <v>1254</v>
      </c>
      <c r="B895" s="407"/>
      <c r="C895" s="407"/>
      <c r="D895" s="407"/>
      <c r="E895" s="407"/>
      <c r="F895" s="407"/>
      <c r="G895" s="407"/>
      <c r="H895" s="407"/>
      <c r="I895" s="407"/>
      <c r="J895" s="407"/>
      <c r="K895" s="407"/>
      <c r="L895" s="407"/>
      <c r="M895" s="407"/>
      <c r="N895" s="407"/>
      <c r="O895" s="407"/>
      <c r="P895" s="407"/>
      <c r="Q895" s="407"/>
      <c r="R895" s="407"/>
      <c r="S895" s="407"/>
      <c r="T895" s="407"/>
      <c r="U895" s="407"/>
      <c r="V895" s="407"/>
      <c r="W895" s="407"/>
      <c r="X895" s="407"/>
      <c r="Y895" s="407"/>
      <c r="Z895" s="407"/>
      <c r="AA895" s="407"/>
      <c r="AB895" s="407"/>
      <c r="AC895" s="407"/>
      <c r="AD895" s="407"/>
      <c r="AE895" s="407"/>
      <c r="AF895" s="407"/>
      <c r="AG895" s="407"/>
      <c r="AH895" s="408"/>
    </row>
    <row r="896" spans="1:34" x14ac:dyDescent="0.25">
      <c r="A896" s="359"/>
      <c r="B896" s="360"/>
      <c r="C896" s="360"/>
      <c r="D896" s="360"/>
      <c r="E896" s="360"/>
      <c r="F896" s="360"/>
      <c r="G896" s="360"/>
      <c r="H896" s="360"/>
      <c r="I896" s="361"/>
      <c r="J896" s="362"/>
      <c r="K896" s="363"/>
      <c r="L896" s="363"/>
      <c r="M896" s="363"/>
      <c r="N896" s="362"/>
      <c r="O896" s="363"/>
      <c r="P896" s="363"/>
      <c r="Q896" s="363"/>
      <c r="R896" s="364"/>
      <c r="S896" s="363"/>
      <c r="T896" s="363"/>
      <c r="U896" s="363"/>
      <c r="V896" s="365"/>
      <c r="W896" s="366"/>
      <c r="X896" s="366"/>
      <c r="Y896" s="366"/>
      <c r="Z896" s="367"/>
      <c r="AA896" s="368"/>
      <c r="AB896" s="368"/>
      <c r="AC896" s="368"/>
      <c r="AD896" s="369"/>
      <c r="AE896" s="370"/>
      <c r="AF896" s="370"/>
      <c r="AG896" s="370"/>
      <c r="AH896" s="370"/>
    </row>
    <row r="897" spans="1:35" ht="14.45" hidden="1" x14ac:dyDescent="0.3">
      <c r="A897" s="359"/>
      <c r="B897" s="360"/>
      <c r="C897" s="360"/>
      <c r="D897" s="360"/>
      <c r="E897" s="360"/>
      <c r="F897" s="360"/>
      <c r="G897" s="360"/>
      <c r="H897" s="360"/>
      <c r="I897" s="361"/>
      <c r="J897" s="362"/>
      <c r="K897" s="363"/>
      <c r="L897" s="363"/>
      <c r="M897" s="363"/>
      <c r="N897" s="362"/>
      <c r="O897" s="363"/>
      <c r="P897" s="363"/>
      <c r="Q897" s="363"/>
      <c r="R897" s="364"/>
      <c r="S897" s="363"/>
      <c r="T897" s="363"/>
      <c r="U897" s="363"/>
      <c r="V897" s="365"/>
      <c r="W897" s="366"/>
      <c r="X897" s="366"/>
      <c r="Y897" s="366"/>
      <c r="Z897" s="367"/>
      <c r="AA897" s="368"/>
      <c r="AB897" s="368"/>
      <c r="AC897" s="368"/>
      <c r="AD897" s="369"/>
      <c r="AE897" s="370"/>
      <c r="AF897" s="370"/>
      <c r="AG897" s="370"/>
      <c r="AH897" s="370"/>
    </row>
    <row r="898" spans="1:35" ht="14.45" hidden="1" x14ac:dyDescent="0.3">
      <c r="A898" s="359"/>
      <c r="B898" s="360"/>
      <c r="C898" s="360"/>
      <c r="D898" s="360"/>
      <c r="E898" s="360"/>
      <c r="F898" s="360"/>
      <c r="G898" s="360"/>
      <c r="H898" s="360"/>
      <c r="I898" s="361"/>
      <c r="J898" s="362"/>
      <c r="K898" s="363"/>
      <c r="L898" s="363"/>
      <c r="M898" s="363"/>
      <c r="N898" s="362"/>
      <c r="O898" s="363"/>
      <c r="P898" s="363"/>
      <c r="Q898" s="363"/>
      <c r="R898" s="364"/>
      <c r="S898" s="363"/>
      <c r="T898" s="363"/>
      <c r="U898" s="363"/>
      <c r="V898" s="365"/>
      <c r="W898" s="366"/>
      <c r="X898" s="366"/>
      <c r="Y898" s="366"/>
      <c r="Z898" s="367"/>
      <c r="AA898" s="368"/>
      <c r="AB898" s="368"/>
      <c r="AC898" s="368"/>
      <c r="AD898" s="369"/>
      <c r="AE898" s="370"/>
      <c r="AF898" s="370"/>
      <c r="AG898" s="370"/>
      <c r="AH898" s="370"/>
    </row>
    <row r="899" spans="1:35" x14ac:dyDescent="0.25">
      <c r="A899" s="371" t="s">
        <v>1255</v>
      </c>
      <c r="B899" s="372"/>
      <c r="C899" s="372"/>
      <c r="D899" s="372"/>
      <c r="E899" s="372"/>
      <c r="F899" s="372"/>
      <c r="G899" s="372"/>
      <c r="H899" s="372"/>
      <c r="I899" s="372"/>
      <c r="J899" s="372"/>
      <c r="K899" s="372"/>
      <c r="L899" s="372"/>
      <c r="M899" s="372"/>
      <c r="N899" s="372"/>
      <c r="O899" s="372"/>
      <c r="P899" s="372"/>
      <c r="Q899" s="372"/>
      <c r="R899" s="372"/>
      <c r="S899" s="372"/>
      <c r="T899" s="372"/>
      <c r="U899" s="372"/>
      <c r="V899" s="372"/>
      <c r="W899" s="372"/>
      <c r="X899" s="372"/>
      <c r="Y899" s="372"/>
      <c r="Z899" s="372"/>
      <c r="AA899" s="372"/>
      <c r="AB899" s="372"/>
      <c r="AC899" s="372"/>
      <c r="AD899" s="372"/>
      <c r="AE899" s="372"/>
      <c r="AF899" s="372"/>
      <c r="AG899" s="372"/>
      <c r="AH899" s="373"/>
    </row>
    <row r="900" spans="1:35" x14ac:dyDescent="0.25">
      <c r="A900" s="359" t="s">
        <v>1259</v>
      </c>
      <c r="B900" s="360"/>
      <c r="C900" s="360"/>
      <c r="D900" s="360"/>
      <c r="E900" s="360"/>
      <c r="F900" s="360"/>
      <c r="G900" s="360"/>
      <c r="H900" s="360"/>
      <c r="I900" s="361"/>
      <c r="J900" s="362" t="s">
        <v>1258</v>
      </c>
      <c r="K900" s="363"/>
      <c r="L900" s="363"/>
      <c r="M900" s="363"/>
      <c r="N900" s="362" t="s">
        <v>1257</v>
      </c>
      <c r="O900" s="363"/>
      <c r="P900" s="363"/>
      <c r="Q900" s="363"/>
      <c r="R900" s="364" t="s">
        <v>1260</v>
      </c>
      <c r="S900" s="363"/>
      <c r="T900" s="363"/>
      <c r="U900" s="363"/>
      <c r="V900" s="367">
        <v>1260000</v>
      </c>
      <c r="W900" s="368"/>
      <c r="X900" s="368"/>
      <c r="Y900" s="368"/>
      <c r="Z900" s="367">
        <v>1260000</v>
      </c>
      <c r="AA900" s="368"/>
      <c r="AB900" s="368"/>
      <c r="AC900" s="368"/>
      <c r="AD900" s="369">
        <v>2090725</v>
      </c>
      <c r="AE900" s="370"/>
      <c r="AF900" s="370"/>
      <c r="AG900" s="370"/>
      <c r="AH900" s="370"/>
    </row>
    <row r="901" spans="1:35" x14ac:dyDescent="0.25">
      <c r="A901" s="359"/>
      <c r="B901" s="360"/>
      <c r="C901" s="360"/>
      <c r="D901" s="360"/>
      <c r="E901" s="360"/>
      <c r="F901" s="360"/>
      <c r="G901" s="360"/>
      <c r="H901" s="360"/>
      <c r="I901" s="361"/>
      <c r="J901" s="362"/>
      <c r="K901" s="363"/>
      <c r="L901" s="363"/>
      <c r="M901" s="363"/>
      <c r="N901" s="362"/>
      <c r="O901" s="363"/>
      <c r="P901" s="363"/>
      <c r="Q901" s="363"/>
      <c r="R901" s="364"/>
      <c r="S901" s="363"/>
      <c r="T901" s="363"/>
      <c r="U901" s="363"/>
      <c r="V901" s="365"/>
      <c r="W901" s="366"/>
      <c r="X901" s="366"/>
      <c r="Y901" s="366"/>
      <c r="Z901" s="367"/>
      <c r="AA901" s="368"/>
      <c r="AB901" s="368"/>
      <c r="AC901" s="368"/>
      <c r="AD901" s="369"/>
      <c r="AE901" s="370"/>
      <c r="AF901" s="370"/>
      <c r="AG901" s="370"/>
      <c r="AH901" s="370"/>
    </row>
    <row r="902" spans="1:35" ht="14.45" hidden="1" x14ac:dyDescent="0.3">
      <c r="A902" s="359"/>
      <c r="B902" s="360"/>
      <c r="C902" s="360"/>
      <c r="D902" s="360"/>
      <c r="E902" s="360"/>
      <c r="F902" s="360"/>
      <c r="G902" s="360"/>
      <c r="H902" s="360"/>
      <c r="I902" s="361"/>
      <c r="J902" s="362"/>
      <c r="K902" s="363"/>
      <c r="L902" s="363"/>
      <c r="M902" s="363"/>
      <c r="N902" s="362"/>
      <c r="O902" s="363"/>
      <c r="P902" s="363"/>
      <c r="Q902" s="363"/>
      <c r="R902" s="364"/>
      <c r="S902" s="363"/>
      <c r="T902" s="363"/>
      <c r="U902" s="363"/>
      <c r="V902" s="365"/>
      <c r="W902" s="366"/>
      <c r="X902" s="366"/>
      <c r="Y902" s="366"/>
      <c r="Z902" s="367"/>
      <c r="AA902" s="368"/>
      <c r="AB902" s="368"/>
      <c r="AC902" s="368"/>
      <c r="AD902" s="369"/>
      <c r="AE902" s="370"/>
      <c r="AF902" s="370"/>
      <c r="AG902" s="370"/>
      <c r="AH902" s="370"/>
    </row>
    <row r="903" spans="1:35" x14ac:dyDescent="0.25">
      <c r="A903" s="371" t="s">
        <v>1256</v>
      </c>
      <c r="B903" s="372"/>
      <c r="C903" s="372"/>
      <c r="D903" s="372"/>
      <c r="E903" s="372"/>
      <c r="F903" s="372"/>
      <c r="G903" s="372"/>
      <c r="H903" s="372"/>
      <c r="I903" s="372"/>
      <c r="J903" s="372"/>
      <c r="K903" s="372"/>
      <c r="L903" s="372"/>
      <c r="M903" s="372"/>
      <c r="N903" s="372"/>
      <c r="O903" s="372"/>
      <c r="P903" s="372"/>
      <c r="Q903" s="372"/>
      <c r="R903" s="372"/>
      <c r="S903" s="372"/>
      <c r="T903" s="372"/>
      <c r="U903" s="372"/>
      <c r="V903" s="372"/>
      <c r="W903" s="372"/>
      <c r="X903" s="372"/>
      <c r="Y903" s="372"/>
      <c r="Z903" s="372"/>
      <c r="AA903" s="372"/>
      <c r="AB903" s="372"/>
      <c r="AC903" s="372"/>
      <c r="AD903" s="372"/>
      <c r="AE903" s="372"/>
      <c r="AF903" s="372"/>
      <c r="AG903" s="372"/>
      <c r="AH903" s="373"/>
    </row>
    <row r="904" spans="1:35" ht="14.45" hidden="1" x14ac:dyDescent="0.3">
      <c r="A904" s="359"/>
      <c r="B904" s="360"/>
      <c r="C904" s="360"/>
      <c r="D904" s="360"/>
      <c r="E904" s="360"/>
      <c r="F904" s="360"/>
      <c r="G904" s="360"/>
      <c r="H904" s="360"/>
      <c r="I904" s="361"/>
      <c r="J904" s="362"/>
      <c r="K904" s="363"/>
      <c r="L904" s="363"/>
      <c r="M904" s="363"/>
      <c r="N904" s="362"/>
      <c r="O904" s="363"/>
      <c r="P904" s="363"/>
      <c r="Q904" s="363"/>
      <c r="R904" s="364"/>
      <c r="S904" s="363"/>
      <c r="T904" s="363"/>
      <c r="U904" s="363"/>
      <c r="V904" s="365"/>
      <c r="W904" s="366"/>
      <c r="X904" s="366"/>
      <c r="Y904" s="366"/>
      <c r="Z904" s="367"/>
      <c r="AA904" s="368"/>
      <c r="AB904" s="368"/>
      <c r="AC904" s="368"/>
      <c r="AD904" s="369"/>
      <c r="AE904" s="370"/>
      <c r="AF904" s="370"/>
      <c r="AG904" s="370"/>
      <c r="AH904" s="370"/>
    </row>
    <row r="905" spans="1:35" ht="14.45" hidden="1" x14ac:dyDescent="0.3">
      <c r="A905" s="359"/>
      <c r="B905" s="360"/>
      <c r="C905" s="360"/>
      <c r="D905" s="360"/>
      <c r="E905" s="360"/>
      <c r="F905" s="360"/>
      <c r="G905" s="360"/>
      <c r="H905" s="360"/>
      <c r="I905" s="361"/>
      <c r="J905" s="362"/>
      <c r="K905" s="363"/>
      <c r="L905" s="363"/>
      <c r="M905" s="363"/>
      <c r="N905" s="362"/>
      <c r="O905" s="363"/>
      <c r="P905" s="363"/>
      <c r="Q905" s="363"/>
      <c r="R905" s="364"/>
      <c r="S905" s="363"/>
      <c r="T905" s="363"/>
      <c r="U905" s="363"/>
      <c r="V905" s="365"/>
      <c r="W905" s="366"/>
      <c r="X905" s="366"/>
      <c r="Y905" s="366"/>
      <c r="Z905" s="367"/>
      <c r="AA905" s="368"/>
      <c r="AB905" s="368"/>
      <c r="AC905" s="368"/>
      <c r="AD905" s="369"/>
      <c r="AE905" s="370"/>
      <c r="AF905" s="370"/>
      <c r="AG905" s="370"/>
      <c r="AH905" s="370"/>
    </row>
    <row r="906" spans="1:35" ht="14.45" hidden="1" x14ac:dyDescent="0.3">
      <c r="A906" s="374"/>
      <c r="B906" s="374"/>
      <c r="C906" s="374"/>
      <c r="D906" s="374"/>
      <c r="E906" s="374"/>
      <c r="F906" s="374"/>
      <c r="G906" s="374"/>
      <c r="H906" s="374"/>
      <c r="I906" s="374"/>
      <c r="J906" s="374"/>
      <c r="K906" s="374"/>
      <c r="L906" s="374"/>
      <c r="M906" s="374"/>
      <c r="N906" s="374"/>
      <c r="O906" s="374"/>
      <c r="P906" s="374"/>
      <c r="Q906" s="374"/>
      <c r="R906" s="374"/>
      <c r="S906" s="374"/>
      <c r="T906" s="374"/>
      <c r="U906" s="374"/>
      <c r="V906" s="374"/>
      <c r="W906" s="374"/>
      <c r="X906" s="374"/>
      <c r="Y906" s="374"/>
      <c r="Z906" s="374"/>
      <c r="AA906" s="374"/>
      <c r="AB906" s="374"/>
      <c r="AC906" s="374"/>
      <c r="AD906" s="374"/>
      <c r="AE906" s="374"/>
      <c r="AF906" s="374"/>
      <c r="AG906" s="374"/>
      <c r="AH906" s="374"/>
    </row>
    <row r="907" spans="1:35" x14ac:dyDescent="0.25">
      <c r="A907" s="374"/>
      <c r="B907" s="374"/>
      <c r="C907" s="374"/>
      <c r="D907" s="374"/>
      <c r="E907" s="374"/>
      <c r="F907" s="374"/>
      <c r="G907" s="374"/>
      <c r="H907" s="374"/>
      <c r="I907" s="374"/>
      <c r="J907" s="374"/>
      <c r="K907" s="374"/>
      <c r="L907" s="374"/>
      <c r="M907" s="374"/>
      <c r="N907" s="374"/>
      <c r="O907" s="374"/>
      <c r="P907" s="374"/>
      <c r="Q907" s="374"/>
      <c r="R907" s="374"/>
      <c r="S907" s="374"/>
      <c r="T907" s="374"/>
      <c r="U907" s="374"/>
      <c r="V907" s="374"/>
      <c r="W907" s="374"/>
      <c r="X907" s="374"/>
      <c r="Y907" s="374"/>
      <c r="Z907" s="374"/>
      <c r="AA907" s="374"/>
      <c r="AB907" s="374"/>
      <c r="AC907" s="374"/>
      <c r="AD907" s="374"/>
      <c r="AE907" s="374"/>
      <c r="AF907" s="374"/>
      <c r="AG907" s="374"/>
      <c r="AH907" s="374"/>
    </row>
    <row r="908" spans="1:35" ht="15" customHeight="1" x14ac:dyDescent="0.25">
      <c r="A908" s="358" t="s">
        <v>1283</v>
      </c>
      <c r="B908" s="358"/>
      <c r="C908" s="358"/>
      <c r="D908" s="358"/>
      <c r="E908" s="358"/>
      <c r="F908" s="358"/>
      <c r="G908" s="358"/>
      <c r="H908" s="358"/>
      <c r="I908" s="358"/>
      <c r="J908" s="358"/>
      <c r="K908" s="358"/>
      <c r="L908" s="358"/>
      <c r="M908" s="358"/>
      <c r="N908" s="358"/>
      <c r="O908" s="358"/>
      <c r="P908" s="358"/>
      <c r="Q908" s="358"/>
      <c r="R908" s="358"/>
      <c r="S908" s="358"/>
      <c r="T908" s="358"/>
      <c r="U908" s="358"/>
      <c r="V908" s="358"/>
      <c r="W908" s="358"/>
      <c r="X908" s="358"/>
      <c r="Y908" s="358"/>
      <c r="Z908" s="358"/>
      <c r="AA908" s="358"/>
      <c r="AB908" s="358"/>
      <c r="AC908" s="358"/>
      <c r="AD908" s="358"/>
      <c r="AE908" s="358"/>
      <c r="AF908" s="358"/>
      <c r="AG908" s="358"/>
      <c r="AH908" s="358"/>
    </row>
    <row r="909" spans="1:35" x14ac:dyDescent="0.25">
      <c r="A909" s="186"/>
      <c r="B909" s="186"/>
      <c r="C909" s="186"/>
      <c r="D909" s="186"/>
      <c r="E909" s="186"/>
      <c r="F909" s="186"/>
      <c r="G909" s="186"/>
      <c r="H909" s="186"/>
      <c r="I909" s="186"/>
      <c r="J909" s="186"/>
      <c r="K909" s="186"/>
      <c r="L909" s="186"/>
      <c r="M909" s="186"/>
      <c r="N909" s="186"/>
      <c r="O909" s="186"/>
      <c r="P909" s="186"/>
      <c r="Q909" s="186"/>
      <c r="R909" s="186"/>
      <c r="S909" s="186"/>
      <c r="T909" s="186"/>
      <c r="U909" s="186"/>
      <c r="V909" s="186"/>
      <c r="W909" s="186"/>
      <c r="X909" s="186"/>
      <c r="Y909" s="186"/>
      <c r="Z909" s="186"/>
      <c r="AA909" s="186"/>
      <c r="AB909" s="186"/>
      <c r="AC909" s="186"/>
      <c r="AD909" s="186"/>
      <c r="AE909" s="186"/>
      <c r="AF909" s="186"/>
      <c r="AG909" s="186"/>
      <c r="AH909" s="186"/>
    </row>
    <row r="910" spans="1:35" ht="14.45" hidden="1" x14ac:dyDescent="0.3">
      <c r="A910" s="571" t="s">
        <v>532</v>
      </c>
      <c r="B910" s="571"/>
      <c r="C910" s="571"/>
      <c r="D910" s="571"/>
      <c r="E910" s="571"/>
      <c r="F910" s="571"/>
      <c r="G910" s="186"/>
      <c r="H910" s="571" t="s">
        <v>1086</v>
      </c>
      <c r="I910" s="571"/>
      <c r="J910" s="571"/>
      <c r="K910" s="571"/>
      <c r="L910" s="571"/>
      <c r="M910" s="571"/>
      <c r="N910" s="571"/>
      <c r="O910" s="571"/>
      <c r="P910" s="571"/>
      <c r="Q910" s="571"/>
      <c r="R910" s="571"/>
      <c r="S910" s="571"/>
      <c r="T910" s="571"/>
      <c r="U910" s="571"/>
      <c r="V910" s="571"/>
      <c r="W910" s="571"/>
      <c r="X910" s="571"/>
      <c r="Y910" s="571"/>
      <c r="Z910" s="571"/>
      <c r="AA910" s="571"/>
      <c r="AB910" s="571"/>
      <c r="AC910" s="571"/>
      <c r="AD910" s="571"/>
      <c r="AE910" s="571"/>
      <c r="AF910" s="571"/>
      <c r="AG910" s="571"/>
      <c r="AH910" s="571"/>
    </row>
    <row r="911" spans="1:35" ht="54" hidden="1" customHeight="1" x14ac:dyDescent="0.3">
      <c r="A911" s="178"/>
      <c r="B911" s="362" t="s">
        <v>1080</v>
      </c>
      <c r="C911" s="362"/>
      <c r="D911" s="362"/>
      <c r="E911" s="362" t="s">
        <v>1079</v>
      </c>
      <c r="F911" s="362"/>
      <c r="G911" s="362"/>
      <c r="H911" s="362"/>
      <c r="I911" s="362"/>
      <c r="J911" s="218"/>
      <c r="K911" s="218"/>
      <c r="L911" s="218"/>
      <c r="M911" s="178"/>
      <c r="N911" s="218"/>
      <c r="O911" s="218"/>
      <c r="P911" s="218"/>
      <c r="Q911" s="218"/>
      <c r="R911" s="218"/>
      <c r="S911" s="218"/>
      <c r="T911" s="218"/>
      <c r="U911" s="218"/>
      <c r="V911" s="218"/>
      <c r="W911" s="218"/>
      <c r="X911" s="218"/>
      <c r="Y911" s="218"/>
      <c r="Z911" s="218"/>
      <c r="AA911" s="218"/>
      <c r="AB911" s="218"/>
      <c r="AC911" s="218"/>
      <c r="AD911" s="218"/>
      <c r="AE911" s="218"/>
      <c r="AF911" s="218"/>
      <c r="AG911" s="218"/>
      <c r="AH911" s="218"/>
      <c r="AI911" s="120"/>
    </row>
    <row r="912" spans="1:35" ht="15" hidden="1" customHeight="1" x14ac:dyDescent="0.3">
      <c r="A912" s="178"/>
      <c r="B912" s="599">
        <v>1</v>
      </c>
      <c r="C912" s="599"/>
      <c r="D912" s="599"/>
      <c r="E912" s="601" t="s">
        <v>550</v>
      </c>
      <c r="F912" s="601"/>
      <c r="G912" s="601"/>
      <c r="H912" s="601"/>
      <c r="I912" s="601"/>
      <c r="J912" s="219"/>
      <c r="K912" s="219"/>
      <c r="L912" s="219"/>
      <c r="M912" s="219"/>
      <c r="N912" s="219"/>
      <c r="O912" s="219"/>
      <c r="P912" s="219"/>
      <c r="Q912" s="219"/>
      <c r="R912" s="219"/>
      <c r="S912" s="219"/>
      <c r="T912" s="219"/>
      <c r="U912" s="218"/>
      <c r="V912" s="218"/>
      <c r="W912" s="218"/>
      <c r="X912" s="218"/>
      <c r="Y912" s="218"/>
      <c r="Z912" s="218"/>
      <c r="AA912" s="218"/>
      <c r="AB912" s="218"/>
      <c r="AC912" s="218"/>
      <c r="AD912" s="218"/>
      <c r="AE912" s="218"/>
      <c r="AF912" s="218"/>
      <c r="AG912" s="218"/>
      <c r="AH912" s="218"/>
      <c r="AI912" s="120"/>
    </row>
    <row r="913" spans="1:35" ht="15" hidden="1" customHeight="1" x14ac:dyDescent="0.3">
      <c r="A913" s="178"/>
      <c r="B913" s="599">
        <v>2</v>
      </c>
      <c r="C913" s="599"/>
      <c r="D913" s="599"/>
      <c r="E913" s="601" t="s">
        <v>551</v>
      </c>
      <c r="F913" s="601"/>
      <c r="G913" s="601"/>
      <c r="H913" s="601"/>
      <c r="I913" s="601"/>
      <c r="J913" s="219"/>
      <c r="K913" s="219"/>
      <c r="L913" s="219"/>
      <c r="M913" s="219"/>
      <c r="N913" s="219"/>
      <c r="O913" s="219"/>
      <c r="P913" s="219"/>
      <c r="Q913" s="219"/>
      <c r="R913" s="219"/>
      <c r="S913" s="219"/>
      <c r="T913" s="219"/>
      <c r="U913" s="218"/>
      <c r="V913" s="218"/>
      <c r="W913" s="218"/>
      <c r="X913" s="218"/>
      <c r="Y913" s="218"/>
      <c r="Z913" s="218"/>
      <c r="AA913" s="218"/>
      <c r="AB913" s="218"/>
      <c r="AC913" s="218"/>
      <c r="AD913" s="218"/>
      <c r="AE913" s="218"/>
      <c r="AF913" s="218"/>
      <c r="AG913" s="218"/>
      <c r="AH913" s="218"/>
      <c r="AI913" s="120"/>
    </row>
    <row r="914" spans="1:35" ht="15" hidden="1" customHeight="1" x14ac:dyDescent="0.3">
      <c r="A914" s="178"/>
      <c r="B914" s="599">
        <v>3</v>
      </c>
      <c r="C914" s="599"/>
      <c r="D914" s="599"/>
      <c r="E914" s="601" t="s">
        <v>1081</v>
      </c>
      <c r="F914" s="601"/>
      <c r="G914" s="601"/>
      <c r="H914" s="601"/>
      <c r="I914" s="601"/>
      <c r="J914" s="219"/>
      <c r="K914" s="219"/>
      <c r="L914" s="219"/>
      <c r="M914" s="219"/>
      <c r="N914" s="219"/>
      <c r="O914" s="219"/>
      <c r="P914" s="219"/>
      <c r="Q914" s="219"/>
      <c r="R914" s="219"/>
      <c r="S914" s="219"/>
      <c r="T914" s="219"/>
      <c r="U914" s="218"/>
      <c r="V914" s="218"/>
      <c r="W914" s="218"/>
      <c r="X914" s="218"/>
      <c r="Y914" s="218"/>
      <c r="Z914" s="218"/>
      <c r="AA914" s="218"/>
      <c r="AB914" s="218"/>
      <c r="AC914" s="218"/>
      <c r="AD914" s="218"/>
      <c r="AE914" s="218"/>
      <c r="AF914" s="218"/>
      <c r="AG914" s="218"/>
      <c r="AH914" s="218"/>
      <c r="AI914" s="120"/>
    </row>
    <row r="915" spans="1:35" ht="15" hidden="1" customHeight="1" x14ac:dyDescent="0.3">
      <c r="A915" s="178"/>
      <c r="B915" s="599">
        <v>4</v>
      </c>
      <c r="C915" s="599"/>
      <c r="D915" s="599"/>
      <c r="E915" s="601" t="s">
        <v>1082</v>
      </c>
      <c r="F915" s="601"/>
      <c r="G915" s="601"/>
      <c r="H915" s="601"/>
      <c r="I915" s="601"/>
      <c r="J915" s="219"/>
      <c r="K915" s="219"/>
      <c r="L915" s="219"/>
      <c r="M915" s="219"/>
      <c r="N915" s="219"/>
      <c r="O915" s="219"/>
      <c r="P915" s="219"/>
      <c r="Q915" s="219"/>
      <c r="R915" s="219"/>
      <c r="S915" s="219"/>
      <c r="T915" s="219"/>
      <c r="U915" s="218"/>
      <c r="V915" s="218"/>
      <c r="W915" s="218"/>
      <c r="X915" s="218"/>
      <c r="Y915" s="218"/>
      <c r="Z915" s="218"/>
      <c r="AA915" s="218"/>
      <c r="AB915" s="218"/>
      <c r="AC915" s="218"/>
      <c r="AD915" s="218"/>
      <c r="AE915" s="218"/>
      <c r="AF915" s="218"/>
      <c r="AG915" s="218"/>
      <c r="AH915" s="218"/>
      <c r="AI915" s="120"/>
    </row>
    <row r="916" spans="1:35" ht="15" hidden="1" customHeight="1" x14ac:dyDescent="0.3">
      <c r="A916" s="178"/>
      <c r="B916" s="599">
        <v>5</v>
      </c>
      <c r="C916" s="599"/>
      <c r="D916" s="599"/>
      <c r="E916" s="601" t="s">
        <v>554</v>
      </c>
      <c r="F916" s="601"/>
      <c r="G916" s="601"/>
      <c r="H916" s="601"/>
      <c r="I916" s="601"/>
      <c r="J916" s="219"/>
      <c r="K916" s="219"/>
      <c r="L916" s="219"/>
      <c r="M916" s="219"/>
      <c r="N916" s="219"/>
      <c r="O916" s="219"/>
      <c r="P916" s="219"/>
      <c r="Q916" s="219"/>
      <c r="R916" s="219"/>
      <c r="S916" s="219"/>
      <c r="T916" s="219"/>
      <c r="U916" s="218"/>
      <c r="V916" s="218"/>
      <c r="W916" s="218"/>
      <c r="X916" s="218"/>
      <c r="Y916" s="218"/>
      <c r="Z916" s="218"/>
      <c r="AA916" s="218"/>
      <c r="AB916" s="218"/>
      <c r="AC916" s="218"/>
      <c r="AD916" s="218"/>
      <c r="AE916" s="218"/>
      <c r="AF916" s="218"/>
      <c r="AG916" s="218"/>
      <c r="AH916" s="218"/>
      <c r="AI916" s="120"/>
    </row>
    <row r="917" spans="1:35" ht="14.45" hidden="1" x14ac:dyDescent="0.3">
      <c r="A917" s="178"/>
      <c r="B917" s="599">
        <v>6</v>
      </c>
      <c r="C917" s="599"/>
      <c r="D917" s="599"/>
      <c r="E917" s="601" t="s">
        <v>555</v>
      </c>
      <c r="F917" s="601"/>
      <c r="G917" s="601"/>
      <c r="H917" s="601"/>
      <c r="I917" s="601"/>
      <c r="J917" s="218"/>
      <c r="K917" s="218"/>
      <c r="L917" s="218"/>
      <c r="M917" s="218"/>
      <c r="N917" s="218"/>
      <c r="O917" s="218"/>
      <c r="P917" s="218"/>
      <c r="Q917" s="218"/>
      <c r="R917" s="218"/>
      <c r="S917" s="218"/>
      <c r="T917" s="218"/>
      <c r="U917" s="218"/>
      <c r="V917" s="218"/>
      <c r="W917" s="218"/>
      <c r="X917" s="218"/>
      <c r="Y917" s="218"/>
      <c r="Z917" s="218"/>
      <c r="AA917" s="218"/>
      <c r="AB917" s="218"/>
      <c r="AC917" s="218"/>
      <c r="AD917" s="218"/>
      <c r="AE917" s="218"/>
      <c r="AF917" s="218"/>
      <c r="AG917" s="218"/>
      <c r="AH917" s="218"/>
      <c r="AI917" s="120"/>
    </row>
    <row r="918" spans="1:35" ht="14.45" hidden="1" x14ac:dyDescent="0.3">
      <c r="A918" s="178"/>
      <c r="B918" s="599">
        <v>7</v>
      </c>
      <c r="C918" s="599"/>
      <c r="D918" s="599"/>
      <c r="E918" s="601" t="s">
        <v>1083</v>
      </c>
      <c r="F918" s="601"/>
      <c r="G918" s="601"/>
      <c r="H918" s="601"/>
      <c r="I918" s="601"/>
      <c r="J918" s="177"/>
      <c r="K918" s="177"/>
      <c r="L918" s="177"/>
      <c r="M918" s="177"/>
      <c r="N918" s="177"/>
      <c r="O918" s="177"/>
      <c r="P918" s="177"/>
      <c r="Q918" s="177"/>
      <c r="R918" s="177"/>
      <c r="S918" s="177"/>
      <c r="T918" s="177"/>
      <c r="U918" s="177"/>
      <c r="V918" s="177"/>
      <c r="W918" s="177"/>
      <c r="X918" s="177"/>
      <c r="Y918" s="177"/>
      <c r="Z918" s="177"/>
      <c r="AA918" s="177"/>
      <c r="AB918" s="177"/>
      <c r="AC918" s="177"/>
      <c r="AD918" s="177"/>
      <c r="AE918" s="177"/>
      <c r="AF918" s="177"/>
      <c r="AG918" s="177"/>
      <c r="AH918" s="177"/>
      <c r="AI918" s="3"/>
    </row>
    <row r="919" spans="1:35" ht="14.45" hidden="1" x14ac:dyDescent="0.3">
      <c r="A919" s="178"/>
      <c r="B919" s="599">
        <v>8</v>
      </c>
      <c r="C919" s="599"/>
      <c r="D919" s="599"/>
      <c r="E919" s="601" t="s">
        <v>557</v>
      </c>
      <c r="F919" s="601"/>
      <c r="G919" s="601"/>
      <c r="H919" s="601"/>
      <c r="I919" s="601"/>
      <c r="J919" s="177"/>
      <c r="K919" s="177"/>
      <c r="L919" s="177"/>
      <c r="M919" s="177"/>
      <c r="N919" s="177"/>
      <c r="O919" s="177"/>
      <c r="P919" s="177"/>
      <c r="Q919" s="177"/>
      <c r="R919" s="177"/>
      <c r="S919" s="177"/>
      <c r="T919" s="177"/>
      <c r="U919" s="177"/>
      <c r="V919" s="177"/>
      <c r="W919" s="177"/>
      <c r="X919" s="177"/>
      <c r="Y919" s="177"/>
      <c r="Z919" s="177"/>
      <c r="AA919" s="177"/>
      <c r="AB919" s="177"/>
      <c r="AC919" s="177"/>
      <c r="AD919" s="177"/>
      <c r="AE919" s="177"/>
      <c r="AF919" s="177"/>
      <c r="AG919" s="177"/>
      <c r="AH919" s="177"/>
      <c r="AI919" s="3"/>
    </row>
    <row r="920" spans="1:35" ht="14.45" hidden="1" x14ac:dyDescent="0.3">
      <c r="A920" s="178"/>
      <c r="B920" s="599">
        <v>9</v>
      </c>
      <c r="C920" s="599"/>
      <c r="D920" s="599"/>
      <c r="E920" s="601" t="s">
        <v>558</v>
      </c>
      <c r="F920" s="601"/>
      <c r="G920" s="601"/>
      <c r="H920" s="601"/>
      <c r="I920" s="601"/>
      <c r="J920" s="177"/>
      <c r="K920" s="177"/>
      <c r="L920" s="177"/>
      <c r="M920" s="177"/>
      <c r="N920" s="177"/>
      <c r="O920" s="177"/>
      <c r="P920" s="177"/>
      <c r="Q920" s="177"/>
      <c r="R920" s="177"/>
      <c r="S920" s="177"/>
      <c r="T920" s="177"/>
      <c r="U920" s="177"/>
      <c r="V920" s="177"/>
      <c r="W920" s="177"/>
      <c r="X920" s="177"/>
      <c r="Y920" s="177"/>
      <c r="Z920" s="177"/>
      <c r="AA920" s="177"/>
      <c r="AB920" s="177"/>
      <c r="AC920" s="177"/>
      <c r="AD920" s="177"/>
      <c r="AE920" s="177"/>
      <c r="AF920" s="177"/>
      <c r="AG920" s="177"/>
      <c r="AH920" s="177"/>
      <c r="AI920" s="3"/>
    </row>
    <row r="921" spans="1:35" ht="14.45" hidden="1" x14ac:dyDescent="0.3">
      <c r="A921" s="178"/>
      <c r="B921" s="599">
        <v>10</v>
      </c>
      <c r="C921" s="599"/>
      <c r="D921" s="599"/>
      <c r="E921" s="601" t="s">
        <v>559</v>
      </c>
      <c r="F921" s="601"/>
      <c r="G921" s="601"/>
      <c r="H921" s="601"/>
      <c r="I921" s="601"/>
      <c r="J921" s="177"/>
      <c r="K921" s="177"/>
      <c r="L921" s="177"/>
      <c r="M921" s="177"/>
      <c r="N921" s="177"/>
      <c r="O921" s="177"/>
      <c r="P921" s="177"/>
      <c r="Q921" s="177"/>
      <c r="R921" s="177"/>
      <c r="S921" s="177"/>
      <c r="T921" s="177"/>
      <c r="U921" s="177"/>
      <c r="V921" s="177"/>
      <c r="W921" s="177"/>
      <c r="X921" s="177"/>
      <c r="Y921" s="177"/>
      <c r="Z921" s="177"/>
      <c r="AA921" s="177"/>
      <c r="AB921" s="177"/>
      <c r="AC921" s="177"/>
      <c r="AD921" s="177"/>
      <c r="AE921" s="177"/>
      <c r="AF921" s="177"/>
      <c r="AG921" s="177"/>
      <c r="AH921" s="177"/>
      <c r="AI921" s="3"/>
    </row>
    <row r="922" spans="1:35" ht="14.45" hidden="1" x14ac:dyDescent="0.3">
      <c r="A922" s="178"/>
      <c r="B922" s="600">
        <v>11</v>
      </c>
      <c r="C922" s="600"/>
      <c r="D922" s="600"/>
      <c r="E922" s="602" t="s">
        <v>1084</v>
      </c>
      <c r="F922" s="602"/>
      <c r="G922" s="602"/>
      <c r="H922" s="602"/>
      <c r="I922" s="602"/>
      <c r="J922" s="177"/>
      <c r="K922" s="177"/>
      <c r="L922" s="177"/>
      <c r="M922" s="177"/>
      <c r="N922" s="177"/>
      <c r="O922" s="177"/>
      <c r="P922" s="177"/>
      <c r="Q922" s="177"/>
      <c r="R922" s="177"/>
      <c r="S922" s="177"/>
      <c r="T922" s="177"/>
      <c r="U922" s="177"/>
      <c r="V922" s="177"/>
      <c r="W922" s="177"/>
      <c r="X922" s="177"/>
      <c r="Y922" s="177"/>
      <c r="Z922" s="177"/>
      <c r="AA922" s="177"/>
      <c r="AB922" s="177"/>
      <c r="AC922" s="177"/>
      <c r="AD922" s="177"/>
      <c r="AE922" s="177"/>
      <c r="AF922" s="177"/>
      <c r="AG922" s="177"/>
      <c r="AH922" s="177"/>
      <c r="AI922" s="3"/>
    </row>
    <row r="923" spans="1:35" ht="14.45" hidden="1" x14ac:dyDescent="0.3">
      <c r="A923" s="219"/>
      <c r="B923" s="177"/>
      <c r="C923" s="177"/>
      <c r="D923" s="177"/>
      <c r="E923" s="177"/>
      <c r="F923" s="177"/>
      <c r="G923" s="177"/>
      <c r="H923" s="177"/>
      <c r="I923" s="177"/>
      <c r="J923" s="177"/>
      <c r="K923" s="177"/>
      <c r="L923" s="177"/>
      <c r="M923" s="177"/>
      <c r="N923" s="177"/>
      <c r="O923" s="177"/>
      <c r="P923" s="177"/>
      <c r="Q923" s="177"/>
      <c r="R923" s="177"/>
      <c r="S923" s="177"/>
      <c r="T923" s="177"/>
      <c r="U923" s="177"/>
      <c r="V923" s="177"/>
      <c r="W923" s="177"/>
      <c r="X923" s="177"/>
      <c r="Y923" s="177"/>
      <c r="Z923" s="177"/>
      <c r="AA923" s="177"/>
      <c r="AB923" s="177"/>
      <c r="AC923" s="177"/>
      <c r="AD923" s="177"/>
      <c r="AE923" s="177"/>
      <c r="AF923" s="177"/>
      <c r="AG923" s="177"/>
      <c r="AH923" s="177"/>
    </row>
    <row r="924" spans="1:35" ht="14.45" hidden="1" x14ac:dyDescent="0.3">
      <c r="A924" s="177"/>
      <c r="B924" s="177"/>
      <c r="C924" s="177"/>
      <c r="D924" s="177"/>
      <c r="E924" s="177"/>
      <c r="F924" s="177"/>
      <c r="G924" s="177"/>
      <c r="H924" s="177"/>
      <c r="I924" s="177"/>
      <c r="J924" s="177"/>
      <c r="K924" s="177"/>
      <c r="L924" s="177"/>
      <c r="M924" s="177"/>
      <c r="N924" s="177"/>
      <c r="O924" s="177"/>
      <c r="P924" s="177"/>
      <c r="Q924" s="177"/>
      <c r="R924" s="177"/>
      <c r="S924" s="177"/>
      <c r="T924" s="177"/>
      <c r="U924" s="177"/>
      <c r="V924" s="177"/>
      <c r="W924" s="177"/>
      <c r="X924" s="177"/>
      <c r="Y924" s="177"/>
      <c r="Z924" s="177"/>
      <c r="AA924" s="177"/>
      <c r="AB924" s="177"/>
      <c r="AC924" s="177"/>
      <c r="AD924" s="177"/>
      <c r="AE924" s="177"/>
      <c r="AF924" s="177"/>
      <c r="AG924" s="177"/>
      <c r="AH924" s="177"/>
    </row>
    <row r="925" spans="1:35" x14ac:dyDescent="0.25">
      <c r="A925" s="179" t="s">
        <v>1285</v>
      </c>
      <c r="B925" s="179"/>
      <c r="C925" s="179"/>
      <c r="D925" s="570" t="s">
        <v>248</v>
      </c>
      <c r="E925" s="570"/>
      <c r="F925" s="570"/>
      <c r="G925" s="570"/>
      <c r="H925" s="570"/>
      <c r="I925" s="570"/>
      <c r="J925" s="570"/>
      <c r="K925" s="570"/>
      <c r="L925" s="570"/>
      <c r="M925" s="570"/>
      <c r="N925" s="570"/>
      <c r="O925" s="570"/>
      <c r="P925" s="570"/>
      <c r="Q925" s="570"/>
      <c r="R925" s="570"/>
      <c r="S925" s="570"/>
      <c r="T925" s="570"/>
      <c r="U925" s="570"/>
      <c r="V925" s="570"/>
      <c r="W925" s="570"/>
      <c r="X925" s="570"/>
      <c r="Y925" s="570"/>
      <c r="Z925" s="570"/>
      <c r="AA925" s="570"/>
      <c r="AB925" s="570"/>
      <c r="AC925" s="570"/>
      <c r="AD925" s="570"/>
      <c r="AE925" s="570"/>
      <c r="AF925" s="570"/>
      <c r="AG925" s="570"/>
      <c r="AH925" s="570"/>
    </row>
    <row r="926" spans="1:35" x14ac:dyDescent="0.25">
      <c r="A926" s="179"/>
      <c r="B926" s="179"/>
      <c r="C926" s="179"/>
      <c r="D926" s="570"/>
      <c r="E926" s="570"/>
      <c r="F926" s="570"/>
      <c r="G926" s="570"/>
      <c r="H926" s="570"/>
      <c r="I926" s="570"/>
      <c r="J926" s="570"/>
      <c r="K926" s="570"/>
      <c r="L926" s="570"/>
      <c r="M926" s="570"/>
      <c r="N926" s="570"/>
      <c r="O926" s="570"/>
      <c r="P926" s="570"/>
      <c r="Q926" s="570"/>
      <c r="R926" s="570"/>
      <c r="S926" s="570"/>
      <c r="T926" s="570"/>
      <c r="U926" s="570"/>
      <c r="V926" s="570"/>
      <c r="W926" s="570"/>
      <c r="X926" s="570"/>
      <c r="Y926" s="570"/>
      <c r="Z926" s="570"/>
      <c r="AA926" s="570"/>
      <c r="AB926" s="570"/>
      <c r="AC926" s="570"/>
      <c r="AD926" s="570"/>
      <c r="AE926" s="570"/>
      <c r="AF926" s="570"/>
      <c r="AG926" s="570"/>
      <c r="AH926" s="570"/>
    </row>
    <row r="927" spans="1:35" x14ac:dyDescent="0.25">
      <c r="A927" s="177"/>
      <c r="B927" s="177"/>
      <c r="C927" s="177"/>
      <c r="D927" s="177"/>
      <c r="E927" s="177"/>
      <c r="F927" s="177"/>
      <c r="G927" s="177"/>
      <c r="H927" s="177"/>
      <c r="I927" s="177"/>
      <c r="J927" s="177"/>
      <c r="K927" s="177"/>
      <c r="L927" s="177"/>
      <c r="M927" s="177"/>
      <c r="N927" s="177"/>
      <c r="O927" s="177"/>
      <c r="P927" s="177"/>
      <c r="Q927" s="177"/>
      <c r="R927" s="177"/>
      <c r="S927" s="177"/>
      <c r="T927" s="177"/>
      <c r="U927" s="177"/>
      <c r="V927" s="177"/>
      <c r="W927" s="177"/>
      <c r="X927" s="177"/>
      <c r="Y927" s="177"/>
      <c r="Z927" s="177"/>
      <c r="AA927" s="177"/>
      <c r="AB927" s="177"/>
      <c r="AC927" s="177"/>
      <c r="AD927" s="177"/>
      <c r="AE927" s="177"/>
      <c r="AF927" s="177"/>
      <c r="AG927" s="177"/>
      <c r="AH927" s="177"/>
    </row>
    <row r="928" spans="1:35" x14ac:dyDescent="0.25">
      <c r="A928" s="374" t="s">
        <v>1286</v>
      </c>
      <c r="B928" s="374"/>
      <c r="C928" s="374"/>
      <c r="D928" s="374"/>
      <c r="E928" s="374"/>
      <c r="F928" s="374"/>
      <c r="G928" s="374"/>
      <c r="H928" s="374"/>
      <c r="I928" s="374"/>
      <c r="J928" s="374"/>
      <c r="K928" s="374"/>
      <c r="L928" s="374"/>
      <c r="M928" s="374"/>
      <c r="N928" s="374"/>
      <c r="O928" s="374"/>
      <c r="P928" s="374"/>
      <c r="Q928" s="374"/>
      <c r="R928" s="374"/>
      <c r="S928" s="374"/>
      <c r="T928" s="374"/>
      <c r="U928" s="374"/>
      <c r="V928" s="374"/>
      <c r="W928" s="374"/>
      <c r="X928" s="374"/>
      <c r="Y928" s="374"/>
      <c r="Z928" s="374"/>
      <c r="AA928" s="374"/>
      <c r="AB928" s="374"/>
      <c r="AC928" s="374"/>
      <c r="AD928" s="374"/>
      <c r="AE928" s="374"/>
      <c r="AF928" s="374"/>
      <c r="AG928" s="374"/>
      <c r="AH928" s="374"/>
    </row>
    <row r="929" spans="1:34" x14ac:dyDescent="0.25">
      <c r="A929" s="374"/>
      <c r="B929" s="374"/>
      <c r="C929" s="374"/>
      <c r="D929" s="374"/>
      <c r="E929" s="374"/>
      <c r="F929" s="374"/>
      <c r="G929" s="374"/>
      <c r="H929" s="374"/>
      <c r="I929" s="374"/>
      <c r="J929" s="374"/>
      <c r="K929" s="374"/>
      <c r="L929" s="374"/>
      <c r="M929" s="374"/>
      <c r="N929" s="374"/>
      <c r="O929" s="374"/>
      <c r="P929" s="374"/>
      <c r="Q929" s="374"/>
      <c r="R929" s="374"/>
      <c r="S929" s="374"/>
      <c r="T929" s="374"/>
      <c r="U929" s="374"/>
      <c r="V929" s="374"/>
      <c r="W929" s="374"/>
      <c r="X929" s="374"/>
      <c r="Y929" s="374"/>
      <c r="Z929" s="374"/>
      <c r="AA929" s="374"/>
      <c r="AB929" s="374"/>
      <c r="AC929" s="374"/>
      <c r="AD929" s="374"/>
      <c r="AE929" s="374"/>
      <c r="AF929" s="374"/>
      <c r="AG929" s="374"/>
      <c r="AH929" s="374"/>
    </row>
    <row r="930" spans="1:34" x14ac:dyDescent="0.25">
      <c r="A930" s="177"/>
      <c r="B930" s="177"/>
      <c r="C930" s="177"/>
      <c r="D930" s="177"/>
      <c r="E930" s="177"/>
      <c r="F930" s="177"/>
      <c r="G930" s="177"/>
      <c r="H930" s="177"/>
      <c r="I930" s="177"/>
      <c r="J930" s="177"/>
      <c r="K930" s="177"/>
      <c r="L930" s="177"/>
      <c r="M930" s="177"/>
      <c r="N930" s="177"/>
      <c r="O930" s="177"/>
      <c r="P930" s="177"/>
      <c r="Q930" s="177"/>
      <c r="R930" s="177"/>
      <c r="S930" s="177"/>
      <c r="T930" s="177"/>
      <c r="U930" s="177"/>
      <c r="V930" s="177"/>
      <c r="W930" s="177"/>
      <c r="X930" s="177"/>
      <c r="Y930" s="177"/>
      <c r="Z930" s="177"/>
      <c r="AA930" s="177"/>
      <c r="AB930" s="177"/>
      <c r="AC930" s="177"/>
      <c r="AD930" s="177"/>
      <c r="AE930" s="177"/>
      <c r="AF930" s="177"/>
      <c r="AG930" s="177"/>
      <c r="AH930" s="177"/>
    </row>
    <row r="931" spans="1:34" x14ac:dyDescent="0.25">
      <c r="A931" s="179" t="s">
        <v>170</v>
      </c>
      <c r="B931" s="179"/>
      <c r="C931" s="179"/>
      <c r="D931" s="179" t="s">
        <v>249</v>
      </c>
      <c r="E931" s="179"/>
      <c r="F931" s="179"/>
      <c r="G931" s="179"/>
      <c r="H931" s="179"/>
      <c r="I931" s="179"/>
      <c r="J931" s="179"/>
      <c r="K931" s="179"/>
      <c r="L931" s="179"/>
      <c r="M931" s="179"/>
      <c r="N931" s="179"/>
      <c r="O931" s="179"/>
      <c r="P931" s="179"/>
      <c r="Q931" s="177"/>
      <c r="R931" s="177"/>
      <c r="S931" s="177"/>
      <c r="T931" s="177"/>
      <c r="U931" s="177"/>
      <c r="V931" s="177"/>
      <c r="W931" s="177"/>
      <c r="X931" s="177"/>
      <c r="Y931" s="177"/>
      <c r="Z931" s="177"/>
      <c r="AA931" s="177"/>
      <c r="AB931" s="177"/>
      <c r="AC931" s="177"/>
      <c r="AD931" s="177"/>
      <c r="AE931" s="177"/>
      <c r="AF931" s="177"/>
      <c r="AG931" s="177"/>
      <c r="AH931" s="177"/>
    </row>
    <row r="932" spans="1:34" x14ac:dyDescent="0.25">
      <c r="A932" s="177"/>
      <c r="B932" s="177"/>
      <c r="C932" s="177"/>
      <c r="D932" s="177"/>
      <c r="E932" s="177"/>
      <c r="F932" s="177"/>
      <c r="G932" s="177"/>
      <c r="H932" s="177"/>
      <c r="I932" s="177"/>
      <c r="J932" s="177"/>
      <c r="K932" s="177"/>
      <c r="L932" s="177"/>
      <c r="M932" s="177"/>
      <c r="N932" s="177"/>
      <c r="O932" s="177"/>
      <c r="P932" s="177"/>
      <c r="Q932" s="177"/>
      <c r="R932" s="177"/>
      <c r="S932" s="177"/>
      <c r="T932" s="177"/>
      <c r="U932" s="177"/>
      <c r="V932" s="177"/>
      <c r="W932" s="177"/>
      <c r="X932" s="177"/>
      <c r="Y932" s="177"/>
      <c r="Z932" s="177"/>
      <c r="AA932" s="177"/>
      <c r="AB932" s="177"/>
      <c r="AC932" s="177"/>
      <c r="AD932" s="177"/>
      <c r="AE932" s="177"/>
      <c r="AF932" s="177"/>
      <c r="AG932" s="177"/>
      <c r="AH932" s="177"/>
    </row>
    <row r="933" spans="1:34" x14ac:dyDescent="0.25">
      <c r="A933" s="177" t="s">
        <v>1287</v>
      </c>
      <c r="B933" s="177"/>
      <c r="C933" s="177"/>
      <c r="D933" s="177"/>
      <c r="E933" s="177"/>
      <c r="F933" s="177"/>
      <c r="G933" s="177"/>
      <c r="H933" s="177"/>
      <c r="I933" s="177"/>
      <c r="J933" s="177"/>
      <c r="K933" s="177"/>
      <c r="L933" s="177"/>
      <c r="M933" s="177"/>
      <c r="N933" s="177"/>
      <c r="O933" s="177"/>
      <c r="P933" s="177"/>
      <c r="Q933" s="177"/>
      <c r="R933" s="177"/>
      <c r="S933" s="177"/>
      <c r="T933" s="177"/>
      <c r="U933" s="177"/>
      <c r="V933" s="177"/>
      <c r="W933" s="177"/>
      <c r="X933" s="177"/>
      <c r="Y933" s="177"/>
      <c r="Z933" s="177"/>
      <c r="AA933" s="177"/>
      <c r="AB933" s="177"/>
      <c r="AC933" s="177"/>
      <c r="AD933" s="177"/>
      <c r="AE933" s="177"/>
      <c r="AF933" s="177"/>
      <c r="AG933" s="177"/>
      <c r="AH933" s="177"/>
    </row>
    <row r="934" spans="1:34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</row>
    <row r="935" spans="1:34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</row>
    <row r="936" spans="1:34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</row>
    <row r="937" spans="1:34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</row>
    <row r="938" spans="1:34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</row>
    <row r="939" spans="1:34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</row>
    <row r="940" spans="1:34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</row>
    <row r="941" spans="1:34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</row>
    <row r="942" spans="1:34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</row>
    <row r="943" spans="1:34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</row>
  </sheetData>
  <mergeCells count="2320">
    <mergeCell ref="J529:N529"/>
    <mergeCell ref="Y529:AC529"/>
    <mergeCell ref="A536:N537"/>
    <mergeCell ref="O536:X537"/>
    <mergeCell ref="Y536:AH537"/>
    <mergeCell ref="A538:N539"/>
    <mergeCell ref="O538:X539"/>
    <mergeCell ref="Y538:AH539"/>
    <mergeCell ref="A540:N541"/>
    <mergeCell ref="O540:X541"/>
    <mergeCell ref="Y540:AH541"/>
    <mergeCell ref="A477:AH477"/>
    <mergeCell ref="A521:I521"/>
    <mergeCell ref="J521:N521"/>
    <mergeCell ref="O521:S521"/>
    <mergeCell ref="T521:X521"/>
    <mergeCell ref="Y521:AC521"/>
    <mergeCell ref="AD521:AH521"/>
    <mergeCell ref="A522:I522"/>
    <mergeCell ref="J522:N522"/>
    <mergeCell ref="O522:S522"/>
    <mergeCell ref="T522:X522"/>
    <mergeCell ref="Y522:AC522"/>
    <mergeCell ref="AD522:AH522"/>
    <mergeCell ref="J527:N527"/>
    <mergeCell ref="O527:S527"/>
    <mergeCell ref="T527:X527"/>
    <mergeCell ref="Y527:AC527"/>
    <mergeCell ref="AD527:AH527"/>
    <mergeCell ref="A518:I518"/>
    <mergeCell ref="J518:N518"/>
    <mergeCell ref="O518:S518"/>
    <mergeCell ref="B911:D911"/>
    <mergeCell ref="B912:D912"/>
    <mergeCell ref="B913:D913"/>
    <mergeCell ref="B914:D914"/>
    <mergeCell ref="B915:D915"/>
    <mergeCell ref="B916:D916"/>
    <mergeCell ref="B917:D917"/>
    <mergeCell ref="B918:D918"/>
    <mergeCell ref="B919:D919"/>
    <mergeCell ref="B920:D920"/>
    <mergeCell ref="B921:D921"/>
    <mergeCell ref="B922:D922"/>
    <mergeCell ref="E912:I912"/>
    <mergeCell ref="E913:I913"/>
    <mergeCell ref="E914:I914"/>
    <mergeCell ref="E915:I915"/>
    <mergeCell ref="E916:I916"/>
    <mergeCell ref="E917:I917"/>
    <mergeCell ref="E918:I918"/>
    <mergeCell ref="E919:I919"/>
    <mergeCell ref="E920:I920"/>
    <mergeCell ref="E921:I921"/>
    <mergeCell ref="E922:I922"/>
    <mergeCell ref="E911:I911"/>
    <mergeCell ref="A910:F910"/>
    <mergeCell ref="A526:I526"/>
    <mergeCell ref="J526:N526"/>
    <mergeCell ref="O526:S526"/>
    <mergeCell ref="T526:X526"/>
    <mergeCell ref="Y526:AC526"/>
    <mergeCell ref="A528:I528"/>
    <mergeCell ref="J528:N528"/>
    <mergeCell ref="O528:S528"/>
    <mergeCell ref="T528:X528"/>
    <mergeCell ref="Y528:AC528"/>
    <mergeCell ref="AD528:AH528"/>
    <mergeCell ref="A523:I523"/>
    <mergeCell ref="J523:N523"/>
    <mergeCell ref="O523:S523"/>
    <mergeCell ref="T523:X523"/>
    <mergeCell ref="Y523:AC523"/>
    <mergeCell ref="AD523:AH523"/>
    <mergeCell ref="A524:I524"/>
    <mergeCell ref="J524:N524"/>
    <mergeCell ref="O524:S524"/>
    <mergeCell ref="T524:X524"/>
    <mergeCell ref="Y524:AC524"/>
    <mergeCell ref="AD524:AH524"/>
    <mergeCell ref="A525:I525"/>
    <mergeCell ref="J525:N525"/>
    <mergeCell ref="O525:S525"/>
    <mergeCell ref="T525:X525"/>
    <mergeCell ref="Y525:AC525"/>
    <mergeCell ref="AD525:AH525"/>
    <mergeCell ref="AD526:AH526"/>
    <mergeCell ref="A527:I527"/>
    <mergeCell ref="T518:X518"/>
    <mergeCell ref="Y518:AC518"/>
    <mergeCell ref="AD518:AH518"/>
    <mergeCell ref="A519:I519"/>
    <mergeCell ref="J519:N519"/>
    <mergeCell ref="O519:S519"/>
    <mergeCell ref="T519:X519"/>
    <mergeCell ref="Y519:AC519"/>
    <mergeCell ref="AD519:AH519"/>
    <mergeCell ref="A520:I520"/>
    <mergeCell ref="J520:N520"/>
    <mergeCell ref="O520:S520"/>
    <mergeCell ref="T520:X520"/>
    <mergeCell ref="Y520:AC520"/>
    <mergeCell ref="AD520:AH520"/>
    <mergeCell ref="A504:AH505"/>
    <mergeCell ref="A507:AH508"/>
    <mergeCell ref="A510:AH511"/>
    <mergeCell ref="A513:I515"/>
    <mergeCell ref="J513:AH513"/>
    <mergeCell ref="J514:N515"/>
    <mergeCell ref="O514:S515"/>
    <mergeCell ref="T514:X515"/>
    <mergeCell ref="Y514:AC515"/>
    <mergeCell ref="AD514:AH515"/>
    <mergeCell ref="A516:I516"/>
    <mergeCell ref="J516:N516"/>
    <mergeCell ref="O516:S516"/>
    <mergeCell ref="T516:X516"/>
    <mergeCell ref="Y516:AC516"/>
    <mergeCell ref="AD516:AH516"/>
    <mergeCell ref="A517:I517"/>
    <mergeCell ref="J517:N517"/>
    <mergeCell ref="O517:S517"/>
    <mergeCell ref="T517:X517"/>
    <mergeCell ref="Y517:AC517"/>
    <mergeCell ref="AD517:AH517"/>
    <mergeCell ref="A497:I497"/>
    <mergeCell ref="J497:N497"/>
    <mergeCell ref="O497:S497"/>
    <mergeCell ref="T497:X497"/>
    <mergeCell ref="Y497:AC497"/>
    <mergeCell ref="AD497:AH497"/>
    <mergeCell ref="A498:I498"/>
    <mergeCell ref="J498:N498"/>
    <mergeCell ref="O498:S498"/>
    <mergeCell ref="T498:X498"/>
    <mergeCell ref="Y498:AC498"/>
    <mergeCell ref="AD498:AH498"/>
    <mergeCell ref="A501:I501"/>
    <mergeCell ref="J501:N501"/>
    <mergeCell ref="O501:S501"/>
    <mergeCell ref="T501:X501"/>
    <mergeCell ref="Y501:AC501"/>
    <mergeCell ref="AD501:AH501"/>
    <mergeCell ref="A499:I499"/>
    <mergeCell ref="J499:N499"/>
    <mergeCell ref="O499:S499"/>
    <mergeCell ref="T499:X499"/>
    <mergeCell ref="Y499:AC499"/>
    <mergeCell ref="AD499:AH499"/>
    <mergeCell ref="A500:I500"/>
    <mergeCell ref="J500:N500"/>
    <mergeCell ref="O500:S500"/>
    <mergeCell ref="T500:X500"/>
    <mergeCell ref="Y500:AC500"/>
    <mergeCell ref="AD500:AH500"/>
    <mergeCell ref="A494:I494"/>
    <mergeCell ref="J494:N494"/>
    <mergeCell ref="O494:S494"/>
    <mergeCell ref="T494:X494"/>
    <mergeCell ref="Y494:AC494"/>
    <mergeCell ref="AD494:AH494"/>
    <mergeCell ref="A495:I495"/>
    <mergeCell ref="J495:N495"/>
    <mergeCell ref="O495:S495"/>
    <mergeCell ref="T495:X495"/>
    <mergeCell ref="Y495:AC495"/>
    <mergeCell ref="AD495:AH495"/>
    <mergeCell ref="A496:I496"/>
    <mergeCell ref="J496:N496"/>
    <mergeCell ref="O496:S496"/>
    <mergeCell ref="T496:X496"/>
    <mergeCell ref="Y496:AC496"/>
    <mergeCell ref="AD496:AH496"/>
    <mergeCell ref="J491:N491"/>
    <mergeCell ref="O491:S491"/>
    <mergeCell ref="T491:X491"/>
    <mergeCell ref="Y491:AC491"/>
    <mergeCell ref="AD491:AH491"/>
    <mergeCell ref="A492:I492"/>
    <mergeCell ref="J492:N492"/>
    <mergeCell ref="O492:S492"/>
    <mergeCell ref="T492:X492"/>
    <mergeCell ref="Y492:AC492"/>
    <mergeCell ref="AD492:AH492"/>
    <mergeCell ref="A493:I493"/>
    <mergeCell ref="J493:N493"/>
    <mergeCell ref="O493:S493"/>
    <mergeCell ref="T493:X493"/>
    <mergeCell ref="Y493:AC493"/>
    <mergeCell ref="AD493:AH493"/>
    <mergeCell ref="A166:K166"/>
    <mergeCell ref="A110:H110"/>
    <mergeCell ref="A111:H111"/>
    <mergeCell ref="A125:H127"/>
    <mergeCell ref="A128:H128"/>
    <mergeCell ref="A129:AH129"/>
    <mergeCell ref="A135:AH135"/>
    <mergeCell ref="A141:AH141"/>
    <mergeCell ref="A147:AH147"/>
    <mergeCell ref="A130:H130"/>
    <mergeCell ref="A131:H131"/>
    <mergeCell ref="A132:H132"/>
    <mergeCell ref="A133:H133"/>
    <mergeCell ref="A134:H134"/>
    <mergeCell ref="A136:H136"/>
    <mergeCell ref="A137:H137"/>
    <mergeCell ref="A138:H138"/>
    <mergeCell ref="A140:H140"/>
    <mergeCell ref="A142:H142"/>
    <mergeCell ref="A144:H144"/>
    <mergeCell ref="A146:H146"/>
    <mergeCell ref="W144:Y144"/>
    <mergeCell ref="Z144:AB144"/>
    <mergeCell ref="AC144:AE144"/>
    <mergeCell ref="L166:V166"/>
    <mergeCell ref="W166:AH166"/>
    <mergeCell ref="Z146:AB146"/>
    <mergeCell ref="AC146:AE146"/>
    <mergeCell ref="AF146:AH146"/>
    <mergeCell ref="I146:J146"/>
    <mergeCell ref="K146:M146"/>
    <mergeCell ref="N146:P146"/>
    <mergeCell ref="A148:H148"/>
    <mergeCell ref="A149:H149"/>
    <mergeCell ref="A151:P151"/>
    <mergeCell ref="A152:P152"/>
    <mergeCell ref="A153:P153"/>
    <mergeCell ref="A162:K163"/>
    <mergeCell ref="A164:K164"/>
    <mergeCell ref="A165:K165"/>
    <mergeCell ref="Q152:AH152"/>
    <mergeCell ref="Q153:AH153"/>
    <mergeCell ref="T149:V149"/>
    <mergeCell ref="W149:Y149"/>
    <mergeCell ref="Z149:AB149"/>
    <mergeCell ref="AC149:AE149"/>
    <mergeCell ref="AF149:AH149"/>
    <mergeCell ref="Q151:AH151"/>
    <mergeCell ref="L164:V164"/>
    <mergeCell ref="L165:V165"/>
    <mergeCell ref="W162:AH163"/>
    <mergeCell ref="W164:AH164"/>
    <mergeCell ref="W165:AH165"/>
    <mergeCell ref="L162:V163"/>
    <mergeCell ref="A155:AH155"/>
    <mergeCell ref="AF65:AH65"/>
    <mergeCell ref="A83:AH84"/>
    <mergeCell ref="A85:AH85"/>
    <mergeCell ref="A87:H89"/>
    <mergeCell ref="A91:AH91"/>
    <mergeCell ref="A97:AH97"/>
    <mergeCell ref="A109:AH109"/>
    <mergeCell ref="A103:AH103"/>
    <mergeCell ref="A90:H90"/>
    <mergeCell ref="A92:H92"/>
    <mergeCell ref="A93:H93"/>
    <mergeCell ref="A94:H94"/>
    <mergeCell ref="A95:H95"/>
    <mergeCell ref="A96:H96"/>
    <mergeCell ref="A98:H98"/>
    <mergeCell ref="A99:H99"/>
    <mergeCell ref="A100:H100"/>
    <mergeCell ref="A102:H102"/>
    <mergeCell ref="A104:H104"/>
    <mergeCell ref="A105:H105"/>
    <mergeCell ref="A106:H106"/>
    <mergeCell ref="A108:H108"/>
    <mergeCell ref="Z102:AB102"/>
    <mergeCell ref="AC102:AE102"/>
    <mergeCell ref="AF102:AH102"/>
    <mergeCell ref="K104:M104"/>
    <mergeCell ref="N104:P104"/>
    <mergeCell ref="Q104:S104"/>
    <mergeCell ref="T104:V104"/>
    <mergeCell ref="W104:Y104"/>
    <mergeCell ref="I99:J99"/>
    <mergeCell ref="I100:J100"/>
    <mergeCell ref="A29:AH29"/>
    <mergeCell ref="A71:J71"/>
    <mergeCell ref="A72:AH72"/>
    <mergeCell ref="A73:J73"/>
    <mergeCell ref="A74:J74"/>
    <mergeCell ref="A76:P76"/>
    <mergeCell ref="A77:P77"/>
    <mergeCell ref="A78:P78"/>
    <mergeCell ref="A143:H143"/>
    <mergeCell ref="A9:AH11"/>
    <mergeCell ref="A50:J52"/>
    <mergeCell ref="A53:J53"/>
    <mergeCell ref="A54:AH54"/>
    <mergeCell ref="A55:J55"/>
    <mergeCell ref="A56:J56"/>
    <mergeCell ref="A57:J57"/>
    <mergeCell ref="A58:J58"/>
    <mergeCell ref="A59:J59"/>
    <mergeCell ref="A61:J61"/>
    <mergeCell ref="A62:J62"/>
    <mergeCell ref="A63:J63"/>
    <mergeCell ref="A65:J65"/>
    <mergeCell ref="A60:AH60"/>
    <mergeCell ref="A67:J67"/>
    <mergeCell ref="A68:J68"/>
    <mergeCell ref="A69:J69"/>
    <mergeCell ref="A66:AH66"/>
    <mergeCell ref="AC68:AE68"/>
    <mergeCell ref="AF68:AH68"/>
    <mergeCell ref="Z67:AB67"/>
    <mergeCell ref="AC67:AE67"/>
    <mergeCell ref="AF67:AH67"/>
    <mergeCell ref="A888:N888"/>
    <mergeCell ref="O888:R888"/>
    <mergeCell ref="S888:Z888"/>
    <mergeCell ref="AA888:AH888"/>
    <mergeCell ref="A889:N889"/>
    <mergeCell ref="O889:R889"/>
    <mergeCell ref="S889:Z889"/>
    <mergeCell ref="AA889:AH889"/>
    <mergeCell ref="A906:AH907"/>
    <mergeCell ref="D925:AH926"/>
    <mergeCell ref="H910:AH910"/>
    <mergeCell ref="A928:AH929"/>
    <mergeCell ref="A13:J15"/>
    <mergeCell ref="A16:J16"/>
    <mergeCell ref="A18:J18"/>
    <mergeCell ref="A19:J19"/>
    <mergeCell ref="A20:J20"/>
    <mergeCell ref="A21:J21"/>
    <mergeCell ref="A22:J22"/>
    <mergeCell ref="A17:AH17"/>
    <mergeCell ref="A23:AH23"/>
    <mergeCell ref="A24:J24"/>
    <mergeCell ref="A25:J25"/>
    <mergeCell ref="A26:J26"/>
    <mergeCell ref="A28:J28"/>
    <mergeCell ref="A30:J30"/>
    <mergeCell ref="A31:J31"/>
    <mergeCell ref="A32:J32"/>
    <mergeCell ref="A34:J34"/>
    <mergeCell ref="A36:J36"/>
    <mergeCell ref="A37:J37"/>
    <mergeCell ref="A35:AH35"/>
    <mergeCell ref="A885:N885"/>
    <mergeCell ref="O885:R885"/>
    <mergeCell ref="S885:Z885"/>
    <mergeCell ref="AA885:AH885"/>
    <mergeCell ref="A886:N886"/>
    <mergeCell ref="O886:R886"/>
    <mergeCell ref="S886:Z886"/>
    <mergeCell ref="AA886:AH886"/>
    <mergeCell ref="A887:N887"/>
    <mergeCell ref="O887:R887"/>
    <mergeCell ref="S887:Z887"/>
    <mergeCell ref="AA887:AH887"/>
    <mergeCell ref="A880:N881"/>
    <mergeCell ref="O880:R881"/>
    <mergeCell ref="S880:AH880"/>
    <mergeCell ref="S881:Z881"/>
    <mergeCell ref="AA881:AH881"/>
    <mergeCell ref="A882:N882"/>
    <mergeCell ref="O882:R882"/>
    <mergeCell ref="S882:Z882"/>
    <mergeCell ref="AA882:AH882"/>
    <mergeCell ref="A883:N883"/>
    <mergeCell ref="O883:R883"/>
    <mergeCell ref="S883:Z883"/>
    <mergeCell ref="AA883:AH883"/>
    <mergeCell ref="A884:N884"/>
    <mergeCell ref="O884:R884"/>
    <mergeCell ref="S884:Z884"/>
    <mergeCell ref="AA884:AH884"/>
    <mergeCell ref="A866:H867"/>
    <mergeCell ref="I866:J866"/>
    <mergeCell ref="K866:N866"/>
    <mergeCell ref="O866:R866"/>
    <mergeCell ref="S866:V866"/>
    <mergeCell ref="W866:Z866"/>
    <mergeCell ref="AA866:AD866"/>
    <mergeCell ref="AE866:AH866"/>
    <mergeCell ref="I867:J867"/>
    <mergeCell ref="K867:N867"/>
    <mergeCell ref="O867:R867"/>
    <mergeCell ref="S867:V867"/>
    <mergeCell ref="W867:Z867"/>
    <mergeCell ref="AA867:AD867"/>
    <mergeCell ref="AE867:AH867"/>
    <mergeCell ref="D874:AH874"/>
    <mergeCell ref="A862:H863"/>
    <mergeCell ref="I862:J862"/>
    <mergeCell ref="K862:N862"/>
    <mergeCell ref="O862:R862"/>
    <mergeCell ref="S862:V862"/>
    <mergeCell ref="W862:Z862"/>
    <mergeCell ref="AA862:AD862"/>
    <mergeCell ref="AE862:AH862"/>
    <mergeCell ref="I863:J863"/>
    <mergeCell ref="K863:N863"/>
    <mergeCell ref="O863:R863"/>
    <mergeCell ref="S863:V863"/>
    <mergeCell ref="W863:Z863"/>
    <mergeCell ref="AA863:AD863"/>
    <mergeCell ref="AE863:AH863"/>
    <mergeCell ref="A864:H865"/>
    <mergeCell ref="I864:J864"/>
    <mergeCell ref="K864:N864"/>
    <mergeCell ref="O864:R864"/>
    <mergeCell ref="S864:V864"/>
    <mergeCell ref="W864:Z864"/>
    <mergeCell ref="AA864:AD864"/>
    <mergeCell ref="AE864:AH864"/>
    <mergeCell ref="I865:J865"/>
    <mergeCell ref="K865:N865"/>
    <mergeCell ref="O865:R865"/>
    <mergeCell ref="S865:V865"/>
    <mergeCell ref="W865:Z865"/>
    <mergeCell ref="AA865:AD865"/>
    <mergeCell ref="AE865:AH865"/>
    <mergeCell ref="A858:H859"/>
    <mergeCell ref="I858:J858"/>
    <mergeCell ref="K858:N858"/>
    <mergeCell ref="O858:R858"/>
    <mergeCell ref="S858:V858"/>
    <mergeCell ref="W858:Z858"/>
    <mergeCell ref="AA858:AD858"/>
    <mergeCell ref="AE858:AH858"/>
    <mergeCell ref="I859:J859"/>
    <mergeCell ref="K859:N859"/>
    <mergeCell ref="O859:R859"/>
    <mergeCell ref="S859:V859"/>
    <mergeCell ref="W859:Z859"/>
    <mergeCell ref="AA859:AD859"/>
    <mergeCell ref="AE859:AH859"/>
    <mergeCell ref="A860:H861"/>
    <mergeCell ref="I860:J860"/>
    <mergeCell ref="K860:N860"/>
    <mergeCell ref="O860:R860"/>
    <mergeCell ref="S860:V860"/>
    <mergeCell ref="W860:Z860"/>
    <mergeCell ref="AA860:AD860"/>
    <mergeCell ref="AE860:AH860"/>
    <mergeCell ref="I861:J861"/>
    <mergeCell ref="K861:N861"/>
    <mergeCell ref="O861:R861"/>
    <mergeCell ref="S861:V861"/>
    <mergeCell ref="W861:Z861"/>
    <mergeCell ref="AA861:AD861"/>
    <mergeCell ref="AE861:AH861"/>
    <mergeCell ref="A855:J855"/>
    <mergeCell ref="K855:V855"/>
    <mergeCell ref="W855:AH855"/>
    <mergeCell ref="A856:H857"/>
    <mergeCell ref="I856:J856"/>
    <mergeCell ref="K856:N856"/>
    <mergeCell ref="O856:R856"/>
    <mergeCell ref="S856:V856"/>
    <mergeCell ref="W856:Z856"/>
    <mergeCell ref="AA856:AD856"/>
    <mergeCell ref="AE856:AH856"/>
    <mergeCell ref="I857:J857"/>
    <mergeCell ref="K857:N857"/>
    <mergeCell ref="O857:R857"/>
    <mergeCell ref="S857:V857"/>
    <mergeCell ref="W857:Z857"/>
    <mergeCell ref="AA857:AD857"/>
    <mergeCell ref="AE857:AH857"/>
    <mergeCell ref="A838:N838"/>
    <mergeCell ref="O838:R838"/>
    <mergeCell ref="S838:U838"/>
    <mergeCell ref="V838:X838"/>
    <mergeCell ref="Y838:AB838"/>
    <mergeCell ref="AC838:AE838"/>
    <mergeCell ref="AF838:AH838"/>
    <mergeCell ref="A840:AH840"/>
    <mergeCell ref="A845:AH846"/>
    <mergeCell ref="A848:AH849"/>
    <mergeCell ref="A851:J854"/>
    <mergeCell ref="K851:V851"/>
    <mergeCell ref="W851:AH851"/>
    <mergeCell ref="K852:V852"/>
    <mergeCell ref="W852:AH852"/>
    <mergeCell ref="K853:N853"/>
    <mergeCell ref="O853:R853"/>
    <mergeCell ref="S853:V853"/>
    <mergeCell ref="W853:Z853"/>
    <mergeCell ref="AA853:AD853"/>
    <mergeCell ref="AE853:AH853"/>
    <mergeCell ref="K854:V854"/>
    <mergeCell ref="W854:AH854"/>
    <mergeCell ref="A835:N835"/>
    <mergeCell ref="O835:R835"/>
    <mergeCell ref="S835:U835"/>
    <mergeCell ref="V835:X835"/>
    <mergeCell ref="Y835:AB835"/>
    <mergeCell ref="AC835:AE835"/>
    <mergeCell ref="AF835:AH835"/>
    <mergeCell ref="A836:N836"/>
    <mergeCell ref="O836:R836"/>
    <mergeCell ref="S836:U836"/>
    <mergeCell ref="V836:X836"/>
    <mergeCell ref="Y836:AB836"/>
    <mergeCell ref="AC836:AE836"/>
    <mergeCell ref="AF836:AH836"/>
    <mergeCell ref="A837:N837"/>
    <mergeCell ref="O837:R837"/>
    <mergeCell ref="S837:U837"/>
    <mergeCell ref="V837:X837"/>
    <mergeCell ref="Y837:AB837"/>
    <mergeCell ref="AC837:AE837"/>
    <mergeCell ref="AF837:AH837"/>
    <mergeCell ref="A829:N829"/>
    <mergeCell ref="O829:R829"/>
    <mergeCell ref="S829:U829"/>
    <mergeCell ref="V829:X829"/>
    <mergeCell ref="Y829:AB829"/>
    <mergeCell ref="AC829:AE829"/>
    <mergeCell ref="AF829:AH829"/>
    <mergeCell ref="A830:N830"/>
    <mergeCell ref="O830:R830"/>
    <mergeCell ref="S830:U830"/>
    <mergeCell ref="V830:X830"/>
    <mergeCell ref="Y830:AB830"/>
    <mergeCell ref="AC830:AE830"/>
    <mergeCell ref="AF830:AH830"/>
    <mergeCell ref="A832:N832"/>
    <mergeCell ref="O832:R832"/>
    <mergeCell ref="S832:U832"/>
    <mergeCell ref="V832:X832"/>
    <mergeCell ref="Y832:AB832"/>
    <mergeCell ref="AC832:AE832"/>
    <mergeCell ref="AF832:AH832"/>
    <mergeCell ref="A831:N831"/>
    <mergeCell ref="O831:R831"/>
    <mergeCell ref="S831:U831"/>
    <mergeCell ref="V831:X831"/>
    <mergeCell ref="Y831:AB831"/>
    <mergeCell ref="AC831:AE831"/>
    <mergeCell ref="AF831:AH831"/>
    <mergeCell ref="A826:N826"/>
    <mergeCell ref="O826:R826"/>
    <mergeCell ref="S826:U826"/>
    <mergeCell ref="V826:X826"/>
    <mergeCell ref="Y826:AB826"/>
    <mergeCell ref="AC826:AE826"/>
    <mergeCell ref="AF826:AH826"/>
    <mergeCell ref="A827:N827"/>
    <mergeCell ref="O827:R827"/>
    <mergeCell ref="S827:U827"/>
    <mergeCell ref="V827:X827"/>
    <mergeCell ref="Y827:AB827"/>
    <mergeCell ref="AC827:AE827"/>
    <mergeCell ref="AF827:AH827"/>
    <mergeCell ref="A828:N828"/>
    <mergeCell ref="O828:R828"/>
    <mergeCell ref="S828:U828"/>
    <mergeCell ref="V828:X828"/>
    <mergeCell ref="Y828:AB828"/>
    <mergeCell ref="AC828:AE828"/>
    <mergeCell ref="AF828:AH828"/>
    <mergeCell ref="A809:R809"/>
    <mergeCell ref="S809:Z809"/>
    <mergeCell ref="AA809:AH809"/>
    <mergeCell ref="A810:R810"/>
    <mergeCell ref="S810:Z810"/>
    <mergeCell ref="AA810:AH810"/>
    <mergeCell ref="A811:R811"/>
    <mergeCell ref="S811:Z811"/>
    <mergeCell ref="AA811:AH811"/>
    <mergeCell ref="A812:R812"/>
    <mergeCell ref="S812:Z812"/>
    <mergeCell ref="AA812:AH812"/>
    <mergeCell ref="A824:N825"/>
    <mergeCell ref="O824:X824"/>
    <mergeCell ref="Y824:AH824"/>
    <mergeCell ref="O825:R825"/>
    <mergeCell ref="S825:U825"/>
    <mergeCell ref="V825:X825"/>
    <mergeCell ref="Y825:AB825"/>
    <mergeCell ref="AC825:AE825"/>
    <mergeCell ref="AF825:AH825"/>
    <mergeCell ref="A814:AH814"/>
    <mergeCell ref="A816:AH816"/>
    <mergeCell ref="A797:T797"/>
    <mergeCell ref="U797:AA797"/>
    <mergeCell ref="AB797:AH797"/>
    <mergeCell ref="A798:T798"/>
    <mergeCell ref="U798:AA798"/>
    <mergeCell ref="AB798:AH798"/>
    <mergeCell ref="A800:AH800"/>
    <mergeCell ref="A806:R806"/>
    <mergeCell ref="S806:Z806"/>
    <mergeCell ref="AA806:AH806"/>
    <mergeCell ref="A807:R807"/>
    <mergeCell ref="S807:Z807"/>
    <mergeCell ref="AA807:AH807"/>
    <mergeCell ref="A808:R808"/>
    <mergeCell ref="S808:Z808"/>
    <mergeCell ref="AA808:AH808"/>
    <mergeCell ref="A791:T791"/>
    <mergeCell ref="U791:AA791"/>
    <mergeCell ref="AB791:AH791"/>
    <mergeCell ref="A792:T792"/>
    <mergeCell ref="U792:AA792"/>
    <mergeCell ref="AB792:AH792"/>
    <mergeCell ref="A793:T793"/>
    <mergeCell ref="U793:AA793"/>
    <mergeCell ref="AB793:AH793"/>
    <mergeCell ref="A794:T794"/>
    <mergeCell ref="U794:AA794"/>
    <mergeCell ref="AB794:AH794"/>
    <mergeCell ref="A795:T795"/>
    <mergeCell ref="U795:AA795"/>
    <mergeCell ref="AB795:AH795"/>
    <mergeCell ref="A796:T796"/>
    <mergeCell ref="A775:T775"/>
    <mergeCell ref="U775:AA775"/>
    <mergeCell ref="AB775:AH775"/>
    <mergeCell ref="A776:T776"/>
    <mergeCell ref="U776:AA776"/>
    <mergeCell ref="AB776:AH776"/>
    <mergeCell ref="U796:AA796"/>
    <mergeCell ref="AB796:AH796"/>
    <mergeCell ref="A787:T787"/>
    <mergeCell ref="U787:AA787"/>
    <mergeCell ref="AB787:AH787"/>
    <mergeCell ref="A788:T788"/>
    <mergeCell ref="U788:AA788"/>
    <mergeCell ref="AB788:AH788"/>
    <mergeCell ref="A790:T790"/>
    <mergeCell ref="U790:AA790"/>
    <mergeCell ref="AB790:AH790"/>
    <mergeCell ref="A785:T785"/>
    <mergeCell ref="U785:AA785"/>
    <mergeCell ref="AB785:AH785"/>
    <mergeCell ref="A786:T786"/>
    <mergeCell ref="U786:AA786"/>
    <mergeCell ref="AB786:AH786"/>
    <mergeCell ref="AB781:AH781"/>
    <mergeCell ref="AB782:AH782"/>
    <mergeCell ref="A783:T783"/>
    <mergeCell ref="A784:T784"/>
    <mergeCell ref="AB783:AH783"/>
    <mergeCell ref="AB784:AH784"/>
    <mergeCell ref="U783:AA783"/>
    <mergeCell ref="U784:AA784"/>
    <mergeCell ref="A789:T789"/>
    <mergeCell ref="A769:T769"/>
    <mergeCell ref="U769:AA769"/>
    <mergeCell ref="AB769:AH769"/>
    <mergeCell ref="A770:T770"/>
    <mergeCell ref="U770:AA770"/>
    <mergeCell ref="AB770:AH770"/>
    <mergeCell ref="A771:T771"/>
    <mergeCell ref="U771:AA771"/>
    <mergeCell ref="AB771:AH771"/>
    <mergeCell ref="A772:T772"/>
    <mergeCell ref="U772:AA772"/>
    <mergeCell ref="AB772:AH772"/>
    <mergeCell ref="A773:T773"/>
    <mergeCell ref="U773:AA773"/>
    <mergeCell ref="AB773:AH773"/>
    <mergeCell ref="A774:T774"/>
    <mergeCell ref="U774:AA774"/>
    <mergeCell ref="AB774:AH774"/>
    <mergeCell ref="A745:P745"/>
    <mergeCell ref="Q745:Y745"/>
    <mergeCell ref="Z745:AH745"/>
    <mergeCell ref="A746:P746"/>
    <mergeCell ref="Q746:Y746"/>
    <mergeCell ref="Z746:AH746"/>
    <mergeCell ref="A747:P747"/>
    <mergeCell ref="Q747:Y747"/>
    <mergeCell ref="Z747:AH747"/>
    <mergeCell ref="A748:P748"/>
    <mergeCell ref="Q748:Y748"/>
    <mergeCell ref="Z748:AH748"/>
    <mergeCell ref="A750:AH750"/>
    <mergeCell ref="A765:AH766"/>
    <mergeCell ref="A768:T768"/>
    <mergeCell ref="U768:AA768"/>
    <mergeCell ref="AB768:AH768"/>
    <mergeCell ref="A761:T761"/>
    <mergeCell ref="U761:AA761"/>
    <mergeCell ref="AB761:AH761"/>
    <mergeCell ref="A762:T762"/>
    <mergeCell ref="U762:AA762"/>
    <mergeCell ref="AB762:AH762"/>
    <mergeCell ref="A763:T763"/>
    <mergeCell ref="U763:AA763"/>
    <mergeCell ref="AB763:AH763"/>
    <mergeCell ref="A736:P736"/>
    <mergeCell ref="Q736:Y736"/>
    <mergeCell ref="Z736:AH736"/>
    <mergeCell ref="A737:P737"/>
    <mergeCell ref="Q737:Y737"/>
    <mergeCell ref="Z737:AH737"/>
    <mergeCell ref="A741:P741"/>
    <mergeCell ref="Q741:Y741"/>
    <mergeCell ref="Z741:AH741"/>
    <mergeCell ref="A742:P742"/>
    <mergeCell ref="Q742:Y742"/>
    <mergeCell ref="Z742:AH742"/>
    <mergeCell ref="A743:P743"/>
    <mergeCell ref="Q743:Y743"/>
    <mergeCell ref="Z743:AH743"/>
    <mergeCell ref="A744:P744"/>
    <mergeCell ref="Q744:Y744"/>
    <mergeCell ref="Z744:AH744"/>
    <mergeCell ref="A730:P730"/>
    <mergeCell ref="Q730:Y730"/>
    <mergeCell ref="Z730:AH730"/>
    <mergeCell ref="A731:P731"/>
    <mergeCell ref="Q731:Y731"/>
    <mergeCell ref="Z731:AH731"/>
    <mergeCell ref="A732:P732"/>
    <mergeCell ref="Q732:Y732"/>
    <mergeCell ref="Z732:AH732"/>
    <mergeCell ref="A733:P733"/>
    <mergeCell ref="Q733:Y733"/>
    <mergeCell ref="Z733:AH733"/>
    <mergeCell ref="A734:P734"/>
    <mergeCell ref="Q734:Y734"/>
    <mergeCell ref="Z734:AH734"/>
    <mergeCell ref="A735:P735"/>
    <mergeCell ref="Q735:Y735"/>
    <mergeCell ref="Z735:AH735"/>
    <mergeCell ref="A720:P720"/>
    <mergeCell ref="Q720:Y720"/>
    <mergeCell ref="Z720:AH720"/>
    <mergeCell ref="A725:P725"/>
    <mergeCell ref="Q725:Y725"/>
    <mergeCell ref="Z725:AH725"/>
    <mergeCell ref="A727:P727"/>
    <mergeCell ref="Q727:Y727"/>
    <mergeCell ref="Z727:AH727"/>
    <mergeCell ref="A728:P728"/>
    <mergeCell ref="Q728:Y728"/>
    <mergeCell ref="Z728:AH728"/>
    <mergeCell ref="A729:P729"/>
    <mergeCell ref="Q729:Y729"/>
    <mergeCell ref="Z729:AH729"/>
    <mergeCell ref="A721:P721"/>
    <mergeCell ref="A722:P722"/>
    <mergeCell ref="Q721:Y721"/>
    <mergeCell ref="Q722:Y722"/>
    <mergeCell ref="Z721:AH721"/>
    <mergeCell ref="Z722:AH722"/>
    <mergeCell ref="Q723:Y723"/>
    <mergeCell ref="Z723:AH723"/>
    <mergeCell ref="A723:P723"/>
    <mergeCell ref="A714:P714"/>
    <mergeCell ref="Q714:Y714"/>
    <mergeCell ref="Z714:AH714"/>
    <mergeCell ref="A715:P715"/>
    <mergeCell ref="Q715:Y715"/>
    <mergeCell ref="Z715:AH715"/>
    <mergeCell ref="A716:P716"/>
    <mergeCell ref="Q716:Y716"/>
    <mergeCell ref="Z716:AH716"/>
    <mergeCell ref="A717:P717"/>
    <mergeCell ref="Q717:Y717"/>
    <mergeCell ref="Z717:AH717"/>
    <mergeCell ref="A718:P718"/>
    <mergeCell ref="Q718:Y718"/>
    <mergeCell ref="Z718:AH718"/>
    <mergeCell ref="A719:P719"/>
    <mergeCell ref="Q719:Y719"/>
    <mergeCell ref="Z719:AH719"/>
    <mergeCell ref="AE701:AH701"/>
    <mergeCell ref="A702:J702"/>
    <mergeCell ref="K702:N702"/>
    <mergeCell ref="O702:R702"/>
    <mergeCell ref="S702:V702"/>
    <mergeCell ref="W702:Z702"/>
    <mergeCell ref="AA702:AD702"/>
    <mergeCell ref="AE702:AH702"/>
    <mergeCell ref="A703:J703"/>
    <mergeCell ref="K703:N703"/>
    <mergeCell ref="O703:R703"/>
    <mergeCell ref="S703:V703"/>
    <mergeCell ref="W703:Z703"/>
    <mergeCell ref="AA703:AD703"/>
    <mergeCell ref="AE703:AH703"/>
    <mergeCell ref="A710:AH711"/>
    <mergeCell ref="A713:P713"/>
    <mergeCell ref="Q713:Y713"/>
    <mergeCell ref="Z713:AH713"/>
    <mergeCell ref="A173:AH173"/>
    <mergeCell ref="A484:I486"/>
    <mergeCell ref="J484:AH484"/>
    <mergeCell ref="J485:N486"/>
    <mergeCell ref="O485:S486"/>
    <mergeCell ref="T485:X486"/>
    <mergeCell ref="Y485:AC486"/>
    <mergeCell ref="A185:I186"/>
    <mergeCell ref="J185:N186"/>
    <mergeCell ref="O185:S186"/>
    <mergeCell ref="A693:AH694"/>
    <mergeCell ref="A696:J697"/>
    <mergeCell ref="K696:R696"/>
    <mergeCell ref="S696:Z696"/>
    <mergeCell ref="AA696:AH696"/>
    <mergeCell ref="K697:N697"/>
    <mergeCell ref="O697:R697"/>
    <mergeCell ref="S697:V697"/>
    <mergeCell ref="W697:Z697"/>
    <mergeCell ref="AA697:AD697"/>
    <mergeCell ref="AE697:AH697"/>
    <mergeCell ref="AD485:AH486"/>
    <mergeCell ref="A487:I487"/>
    <mergeCell ref="J487:N487"/>
    <mergeCell ref="O487:S487"/>
    <mergeCell ref="T487:X487"/>
    <mergeCell ref="Y487:AC487"/>
    <mergeCell ref="AD487:AH487"/>
    <mergeCell ref="A488:I488"/>
    <mergeCell ref="J488:N488"/>
    <mergeCell ref="O488:S488"/>
    <mergeCell ref="A491:I491"/>
    <mergeCell ref="A672:AH672"/>
    <mergeCell ref="T488:X488"/>
    <mergeCell ref="Y488:AC488"/>
    <mergeCell ref="AD488:AH488"/>
    <mergeCell ref="A489:I489"/>
    <mergeCell ref="J489:N489"/>
    <mergeCell ref="O489:S489"/>
    <mergeCell ref="T489:X489"/>
    <mergeCell ref="Y489:AC489"/>
    <mergeCell ref="AD489:AH489"/>
    <mergeCell ref="A490:I490"/>
    <mergeCell ref="J490:N490"/>
    <mergeCell ref="O490:S490"/>
    <mergeCell ref="T490:X490"/>
    <mergeCell ref="Y490:AC490"/>
    <mergeCell ref="AD490:AH490"/>
    <mergeCell ref="T148:V148"/>
    <mergeCell ref="W148:Y148"/>
    <mergeCell ref="Z148:AB148"/>
    <mergeCell ref="AC148:AE148"/>
    <mergeCell ref="AF148:AH148"/>
    <mergeCell ref="I149:J149"/>
    <mergeCell ref="K149:M149"/>
    <mergeCell ref="N149:P149"/>
    <mergeCell ref="Q149:S149"/>
    <mergeCell ref="I148:J148"/>
    <mergeCell ref="K148:M148"/>
    <mergeCell ref="N148:P148"/>
    <mergeCell ref="Q148:S148"/>
    <mergeCell ref="A175:AD175"/>
    <mergeCell ref="A177:I182"/>
    <mergeCell ref="J177:AH177"/>
    <mergeCell ref="Q146:S146"/>
    <mergeCell ref="T146:V146"/>
    <mergeCell ref="W143:Y143"/>
    <mergeCell ref="Z143:AB143"/>
    <mergeCell ref="AC143:AE143"/>
    <mergeCell ref="AF143:AH143"/>
    <mergeCell ref="I144:J144"/>
    <mergeCell ref="K144:M144"/>
    <mergeCell ref="N144:P144"/>
    <mergeCell ref="Q144:S144"/>
    <mergeCell ref="T144:V144"/>
    <mergeCell ref="W142:Y142"/>
    <mergeCell ref="Z142:AB142"/>
    <mergeCell ref="AC142:AE142"/>
    <mergeCell ref="AF142:AH142"/>
    <mergeCell ref="I143:J143"/>
    <mergeCell ref="K143:M143"/>
    <mergeCell ref="N143:P143"/>
    <mergeCell ref="Q143:S143"/>
    <mergeCell ref="T143:V143"/>
    <mergeCell ref="AF144:AH144"/>
    <mergeCell ref="W146:Y146"/>
    <mergeCell ref="Z140:AB140"/>
    <mergeCell ref="AC140:AE140"/>
    <mergeCell ref="AF140:AH140"/>
    <mergeCell ref="I142:J142"/>
    <mergeCell ref="K142:M142"/>
    <mergeCell ref="N142:P142"/>
    <mergeCell ref="Q142:S142"/>
    <mergeCell ref="T142:V142"/>
    <mergeCell ref="Z138:AB138"/>
    <mergeCell ref="AC138:AE138"/>
    <mergeCell ref="AF138:AH138"/>
    <mergeCell ref="I140:J140"/>
    <mergeCell ref="K140:M140"/>
    <mergeCell ref="N140:P140"/>
    <mergeCell ref="Q140:S140"/>
    <mergeCell ref="T140:V140"/>
    <mergeCell ref="W140:Y140"/>
    <mergeCell ref="Z137:AB137"/>
    <mergeCell ref="AC137:AE137"/>
    <mergeCell ref="AF137:AH137"/>
    <mergeCell ref="I138:J138"/>
    <mergeCell ref="K138:M138"/>
    <mergeCell ref="N138:P138"/>
    <mergeCell ref="Q138:S138"/>
    <mergeCell ref="T138:V138"/>
    <mergeCell ref="W138:Y138"/>
    <mergeCell ref="Z136:AB136"/>
    <mergeCell ref="AC136:AE136"/>
    <mergeCell ref="AF136:AH136"/>
    <mergeCell ref="I137:J137"/>
    <mergeCell ref="K137:M137"/>
    <mergeCell ref="N137:P137"/>
    <mergeCell ref="Q137:S137"/>
    <mergeCell ref="T137:V137"/>
    <mergeCell ref="W137:Y137"/>
    <mergeCell ref="AC134:AE134"/>
    <mergeCell ref="AF134:AH134"/>
    <mergeCell ref="I136:J136"/>
    <mergeCell ref="K136:M136"/>
    <mergeCell ref="N136:P136"/>
    <mergeCell ref="Q136:S136"/>
    <mergeCell ref="T136:V136"/>
    <mergeCell ref="W136:Y136"/>
    <mergeCell ref="AC133:AE133"/>
    <mergeCell ref="AF133:AH133"/>
    <mergeCell ref="I134:J134"/>
    <mergeCell ref="K134:M134"/>
    <mergeCell ref="N134:P134"/>
    <mergeCell ref="Q134:S134"/>
    <mergeCell ref="T134:V134"/>
    <mergeCell ref="W134:Y134"/>
    <mergeCell ref="Z134:AB134"/>
    <mergeCell ref="AC132:AE132"/>
    <mergeCell ref="AF132:AH132"/>
    <mergeCell ref="I133:J133"/>
    <mergeCell ref="K133:M133"/>
    <mergeCell ref="N133:P133"/>
    <mergeCell ref="Q133:S133"/>
    <mergeCell ref="T133:V133"/>
    <mergeCell ref="W133:Y133"/>
    <mergeCell ref="Z133:AB133"/>
    <mergeCell ref="AC131:AE131"/>
    <mergeCell ref="AF131:AH131"/>
    <mergeCell ref="I132:J132"/>
    <mergeCell ref="K132:M132"/>
    <mergeCell ref="N132:P132"/>
    <mergeCell ref="Q132:S132"/>
    <mergeCell ref="T132:V132"/>
    <mergeCell ref="W132:Y132"/>
    <mergeCell ref="Z132:AB132"/>
    <mergeCell ref="AC130:AE130"/>
    <mergeCell ref="AF130:AH130"/>
    <mergeCell ref="I131:J131"/>
    <mergeCell ref="K131:M131"/>
    <mergeCell ref="N131:P131"/>
    <mergeCell ref="Q131:S131"/>
    <mergeCell ref="T131:V131"/>
    <mergeCell ref="W131:Y131"/>
    <mergeCell ref="Z131:AB131"/>
    <mergeCell ref="AF128:AH128"/>
    <mergeCell ref="I130:J130"/>
    <mergeCell ref="K130:M130"/>
    <mergeCell ref="N130:P130"/>
    <mergeCell ref="Q130:S130"/>
    <mergeCell ref="T130:V130"/>
    <mergeCell ref="W130:Y130"/>
    <mergeCell ref="Z130:AB130"/>
    <mergeCell ref="AF126:AH127"/>
    <mergeCell ref="I128:J128"/>
    <mergeCell ref="K128:M128"/>
    <mergeCell ref="N128:P128"/>
    <mergeCell ref="Q128:S128"/>
    <mergeCell ref="T128:V128"/>
    <mergeCell ref="W128:Y128"/>
    <mergeCell ref="Z128:AB128"/>
    <mergeCell ref="AC128:AE128"/>
    <mergeCell ref="I125:AH125"/>
    <mergeCell ref="I126:J127"/>
    <mergeCell ref="K126:M127"/>
    <mergeCell ref="N126:P127"/>
    <mergeCell ref="Q126:S127"/>
    <mergeCell ref="T126:V127"/>
    <mergeCell ref="W126:Y127"/>
    <mergeCell ref="Z126:AB127"/>
    <mergeCell ref="AC126:AE127"/>
    <mergeCell ref="I110:J110"/>
    <mergeCell ref="I111:J111"/>
    <mergeCell ref="K110:M110"/>
    <mergeCell ref="N110:P110"/>
    <mergeCell ref="I104:J104"/>
    <mergeCell ref="I105:J105"/>
    <mergeCell ref="I106:J106"/>
    <mergeCell ref="I108:J108"/>
    <mergeCell ref="AF105:AH105"/>
    <mergeCell ref="K106:M106"/>
    <mergeCell ref="N106:P106"/>
    <mergeCell ref="Q106:S106"/>
    <mergeCell ref="T106:V106"/>
    <mergeCell ref="W106:Y106"/>
    <mergeCell ref="Z106:AB106"/>
    <mergeCell ref="AC106:AE106"/>
    <mergeCell ref="Z104:AB104"/>
    <mergeCell ref="AC104:AE104"/>
    <mergeCell ref="AF104:AH104"/>
    <mergeCell ref="K105:M105"/>
    <mergeCell ref="AC111:AE111"/>
    <mergeCell ref="AF111:AH111"/>
    <mergeCell ref="K111:M111"/>
    <mergeCell ref="N111:P111"/>
    <mergeCell ref="Q111:S111"/>
    <mergeCell ref="T111:V111"/>
    <mergeCell ref="W111:Y111"/>
    <mergeCell ref="AF106:AH106"/>
    <mergeCell ref="K108:M108"/>
    <mergeCell ref="N108:P108"/>
    <mergeCell ref="Q108:S108"/>
    <mergeCell ref="T108:V108"/>
    <mergeCell ref="I96:J96"/>
    <mergeCell ref="K92:M92"/>
    <mergeCell ref="N92:P92"/>
    <mergeCell ref="Q92:S92"/>
    <mergeCell ref="T92:V92"/>
    <mergeCell ref="W92:Y92"/>
    <mergeCell ref="I92:J92"/>
    <mergeCell ref="I93:J93"/>
    <mergeCell ref="I94:J94"/>
    <mergeCell ref="K102:M102"/>
    <mergeCell ref="N102:P102"/>
    <mergeCell ref="Q102:S102"/>
    <mergeCell ref="T102:V102"/>
    <mergeCell ref="W102:Y102"/>
    <mergeCell ref="I95:J95"/>
    <mergeCell ref="I98:J98"/>
    <mergeCell ref="K100:M100"/>
    <mergeCell ref="N100:P100"/>
    <mergeCell ref="Q100:S100"/>
    <mergeCell ref="T100:V100"/>
    <mergeCell ref="W100:Y100"/>
    <mergeCell ref="I102:J102"/>
    <mergeCell ref="W108:Y108"/>
    <mergeCell ref="Z108:AB108"/>
    <mergeCell ref="AC108:AE108"/>
    <mergeCell ref="AF108:AH108"/>
    <mergeCell ref="AC105:AE105"/>
    <mergeCell ref="N105:P105"/>
    <mergeCell ref="Q105:S105"/>
    <mergeCell ref="T105:V105"/>
    <mergeCell ref="W105:Y105"/>
    <mergeCell ref="Z105:AB105"/>
    <mergeCell ref="Z111:AB111"/>
    <mergeCell ref="Q110:S110"/>
    <mergeCell ref="T110:V110"/>
    <mergeCell ref="W110:Y110"/>
    <mergeCell ref="Z110:AB110"/>
    <mergeCell ref="AC110:AE110"/>
    <mergeCell ref="AF110:AH110"/>
    <mergeCell ref="N107:P107"/>
    <mergeCell ref="Q107:S107"/>
    <mergeCell ref="T107:V107"/>
    <mergeCell ref="W107:Y107"/>
    <mergeCell ref="Z107:AB107"/>
    <mergeCell ref="AC107:AE107"/>
    <mergeCell ref="AF107:AH107"/>
    <mergeCell ref="AC92:AE92"/>
    <mergeCell ref="AF92:AH92"/>
    <mergeCell ref="K93:M93"/>
    <mergeCell ref="N93:P93"/>
    <mergeCell ref="Q93:S93"/>
    <mergeCell ref="T93:V93"/>
    <mergeCell ref="W93:Y93"/>
    <mergeCell ref="Z93:AB93"/>
    <mergeCell ref="AC100:AE100"/>
    <mergeCell ref="AF100:AH100"/>
    <mergeCell ref="AC98:AE98"/>
    <mergeCell ref="AF98:AH98"/>
    <mergeCell ref="K99:M99"/>
    <mergeCell ref="N99:P99"/>
    <mergeCell ref="Q99:S99"/>
    <mergeCell ref="T99:V99"/>
    <mergeCell ref="W99:Y99"/>
    <mergeCell ref="Z99:AB99"/>
    <mergeCell ref="AC99:AE99"/>
    <mergeCell ref="AC96:AE96"/>
    <mergeCell ref="AF96:AH96"/>
    <mergeCell ref="K98:M98"/>
    <mergeCell ref="N98:P98"/>
    <mergeCell ref="Q98:S98"/>
    <mergeCell ref="T98:V98"/>
    <mergeCell ref="W98:Y98"/>
    <mergeCell ref="Z98:AB98"/>
    <mergeCell ref="AF99:AH99"/>
    <mergeCell ref="Z92:AB92"/>
    <mergeCell ref="Z100:AB100"/>
    <mergeCell ref="W74:Y74"/>
    <mergeCell ref="I87:AH87"/>
    <mergeCell ref="I88:J89"/>
    <mergeCell ref="K88:M89"/>
    <mergeCell ref="N88:P89"/>
    <mergeCell ref="Q88:S89"/>
    <mergeCell ref="T88:V89"/>
    <mergeCell ref="W88:Y89"/>
    <mergeCell ref="I90:J90"/>
    <mergeCell ref="Z95:AB95"/>
    <mergeCell ref="AC95:AE95"/>
    <mergeCell ref="AF95:AH95"/>
    <mergeCell ref="K96:M96"/>
    <mergeCell ref="N96:P96"/>
    <mergeCell ref="Q96:S96"/>
    <mergeCell ref="T96:V96"/>
    <mergeCell ref="W96:Y96"/>
    <mergeCell ref="Z96:AB96"/>
    <mergeCell ref="K95:M95"/>
    <mergeCell ref="N95:P95"/>
    <mergeCell ref="Q95:S95"/>
    <mergeCell ref="T95:V95"/>
    <mergeCell ref="W95:Y95"/>
    <mergeCell ref="AF93:AH93"/>
    <mergeCell ref="K94:M94"/>
    <mergeCell ref="N94:P94"/>
    <mergeCell ref="Q94:S94"/>
    <mergeCell ref="T94:V94"/>
    <mergeCell ref="W94:Y94"/>
    <mergeCell ref="Z94:AB94"/>
    <mergeCell ref="AC94:AE94"/>
    <mergeCell ref="AF94:AH94"/>
    <mergeCell ref="AF73:AH73"/>
    <mergeCell ref="AF69:AH69"/>
    <mergeCell ref="K71:M71"/>
    <mergeCell ref="N71:P71"/>
    <mergeCell ref="Q71:S71"/>
    <mergeCell ref="T71:V71"/>
    <mergeCell ref="W71:Y71"/>
    <mergeCell ref="Z71:AB71"/>
    <mergeCell ref="AC93:AE93"/>
    <mergeCell ref="AC90:AE90"/>
    <mergeCell ref="AF90:AH90"/>
    <mergeCell ref="Z88:AB89"/>
    <mergeCell ref="AC88:AE89"/>
    <mergeCell ref="AF88:AH89"/>
    <mergeCell ref="K90:M90"/>
    <mergeCell ref="N90:P90"/>
    <mergeCell ref="Q90:S90"/>
    <mergeCell ref="T90:V90"/>
    <mergeCell ref="W90:Y90"/>
    <mergeCell ref="Z90:AB90"/>
    <mergeCell ref="AC71:AE71"/>
    <mergeCell ref="AF71:AH71"/>
    <mergeCell ref="K69:M69"/>
    <mergeCell ref="N69:P69"/>
    <mergeCell ref="Q69:S69"/>
    <mergeCell ref="T69:V69"/>
    <mergeCell ref="W69:Y69"/>
    <mergeCell ref="Z69:AB69"/>
    <mergeCell ref="AC69:AE69"/>
    <mergeCell ref="N74:P74"/>
    <mergeCell ref="Q74:S74"/>
    <mergeCell ref="T74:V74"/>
    <mergeCell ref="N67:P67"/>
    <mergeCell ref="Q67:S67"/>
    <mergeCell ref="T67:V67"/>
    <mergeCell ref="W67:Y67"/>
    <mergeCell ref="K65:M65"/>
    <mergeCell ref="N65:P65"/>
    <mergeCell ref="Q65:S65"/>
    <mergeCell ref="T65:V65"/>
    <mergeCell ref="W65:Y65"/>
    <mergeCell ref="K73:M73"/>
    <mergeCell ref="N73:P73"/>
    <mergeCell ref="Q73:S73"/>
    <mergeCell ref="T73:V73"/>
    <mergeCell ref="W73:Y73"/>
    <mergeCell ref="Z73:AB73"/>
    <mergeCell ref="AC73:AE73"/>
    <mergeCell ref="K68:M68"/>
    <mergeCell ref="N68:P68"/>
    <mergeCell ref="Q68:S68"/>
    <mergeCell ref="T68:V68"/>
    <mergeCell ref="W68:Y68"/>
    <mergeCell ref="Z68:AB68"/>
    <mergeCell ref="Z65:AB65"/>
    <mergeCell ref="AC65:AE65"/>
    <mergeCell ref="AF62:AH62"/>
    <mergeCell ref="K63:M63"/>
    <mergeCell ref="N63:P63"/>
    <mergeCell ref="Q63:S63"/>
    <mergeCell ref="T63:V63"/>
    <mergeCell ref="W63:Y63"/>
    <mergeCell ref="Z63:AB63"/>
    <mergeCell ref="AC63:AE63"/>
    <mergeCell ref="AF63:AH63"/>
    <mergeCell ref="AC61:AE61"/>
    <mergeCell ref="AF61:AH61"/>
    <mergeCell ref="K62:M62"/>
    <mergeCell ref="N62:P62"/>
    <mergeCell ref="Q62:S62"/>
    <mergeCell ref="T62:V62"/>
    <mergeCell ref="W62:Y62"/>
    <mergeCell ref="Z62:AB62"/>
    <mergeCell ref="AC62:AE62"/>
    <mergeCell ref="AC59:AE59"/>
    <mergeCell ref="AF59:AH59"/>
    <mergeCell ref="K61:M61"/>
    <mergeCell ref="N61:P61"/>
    <mergeCell ref="Q61:S61"/>
    <mergeCell ref="T61:V61"/>
    <mergeCell ref="W61:Y61"/>
    <mergeCell ref="Z61:AB61"/>
    <mergeCell ref="Z58:AB58"/>
    <mergeCell ref="AC58:AE58"/>
    <mergeCell ref="AF58:AH58"/>
    <mergeCell ref="K59:M59"/>
    <mergeCell ref="N59:P59"/>
    <mergeCell ref="Q59:S59"/>
    <mergeCell ref="T59:V59"/>
    <mergeCell ref="W59:Y59"/>
    <mergeCell ref="Z59:AB59"/>
    <mergeCell ref="K58:M58"/>
    <mergeCell ref="N58:P58"/>
    <mergeCell ref="Q58:S58"/>
    <mergeCell ref="T58:V58"/>
    <mergeCell ref="W58:Y58"/>
    <mergeCell ref="AF56:AH56"/>
    <mergeCell ref="K57:M57"/>
    <mergeCell ref="N57:P57"/>
    <mergeCell ref="Q57:S57"/>
    <mergeCell ref="T57:V57"/>
    <mergeCell ref="W57:Y57"/>
    <mergeCell ref="Z57:AB57"/>
    <mergeCell ref="AC57:AE57"/>
    <mergeCell ref="AF57:AH57"/>
    <mergeCell ref="AC55:AE55"/>
    <mergeCell ref="AF55:AH55"/>
    <mergeCell ref="K56:M56"/>
    <mergeCell ref="N56:P56"/>
    <mergeCell ref="Q56:S56"/>
    <mergeCell ref="T56:V56"/>
    <mergeCell ref="W56:Y56"/>
    <mergeCell ref="Z56:AB56"/>
    <mergeCell ref="AC56:AE56"/>
    <mergeCell ref="AC53:AE53"/>
    <mergeCell ref="AF53:AH53"/>
    <mergeCell ref="K55:M55"/>
    <mergeCell ref="N55:P55"/>
    <mergeCell ref="Q55:S55"/>
    <mergeCell ref="T55:V55"/>
    <mergeCell ref="W55:Y55"/>
    <mergeCell ref="Z55:AB55"/>
    <mergeCell ref="AC14:AE15"/>
    <mergeCell ref="AF14:AH15"/>
    <mergeCell ref="K50:AH50"/>
    <mergeCell ref="K51:M52"/>
    <mergeCell ref="N51:P52"/>
    <mergeCell ref="Q51:S52"/>
    <mergeCell ref="T51:V52"/>
    <mergeCell ref="W51:Y52"/>
    <mergeCell ref="K14:M15"/>
    <mergeCell ref="N14:P15"/>
    <mergeCell ref="Q14:S15"/>
    <mergeCell ref="T14:V15"/>
    <mergeCell ref="W14:Y15"/>
    <mergeCell ref="Z14:AB15"/>
    <mergeCell ref="AC36:AE36"/>
    <mergeCell ref="AF36:AH36"/>
    <mergeCell ref="K37:M37"/>
    <mergeCell ref="N37:P37"/>
    <mergeCell ref="Q31:S31"/>
    <mergeCell ref="T31:V31"/>
    <mergeCell ref="W37:Y37"/>
    <mergeCell ref="Z37:AB37"/>
    <mergeCell ref="AC37:AE37"/>
    <mergeCell ref="AF37:AH37"/>
    <mergeCell ref="AF34:AH34"/>
    <mergeCell ref="K36:M36"/>
    <mergeCell ref="N36:P36"/>
    <mergeCell ref="Q36:S36"/>
    <mergeCell ref="T36:V36"/>
    <mergeCell ref="W36:Y36"/>
    <mergeCell ref="Z36:AB36"/>
    <mergeCell ref="N34:P34"/>
    <mergeCell ref="Z31:AB31"/>
    <mergeCell ref="AC31:AE31"/>
    <mergeCell ref="Q30:S30"/>
    <mergeCell ref="K30:M30"/>
    <mergeCell ref="K31:M31"/>
    <mergeCell ref="K32:M32"/>
    <mergeCell ref="K34:M34"/>
    <mergeCell ref="N30:P30"/>
    <mergeCell ref="Z51:AB52"/>
    <mergeCell ref="AC51:AE52"/>
    <mergeCell ref="AF51:AH52"/>
    <mergeCell ref="Q32:S32"/>
    <mergeCell ref="T32:V32"/>
    <mergeCell ref="W32:Y32"/>
    <mergeCell ref="Z32:AB32"/>
    <mergeCell ref="AC32:AE32"/>
    <mergeCell ref="AF32:AH32"/>
    <mergeCell ref="W31:Y31"/>
    <mergeCell ref="K53:M53"/>
    <mergeCell ref="N53:P53"/>
    <mergeCell ref="Q53:S53"/>
    <mergeCell ref="T53:V53"/>
    <mergeCell ref="W53:Y53"/>
    <mergeCell ref="Z53:AB53"/>
    <mergeCell ref="Q34:S34"/>
    <mergeCell ref="K26:M26"/>
    <mergeCell ref="K28:M28"/>
    <mergeCell ref="AF19:AH19"/>
    <mergeCell ref="T34:V34"/>
    <mergeCell ref="W34:Y34"/>
    <mergeCell ref="Z34:AB34"/>
    <mergeCell ref="AC34:AE34"/>
    <mergeCell ref="Q37:S37"/>
    <mergeCell ref="T37:V37"/>
    <mergeCell ref="AF26:AH26"/>
    <mergeCell ref="N28:P28"/>
    <mergeCell ref="Q28:S28"/>
    <mergeCell ref="T28:V28"/>
    <mergeCell ref="W28:Y28"/>
    <mergeCell ref="Z28:AB28"/>
    <mergeCell ref="AC28:AE28"/>
    <mergeCell ref="AF28:AH28"/>
    <mergeCell ref="N26:P26"/>
    <mergeCell ref="Q26:S26"/>
    <mergeCell ref="T26:V26"/>
    <mergeCell ref="W26:Y26"/>
    <mergeCell ref="Z26:AB26"/>
    <mergeCell ref="AC26:AE26"/>
    <mergeCell ref="AF31:AH31"/>
    <mergeCell ref="N32:P32"/>
    <mergeCell ref="AC22:AE22"/>
    <mergeCell ref="AF22:AH22"/>
    <mergeCell ref="Q22:S22"/>
    <mergeCell ref="T18:V18"/>
    <mergeCell ref="Z24:AB24"/>
    <mergeCell ref="AC24:AE24"/>
    <mergeCell ref="K18:M18"/>
    <mergeCell ref="K19:M19"/>
    <mergeCell ref="K20:M20"/>
    <mergeCell ref="K21:M21"/>
    <mergeCell ref="K22:M22"/>
    <mergeCell ref="W22:Y22"/>
    <mergeCell ref="AF24:AH24"/>
    <mergeCell ref="Q20:S20"/>
    <mergeCell ref="Q21:S21"/>
    <mergeCell ref="Z25:AB25"/>
    <mergeCell ref="AC25:AE25"/>
    <mergeCell ref="AF25:AH25"/>
    <mergeCell ref="K24:M24"/>
    <mergeCell ref="K25:M25"/>
    <mergeCell ref="J178:N182"/>
    <mergeCell ref="O178:S182"/>
    <mergeCell ref="T178:X182"/>
    <mergeCell ref="Y178:AC182"/>
    <mergeCell ref="AD178:AH182"/>
    <mergeCell ref="A183:I184"/>
    <mergeCell ref="J183:N184"/>
    <mergeCell ref="O183:S184"/>
    <mergeCell ref="T183:X184"/>
    <mergeCell ref="Y183:AC184"/>
    <mergeCell ref="AD183:AH184"/>
    <mergeCell ref="Z20:AB20"/>
    <mergeCell ref="AC20:AE20"/>
    <mergeCell ref="AF20:AH20"/>
    <mergeCell ref="W20:Y20"/>
    <mergeCell ref="W21:Y21"/>
    <mergeCell ref="Z21:AB21"/>
    <mergeCell ref="T20:V20"/>
    <mergeCell ref="T21:V21"/>
    <mergeCell ref="T22:V22"/>
    <mergeCell ref="N20:P20"/>
    <mergeCell ref="N21:P21"/>
    <mergeCell ref="N22:P22"/>
    <mergeCell ref="T30:V30"/>
    <mergeCell ref="W30:Y30"/>
    <mergeCell ref="Z30:AB30"/>
    <mergeCell ref="AC30:AE30"/>
    <mergeCell ref="AF30:AH30"/>
    <mergeCell ref="N31:P31"/>
    <mergeCell ref="A64:J64"/>
    <mergeCell ref="K64:M64"/>
    <mergeCell ref="N64:P64"/>
    <mergeCell ref="K13:AH13"/>
    <mergeCell ref="K16:M16"/>
    <mergeCell ref="N16:P16"/>
    <mergeCell ref="Q16:S16"/>
    <mergeCell ref="T16:V16"/>
    <mergeCell ref="W16:Y16"/>
    <mergeCell ref="Z16:AB16"/>
    <mergeCell ref="AC16:AE16"/>
    <mergeCell ref="AF16:AH16"/>
    <mergeCell ref="AC18:AE18"/>
    <mergeCell ref="AF18:AH18"/>
    <mergeCell ref="Z19:AB19"/>
    <mergeCell ref="AC19:AE19"/>
    <mergeCell ref="N25:P25"/>
    <mergeCell ref="Q25:S25"/>
    <mergeCell ref="T25:V25"/>
    <mergeCell ref="W25:Y25"/>
    <mergeCell ref="N24:P24"/>
    <mergeCell ref="Q24:S24"/>
    <mergeCell ref="T24:V24"/>
    <mergeCell ref="W24:Y24"/>
    <mergeCell ref="W18:Y18"/>
    <mergeCell ref="W19:Y19"/>
    <mergeCell ref="Z18:AB18"/>
    <mergeCell ref="T19:V19"/>
    <mergeCell ref="N18:P18"/>
    <mergeCell ref="N19:P19"/>
    <mergeCell ref="Q18:S18"/>
    <mergeCell ref="Q19:S19"/>
    <mergeCell ref="AC21:AE21"/>
    <mergeCell ref="AF21:AH21"/>
    <mergeCell ref="Z22:AB22"/>
    <mergeCell ref="T185:X186"/>
    <mergeCell ref="Y185:AC186"/>
    <mergeCell ref="AD185:AH186"/>
    <mergeCell ref="A187:I188"/>
    <mergeCell ref="J187:N188"/>
    <mergeCell ref="O187:S188"/>
    <mergeCell ref="T187:X188"/>
    <mergeCell ref="Y187:AC188"/>
    <mergeCell ref="AD187:AH188"/>
    <mergeCell ref="A189:I190"/>
    <mergeCell ref="J189:N190"/>
    <mergeCell ref="O189:S190"/>
    <mergeCell ref="T189:X190"/>
    <mergeCell ref="Y189:AC190"/>
    <mergeCell ref="AD189:AH190"/>
    <mergeCell ref="A191:I192"/>
    <mergeCell ref="J191:N192"/>
    <mergeCell ref="O191:S192"/>
    <mergeCell ref="T191:X192"/>
    <mergeCell ref="Y191:AC192"/>
    <mergeCell ref="AD191:AH192"/>
    <mergeCell ref="A193:I194"/>
    <mergeCell ref="J193:N194"/>
    <mergeCell ref="O193:S194"/>
    <mergeCell ref="T193:X194"/>
    <mergeCell ref="Y193:AC194"/>
    <mergeCell ref="AD193:AH194"/>
    <mergeCell ref="A195:I196"/>
    <mergeCell ref="J195:N196"/>
    <mergeCell ref="O195:S196"/>
    <mergeCell ref="T195:X196"/>
    <mergeCell ref="Y195:AC196"/>
    <mergeCell ref="AD195:AH196"/>
    <mergeCell ref="A197:I198"/>
    <mergeCell ref="J197:N198"/>
    <mergeCell ref="O197:S198"/>
    <mergeCell ref="T197:X198"/>
    <mergeCell ref="Y197:AC198"/>
    <mergeCell ref="AD197:AH198"/>
    <mergeCell ref="A224:AH224"/>
    <mergeCell ref="A226:I231"/>
    <mergeCell ref="J226:AH226"/>
    <mergeCell ref="J227:N231"/>
    <mergeCell ref="O227:S231"/>
    <mergeCell ref="T227:X231"/>
    <mergeCell ref="Y227:AC231"/>
    <mergeCell ref="AD227:AH231"/>
    <mergeCell ref="A232:I233"/>
    <mergeCell ref="J232:N233"/>
    <mergeCell ref="O232:S233"/>
    <mergeCell ref="T232:X233"/>
    <mergeCell ref="Y232:AC233"/>
    <mergeCell ref="AD232:AH233"/>
    <mergeCell ref="A200:AH200"/>
    <mergeCell ref="A202:Q203"/>
    <mergeCell ref="R202:AH203"/>
    <mergeCell ref="A204:Q205"/>
    <mergeCell ref="R204:AH205"/>
    <mergeCell ref="A206:Q207"/>
    <mergeCell ref="R206:AH207"/>
    <mergeCell ref="A209:AH209"/>
    <mergeCell ref="A211:Q212"/>
    <mergeCell ref="R211:AH212"/>
    <mergeCell ref="A213:Q214"/>
    <mergeCell ref="R213:AH214"/>
    <mergeCell ref="A215:Q216"/>
    <mergeCell ref="R215:AH216"/>
    <mergeCell ref="A234:I235"/>
    <mergeCell ref="J234:N235"/>
    <mergeCell ref="O234:S235"/>
    <mergeCell ref="T234:X235"/>
    <mergeCell ref="Y234:AC235"/>
    <mergeCell ref="AD234:AH235"/>
    <mergeCell ref="A236:I237"/>
    <mergeCell ref="J236:N237"/>
    <mergeCell ref="O236:S237"/>
    <mergeCell ref="T236:X237"/>
    <mergeCell ref="Y236:AC237"/>
    <mergeCell ref="AD236:AH237"/>
    <mergeCell ref="A238:I239"/>
    <mergeCell ref="J238:N239"/>
    <mergeCell ref="O238:S239"/>
    <mergeCell ref="T238:X239"/>
    <mergeCell ref="Y238:AC239"/>
    <mergeCell ref="AD238:AH239"/>
    <mergeCell ref="A240:I241"/>
    <mergeCell ref="J240:N241"/>
    <mergeCell ref="O240:S241"/>
    <mergeCell ref="T240:X241"/>
    <mergeCell ref="Y240:AC241"/>
    <mergeCell ref="AD240:AH241"/>
    <mergeCell ref="A242:I243"/>
    <mergeCell ref="J242:N243"/>
    <mergeCell ref="O242:S243"/>
    <mergeCell ref="T242:X243"/>
    <mergeCell ref="Y242:AC243"/>
    <mergeCell ref="AD242:AH243"/>
    <mergeCell ref="A244:I244"/>
    <mergeCell ref="J244:N244"/>
    <mergeCell ref="O244:S244"/>
    <mergeCell ref="T244:X244"/>
    <mergeCell ref="Y244:AC244"/>
    <mergeCell ref="AD244:AH244"/>
    <mergeCell ref="A245:AH245"/>
    <mergeCell ref="A247:AH247"/>
    <mergeCell ref="A250:AH250"/>
    <mergeCell ref="A253:AH253"/>
    <mergeCell ref="A255:J255"/>
    <mergeCell ref="K255:R255"/>
    <mergeCell ref="S255:Z255"/>
    <mergeCell ref="AA255:AH255"/>
    <mergeCell ref="A256:AH256"/>
    <mergeCell ref="A257:J258"/>
    <mergeCell ref="K257:R258"/>
    <mergeCell ref="S257:Z258"/>
    <mergeCell ref="AA257:AH258"/>
    <mergeCell ref="A259:J260"/>
    <mergeCell ref="K259:R260"/>
    <mergeCell ref="S259:Z260"/>
    <mergeCell ref="AA259:AH260"/>
    <mergeCell ref="A261:J262"/>
    <mergeCell ref="K261:R262"/>
    <mergeCell ref="S261:Z262"/>
    <mergeCell ref="AA261:AH262"/>
    <mergeCell ref="A263:J264"/>
    <mergeCell ref="K263:R264"/>
    <mergeCell ref="S263:Z264"/>
    <mergeCell ref="AA263:AH264"/>
    <mergeCell ref="A265:J266"/>
    <mergeCell ref="K265:R266"/>
    <mergeCell ref="S265:Z266"/>
    <mergeCell ref="AA265:AH266"/>
    <mergeCell ref="A267:J268"/>
    <mergeCell ref="K267:R268"/>
    <mergeCell ref="S267:Z268"/>
    <mergeCell ref="AA267:AH268"/>
    <mergeCell ref="A269:AH269"/>
    <mergeCell ref="A270:J271"/>
    <mergeCell ref="K270:R271"/>
    <mergeCell ref="S270:Z271"/>
    <mergeCell ref="AA270:AH271"/>
    <mergeCell ref="A272:J273"/>
    <mergeCell ref="K272:R273"/>
    <mergeCell ref="S272:Z273"/>
    <mergeCell ref="AA272:AH273"/>
    <mergeCell ref="A274:J275"/>
    <mergeCell ref="K274:R275"/>
    <mergeCell ref="S274:Z275"/>
    <mergeCell ref="AA274:AH275"/>
    <mergeCell ref="A276:J277"/>
    <mergeCell ref="K276:R277"/>
    <mergeCell ref="S276:Z277"/>
    <mergeCell ref="AA276:AH277"/>
    <mergeCell ref="A278:J279"/>
    <mergeCell ref="K278:R279"/>
    <mergeCell ref="S278:Z279"/>
    <mergeCell ref="AA278:AH279"/>
    <mergeCell ref="A280:J281"/>
    <mergeCell ref="K280:R281"/>
    <mergeCell ref="S280:Z281"/>
    <mergeCell ref="AA280:AH281"/>
    <mergeCell ref="A282:J283"/>
    <mergeCell ref="K282:R283"/>
    <mergeCell ref="S282:Z283"/>
    <mergeCell ref="AA282:AH283"/>
    <mergeCell ref="A284:J285"/>
    <mergeCell ref="K284:R285"/>
    <mergeCell ref="S284:Z285"/>
    <mergeCell ref="AA284:AH285"/>
    <mergeCell ref="A288:N289"/>
    <mergeCell ref="O288:X289"/>
    <mergeCell ref="Y288:AH289"/>
    <mergeCell ref="A290:N291"/>
    <mergeCell ref="O290:X291"/>
    <mergeCell ref="Y290:AH291"/>
    <mergeCell ref="A292:N293"/>
    <mergeCell ref="O292:X293"/>
    <mergeCell ref="Y292:AH293"/>
    <mergeCell ref="A294:N295"/>
    <mergeCell ref="O294:X295"/>
    <mergeCell ref="Y294:AH295"/>
    <mergeCell ref="A296:N297"/>
    <mergeCell ref="O296:X297"/>
    <mergeCell ref="Y296:AH297"/>
    <mergeCell ref="A298:N299"/>
    <mergeCell ref="O298:X299"/>
    <mergeCell ref="Y298:AH299"/>
    <mergeCell ref="A300:N301"/>
    <mergeCell ref="O300:X301"/>
    <mergeCell ref="Y300:AH301"/>
    <mergeCell ref="A305:AH305"/>
    <mergeCell ref="A307:N308"/>
    <mergeCell ref="O307:AH307"/>
    <mergeCell ref="O308:X308"/>
    <mergeCell ref="Y308:AH308"/>
    <mergeCell ref="A309:N310"/>
    <mergeCell ref="O309:X310"/>
    <mergeCell ref="Y309:AH310"/>
    <mergeCell ref="A311:N312"/>
    <mergeCell ref="O311:X312"/>
    <mergeCell ref="Y311:AH312"/>
    <mergeCell ref="A313:N314"/>
    <mergeCell ref="O313:X314"/>
    <mergeCell ref="Y313:AH314"/>
    <mergeCell ref="A327:AH327"/>
    <mergeCell ref="A329:N330"/>
    <mergeCell ref="O329:X330"/>
    <mergeCell ref="Y329:AH330"/>
    <mergeCell ref="A331:N332"/>
    <mergeCell ref="O331:X332"/>
    <mergeCell ref="Y331:AH332"/>
    <mergeCell ref="A333:N334"/>
    <mergeCell ref="O333:X334"/>
    <mergeCell ref="Y333:AH334"/>
    <mergeCell ref="A322:AH322"/>
    <mergeCell ref="O364:X365"/>
    <mergeCell ref="Y364:AH365"/>
    <mergeCell ref="A348:AH348"/>
    <mergeCell ref="A350:N351"/>
    <mergeCell ref="O350:X351"/>
    <mergeCell ref="Y350:AH351"/>
    <mergeCell ref="A352:N353"/>
    <mergeCell ref="O352:X353"/>
    <mergeCell ref="Y352:AH353"/>
    <mergeCell ref="D346:U346"/>
    <mergeCell ref="A335:N336"/>
    <mergeCell ref="O335:X336"/>
    <mergeCell ref="Y335:AH336"/>
    <mergeCell ref="A337:N338"/>
    <mergeCell ref="O337:X338"/>
    <mergeCell ref="Y337:AH338"/>
    <mergeCell ref="A339:N340"/>
    <mergeCell ref="O339:X340"/>
    <mergeCell ref="Y339:AH340"/>
    <mergeCell ref="A342:AH342"/>
    <mergeCell ref="A343:AH343"/>
    <mergeCell ref="A366:N367"/>
    <mergeCell ref="O366:X367"/>
    <mergeCell ref="Y366:AH367"/>
    <mergeCell ref="A368:N369"/>
    <mergeCell ref="O368:X369"/>
    <mergeCell ref="Y368:AH369"/>
    <mergeCell ref="A370:N371"/>
    <mergeCell ref="O370:X371"/>
    <mergeCell ref="Y370:AH371"/>
    <mergeCell ref="A372:N373"/>
    <mergeCell ref="O372:X373"/>
    <mergeCell ref="Y372:AH373"/>
    <mergeCell ref="A374:N375"/>
    <mergeCell ref="O374:X375"/>
    <mergeCell ref="Y374:AH375"/>
    <mergeCell ref="D380:AH381"/>
    <mergeCell ref="A354:N355"/>
    <mergeCell ref="O354:X355"/>
    <mergeCell ref="Y354:AH355"/>
    <mergeCell ref="A356:N357"/>
    <mergeCell ref="O356:X357"/>
    <mergeCell ref="Y356:AH357"/>
    <mergeCell ref="A358:N359"/>
    <mergeCell ref="O358:X359"/>
    <mergeCell ref="Y358:AH359"/>
    <mergeCell ref="A360:N361"/>
    <mergeCell ref="O360:X361"/>
    <mergeCell ref="Y360:AH361"/>
    <mergeCell ref="A362:N363"/>
    <mergeCell ref="O362:X363"/>
    <mergeCell ref="Y362:AH363"/>
    <mergeCell ref="A364:N365"/>
    <mergeCell ref="A399:Q399"/>
    <mergeCell ref="R399:AH399"/>
    <mergeCell ref="A400:Q400"/>
    <mergeCell ref="R400:AH400"/>
    <mergeCell ref="A401:Q401"/>
    <mergeCell ref="R401:AH401"/>
    <mergeCell ref="A402:Q402"/>
    <mergeCell ref="R402:AH402"/>
    <mergeCell ref="A403:Q403"/>
    <mergeCell ref="R403:AH403"/>
    <mergeCell ref="A404:Q404"/>
    <mergeCell ref="R404:AH404"/>
    <mergeCell ref="A405:Q405"/>
    <mergeCell ref="R405:AH405"/>
    <mergeCell ref="A406:Q406"/>
    <mergeCell ref="R406:AH406"/>
    <mergeCell ref="A389:AH390"/>
    <mergeCell ref="A395:Q395"/>
    <mergeCell ref="R395:AH395"/>
    <mergeCell ref="A396:Q396"/>
    <mergeCell ref="R396:AH396"/>
    <mergeCell ref="A397:Q397"/>
    <mergeCell ref="R397:AH397"/>
    <mergeCell ref="A398:Q398"/>
    <mergeCell ref="R398:AH398"/>
    <mergeCell ref="A416:I418"/>
    <mergeCell ref="J416:AH416"/>
    <mergeCell ref="J417:N418"/>
    <mergeCell ref="O417:S418"/>
    <mergeCell ref="T417:X418"/>
    <mergeCell ref="Y417:AC418"/>
    <mergeCell ref="AD417:AH418"/>
    <mergeCell ref="A419:I419"/>
    <mergeCell ref="J419:N419"/>
    <mergeCell ref="O419:S419"/>
    <mergeCell ref="T419:X419"/>
    <mergeCell ref="Y419:AC419"/>
    <mergeCell ref="AD419:AH419"/>
    <mergeCell ref="A420:I420"/>
    <mergeCell ref="J420:N420"/>
    <mergeCell ref="O420:S420"/>
    <mergeCell ref="T420:X420"/>
    <mergeCell ref="Y420:AC420"/>
    <mergeCell ref="AD420:AH420"/>
    <mergeCell ref="A421:I421"/>
    <mergeCell ref="J421:N421"/>
    <mergeCell ref="O421:S421"/>
    <mergeCell ref="T421:X421"/>
    <mergeCell ref="Y421:AC421"/>
    <mergeCell ref="AD421:AH421"/>
    <mergeCell ref="A422:I422"/>
    <mergeCell ref="J422:N422"/>
    <mergeCell ref="O422:S422"/>
    <mergeCell ref="T422:X422"/>
    <mergeCell ref="Y422:AC422"/>
    <mergeCell ref="AD422:AH422"/>
    <mergeCell ref="A423:I423"/>
    <mergeCell ref="J423:N423"/>
    <mergeCell ref="O423:S423"/>
    <mergeCell ref="T423:X423"/>
    <mergeCell ref="Y423:AC423"/>
    <mergeCell ref="AD423:AH423"/>
    <mergeCell ref="A424:I424"/>
    <mergeCell ref="J424:N424"/>
    <mergeCell ref="O424:S424"/>
    <mergeCell ref="T424:X424"/>
    <mergeCell ref="Y424:AC424"/>
    <mergeCell ref="AD424:AH424"/>
    <mergeCell ref="A425:I425"/>
    <mergeCell ref="J425:N425"/>
    <mergeCell ref="O425:S425"/>
    <mergeCell ref="T425:X425"/>
    <mergeCell ref="Y425:AC425"/>
    <mergeCell ref="AD425:AH425"/>
    <mergeCell ref="A426:I426"/>
    <mergeCell ref="J426:N426"/>
    <mergeCell ref="O426:S426"/>
    <mergeCell ref="T426:X426"/>
    <mergeCell ref="Y426:AC426"/>
    <mergeCell ref="AD426:AH426"/>
    <mergeCell ref="A427:I427"/>
    <mergeCell ref="J427:N427"/>
    <mergeCell ref="O427:S427"/>
    <mergeCell ref="T427:X427"/>
    <mergeCell ref="Y427:AC427"/>
    <mergeCell ref="AD427:AH427"/>
    <mergeCell ref="A428:I428"/>
    <mergeCell ref="J428:N428"/>
    <mergeCell ref="O428:S428"/>
    <mergeCell ref="T428:X428"/>
    <mergeCell ref="Y428:AC428"/>
    <mergeCell ref="AD428:AH428"/>
    <mergeCell ref="A429:I429"/>
    <mergeCell ref="J429:N429"/>
    <mergeCell ref="O429:S429"/>
    <mergeCell ref="T429:X429"/>
    <mergeCell ref="Y429:AC429"/>
    <mergeCell ref="AD429:AH429"/>
    <mergeCell ref="A430:I430"/>
    <mergeCell ref="J430:N430"/>
    <mergeCell ref="O430:S430"/>
    <mergeCell ref="T430:X430"/>
    <mergeCell ref="Y430:AC430"/>
    <mergeCell ref="AD430:AH430"/>
    <mergeCell ref="A431:I431"/>
    <mergeCell ref="J431:N431"/>
    <mergeCell ref="O431:S431"/>
    <mergeCell ref="T431:X431"/>
    <mergeCell ref="Y431:AC431"/>
    <mergeCell ref="AD431:AH431"/>
    <mergeCell ref="A432:I432"/>
    <mergeCell ref="J432:N432"/>
    <mergeCell ref="O432:S432"/>
    <mergeCell ref="T432:X432"/>
    <mergeCell ref="Y432:AC432"/>
    <mergeCell ref="AD432:AH432"/>
    <mergeCell ref="A433:I433"/>
    <mergeCell ref="J433:N433"/>
    <mergeCell ref="O433:S433"/>
    <mergeCell ref="T433:X433"/>
    <mergeCell ref="Y433:AC433"/>
    <mergeCell ref="AD433:AH433"/>
    <mergeCell ref="A434:I434"/>
    <mergeCell ref="J434:N434"/>
    <mergeCell ref="O434:S434"/>
    <mergeCell ref="T434:X434"/>
    <mergeCell ref="Y434:AC434"/>
    <mergeCell ref="AD434:AH434"/>
    <mergeCell ref="A435:I435"/>
    <mergeCell ref="J435:N435"/>
    <mergeCell ref="O435:S435"/>
    <mergeCell ref="T435:X435"/>
    <mergeCell ref="Y435:AC435"/>
    <mergeCell ref="AD435:AH435"/>
    <mergeCell ref="A436:I436"/>
    <mergeCell ref="J436:N436"/>
    <mergeCell ref="O436:S436"/>
    <mergeCell ref="T436:X436"/>
    <mergeCell ref="Y436:AC436"/>
    <mergeCell ref="AD436:AH436"/>
    <mergeCell ref="A437:I437"/>
    <mergeCell ref="J437:N437"/>
    <mergeCell ref="O437:S437"/>
    <mergeCell ref="T437:X437"/>
    <mergeCell ref="Y437:AC437"/>
    <mergeCell ref="AD437:AH437"/>
    <mergeCell ref="A438:I438"/>
    <mergeCell ref="J438:N438"/>
    <mergeCell ref="O438:S438"/>
    <mergeCell ref="T438:X438"/>
    <mergeCell ref="Y438:AC438"/>
    <mergeCell ref="AD438:AH438"/>
    <mergeCell ref="A442:AH443"/>
    <mergeCell ref="A445:I447"/>
    <mergeCell ref="J445:AH445"/>
    <mergeCell ref="J446:N447"/>
    <mergeCell ref="O446:S447"/>
    <mergeCell ref="T446:X447"/>
    <mergeCell ref="Y446:AC447"/>
    <mergeCell ref="AD446:AH447"/>
    <mergeCell ref="A448:I448"/>
    <mergeCell ref="J448:N448"/>
    <mergeCell ref="O448:S448"/>
    <mergeCell ref="T448:X448"/>
    <mergeCell ref="Y448:AC448"/>
    <mergeCell ref="AD448:AH448"/>
    <mergeCell ref="A449:I449"/>
    <mergeCell ref="J449:N449"/>
    <mergeCell ref="O449:S449"/>
    <mergeCell ref="T449:X449"/>
    <mergeCell ref="Y449:AC449"/>
    <mergeCell ref="AD449:AH449"/>
    <mergeCell ref="A450:I450"/>
    <mergeCell ref="J450:N450"/>
    <mergeCell ref="O450:S450"/>
    <mergeCell ref="T450:X450"/>
    <mergeCell ref="Y450:AC450"/>
    <mergeCell ref="AD450:AH450"/>
    <mergeCell ref="A451:I451"/>
    <mergeCell ref="J451:N451"/>
    <mergeCell ref="O451:S451"/>
    <mergeCell ref="T451:X451"/>
    <mergeCell ref="Y451:AC451"/>
    <mergeCell ref="AD451:AH451"/>
    <mergeCell ref="A452:I452"/>
    <mergeCell ref="J452:N452"/>
    <mergeCell ref="O452:S452"/>
    <mergeCell ref="T452:X452"/>
    <mergeCell ref="Y452:AC452"/>
    <mergeCell ref="AD452:AH452"/>
    <mergeCell ref="A453:I453"/>
    <mergeCell ref="J453:N453"/>
    <mergeCell ref="O453:S453"/>
    <mergeCell ref="T453:X453"/>
    <mergeCell ref="Y453:AC453"/>
    <mergeCell ref="AD453:AH453"/>
    <mergeCell ref="A454:I454"/>
    <mergeCell ref="J454:N454"/>
    <mergeCell ref="O454:S454"/>
    <mergeCell ref="T454:X454"/>
    <mergeCell ref="Y454:AC454"/>
    <mergeCell ref="AD454:AH454"/>
    <mergeCell ref="A455:I455"/>
    <mergeCell ref="J455:N455"/>
    <mergeCell ref="O455:S455"/>
    <mergeCell ref="T455:X455"/>
    <mergeCell ref="Y455:AC455"/>
    <mergeCell ref="AD455:AH455"/>
    <mergeCell ref="A456:I456"/>
    <mergeCell ref="J456:N456"/>
    <mergeCell ref="O456:S456"/>
    <mergeCell ref="T456:X456"/>
    <mergeCell ref="Y456:AC456"/>
    <mergeCell ref="AD456:AH456"/>
    <mergeCell ref="A457:I457"/>
    <mergeCell ref="J457:N457"/>
    <mergeCell ref="O457:S457"/>
    <mergeCell ref="T457:X457"/>
    <mergeCell ref="Y457:AC457"/>
    <mergeCell ref="AD457:AH457"/>
    <mergeCell ref="A458:I458"/>
    <mergeCell ref="J458:N458"/>
    <mergeCell ref="O458:S458"/>
    <mergeCell ref="T458:X458"/>
    <mergeCell ref="Y458:AC458"/>
    <mergeCell ref="AD458:AH458"/>
    <mergeCell ref="A459:I459"/>
    <mergeCell ref="J459:N459"/>
    <mergeCell ref="O459:S459"/>
    <mergeCell ref="T459:X459"/>
    <mergeCell ref="Y459:AC459"/>
    <mergeCell ref="AD459:AH459"/>
    <mergeCell ref="A460:I460"/>
    <mergeCell ref="J460:N460"/>
    <mergeCell ref="O460:S460"/>
    <mergeCell ref="T460:X460"/>
    <mergeCell ref="Y460:AC460"/>
    <mergeCell ref="AD460:AH460"/>
    <mergeCell ref="A461:I461"/>
    <mergeCell ref="J461:N461"/>
    <mergeCell ref="O461:S461"/>
    <mergeCell ref="T461:X461"/>
    <mergeCell ref="Y461:AC461"/>
    <mergeCell ref="AD461:AH461"/>
    <mergeCell ref="A462:I462"/>
    <mergeCell ref="J462:N462"/>
    <mergeCell ref="O462:S462"/>
    <mergeCell ref="T462:X462"/>
    <mergeCell ref="Y462:AC462"/>
    <mergeCell ref="AD462:AH462"/>
    <mergeCell ref="A463:I463"/>
    <mergeCell ref="J463:N463"/>
    <mergeCell ref="O463:S463"/>
    <mergeCell ref="T463:X463"/>
    <mergeCell ref="Y463:AC463"/>
    <mergeCell ref="AD463:AH463"/>
    <mergeCell ref="A466:I466"/>
    <mergeCell ref="J466:N466"/>
    <mergeCell ref="O466:S466"/>
    <mergeCell ref="T466:X466"/>
    <mergeCell ref="Y466:AC466"/>
    <mergeCell ref="AD466:AH466"/>
    <mergeCell ref="A467:I467"/>
    <mergeCell ref="J467:N467"/>
    <mergeCell ref="O467:S467"/>
    <mergeCell ref="T467:X467"/>
    <mergeCell ref="Y467:AC467"/>
    <mergeCell ref="AD467:AH467"/>
    <mergeCell ref="A476:AH476"/>
    <mergeCell ref="A464:I464"/>
    <mergeCell ref="J464:N464"/>
    <mergeCell ref="O464:S464"/>
    <mergeCell ref="T464:X464"/>
    <mergeCell ref="Y464:AC464"/>
    <mergeCell ref="AD464:AH464"/>
    <mergeCell ref="A465:I465"/>
    <mergeCell ref="J465:N465"/>
    <mergeCell ref="O465:S465"/>
    <mergeCell ref="T465:X465"/>
    <mergeCell ref="Y465:AC465"/>
    <mergeCell ref="AD465:AH465"/>
    <mergeCell ref="A469:AH469"/>
    <mergeCell ref="A472:AH472"/>
    <mergeCell ref="A534:AH534"/>
    <mergeCell ref="A542:N543"/>
    <mergeCell ref="O542:X543"/>
    <mergeCell ref="Y542:AH543"/>
    <mergeCell ref="A544:N545"/>
    <mergeCell ref="O544:X545"/>
    <mergeCell ref="Y544:AH545"/>
    <mergeCell ref="A546:N547"/>
    <mergeCell ref="O546:X547"/>
    <mergeCell ref="Y546:AH547"/>
    <mergeCell ref="A548:N549"/>
    <mergeCell ref="O548:X549"/>
    <mergeCell ref="Y548:AH549"/>
    <mergeCell ref="A553:AH553"/>
    <mergeCell ref="A555:N556"/>
    <mergeCell ref="O555:X556"/>
    <mergeCell ref="Y555:AH556"/>
    <mergeCell ref="A557:N558"/>
    <mergeCell ref="O557:X558"/>
    <mergeCell ref="Y557:AH558"/>
    <mergeCell ref="A560:AH560"/>
    <mergeCell ref="A563:AH563"/>
    <mergeCell ref="A565:N566"/>
    <mergeCell ref="O565:X566"/>
    <mergeCell ref="Y565:AH566"/>
    <mergeCell ref="A567:N568"/>
    <mergeCell ref="O567:X568"/>
    <mergeCell ref="Y567:AH568"/>
    <mergeCell ref="A591:AH594"/>
    <mergeCell ref="A598:L599"/>
    <mergeCell ref="M598:W599"/>
    <mergeCell ref="X598:AH599"/>
    <mergeCell ref="A600:L601"/>
    <mergeCell ref="M600:W601"/>
    <mergeCell ref="X600:AH601"/>
    <mergeCell ref="A602:L602"/>
    <mergeCell ref="M602:W602"/>
    <mergeCell ref="X602:AH602"/>
    <mergeCell ref="A603:L603"/>
    <mergeCell ref="M603:W603"/>
    <mergeCell ref="X603:AH603"/>
    <mergeCell ref="A569:N570"/>
    <mergeCell ref="O569:X570"/>
    <mergeCell ref="Y569:AH570"/>
    <mergeCell ref="A571:N572"/>
    <mergeCell ref="O571:X572"/>
    <mergeCell ref="Y571:AH572"/>
    <mergeCell ref="A573:N574"/>
    <mergeCell ref="O573:X574"/>
    <mergeCell ref="Y573:AH574"/>
    <mergeCell ref="A575:N576"/>
    <mergeCell ref="O575:X576"/>
    <mergeCell ref="Y575:AH576"/>
    <mergeCell ref="A577:N578"/>
    <mergeCell ref="O577:X578"/>
    <mergeCell ref="Y577:AH578"/>
    <mergeCell ref="A579:N580"/>
    <mergeCell ref="O579:X580"/>
    <mergeCell ref="Y579:AH580"/>
    <mergeCell ref="A583:AH583"/>
    <mergeCell ref="A604:L605"/>
    <mergeCell ref="M604:W605"/>
    <mergeCell ref="X604:AH605"/>
    <mergeCell ref="A606:L606"/>
    <mergeCell ref="M606:W606"/>
    <mergeCell ref="X606:AH606"/>
    <mergeCell ref="A607:L607"/>
    <mergeCell ref="M607:W607"/>
    <mergeCell ref="X607:AH607"/>
    <mergeCell ref="A608:L608"/>
    <mergeCell ref="M608:W608"/>
    <mergeCell ref="X608:AH608"/>
    <mergeCell ref="A609:L609"/>
    <mergeCell ref="M609:W609"/>
    <mergeCell ref="X609:AH609"/>
    <mergeCell ref="A610:L610"/>
    <mergeCell ref="M610:W610"/>
    <mergeCell ref="X610:AH610"/>
    <mergeCell ref="A611:L611"/>
    <mergeCell ref="M611:W611"/>
    <mergeCell ref="X611:AH611"/>
    <mergeCell ref="A612:L612"/>
    <mergeCell ref="M612:W612"/>
    <mergeCell ref="X612:AH612"/>
    <mergeCell ref="A613:L613"/>
    <mergeCell ref="M613:W613"/>
    <mergeCell ref="X613:AH613"/>
    <mergeCell ref="A614:L614"/>
    <mergeCell ref="M614:W614"/>
    <mergeCell ref="X614:AH614"/>
    <mergeCell ref="A615:L615"/>
    <mergeCell ref="M615:W615"/>
    <mergeCell ref="X615:AH615"/>
    <mergeCell ref="A616:L616"/>
    <mergeCell ref="M616:W616"/>
    <mergeCell ref="X616:AH616"/>
    <mergeCell ref="A617:L617"/>
    <mergeCell ref="M617:W617"/>
    <mergeCell ref="X617:AH617"/>
    <mergeCell ref="A618:L618"/>
    <mergeCell ref="M618:W618"/>
    <mergeCell ref="X618:AH618"/>
    <mergeCell ref="A627:P628"/>
    <mergeCell ref="Q627:Y628"/>
    <mergeCell ref="Z627:AH628"/>
    <mergeCell ref="A629:P629"/>
    <mergeCell ref="Q629:Y629"/>
    <mergeCell ref="Z629:AH629"/>
    <mergeCell ref="A630:P630"/>
    <mergeCell ref="Q630:Y630"/>
    <mergeCell ref="Z630:AH630"/>
    <mergeCell ref="A631:P631"/>
    <mergeCell ref="Q631:Y631"/>
    <mergeCell ref="Z631:AH631"/>
    <mergeCell ref="A638:P638"/>
    <mergeCell ref="Q638:Y638"/>
    <mergeCell ref="Z638:AH638"/>
    <mergeCell ref="A639:P639"/>
    <mergeCell ref="Q639:Y639"/>
    <mergeCell ref="Z639:AH639"/>
    <mergeCell ref="A640:P640"/>
    <mergeCell ref="Q640:Y640"/>
    <mergeCell ref="Z640:AH640"/>
    <mergeCell ref="A632:P632"/>
    <mergeCell ref="Q632:Y632"/>
    <mergeCell ref="Z632:AH632"/>
    <mergeCell ref="A633:P633"/>
    <mergeCell ref="Q633:Y633"/>
    <mergeCell ref="Z633:AH633"/>
    <mergeCell ref="A634:P634"/>
    <mergeCell ref="Q634:Y634"/>
    <mergeCell ref="Z634:AH634"/>
    <mergeCell ref="A635:P635"/>
    <mergeCell ref="Q635:Y635"/>
    <mergeCell ref="Z635:AH635"/>
    <mergeCell ref="A636:P636"/>
    <mergeCell ref="Q636:Y636"/>
    <mergeCell ref="Z636:AH636"/>
    <mergeCell ref="A637:P637"/>
    <mergeCell ref="Q637:Y637"/>
    <mergeCell ref="Z637:AH637"/>
    <mergeCell ref="O656:R656"/>
    <mergeCell ref="A107:J107"/>
    <mergeCell ref="K107:M107"/>
    <mergeCell ref="S656:V656"/>
    <mergeCell ref="W656:Z656"/>
    <mergeCell ref="AA656:AD656"/>
    <mergeCell ref="AE656:AH656"/>
    <mergeCell ref="A657:J657"/>
    <mergeCell ref="K657:N657"/>
    <mergeCell ref="O657:R657"/>
    <mergeCell ref="S657:V657"/>
    <mergeCell ref="W657:Z657"/>
    <mergeCell ref="AA657:AD657"/>
    <mergeCell ref="AE657:AH657"/>
    <mergeCell ref="A658:J658"/>
    <mergeCell ref="K658:N658"/>
    <mergeCell ref="O658:R658"/>
    <mergeCell ref="S658:V658"/>
    <mergeCell ref="W658:Z658"/>
    <mergeCell ref="AA658:AD658"/>
    <mergeCell ref="AE658:AH658"/>
    <mergeCell ref="A652:J655"/>
    <mergeCell ref="K652:V652"/>
    <mergeCell ref="W652:AH652"/>
    <mergeCell ref="K653:V653"/>
    <mergeCell ref="W653:AH653"/>
    <mergeCell ref="K654:N655"/>
    <mergeCell ref="O654:R655"/>
    <mergeCell ref="S654:V655"/>
    <mergeCell ref="W654:Z655"/>
    <mergeCell ref="AA654:AD655"/>
    <mergeCell ref="AE654:AH655"/>
    <mergeCell ref="Q76:AH76"/>
    <mergeCell ref="Q77:AH77"/>
    <mergeCell ref="Q78:AH78"/>
    <mergeCell ref="K74:M74"/>
    <mergeCell ref="K67:M67"/>
    <mergeCell ref="U789:AA789"/>
    <mergeCell ref="AB789:AH789"/>
    <mergeCell ref="A777:T777"/>
    <mergeCell ref="A778:T778"/>
    <mergeCell ref="A779:T779"/>
    <mergeCell ref="A780:T780"/>
    <mergeCell ref="A781:T781"/>
    <mergeCell ref="A782:T782"/>
    <mergeCell ref="U777:AA777"/>
    <mergeCell ref="U778:AA778"/>
    <mergeCell ref="U779:AA779"/>
    <mergeCell ref="U780:AA780"/>
    <mergeCell ref="U781:AA781"/>
    <mergeCell ref="U782:AA782"/>
    <mergeCell ref="AB777:AH777"/>
    <mergeCell ref="AB778:AH778"/>
    <mergeCell ref="AB779:AH779"/>
    <mergeCell ref="AB780:AH780"/>
    <mergeCell ref="A529:I529"/>
    <mergeCell ref="O529:S529"/>
    <mergeCell ref="T529:X529"/>
    <mergeCell ref="AD529:AH529"/>
    <mergeCell ref="R586:AD586"/>
    <mergeCell ref="H643:V643"/>
    <mergeCell ref="A679:AH680"/>
    <mergeCell ref="A656:J656"/>
    <mergeCell ref="K656:N656"/>
    <mergeCell ref="N897:Q897"/>
    <mergeCell ref="R897:U897"/>
    <mergeCell ref="V897:Y897"/>
    <mergeCell ref="Z897:AC897"/>
    <mergeCell ref="AD897:AH897"/>
    <mergeCell ref="Q64:S64"/>
    <mergeCell ref="T64:V64"/>
    <mergeCell ref="W64:Y64"/>
    <mergeCell ref="Z64:AB64"/>
    <mergeCell ref="AC64:AE64"/>
    <mergeCell ref="AF64:AH64"/>
    <mergeCell ref="A70:J70"/>
    <mergeCell ref="K70:M70"/>
    <mergeCell ref="N70:P70"/>
    <mergeCell ref="Q70:S70"/>
    <mergeCell ref="T70:V70"/>
    <mergeCell ref="W70:Y70"/>
    <mergeCell ref="Z70:AB70"/>
    <mergeCell ref="AC70:AE70"/>
    <mergeCell ref="AF70:AH70"/>
    <mergeCell ref="A101:J101"/>
    <mergeCell ref="K101:M101"/>
    <mergeCell ref="N101:P101"/>
    <mergeCell ref="Q101:S101"/>
    <mergeCell ref="T101:V101"/>
    <mergeCell ref="W101:Y101"/>
    <mergeCell ref="Z101:AB101"/>
    <mergeCell ref="AC101:AE101"/>
    <mergeCell ref="AF101:AH101"/>
    <mergeCell ref="Z74:AB74"/>
    <mergeCell ref="AC74:AE74"/>
    <mergeCell ref="AF74:AH74"/>
    <mergeCell ref="A899:AH899"/>
    <mergeCell ref="A900:I900"/>
    <mergeCell ref="J900:M900"/>
    <mergeCell ref="N900:Q900"/>
    <mergeCell ref="R900:U900"/>
    <mergeCell ref="V900:Y900"/>
    <mergeCell ref="Z900:AC900"/>
    <mergeCell ref="AD900:AH900"/>
    <mergeCell ref="A901:I901"/>
    <mergeCell ref="J901:M901"/>
    <mergeCell ref="N901:Q901"/>
    <mergeCell ref="R901:U901"/>
    <mergeCell ref="V901:Y901"/>
    <mergeCell ref="Z901:AC901"/>
    <mergeCell ref="AD901:AH901"/>
    <mergeCell ref="A891:I894"/>
    <mergeCell ref="J891:M894"/>
    <mergeCell ref="N891:Q894"/>
    <mergeCell ref="R891:U894"/>
    <mergeCell ref="V891:Y894"/>
    <mergeCell ref="Z891:AC894"/>
    <mergeCell ref="AD891:AH894"/>
    <mergeCell ref="A895:AH895"/>
    <mergeCell ref="A896:I896"/>
    <mergeCell ref="J896:M896"/>
    <mergeCell ref="N896:Q896"/>
    <mergeCell ref="R896:U896"/>
    <mergeCell ref="V896:Y896"/>
    <mergeCell ref="Z896:AC896"/>
    <mergeCell ref="AD896:AH896"/>
    <mergeCell ref="A897:I897"/>
    <mergeCell ref="J897:M897"/>
    <mergeCell ref="AB759:AH759"/>
    <mergeCell ref="A760:T760"/>
    <mergeCell ref="U760:AA760"/>
    <mergeCell ref="AB760:AH760"/>
    <mergeCell ref="A678:AH678"/>
    <mergeCell ref="A698:J698"/>
    <mergeCell ref="K698:N698"/>
    <mergeCell ref="O698:R698"/>
    <mergeCell ref="S698:V698"/>
    <mergeCell ref="W698:Z698"/>
    <mergeCell ref="AA698:AD698"/>
    <mergeCell ref="AE698:AH698"/>
    <mergeCell ref="A699:J699"/>
    <mergeCell ref="K699:N699"/>
    <mergeCell ref="O699:R699"/>
    <mergeCell ref="S699:V699"/>
    <mergeCell ref="W699:Z699"/>
    <mergeCell ref="AA699:AD699"/>
    <mergeCell ref="AE699:AH699"/>
    <mergeCell ref="A700:J700"/>
    <mergeCell ref="K700:N700"/>
    <mergeCell ref="O700:R700"/>
    <mergeCell ref="S700:V700"/>
    <mergeCell ref="W700:Z700"/>
    <mergeCell ref="AA700:AD700"/>
    <mergeCell ref="AE700:AH700"/>
    <mergeCell ref="A701:J701"/>
    <mergeCell ref="K701:N701"/>
    <mergeCell ref="O701:R701"/>
    <mergeCell ref="S701:V701"/>
    <mergeCell ref="W701:Z701"/>
    <mergeCell ref="AA701:AD701"/>
    <mergeCell ref="A876:AH876"/>
    <mergeCell ref="A908:AH908"/>
    <mergeCell ref="A878:AH878"/>
    <mergeCell ref="A902:I902"/>
    <mergeCell ref="J902:M902"/>
    <mergeCell ref="N902:Q902"/>
    <mergeCell ref="R902:U902"/>
    <mergeCell ref="V902:Y902"/>
    <mergeCell ref="Z902:AC902"/>
    <mergeCell ref="AD902:AH902"/>
    <mergeCell ref="A903:AH903"/>
    <mergeCell ref="A904:I904"/>
    <mergeCell ref="J904:M904"/>
    <mergeCell ref="N904:Q904"/>
    <mergeCell ref="R904:U904"/>
    <mergeCell ref="V904:Y904"/>
    <mergeCell ref="Z904:AC904"/>
    <mergeCell ref="AD904:AH904"/>
    <mergeCell ref="A905:I905"/>
    <mergeCell ref="J905:M905"/>
    <mergeCell ref="N905:Q905"/>
    <mergeCell ref="R905:U905"/>
    <mergeCell ref="V905:Y905"/>
    <mergeCell ref="Z905:AC905"/>
    <mergeCell ref="AD905:AH905"/>
    <mergeCell ref="A898:I898"/>
    <mergeCell ref="J898:M898"/>
    <mergeCell ref="N898:Q898"/>
    <mergeCell ref="R898:U898"/>
    <mergeCell ref="V898:Y898"/>
    <mergeCell ref="Z898:AC898"/>
    <mergeCell ref="AD898:AH898"/>
    <mergeCell ref="A27:J27"/>
    <mergeCell ref="A33:J33"/>
    <mergeCell ref="A139:H139"/>
    <mergeCell ref="A145:H145"/>
    <mergeCell ref="A833:N833"/>
    <mergeCell ref="O833:R833"/>
    <mergeCell ref="S833:U833"/>
    <mergeCell ref="V833:X833"/>
    <mergeCell ref="Y833:AB833"/>
    <mergeCell ref="AC833:AE833"/>
    <mergeCell ref="AF833:AH833"/>
    <mergeCell ref="A834:N834"/>
    <mergeCell ref="O834:R834"/>
    <mergeCell ref="S834:U834"/>
    <mergeCell ref="V834:X834"/>
    <mergeCell ref="Y834:AB834"/>
    <mergeCell ref="AC834:AE834"/>
    <mergeCell ref="AF834:AH834"/>
    <mergeCell ref="A686:AH686"/>
    <mergeCell ref="A674:AH674"/>
    <mergeCell ref="A724:P724"/>
    <mergeCell ref="Q724:Y724"/>
    <mergeCell ref="Z724:AH724"/>
    <mergeCell ref="A754:AH755"/>
    <mergeCell ref="A757:T757"/>
    <mergeCell ref="U757:AA757"/>
    <mergeCell ref="AB757:AH757"/>
    <mergeCell ref="A758:T758"/>
    <mergeCell ref="U758:AA758"/>
    <mergeCell ref="AB758:AH758"/>
    <mergeCell ref="A759:T759"/>
    <mergeCell ref="U759:AA759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82" firstPageNumber="5" orientation="portrait" useFirstPageNumber="1" r:id="rId1"/>
  <headerFooter>
    <oddHeader xml:space="preserve">&amp;C
&amp;G&amp;R&amp;"Arial,Normálne"&amp;10HANSA - FLEX Hydraulik, s.r.o. </oddHeader>
    <oddFooter>&amp;C&amp;P</oddFooter>
  </headerFooter>
  <rowBreaks count="9" manualBreakCount="9">
    <brk id="59" max="33" man="1"/>
    <brk id="111" max="33" man="1"/>
    <brk id="170" max="33" man="1"/>
    <brk id="384" max="33" man="1"/>
    <brk id="479" max="33" man="1"/>
    <brk id="531" max="33" man="1"/>
    <brk id="588" max="33" man="1"/>
    <brk id="789" max="33" man="1"/>
    <brk id="924" max="33" man="1"/>
  </rowBreaks>
  <legacy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3:AI173"/>
  <sheetViews>
    <sheetView view="pageBreakPreview" topLeftCell="A151" zoomScale="80" zoomScaleNormal="100" zoomScaleSheetLayoutView="80" workbookViewId="0">
      <selection activeCell="E43" sqref="E43:U44"/>
    </sheetView>
  </sheetViews>
  <sheetFormatPr defaultRowHeight="15" x14ac:dyDescent="0.25"/>
  <cols>
    <col min="1" max="1" width="2.85546875" style="138" customWidth="1"/>
    <col min="2" max="2" width="3.42578125" style="138" customWidth="1"/>
    <col min="3" max="3" width="1.5703125" style="138" customWidth="1"/>
    <col min="4" max="4" width="2.28515625" style="138" customWidth="1"/>
    <col min="5" max="17" width="3.140625" style="152" customWidth="1"/>
    <col min="18" max="18" width="3.28515625" style="152" customWidth="1"/>
    <col min="19" max="19" width="3.5703125" style="152" customWidth="1"/>
    <col min="20" max="20" width="1" style="152" customWidth="1"/>
    <col min="21" max="21" width="3.7109375" style="152" customWidth="1"/>
    <col min="22" max="22" width="2" style="139" customWidth="1"/>
    <col min="23" max="23" width="1.42578125" style="139" customWidth="1"/>
    <col min="24" max="28" width="2" style="1" customWidth="1"/>
    <col min="29" max="29" width="1" style="1" customWidth="1"/>
    <col min="30" max="33" width="2" style="1" customWidth="1"/>
    <col min="34" max="34" width="3.7109375" style="1" customWidth="1"/>
    <col min="35" max="256" width="9.140625" style="1"/>
    <col min="257" max="259" width="1.5703125" style="1" customWidth="1"/>
    <col min="260" max="260" width="2.28515625" style="1" customWidth="1"/>
    <col min="261" max="273" width="3.140625" style="1" customWidth="1"/>
    <col min="274" max="274" width="3.28515625" style="1" customWidth="1"/>
    <col min="275" max="275" width="3.5703125" style="1" customWidth="1"/>
    <col min="276" max="276" width="1" style="1" customWidth="1"/>
    <col min="277" max="277" width="3.7109375" style="1" customWidth="1"/>
    <col min="278" max="278" width="2" style="1" customWidth="1"/>
    <col min="279" max="279" width="1.42578125" style="1" customWidth="1"/>
    <col min="280" max="284" width="2" style="1" customWidth="1"/>
    <col min="285" max="285" width="1" style="1" customWidth="1"/>
    <col min="286" max="289" width="2" style="1" customWidth="1"/>
    <col min="290" max="290" width="2.42578125" style="1" customWidth="1"/>
    <col min="291" max="512" width="9.140625" style="1"/>
    <col min="513" max="515" width="1.5703125" style="1" customWidth="1"/>
    <col min="516" max="516" width="2.28515625" style="1" customWidth="1"/>
    <col min="517" max="529" width="3.140625" style="1" customWidth="1"/>
    <col min="530" max="530" width="3.28515625" style="1" customWidth="1"/>
    <col min="531" max="531" width="3.5703125" style="1" customWidth="1"/>
    <col min="532" max="532" width="1" style="1" customWidth="1"/>
    <col min="533" max="533" width="3.7109375" style="1" customWidth="1"/>
    <col min="534" max="534" width="2" style="1" customWidth="1"/>
    <col min="535" max="535" width="1.42578125" style="1" customWidth="1"/>
    <col min="536" max="540" width="2" style="1" customWidth="1"/>
    <col min="541" max="541" width="1" style="1" customWidth="1"/>
    <col min="542" max="545" width="2" style="1" customWidth="1"/>
    <col min="546" max="546" width="2.42578125" style="1" customWidth="1"/>
    <col min="547" max="768" width="9.140625" style="1"/>
    <col min="769" max="771" width="1.5703125" style="1" customWidth="1"/>
    <col min="772" max="772" width="2.28515625" style="1" customWidth="1"/>
    <col min="773" max="785" width="3.140625" style="1" customWidth="1"/>
    <col min="786" max="786" width="3.28515625" style="1" customWidth="1"/>
    <col min="787" max="787" width="3.5703125" style="1" customWidth="1"/>
    <col min="788" max="788" width="1" style="1" customWidth="1"/>
    <col min="789" max="789" width="3.7109375" style="1" customWidth="1"/>
    <col min="790" max="790" width="2" style="1" customWidth="1"/>
    <col min="791" max="791" width="1.42578125" style="1" customWidth="1"/>
    <col min="792" max="796" width="2" style="1" customWidth="1"/>
    <col min="797" max="797" width="1" style="1" customWidth="1"/>
    <col min="798" max="801" width="2" style="1" customWidth="1"/>
    <col min="802" max="802" width="2.42578125" style="1" customWidth="1"/>
    <col min="803" max="1024" width="9.140625" style="1"/>
    <col min="1025" max="1027" width="1.5703125" style="1" customWidth="1"/>
    <col min="1028" max="1028" width="2.28515625" style="1" customWidth="1"/>
    <col min="1029" max="1041" width="3.140625" style="1" customWidth="1"/>
    <col min="1042" max="1042" width="3.28515625" style="1" customWidth="1"/>
    <col min="1043" max="1043" width="3.5703125" style="1" customWidth="1"/>
    <col min="1044" max="1044" width="1" style="1" customWidth="1"/>
    <col min="1045" max="1045" width="3.7109375" style="1" customWidth="1"/>
    <col min="1046" max="1046" width="2" style="1" customWidth="1"/>
    <col min="1047" max="1047" width="1.42578125" style="1" customWidth="1"/>
    <col min="1048" max="1052" width="2" style="1" customWidth="1"/>
    <col min="1053" max="1053" width="1" style="1" customWidth="1"/>
    <col min="1054" max="1057" width="2" style="1" customWidth="1"/>
    <col min="1058" max="1058" width="2.42578125" style="1" customWidth="1"/>
    <col min="1059" max="1280" width="9.140625" style="1"/>
    <col min="1281" max="1283" width="1.5703125" style="1" customWidth="1"/>
    <col min="1284" max="1284" width="2.28515625" style="1" customWidth="1"/>
    <col min="1285" max="1297" width="3.140625" style="1" customWidth="1"/>
    <col min="1298" max="1298" width="3.28515625" style="1" customWidth="1"/>
    <col min="1299" max="1299" width="3.5703125" style="1" customWidth="1"/>
    <col min="1300" max="1300" width="1" style="1" customWidth="1"/>
    <col min="1301" max="1301" width="3.7109375" style="1" customWidth="1"/>
    <col min="1302" max="1302" width="2" style="1" customWidth="1"/>
    <col min="1303" max="1303" width="1.42578125" style="1" customWidth="1"/>
    <col min="1304" max="1308" width="2" style="1" customWidth="1"/>
    <col min="1309" max="1309" width="1" style="1" customWidth="1"/>
    <col min="1310" max="1313" width="2" style="1" customWidth="1"/>
    <col min="1314" max="1314" width="2.42578125" style="1" customWidth="1"/>
    <col min="1315" max="1536" width="9.140625" style="1"/>
    <col min="1537" max="1539" width="1.5703125" style="1" customWidth="1"/>
    <col min="1540" max="1540" width="2.28515625" style="1" customWidth="1"/>
    <col min="1541" max="1553" width="3.140625" style="1" customWidth="1"/>
    <col min="1554" max="1554" width="3.28515625" style="1" customWidth="1"/>
    <col min="1555" max="1555" width="3.5703125" style="1" customWidth="1"/>
    <col min="1556" max="1556" width="1" style="1" customWidth="1"/>
    <col min="1557" max="1557" width="3.7109375" style="1" customWidth="1"/>
    <col min="1558" max="1558" width="2" style="1" customWidth="1"/>
    <col min="1559" max="1559" width="1.42578125" style="1" customWidth="1"/>
    <col min="1560" max="1564" width="2" style="1" customWidth="1"/>
    <col min="1565" max="1565" width="1" style="1" customWidth="1"/>
    <col min="1566" max="1569" width="2" style="1" customWidth="1"/>
    <col min="1570" max="1570" width="2.42578125" style="1" customWidth="1"/>
    <col min="1571" max="1792" width="9.140625" style="1"/>
    <col min="1793" max="1795" width="1.5703125" style="1" customWidth="1"/>
    <col min="1796" max="1796" width="2.28515625" style="1" customWidth="1"/>
    <col min="1797" max="1809" width="3.140625" style="1" customWidth="1"/>
    <col min="1810" max="1810" width="3.28515625" style="1" customWidth="1"/>
    <col min="1811" max="1811" width="3.5703125" style="1" customWidth="1"/>
    <col min="1812" max="1812" width="1" style="1" customWidth="1"/>
    <col min="1813" max="1813" width="3.7109375" style="1" customWidth="1"/>
    <col min="1814" max="1814" width="2" style="1" customWidth="1"/>
    <col min="1815" max="1815" width="1.42578125" style="1" customWidth="1"/>
    <col min="1816" max="1820" width="2" style="1" customWidth="1"/>
    <col min="1821" max="1821" width="1" style="1" customWidth="1"/>
    <col min="1822" max="1825" width="2" style="1" customWidth="1"/>
    <col min="1826" max="1826" width="2.42578125" style="1" customWidth="1"/>
    <col min="1827" max="2048" width="9.140625" style="1"/>
    <col min="2049" max="2051" width="1.5703125" style="1" customWidth="1"/>
    <col min="2052" max="2052" width="2.28515625" style="1" customWidth="1"/>
    <col min="2053" max="2065" width="3.140625" style="1" customWidth="1"/>
    <col min="2066" max="2066" width="3.28515625" style="1" customWidth="1"/>
    <col min="2067" max="2067" width="3.5703125" style="1" customWidth="1"/>
    <col min="2068" max="2068" width="1" style="1" customWidth="1"/>
    <col min="2069" max="2069" width="3.7109375" style="1" customWidth="1"/>
    <col min="2070" max="2070" width="2" style="1" customWidth="1"/>
    <col min="2071" max="2071" width="1.42578125" style="1" customWidth="1"/>
    <col min="2072" max="2076" width="2" style="1" customWidth="1"/>
    <col min="2077" max="2077" width="1" style="1" customWidth="1"/>
    <col min="2078" max="2081" width="2" style="1" customWidth="1"/>
    <col min="2082" max="2082" width="2.42578125" style="1" customWidth="1"/>
    <col min="2083" max="2304" width="9.140625" style="1"/>
    <col min="2305" max="2307" width="1.5703125" style="1" customWidth="1"/>
    <col min="2308" max="2308" width="2.28515625" style="1" customWidth="1"/>
    <col min="2309" max="2321" width="3.140625" style="1" customWidth="1"/>
    <col min="2322" max="2322" width="3.28515625" style="1" customWidth="1"/>
    <col min="2323" max="2323" width="3.5703125" style="1" customWidth="1"/>
    <col min="2324" max="2324" width="1" style="1" customWidth="1"/>
    <col min="2325" max="2325" width="3.7109375" style="1" customWidth="1"/>
    <col min="2326" max="2326" width="2" style="1" customWidth="1"/>
    <col min="2327" max="2327" width="1.42578125" style="1" customWidth="1"/>
    <col min="2328" max="2332" width="2" style="1" customWidth="1"/>
    <col min="2333" max="2333" width="1" style="1" customWidth="1"/>
    <col min="2334" max="2337" width="2" style="1" customWidth="1"/>
    <col min="2338" max="2338" width="2.42578125" style="1" customWidth="1"/>
    <col min="2339" max="2560" width="9.140625" style="1"/>
    <col min="2561" max="2563" width="1.5703125" style="1" customWidth="1"/>
    <col min="2564" max="2564" width="2.28515625" style="1" customWidth="1"/>
    <col min="2565" max="2577" width="3.140625" style="1" customWidth="1"/>
    <col min="2578" max="2578" width="3.28515625" style="1" customWidth="1"/>
    <col min="2579" max="2579" width="3.5703125" style="1" customWidth="1"/>
    <col min="2580" max="2580" width="1" style="1" customWidth="1"/>
    <col min="2581" max="2581" width="3.7109375" style="1" customWidth="1"/>
    <col min="2582" max="2582" width="2" style="1" customWidth="1"/>
    <col min="2583" max="2583" width="1.42578125" style="1" customWidth="1"/>
    <col min="2584" max="2588" width="2" style="1" customWidth="1"/>
    <col min="2589" max="2589" width="1" style="1" customWidth="1"/>
    <col min="2590" max="2593" width="2" style="1" customWidth="1"/>
    <col min="2594" max="2594" width="2.42578125" style="1" customWidth="1"/>
    <col min="2595" max="2816" width="9.140625" style="1"/>
    <col min="2817" max="2819" width="1.5703125" style="1" customWidth="1"/>
    <col min="2820" max="2820" width="2.28515625" style="1" customWidth="1"/>
    <col min="2821" max="2833" width="3.140625" style="1" customWidth="1"/>
    <col min="2834" max="2834" width="3.28515625" style="1" customWidth="1"/>
    <col min="2835" max="2835" width="3.5703125" style="1" customWidth="1"/>
    <col min="2836" max="2836" width="1" style="1" customWidth="1"/>
    <col min="2837" max="2837" width="3.7109375" style="1" customWidth="1"/>
    <col min="2838" max="2838" width="2" style="1" customWidth="1"/>
    <col min="2839" max="2839" width="1.42578125" style="1" customWidth="1"/>
    <col min="2840" max="2844" width="2" style="1" customWidth="1"/>
    <col min="2845" max="2845" width="1" style="1" customWidth="1"/>
    <col min="2846" max="2849" width="2" style="1" customWidth="1"/>
    <col min="2850" max="2850" width="2.42578125" style="1" customWidth="1"/>
    <col min="2851" max="3072" width="9.140625" style="1"/>
    <col min="3073" max="3075" width="1.5703125" style="1" customWidth="1"/>
    <col min="3076" max="3076" width="2.28515625" style="1" customWidth="1"/>
    <col min="3077" max="3089" width="3.140625" style="1" customWidth="1"/>
    <col min="3090" max="3090" width="3.28515625" style="1" customWidth="1"/>
    <col min="3091" max="3091" width="3.5703125" style="1" customWidth="1"/>
    <col min="3092" max="3092" width="1" style="1" customWidth="1"/>
    <col min="3093" max="3093" width="3.7109375" style="1" customWidth="1"/>
    <col min="3094" max="3094" width="2" style="1" customWidth="1"/>
    <col min="3095" max="3095" width="1.42578125" style="1" customWidth="1"/>
    <col min="3096" max="3100" width="2" style="1" customWidth="1"/>
    <col min="3101" max="3101" width="1" style="1" customWidth="1"/>
    <col min="3102" max="3105" width="2" style="1" customWidth="1"/>
    <col min="3106" max="3106" width="2.42578125" style="1" customWidth="1"/>
    <col min="3107" max="3328" width="9.140625" style="1"/>
    <col min="3329" max="3331" width="1.5703125" style="1" customWidth="1"/>
    <col min="3332" max="3332" width="2.28515625" style="1" customWidth="1"/>
    <col min="3333" max="3345" width="3.140625" style="1" customWidth="1"/>
    <col min="3346" max="3346" width="3.28515625" style="1" customWidth="1"/>
    <col min="3347" max="3347" width="3.5703125" style="1" customWidth="1"/>
    <col min="3348" max="3348" width="1" style="1" customWidth="1"/>
    <col min="3349" max="3349" width="3.7109375" style="1" customWidth="1"/>
    <col min="3350" max="3350" width="2" style="1" customWidth="1"/>
    <col min="3351" max="3351" width="1.42578125" style="1" customWidth="1"/>
    <col min="3352" max="3356" width="2" style="1" customWidth="1"/>
    <col min="3357" max="3357" width="1" style="1" customWidth="1"/>
    <col min="3358" max="3361" width="2" style="1" customWidth="1"/>
    <col min="3362" max="3362" width="2.42578125" style="1" customWidth="1"/>
    <col min="3363" max="3584" width="9.140625" style="1"/>
    <col min="3585" max="3587" width="1.5703125" style="1" customWidth="1"/>
    <col min="3588" max="3588" width="2.28515625" style="1" customWidth="1"/>
    <col min="3589" max="3601" width="3.140625" style="1" customWidth="1"/>
    <col min="3602" max="3602" width="3.28515625" style="1" customWidth="1"/>
    <col min="3603" max="3603" width="3.5703125" style="1" customWidth="1"/>
    <col min="3604" max="3604" width="1" style="1" customWidth="1"/>
    <col min="3605" max="3605" width="3.7109375" style="1" customWidth="1"/>
    <col min="3606" max="3606" width="2" style="1" customWidth="1"/>
    <col min="3607" max="3607" width="1.42578125" style="1" customWidth="1"/>
    <col min="3608" max="3612" width="2" style="1" customWidth="1"/>
    <col min="3613" max="3613" width="1" style="1" customWidth="1"/>
    <col min="3614" max="3617" width="2" style="1" customWidth="1"/>
    <col min="3618" max="3618" width="2.42578125" style="1" customWidth="1"/>
    <col min="3619" max="3840" width="9.140625" style="1"/>
    <col min="3841" max="3843" width="1.5703125" style="1" customWidth="1"/>
    <col min="3844" max="3844" width="2.28515625" style="1" customWidth="1"/>
    <col min="3845" max="3857" width="3.140625" style="1" customWidth="1"/>
    <col min="3858" max="3858" width="3.28515625" style="1" customWidth="1"/>
    <col min="3859" max="3859" width="3.5703125" style="1" customWidth="1"/>
    <col min="3860" max="3860" width="1" style="1" customWidth="1"/>
    <col min="3861" max="3861" width="3.7109375" style="1" customWidth="1"/>
    <col min="3862" max="3862" width="2" style="1" customWidth="1"/>
    <col min="3863" max="3863" width="1.42578125" style="1" customWidth="1"/>
    <col min="3864" max="3868" width="2" style="1" customWidth="1"/>
    <col min="3869" max="3869" width="1" style="1" customWidth="1"/>
    <col min="3870" max="3873" width="2" style="1" customWidth="1"/>
    <col min="3874" max="3874" width="2.42578125" style="1" customWidth="1"/>
    <col min="3875" max="4096" width="9.140625" style="1"/>
    <col min="4097" max="4099" width="1.5703125" style="1" customWidth="1"/>
    <col min="4100" max="4100" width="2.28515625" style="1" customWidth="1"/>
    <col min="4101" max="4113" width="3.140625" style="1" customWidth="1"/>
    <col min="4114" max="4114" width="3.28515625" style="1" customWidth="1"/>
    <col min="4115" max="4115" width="3.5703125" style="1" customWidth="1"/>
    <col min="4116" max="4116" width="1" style="1" customWidth="1"/>
    <col min="4117" max="4117" width="3.7109375" style="1" customWidth="1"/>
    <col min="4118" max="4118" width="2" style="1" customWidth="1"/>
    <col min="4119" max="4119" width="1.42578125" style="1" customWidth="1"/>
    <col min="4120" max="4124" width="2" style="1" customWidth="1"/>
    <col min="4125" max="4125" width="1" style="1" customWidth="1"/>
    <col min="4126" max="4129" width="2" style="1" customWidth="1"/>
    <col min="4130" max="4130" width="2.42578125" style="1" customWidth="1"/>
    <col min="4131" max="4352" width="9.140625" style="1"/>
    <col min="4353" max="4355" width="1.5703125" style="1" customWidth="1"/>
    <col min="4356" max="4356" width="2.28515625" style="1" customWidth="1"/>
    <col min="4357" max="4369" width="3.140625" style="1" customWidth="1"/>
    <col min="4370" max="4370" width="3.28515625" style="1" customWidth="1"/>
    <col min="4371" max="4371" width="3.5703125" style="1" customWidth="1"/>
    <col min="4372" max="4372" width="1" style="1" customWidth="1"/>
    <col min="4373" max="4373" width="3.7109375" style="1" customWidth="1"/>
    <col min="4374" max="4374" width="2" style="1" customWidth="1"/>
    <col min="4375" max="4375" width="1.42578125" style="1" customWidth="1"/>
    <col min="4376" max="4380" width="2" style="1" customWidth="1"/>
    <col min="4381" max="4381" width="1" style="1" customWidth="1"/>
    <col min="4382" max="4385" width="2" style="1" customWidth="1"/>
    <col min="4386" max="4386" width="2.42578125" style="1" customWidth="1"/>
    <col min="4387" max="4608" width="9.140625" style="1"/>
    <col min="4609" max="4611" width="1.5703125" style="1" customWidth="1"/>
    <col min="4612" max="4612" width="2.28515625" style="1" customWidth="1"/>
    <col min="4613" max="4625" width="3.140625" style="1" customWidth="1"/>
    <col min="4626" max="4626" width="3.28515625" style="1" customWidth="1"/>
    <col min="4627" max="4627" width="3.5703125" style="1" customWidth="1"/>
    <col min="4628" max="4628" width="1" style="1" customWidth="1"/>
    <col min="4629" max="4629" width="3.7109375" style="1" customWidth="1"/>
    <col min="4630" max="4630" width="2" style="1" customWidth="1"/>
    <col min="4631" max="4631" width="1.42578125" style="1" customWidth="1"/>
    <col min="4632" max="4636" width="2" style="1" customWidth="1"/>
    <col min="4637" max="4637" width="1" style="1" customWidth="1"/>
    <col min="4638" max="4641" width="2" style="1" customWidth="1"/>
    <col min="4642" max="4642" width="2.42578125" style="1" customWidth="1"/>
    <col min="4643" max="4864" width="9.140625" style="1"/>
    <col min="4865" max="4867" width="1.5703125" style="1" customWidth="1"/>
    <col min="4868" max="4868" width="2.28515625" style="1" customWidth="1"/>
    <col min="4869" max="4881" width="3.140625" style="1" customWidth="1"/>
    <col min="4882" max="4882" width="3.28515625" style="1" customWidth="1"/>
    <col min="4883" max="4883" width="3.5703125" style="1" customWidth="1"/>
    <col min="4884" max="4884" width="1" style="1" customWidth="1"/>
    <col min="4885" max="4885" width="3.7109375" style="1" customWidth="1"/>
    <col min="4886" max="4886" width="2" style="1" customWidth="1"/>
    <col min="4887" max="4887" width="1.42578125" style="1" customWidth="1"/>
    <col min="4888" max="4892" width="2" style="1" customWidth="1"/>
    <col min="4893" max="4893" width="1" style="1" customWidth="1"/>
    <col min="4894" max="4897" width="2" style="1" customWidth="1"/>
    <col min="4898" max="4898" width="2.42578125" style="1" customWidth="1"/>
    <col min="4899" max="5120" width="9.140625" style="1"/>
    <col min="5121" max="5123" width="1.5703125" style="1" customWidth="1"/>
    <col min="5124" max="5124" width="2.28515625" style="1" customWidth="1"/>
    <col min="5125" max="5137" width="3.140625" style="1" customWidth="1"/>
    <col min="5138" max="5138" width="3.28515625" style="1" customWidth="1"/>
    <col min="5139" max="5139" width="3.5703125" style="1" customWidth="1"/>
    <col min="5140" max="5140" width="1" style="1" customWidth="1"/>
    <col min="5141" max="5141" width="3.7109375" style="1" customWidth="1"/>
    <col min="5142" max="5142" width="2" style="1" customWidth="1"/>
    <col min="5143" max="5143" width="1.42578125" style="1" customWidth="1"/>
    <col min="5144" max="5148" width="2" style="1" customWidth="1"/>
    <col min="5149" max="5149" width="1" style="1" customWidth="1"/>
    <col min="5150" max="5153" width="2" style="1" customWidth="1"/>
    <col min="5154" max="5154" width="2.42578125" style="1" customWidth="1"/>
    <col min="5155" max="5376" width="9.140625" style="1"/>
    <col min="5377" max="5379" width="1.5703125" style="1" customWidth="1"/>
    <col min="5380" max="5380" width="2.28515625" style="1" customWidth="1"/>
    <col min="5381" max="5393" width="3.140625" style="1" customWidth="1"/>
    <col min="5394" max="5394" width="3.28515625" style="1" customWidth="1"/>
    <col min="5395" max="5395" width="3.5703125" style="1" customWidth="1"/>
    <col min="5396" max="5396" width="1" style="1" customWidth="1"/>
    <col min="5397" max="5397" width="3.7109375" style="1" customWidth="1"/>
    <col min="5398" max="5398" width="2" style="1" customWidth="1"/>
    <col min="5399" max="5399" width="1.42578125" style="1" customWidth="1"/>
    <col min="5400" max="5404" width="2" style="1" customWidth="1"/>
    <col min="5405" max="5405" width="1" style="1" customWidth="1"/>
    <col min="5406" max="5409" width="2" style="1" customWidth="1"/>
    <col min="5410" max="5410" width="2.42578125" style="1" customWidth="1"/>
    <col min="5411" max="5632" width="9.140625" style="1"/>
    <col min="5633" max="5635" width="1.5703125" style="1" customWidth="1"/>
    <col min="5636" max="5636" width="2.28515625" style="1" customWidth="1"/>
    <col min="5637" max="5649" width="3.140625" style="1" customWidth="1"/>
    <col min="5650" max="5650" width="3.28515625" style="1" customWidth="1"/>
    <col min="5651" max="5651" width="3.5703125" style="1" customWidth="1"/>
    <col min="5652" max="5652" width="1" style="1" customWidth="1"/>
    <col min="5653" max="5653" width="3.7109375" style="1" customWidth="1"/>
    <col min="5654" max="5654" width="2" style="1" customWidth="1"/>
    <col min="5655" max="5655" width="1.42578125" style="1" customWidth="1"/>
    <col min="5656" max="5660" width="2" style="1" customWidth="1"/>
    <col min="5661" max="5661" width="1" style="1" customWidth="1"/>
    <col min="5662" max="5665" width="2" style="1" customWidth="1"/>
    <col min="5666" max="5666" width="2.42578125" style="1" customWidth="1"/>
    <col min="5667" max="5888" width="9.140625" style="1"/>
    <col min="5889" max="5891" width="1.5703125" style="1" customWidth="1"/>
    <col min="5892" max="5892" width="2.28515625" style="1" customWidth="1"/>
    <col min="5893" max="5905" width="3.140625" style="1" customWidth="1"/>
    <col min="5906" max="5906" width="3.28515625" style="1" customWidth="1"/>
    <col min="5907" max="5907" width="3.5703125" style="1" customWidth="1"/>
    <col min="5908" max="5908" width="1" style="1" customWidth="1"/>
    <col min="5909" max="5909" width="3.7109375" style="1" customWidth="1"/>
    <col min="5910" max="5910" width="2" style="1" customWidth="1"/>
    <col min="5911" max="5911" width="1.42578125" style="1" customWidth="1"/>
    <col min="5912" max="5916" width="2" style="1" customWidth="1"/>
    <col min="5917" max="5917" width="1" style="1" customWidth="1"/>
    <col min="5918" max="5921" width="2" style="1" customWidth="1"/>
    <col min="5922" max="5922" width="2.42578125" style="1" customWidth="1"/>
    <col min="5923" max="6144" width="9.140625" style="1"/>
    <col min="6145" max="6147" width="1.5703125" style="1" customWidth="1"/>
    <col min="6148" max="6148" width="2.28515625" style="1" customWidth="1"/>
    <col min="6149" max="6161" width="3.140625" style="1" customWidth="1"/>
    <col min="6162" max="6162" width="3.28515625" style="1" customWidth="1"/>
    <col min="6163" max="6163" width="3.5703125" style="1" customWidth="1"/>
    <col min="6164" max="6164" width="1" style="1" customWidth="1"/>
    <col min="6165" max="6165" width="3.7109375" style="1" customWidth="1"/>
    <col min="6166" max="6166" width="2" style="1" customWidth="1"/>
    <col min="6167" max="6167" width="1.42578125" style="1" customWidth="1"/>
    <col min="6168" max="6172" width="2" style="1" customWidth="1"/>
    <col min="6173" max="6173" width="1" style="1" customWidth="1"/>
    <col min="6174" max="6177" width="2" style="1" customWidth="1"/>
    <col min="6178" max="6178" width="2.42578125" style="1" customWidth="1"/>
    <col min="6179" max="6400" width="9.140625" style="1"/>
    <col min="6401" max="6403" width="1.5703125" style="1" customWidth="1"/>
    <col min="6404" max="6404" width="2.28515625" style="1" customWidth="1"/>
    <col min="6405" max="6417" width="3.140625" style="1" customWidth="1"/>
    <col min="6418" max="6418" width="3.28515625" style="1" customWidth="1"/>
    <col min="6419" max="6419" width="3.5703125" style="1" customWidth="1"/>
    <col min="6420" max="6420" width="1" style="1" customWidth="1"/>
    <col min="6421" max="6421" width="3.7109375" style="1" customWidth="1"/>
    <col min="6422" max="6422" width="2" style="1" customWidth="1"/>
    <col min="6423" max="6423" width="1.42578125" style="1" customWidth="1"/>
    <col min="6424" max="6428" width="2" style="1" customWidth="1"/>
    <col min="6429" max="6429" width="1" style="1" customWidth="1"/>
    <col min="6430" max="6433" width="2" style="1" customWidth="1"/>
    <col min="6434" max="6434" width="2.42578125" style="1" customWidth="1"/>
    <col min="6435" max="6656" width="9.140625" style="1"/>
    <col min="6657" max="6659" width="1.5703125" style="1" customWidth="1"/>
    <col min="6660" max="6660" width="2.28515625" style="1" customWidth="1"/>
    <col min="6661" max="6673" width="3.140625" style="1" customWidth="1"/>
    <col min="6674" max="6674" width="3.28515625" style="1" customWidth="1"/>
    <col min="6675" max="6675" width="3.5703125" style="1" customWidth="1"/>
    <col min="6676" max="6676" width="1" style="1" customWidth="1"/>
    <col min="6677" max="6677" width="3.7109375" style="1" customWidth="1"/>
    <col min="6678" max="6678" width="2" style="1" customWidth="1"/>
    <col min="6679" max="6679" width="1.42578125" style="1" customWidth="1"/>
    <col min="6680" max="6684" width="2" style="1" customWidth="1"/>
    <col min="6685" max="6685" width="1" style="1" customWidth="1"/>
    <col min="6686" max="6689" width="2" style="1" customWidth="1"/>
    <col min="6690" max="6690" width="2.42578125" style="1" customWidth="1"/>
    <col min="6691" max="6912" width="9.140625" style="1"/>
    <col min="6913" max="6915" width="1.5703125" style="1" customWidth="1"/>
    <col min="6916" max="6916" width="2.28515625" style="1" customWidth="1"/>
    <col min="6917" max="6929" width="3.140625" style="1" customWidth="1"/>
    <col min="6930" max="6930" width="3.28515625" style="1" customWidth="1"/>
    <col min="6931" max="6931" width="3.5703125" style="1" customWidth="1"/>
    <col min="6932" max="6932" width="1" style="1" customWidth="1"/>
    <col min="6933" max="6933" width="3.7109375" style="1" customWidth="1"/>
    <col min="6934" max="6934" width="2" style="1" customWidth="1"/>
    <col min="6935" max="6935" width="1.42578125" style="1" customWidth="1"/>
    <col min="6936" max="6940" width="2" style="1" customWidth="1"/>
    <col min="6941" max="6941" width="1" style="1" customWidth="1"/>
    <col min="6942" max="6945" width="2" style="1" customWidth="1"/>
    <col min="6946" max="6946" width="2.42578125" style="1" customWidth="1"/>
    <col min="6947" max="7168" width="9.140625" style="1"/>
    <col min="7169" max="7171" width="1.5703125" style="1" customWidth="1"/>
    <col min="7172" max="7172" width="2.28515625" style="1" customWidth="1"/>
    <col min="7173" max="7185" width="3.140625" style="1" customWidth="1"/>
    <col min="7186" max="7186" width="3.28515625" style="1" customWidth="1"/>
    <col min="7187" max="7187" width="3.5703125" style="1" customWidth="1"/>
    <col min="7188" max="7188" width="1" style="1" customWidth="1"/>
    <col min="7189" max="7189" width="3.7109375" style="1" customWidth="1"/>
    <col min="7190" max="7190" width="2" style="1" customWidth="1"/>
    <col min="7191" max="7191" width="1.42578125" style="1" customWidth="1"/>
    <col min="7192" max="7196" width="2" style="1" customWidth="1"/>
    <col min="7197" max="7197" width="1" style="1" customWidth="1"/>
    <col min="7198" max="7201" width="2" style="1" customWidth="1"/>
    <col min="7202" max="7202" width="2.42578125" style="1" customWidth="1"/>
    <col min="7203" max="7424" width="9.140625" style="1"/>
    <col min="7425" max="7427" width="1.5703125" style="1" customWidth="1"/>
    <col min="7428" max="7428" width="2.28515625" style="1" customWidth="1"/>
    <col min="7429" max="7441" width="3.140625" style="1" customWidth="1"/>
    <col min="7442" max="7442" width="3.28515625" style="1" customWidth="1"/>
    <col min="7443" max="7443" width="3.5703125" style="1" customWidth="1"/>
    <col min="7444" max="7444" width="1" style="1" customWidth="1"/>
    <col min="7445" max="7445" width="3.7109375" style="1" customWidth="1"/>
    <col min="7446" max="7446" width="2" style="1" customWidth="1"/>
    <col min="7447" max="7447" width="1.42578125" style="1" customWidth="1"/>
    <col min="7448" max="7452" width="2" style="1" customWidth="1"/>
    <col min="7453" max="7453" width="1" style="1" customWidth="1"/>
    <col min="7454" max="7457" width="2" style="1" customWidth="1"/>
    <col min="7458" max="7458" width="2.42578125" style="1" customWidth="1"/>
    <col min="7459" max="7680" width="9.140625" style="1"/>
    <col min="7681" max="7683" width="1.5703125" style="1" customWidth="1"/>
    <col min="7684" max="7684" width="2.28515625" style="1" customWidth="1"/>
    <col min="7685" max="7697" width="3.140625" style="1" customWidth="1"/>
    <col min="7698" max="7698" width="3.28515625" style="1" customWidth="1"/>
    <col min="7699" max="7699" width="3.5703125" style="1" customWidth="1"/>
    <col min="7700" max="7700" width="1" style="1" customWidth="1"/>
    <col min="7701" max="7701" width="3.7109375" style="1" customWidth="1"/>
    <col min="7702" max="7702" width="2" style="1" customWidth="1"/>
    <col min="7703" max="7703" width="1.42578125" style="1" customWidth="1"/>
    <col min="7704" max="7708" width="2" style="1" customWidth="1"/>
    <col min="7709" max="7709" width="1" style="1" customWidth="1"/>
    <col min="7710" max="7713" width="2" style="1" customWidth="1"/>
    <col min="7714" max="7714" width="2.42578125" style="1" customWidth="1"/>
    <col min="7715" max="7936" width="9.140625" style="1"/>
    <col min="7937" max="7939" width="1.5703125" style="1" customWidth="1"/>
    <col min="7940" max="7940" width="2.28515625" style="1" customWidth="1"/>
    <col min="7941" max="7953" width="3.140625" style="1" customWidth="1"/>
    <col min="7954" max="7954" width="3.28515625" style="1" customWidth="1"/>
    <col min="7955" max="7955" width="3.5703125" style="1" customWidth="1"/>
    <col min="7956" max="7956" width="1" style="1" customWidth="1"/>
    <col min="7957" max="7957" width="3.7109375" style="1" customWidth="1"/>
    <col min="7958" max="7958" width="2" style="1" customWidth="1"/>
    <col min="7959" max="7959" width="1.42578125" style="1" customWidth="1"/>
    <col min="7960" max="7964" width="2" style="1" customWidth="1"/>
    <col min="7965" max="7965" width="1" style="1" customWidth="1"/>
    <col min="7966" max="7969" width="2" style="1" customWidth="1"/>
    <col min="7970" max="7970" width="2.42578125" style="1" customWidth="1"/>
    <col min="7971" max="8192" width="9.140625" style="1"/>
    <col min="8193" max="8195" width="1.5703125" style="1" customWidth="1"/>
    <col min="8196" max="8196" width="2.28515625" style="1" customWidth="1"/>
    <col min="8197" max="8209" width="3.140625" style="1" customWidth="1"/>
    <col min="8210" max="8210" width="3.28515625" style="1" customWidth="1"/>
    <col min="8211" max="8211" width="3.5703125" style="1" customWidth="1"/>
    <col min="8212" max="8212" width="1" style="1" customWidth="1"/>
    <col min="8213" max="8213" width="3.7109375" style="1" customWidth="1"/>
    <col min="8214" max="8214" width="2" style="1" customWidth="1"/>
    <col min="8215" max="8215" width="1.42578125" style="1" customWidth="1"/>
    <col min="8216" max="8220" width="2" style="1" customWidth="1"/>
    <col min="8221" max="8221" width="1" style="1" customWidth="1"/>
    <col min="8222" max="8225" width="2" style="1" customWidth="1"/>
    <col min="8226" max="8226" width="2.42578125" style="1" customWidth="1"/>
    <col min="8227" max="8448" width="9.140625" style="1"/>
    <col min="8449" max="8451" width="1.5703125" style="1" customWidth="1"/>
    <col min="8452" max="8452" width="2.28515625" style="1" customWidth="1"/>
    <col min="8453" max="8465" width="3.140625" style="1" customWidth="1"/>
    <col min="8466" max="8466" width="3.28515625" style="1" customWidth="1"/>
    <col min="8467" max="8467" width="3.5703125" style="1" customWidth="1"/>
    <col min="8468" max="8468" width="1" style="1" customWidth="1"/>
    <col min="8469" max="8469" width="3.7109375" style="1" customWidth="1"/>
    <col min="8470" max="8470" width="2" style="1" customWidth="1"/>
    <col min="8471" max="8471" width="1.42578125" style="1" customWidth="1"/>
    <col min="8472" max="8476" width="2" style="1" customWidth="1"/>
    <col min="8477" max="8477" width="1" style="1" customWidth="1"/>
    <col min="8478" max="8481" width="2" style="1" customWidth="1"/>
    <col min="8482" max="8482" width="2.42578125" style="1" customWidth="1"/>
    <col min="8483" max="8704" width="9.140625" style="1"/>
    <col min="8705" max="8707" width="1.5703125" style="1" customWidth="1"/>
    <col min="8708" max="8708" width="2.28515625" style="1" customWidth="1"/>
    <col min="8709" max="8721" width="3.140625" style="1" customWidth="1"/>
    <col min="8722" max="8722" width="3.28515625" style="1" customWidth="1"/>
    <col min="8723" max="8723" width="3.5703125" style="1" customWidth="1"/>
    <col min="8724" max="8724" width="1" style="1" customWidth="1"/>
    <col min="8725" max="8725" width="3.7109375" style="1" customWidth="1"/>
    <col min="8726" max="8726" width="2" style="1" customWidth="1"/>
    <col min="8727" max="8727" width="1.42578125" style="1" customWidth="1"/>
    <col min="8728" max="8732" width="2" style="1" customWidth="1"/>
    <col min="8733" max="8733" width="1" style="1" customWidth="1"/>
    <col min="8734" max="8737" width="2" style="1" customWidth="1"/>
    <col min="8738" max="8738" width="2.42578125" style="1" customWidth="1"/>
    <col min="8739" max="8960" width="9.140625" style="1"/>
    <col min="8961" max="8963" width="1.5703125" style="1" customWidth="1"/>
    <col min="8964" max="8964" width="2.28515625" style="1" customWidth="1"/>
    <col min="8965" max="8977" width="3.140625" style="1" customWidth="1"/>
    <col min="8978" max="8978" width="3.28515625" style="1" customWidth="1"/>
    <col min="8979" max="8979" width="3.5703125" style="1" customWidth="1"/>
    <col min="8980" max="8980" width="1" style="1" customWidth="1"/>
    <col min="8981" max="8981" width="3.7109375" style="1" customWidth="1"/>
    <col min="8982" max="8982" width="2" style="1" customWidth="1"/>
    <col min="8983" max="8983" width="1.42578125" style="1" customWidth="1"/>
    <col min="8984" max="8988" width="2" style="1" customWidth="1"/>
    <col min="8989" max="8989" width="1" style="1" customWidth="1"/>
    <col min="8990" max="8993" width="2" style="1" customWidth="1"/>
    <col min="8994" max="8994" width="2.42578125" style="1" customWidth="1"/>
    <col min="8995" max="9216" width="9.140625" style="1"/>
    <col min="9217" max="9219" width="1.5703125" style="1" customWidth="1"/>
    <col min="9220" max="9220" width="2.28515625" style="1" customWidth="1"/>
    <col min="9221" max="9233" width="3.140625" style="1" customWidth="1"/>
    <col min="9234" max="9234" width="3.28515625" style="1" customWidth="1"/>
    <col min="9235" max="9235" width="3.5703125" style="1" customWidth="1"/>
    <col min="9236" max="9236" width="1" style="1" customWidth="1"/>
    <col min="9237" max="9237" width="3.7109375" style="1" customWidth="1"/>
    <col min="9238" max="9238" width="2" style="1" customWidth="1"/>
    <col min="9239" max="9239" width="1.42578125" style="1" customWidth="1"/>
    <col min="9240" max="9244" width="2" style="1" customWidth="1"/>
    <col min="9245" max="9245" width="1" style="1" customWidth="1"/>
    <col min="9246" max="9249" width="2" style="1" customWidth="1"/>
    <col min="9250" max="9250" width="2.42578125" style="1" customWidth="1"/>
    <col min="9251" max="9472" width="9.140625" style="1"/>
    <col min="9473" max="9475" width="1.5703125" style="1" customWidth="1"/>
    <col min="9476" max="9476" width="2.28515625" style="1" customWidth="1"/>
    <col min="9477" max="9489" width="3.140625" style="1" customWidth="1"/>
    <col min="9490" max="9490" width="3.28515625" style="1" customWidth="1"/>
    <col min="9491" max="9491" width="3.5703125" style="1" customWidth="1"/>
    <col min="9492" max="9492" width="1" style="1" customWidth="1"/>
    <col min="9493" max="9493" width="3.7109375" style="1" customWidth="1"/>
    <col min="9494" max="9494" width="2" style="1" customWidth="1"/>
    <col min="9495" max="9495" width="1.42578125" style="1" customWidth="1"/>
    <col min="9496" max="9500" width="2" style="1" customWidth="1"/>
    <col min="9501" max="9501" width="1" style="1" customWidth="1"/>
    <col min="9502" max="9505" width="2" style="1" customWidth="1"/>
    <col min="9506" max="9506" width="2.42578125" style="1" customWidth="1"/>
    <col min="9507" max="9728" width="9.140625" style="1"/>
    <col min="9729" max="9731" width="1.5703125" style="1" customWidth="1"/>
    <col min="9732" max="9732" width="2.28515625" style="1" customWidth="1"/>
    <col min="9733" max="9745" width="3.140625" style="1" customWidth="1"/>
    <col min="9746" max="9746" width="3.28515625" style="1" customWidth="1"/>
    <col min="9747" max="9747" width="3.5703125" style="1" customWidth="1"/>
    <col min="9748" max="9748" width="1" style="1" customWidth="1"/>
    <col min="9749" max="9749" width="3.7109375" style="1" customWidth="1"/>
    <col min="9750" max="9750" width="2" style="1" customWidth="1"/>
    <col min="9751" max="9751" width="1.42578125" style="1" customWidth="1"/>
    <col min="9752" max="9756" width="2" style="1" customWidth="1"/>
    <col min="9757" max="9757" width="1" style="1" customWidth="1"/>
    <col min="9758" max="9761" width="2" style="1" customWidth="1"/>
    <col min="9762" max="9762" width="2.42578125" style="1" customWidth="1"/>
    <col min="9763" max="9984" width="9.140625" style="1"/>
    <col min="9985" max="9987" width="1.5703125" style="1" customWidth="1"/>
    <col min="9988" max="9988" width="2.28515625" style="1" customWidth="1"/>
    <col min="9989" max="10001" width="3.140625" style="1" customWidth="1"/>
    <col min="10002" max="10002" width="3.28515625" style="1" customWidth="1"/>
    <col min="10003" max="10003" width="3.5703125" style="1" customWidth="1"/>
    <col min="10004" max="10004" width="1" style="1" customWidth="1"/>
    <col min="10005" max="10005" width="3.7109375" style="1" customWidth="1"/>
    <col min="10006" max="10006" width="2" style="1" customWidth="1"/>
    <col min="10007" max="10007" width="1.42578125" style="1" customWidth="1"/>
    <col min="10008" max="10012" width="2" style="1" customWidth="1"/>
    <col min="10013" max="10013" width="1" style="1" customWidth="1"/>
    <col min="10014" max="10017" width="2" style="1" customWidth="1"/>
    <col min="10018" max="10018" width="2.42578125" style="1" customWidth="1"/>
    <col min="10019" max="10240" width="9.140625" style="1"/>
    <col min="10241" max="10243" width="1.5703125" style="1" customWidth="1"/>
    <col min="10244" max="10244" width="2.28515625" style="1" customWidth="1"/>
    <col min="10245" max="10257" width="3.140625" style="1" customWidth="1"/>
    <col min="10258" max="10258" width="3.28515625" style="1" customWidth="1"/>
    <col min="10259" max="10259" width="3.5703125" style="1" customWidth="1"/>
    <col min="10260" max="10260" width="1" style="1" customWidth="1"/>
    <col min="10261" max="10261" width="3.7109375" style="1" customWidth="1"/>
    <col min="10262" max="10262" width="2" style="1" customWidth="1"/>
    <col min="10263" max="10263" width="1.42578125" style="1" customWidth="1"/>
    <col min="10264" max="10268" width="2" style="1" customWidth="1"/>
    <col min="10269" max="10269" width="1" style="1" customWidth="1"/>
    <col min="10270" max="10273" width="2" style="1" customWidth="1"/>
    <col min="10274" max="10274" width="2.42578125" style="1" customWidth="1"/>
    <col min="10275" max="10496" width="9.140625" style="1"/>
    <col min="10497" max="10499" width="1.5703125" style="1" customWidth="1"/>
    <col min="10500" max="10500" width="2.28515625" style="1" customWidth="1"/>
    <col min="10501" max="10513" width="3.140625" style="1" customWidth="1"/>
    <col min="10514" max="10514" width="3.28515625" style="1" customWidth="1"/>
    <col min="10515" max="10515" width="3.5703125" style="1" customWidth="1"/>
    <col min="10516" max="10516" width="1" style="1" customWidth="1"/>
    <col min="10517" max="10517" width="3.7109375" style="1" customWidth="1"/>
    <col min="10518" max="10518" width="2" style="1" customWidth="1"/>
    <col min="10519" max="10519" width="1.42578125" style="1" customWidth="1"/>
    <col min="10520" max="10524" width="2" style="1" customWidth="1"/>
    <col min="10525" max="10525" width="1" style="1" customWidth="1"/>
    <col min="10526" max="10529" width="2" style="1" customWidth="1"/>
    <col min="10530" max="10530" width="2.42578125" style="1" customWidth="1"/>
    <col min="10531" max="10752" width="9.140625" style="1"/>
    <col min="10753" max="10755" width="1.5703125" style="1" customWidth="1"/>
    <col min="10756" max="10756" width="2.28515625" style="1" customWidth="1"/>
    <col min="10757" max="10769" width="3.140625" style="1" customWidth="1"/>
    <col min="10770" max="10770" width="3.28515625" style="1" customWidth="1"/>
    <col min="10771" max="10771" width="3.5703125" style="1" customWidth="1"/>
    <col min="10772" max="10772" width="1" style="1" customWidth="1"/>
    <col min="10773" max="10773" width="3.7109375" style="1" customWidth="1"/>
    <col min="10774" max="10774" width="2" style="1" customWidth="1"/>
    <col min="10775" max="10775" width="1.42578125" style="1" customWidth="1"/>
    <col min="10776" max="10780" width="2" style="1" customWidth="1"/>
    <col min="10781" max="10781" width="1" style="1" customWidth="1"/>
    <col min="10782" max="10785" width="2" style="1" customWidth="1"/>
    <col min="10786" max="10786" width="2.42578125" style="1" customWidth="1"/>
    <col min="10787" max="11008" width="9.140625" style="1"/>
    <col min="11009" max="11011" width="1.5703125" style="1" customWidth="1"/>
    <col min="11012" max="11012" width="2.28515625" style="1" customWidth="1"/>
    <col min="11013" max="11025" width="3.140625" style="1" customWidth="1"/>
    <col min="11026" max="11026" width="3.28515625" style="1" customWidth="1"/>
    <col min="11027" max="11027" width="3.5703125" style="1" customWidth="1"/>
    <col min="11028" max="11028" width="1" style="1" customWidth="1"/>
    <col min="11029" max="11029" width="3.7109375" style="1" customWidth="1"/>
    <col min="11030" max="11030" width="2" style="1" customWidth="1"/>
    <col min="11031" max="11031" width="1.42578125" style="1" customWidth="1"/>
    <col min="11032" max="11036" width="2" style="1" customWidth="1"/>
    <col min="11037" max="11037" width="1" style="1" customWidth="1"/>
    <col min="11038" max="11041" width="2" style="1" customWidth="1"/>
    <col min="11042" max="11042" width="2.42578125" style="1" customWidth="1"/>
    <col min="11043" max="11264" width="9.140625" style="1"/>
    <col min="11265" max="11267" width="1.5703125" style="1" customWidth="1"/>
    <col min="11268" max="11268" width="2.28515625" style="1" customWidth="1"/>
    <col min="11269" max="11281" width="3.140625" style="1" customWidth="1"/>
    <col min="11282" max="11282" width="3.28515625" style="1" customWidth="1"/>
    <col min="11283" max="11283" width="3.5703125" style="1" customWidth="1"/>
    <col min="11284" max="11284" width="1" style="1" customWidth="1"/>
    <col min="11285" max="11285" width="3.7109375" style="1" customWidth="1"/>
    <col min="11286" max="11286" width="2" style="1" customWidth="1"/>
    <col min="11287" max="11287" width="1.42578125" style="1" customWidth="1"/>
    <col min="11288" max="11292" width="2" style="1" customWidth="1"/>
    <col min="11293" max="11293" width="1" style="1" customWidth="1"/>
    <col min="11294" max="11297" width="2" style="1" customWidth="1"/>
    <col min="11298" max="11298" width="2.42578125" style="1" customWidth="1"/>
    <col min="11299" max="11520" width="9.140625" style="1"/>
    <col min="11521" max="11523" width="1.5703125" style="1" customWidth="1"/>
    <col min="11524" max="11524" width="2.28515625" style="1" customWidth="1"/>
    <col min="11525" max="11537" width="3.140625" style="1" customWidth="1"/>
    <col min="11538" max="11538" width="3.28515625" style="1" customWidth="1"/>
    <col min="11539" max="11539" width="3.5703125" style="1" customWidth="1"/>
    <col min="11540" max="11540" width="1" style="1" customWidth="1"/>
    <col min="11541" max="11541" width="3.7109375" style="1" customWidth="1"/>
    <col min="11542" max="11542" width="2" style="1" customWidth="1"/>
    <col min="11543" max="11543" width="1.42578125" style="1" customWidth="1"/>
    <col min="11544" max="11548" width="2" style="1" customWidth="1"/>
    <col min="11549" max="11549" width="1" style="1" customWidth="1"/>
    <col min="11550" max="11553" width="2" style="1" customWidth="1"/>
    <col min="11554" max="11554" width="2.42578125" style="1" customWidth="1"/>
    <col min="11555" max="11776" width="9.140625" style="1"/>
    <col min="11777" max="11779" width="1.5703125" style="1" customWidth="1"/>
    <col min="11780" max="11780" width="2.28515625" style="1" customWidth="1"/>
    <col min="11781" max="11793" width="3.140625" style="1" customWidth="1"/>
    <col min="11794" max="11794" width="3.28515625" style="1" customWidth="1"/>
    <col min="11795" max="11795" width="3.5703125" style="1" customWidth="1"/>
    <col min="11796" max="11796" width="1" style="1" customWidth="1"/>
    <col min="11797" max="11797" width="3.7109375" style="1" customWidth="1"/>
    <col min="11798" max="11798" width="2" style="1" customWidth="1"/>
    <col min="11799" max="11799" width="1.42578125" style="1" customWidth="1"/>
    <col min="11800" max="11804" width="2" style="1" customWidth="1"/>
    <col min="11805" max="11805" width="1" style="1" customWidth="1"/>
    <col min="11806" max="11809" width="2" style="1" customWidth="1"/>
    <col min="11810" max="11810" width="2.42578125" style="1" customWidth="1"/>
    <col min="11811" max="12032" width="9.140625" style="1"/>
    <col min="12033" max="12035" width="1.5703125" style="1" customWidth="1"/>
    <col min="12036" max="12036" width="2.28515625" style="1" customWidth="1"/>
    <col min="12037" max="12049" width="3.140625" style="1" customWidth="1"/>
    <col min="12050" max="12050" width="3.28515625" style="1" customWidth="1"/>
    <col min="12051" max="12051" width="3.5703125" style="1" customWidth="1"/>
    <col min="12052" max="12052" width="1" style="1" customWidth="1"/>
    <col min="12053" max="12053" width="3.7109375" style="1" customWidth="1"/>
    <col min="12054" max="12054" width="2" style="1" customWidth="1"/>
    <col min="12055" max="12055" width="1.42578125" style="1" customWidth="1"/>
    <col min="12056" max="12060" width="2" style="1" customWidth="1"/>
    <col min="12061" max="12061" width="1" style="1" customWidth="1"/>
    <col min="12062" max="12065" width="2" style="1" customWidth="1"/>
    <col min="12066" max="12066" width="2.42578125" style="1" customWidth="1"/>
    <col min="12067" max="12288" width="9.140625" style="1"/>
    <col min="12289" max="12291" width="1.5703125" style="1" customWidth="1"/>
    <col min="12292" max="12292" width="2.28515625" style="1" customWidth="1"/>
    <col min="12293" max="12305" width="3.140625" style="1" customWidth="1"/>
    <col min="12306" max="12306" width="3.28515625" style="1" customWidth="1"/>
    <col min="12307" max="12307" width="3.5703125" style="1" customWidth="1"/>
    <col min="12308" max="12308" width="1" style="1" customWidth="1"/>
    <col min="12309" max="12309" width="3.7109375" style="1" customWidth="1"/>
    <col min="12310" max="12310" width="2" style="1" customWidth="1"/>
    <col min="12311" max="12311" width="1.42578125" style="1" customWidth="1"/>
    <col min="12312" max="12316" width="2" style="1" customWidth="1"/>
    <col min="12317" max="12317" width="1" style="1" customWidth="1"/>
    <col min="12318" max="12321" width="2" style="1" customWidth="1"/>
    <col min="12322" max="12322" width="2.42578125" style="1" customWidth="1"/>
    <col min="12323" max="12544" width="9.140625" style="1"/>
    <col min="12545" max="12547" width="1.5703125" style="1" customWidth="1"/>
    <col min="12548" max="12548" width="2.28515625" style="1" customWidth="1"/>
    <col min="12549" max="12561" width="3.140625" style="1" customWidth="1"/>
    <col min="12562" max="12562" width="3.28515625" style="1" customWidth="1"/>
    <col min="12563" max="12563" width="3.5703125" style="1" customWidth="1"/>
    <col min="12564" max="12564" width="1" style="1" customWidth="1"/>
    <col min="12565" max="12565" width="3.7109375" style="1" customWidth="1"/>
    <col min="12566" max="12566" width="2" style="1" customWidth="1"/>
    <col min="12567" max="12567" width="1.42578125" style="1" customWidth="1"/>
    <col min="12568" max="12572" width="2" style="1" customWidth="1"/>
    <col min="12573" max="12573" width="1" style="1" customWidth="1"/>
    <col min="12574" max="12577" width="2" style="1" customWidth="1"/>
    <col min="12578" max="12578" width="2.42578125" style="1" customWidth="1"/>
    <col min="12579" max="12800" width="9.140625" style="1"/>
    <col min="12801" max="12803" width="1.5703125" style="1" customWidth="1"/>
    <col min="12804" max="12804" width="2.28515625" style="1" customWidth="1"/>
    <col min="12805" max="12817" width="3.140625" style="1" customWidth="1"/>
    <col min="12818" max="12818" width="3.28515625" style="1" customWidth="1"/>
    <col min="12819" max="12819" width="3.5703125" style="1" customWidth="1"/>
    <col min="12820" max="12820" width="1" style="1" customWidth="1"/>
    <col min="12821" max="12821" width="3.7109375" style="1" customWidth="1"/>
    <col min="12822" max="12822" width="2" style="1" customWidth="1"/>
    <col min="12823" max="12823" width="1.42578125" style="1" customWidth="1"/>
    <col min="12824" max="12828" width="2" style="1" customWidth="1"/>
    <col min="12829" max="12829" width="1" style="1" customWidth="1"/>
    <col min="12830" max="12833" width="2" style="1" customWidth="1"/>
    <col min="12834" max="12834" width="2.42578125" style="1" customWidth="1"/>
    <col min="12835" max="13056" width="9.140625" style="1"/>
    <col min="13057" max="13059" width="1.5703125" style="1" customWidth="1"/>
    <col min="13060" max="13060" width="2.28515625" style="1" customWidth="1"/>
    <col min="13061" max="13073" width="3.140625" style="1" customWidth="1"/>
    <col min="13074" max="13074" width="3.28515625" style="1" customWidth="1"/>
    <col min="13075" max="13075" width="3.5703125" style="1" customWidth="1"/>
    <col min="13076" max="13076" width="1" style="1" customWidth="1"/>
    <col min="13077" max="13077" width="3.7109375" style="1" customWidth="1"/>
    <col min="13078" max="13078" width="2" style="1" customWidth="1"/>
    <col min="13079" max="13079" width="1.42578125" style="1" customWidth="1"/>
    <col min="13080" max="13084" width="2" style="1" customWidth="1"/>
    <col min="13085" max="13085" width="1" style="1" customWidth="1"/>
    <col min="13086" max="13089" width="2" style="1" customWidth="1"/>
    <col min="13090" max="13090" width="2.42578125" style="1" customWidth="1"/>
    <col min="13091" max="13312" width="9.140625" style="1"/>
    <col min="13313" max="13315" width="1.5703125" style="1" customWidth="1"/>
    <col min="13316" max="13316" width="2.28515625" style="1" customWidth="1"/>
    <col min="13317" max="13329" width="3.140625" style="1" customWidth="1"/>
    <col min="13330" max="13330" width="3.28515625" style="1" customWidth="1"/>
    <col min="13331" max="13331" width="3.5703125" style="1" customWidth="1"/>
    <col min="13332" max="13332" width="1" style="1" customWidth="1"/>
    <col min="13333" max="13333" width="3.7109375" style="1" customWidth="1"/>
    <col min="13334" max="13334" width="2" style="1" customWidth="1"/>
    <col min="13335" max="13335" width="1.42578125" style="1" customWidth="1"/>
    <col min="13336" max="13340" width="2" style="1" customWidth="1"/>
    <col min="13341" max="13341" width="1" style="1" customWidth="1"/>
    <col min="13342" max="13345" width="2" style="1" customWidth="1"/>
    <col min="13346" max="13346" width="2.42578125" style="1" customWidth="1"/>
    <col min="13347" max="13568" width="9.140625" style="1"/>
    <col min="13569" max="13571" width="1.5703125" style="1" customWidth="1"/>
    <col min="13572" max="13572" width="2.28515625" style="1" customWidth="1"/>
    <col min="13573" max="13585" width="3.140625" style="1" customWidth="1"/>
    <col min="13586" max="13586" width="3.28515625" style="1" customWidth="1"/>
    <col min="13587" max="13587" width="3.5703125" style="1" customWidth="1"/>
    <col min="13588" max="13588" width="1" style="1" customWidth="1"/>
    <col min="13589" max="13589" width="3.7109375" style="1" customWidth="1"/>
    <col min="13590" max="13590" width="2" style="1" customWidth="1"/>
    <col min="13591" max="13591" width="1.42578125" style="1" customWidth="1"/>
    <col min="13592" max="13596" width="2" style="1" customWidth="1"/>
    <col min="13597" max="13597" width="1" style="1" customWidth="1"/>
    <col min="13598" max="13601" width="2" style="1" customWidth="1"/>
    <col min="13602" max="13602" width="2.42578125" style="1" customWidth="1"/>
    <col min="13603" max="13824" width="9.140625" style="1"/>
    <col min="13825" max="13827" width="1.5703125" style="1" customWidth="1"/>
    <col min="13828" max="13828" width="2.28515625" style="1" customWidth="1"/>
    <col min="13829" max="13841" width="3.140625" style="1" customWidth="1"/>
    <col min="13842" max="13842" width="3.28515625" style="1" customWidth="1"/>
    <col min="13843" max="13843" width="3.5703125" style="1" customWidth="1"/>
    <col min="13844" max="13844" width="1" style="1" customWidth="1"/>
    <col min="13845" max="13845" width="3.7109375" style="1" customWidth="1"/>
    <col min="13846" max="13846" width="2" style="1" customWidth="1"/>
    <col min="13847" max="13847" width="1.42578125" style="1" customWidth="1"/>
    <col min="13848" max="13852" width="2" style="1" customWidth="1"/>
    <col min="13853" max="13853" width="1" style="1" customWidth="1"/>
    <col min="13854" max="13857" width="2" style="1" customWidth="1"/>
    <col min="13858" max="13858" width="2.42578125" style="1" customWidth="1"/>
    <col min="13859" max="14080" width="9.140625" style="1"/>
    <col min="14081" max="14083" width="1.5703125" style="1" customWidth="1"/>
    <col min="14084" max="14084" width="2.28515625" style="1" customWidth="1"/>
    <col min="14085" max="14097" width="3.140625" style="1" customWidth="1"/>
    <col min="14098" max="14098" width="3.28515625" style="1" customWidth="1"/>
    <col min="14099" max="14099" width="3.5703125" style="1" customWidth="1"/>
    <col min="14100" max="14100" width="1" style="1" customWidth="1"/>
    <col min="14101" max="14101" width="3.7109375" style="1" customWidth="1"/>
    <col min="14102" max="14102" width="2" style="1" customWidth="1"/>
    <col min="14103" max="14103" width="1.42578125" style="1" customWidth="1"/>
    <col min="14104" max="14108" width="2" style="1" customWidth="1"/>
    <col min="14109" max="14109" width="1" style="1" customWidth="1"/>
    <col min="14110" max="14113" width="2" style="1" customWidth="1"/>
    <col min="14114" max="14114" width="2.42578125" style="1" customWidth="1"/>
    <col min="14115" max="14336" width="9.140625" style="1"/>
    <col min="14337" max="14339" width="1.5703125" style="1" customWidth="1"/>
    <col min="14340" max="14340" width="2.28515625" style="1" customWidth="1"/>
    <col min="14341" max="14353" width="3.140625" style="1" customWidth="1"/>
    <col min="14354" max="14354" width="3.28515625" style="1" customWidth="1"/>
    <col min="14355" max="14355" width="3.5703125" style="1" customWidth="1"/>
    <col min="14356" max="14356" width="1" style="1" customWidth="1"/>
    <col min="14357" max="14357" width="3.7109375" style="1" customWidth="1"/>
    <col min="14358" max="14358" width="2" style="1" customWidth="1"/>
    <col min="14359" max="14359" width="1.42578125" style="1" customWidth="1"/>
    <col min="14360" max="14364" width="2" style="1" customWidth="1"/>
    <col min="14365" max="14365" width="1" style="1" customWidth="1"/>
    <col min="14366" max="14369" width="2" style="1" customWidth="1"/>
    <col min="14370" max="14370" width="2.42578125" style="1" customWidth="1"/>
    <col min="14371" max="14592" width="9.140625" style="1"/>
    <col min="14593" max="14595" width="1.5703125" style="1" customWidth="1"/>
    <col min="14596" max="14596" width="2.28515625" style="1" customWidth="1"/>
    <col min="14597" max="14609" width="3.140625" style="1" customWidth="1"/>
    <col min="14610" max="14610" width="3.28515625" style="1" customWidth="1"/>
    <col min="14611" max="14611" width="3.5703125" style="1" customWidth="1"/>
    <col min="14612" max="14612" width="1" style="1" customWidth="1"/>
    <col min="14613" max="14613" width="3.7109375" style="1" customWidth="1"/>
    <col min="14614" max="14614" width="2" style="1" customWidth="1"/>
    <col min="14615" max="14615" width="1.42578125" style="1" customWidth="1"/>
    <col min="14616" max="14620" width="2" style="1" customWidth="1"/>
    <col min="14621" max="14621" width="1" style="1" customWidth="1"/>
    <col min="14622" max="14625" width="2" style="1" customWidth="1"/>
    <col min="14626" max="14626" width="2.42578125" style="1" customWidth="1"/>
    <col min="14627" max="14848" width="9.140625" style="1"/>
    <col min="14849" max="14851" width="1.5703125" style="1" customWidth="1"/>
    <col min="14852" max="14852" width="2.28515625" style="1" customWidth="1"/>
    <col min="14853" max="14865" width="3.140625" style="1" customWidth="1"/>
    <col min="14866" max="14866" width="3.28515625" style="1" customWidth="1"/>
    <col min="14867" max="14867" width="3.5703125" style="1" customWidth="1"/>
    <col min="14868" max="14868" width="1" style="1" customWidth="1"/>
    <col min="14869" max="14869" width="3.7109375" style="1" customWidth="1"/>
    <col min="14870" max="14870" width="2" style="1" customWidth="1"/>
    <col min="14871" max="14871" width="1.42578125" style="1" customWidth="1"/>
    <col min="14872" max="14876" width="2" style="1" customWidth="1"/>
    <col min="14877" max="14877" width="1" style="1" customWidth="1"/>
    <col min="14878" max="14881" width="2" style="1" customWidth="1"/>
    <col min="14882" max="14882" width="2.42578125" style="1" customWidth="1"/>
    <col min="14883" max="15104" width="9.140625" style="1"/>
    <col min="15105" max="15107" width="1.5703125" style="1" customWidth="1"/>
    <col min="15108" max="15108" width="2.28515625" style="1" customWidth="1"/>
    <col min="15109" max="15121" width="3.140625" style="1" customWidth="1"/>
    <col min="15122" max="15122" width="3.28515625" style="1" customWidth="1"/>
    <col min="15123" max="15123" width="3.5703125" style="1" customWidth="1"/>
    <col min="15124" max="15124" width="1" style="1" customWidth="1"/>
    <col min="15125" max="15125" width="3.7109375" style="1" customWidth="1"/>
    <col min="15126" max="15126" width="2" style="1" customWidth="1"/>
    <col min="15127" max="15127" width="1.42578125" style="1" customWidth="1"/>
    <col min="15128" max="15132" width="2" style="1" customWidth="1"/>
    <col min="15133" max="15133" width="1" style="1" customWidth="1"/>
    <col min="15134" max="15137" width="2" style="1" customWidth="1"/>
    <col min="15138" max="15138" width="2.42578125" style="1" customWidth="1"/>
    <col min="15139" max="15360" width="9.140625" style="1"/>
    <col min="15361" max="15363" width="1.5703125" style="1" customWidth="1"/>
    <col min="15364" max="15364" width="2.28515625" style="1" customWidth="1"/>
    <col min="15365" max="15377" width="3.140625" style="1" customWidth="1"/>
    <col min="15378" max="15378" width="3.28515625" style="1" customWidth="1"/>
    <col min="15379" max="15379" width="3.5703125" style="1" customWidth="1"/>
    <col min="15380" max="15380" width="1" style="1" customWidth="1"/>
    <col min="15381" max="15381" width="3.7109375" style="1" customWidth="1"/>
    <col min="15382" max="15382" width="2" style="1" customWidth="1"/>
    <col min="15383" max="15383" width="1.42578125" style="1" customWidth="1"/>
    <col min="15384" max="15388" width="2" style="1" customWidth="1"/>
    <col min="15389" max="15389" width="1" style="1" customWidth="1"/>
    <col min="15390" max="15393" width="2" style="1" customWidth="1"/>
    <col min="15394" max="15394" width="2.42578125" style="1" customWidth="1"/>
    <col min="15395" max="15616" width="9.140625" style="1"/>
    <col min="15617" max="15619" width="1.5703125" style="1" customWidth="1"/>
    <col min="15620" max="15620" width="2.28515625" style="1" customWidth="1"/>
    <col min="15621" max="15633" width="3.140625" style="1" customWidth="1"/>
    <col min="15634" max="15634" width="3.28515625" style="1" customWidth="1"/>
    <col min="15635" max="15635" width="3.5703125" style="1" customWidth="1"/>
    <col min="15636" max="15636" width="1" style="1" customWidth="1"/>
    <col min="15637" max="15637" width="3.7109375" style="1" customWidth="1"/>
    <col min="15638" max="15638" width="2" style="1" customWidth="1"/>
    <col min="15639" max="15639" width="1.42578125" style="1" customWidth="1"/>
    <col min="15640" max="15644" width="2" style="1" customWidth="1"/>
    <col min="15645" max="15645" width="1" style="1" customWidth="1"/>
    <col min="15646" max="15649" width="2" style="1" customWidth="1"/>
    <col min="15650" max="15650" width="2.42578125" style="1" customWidth="1"/>
    <col min="15651" max="15872" width="9.140625" style="1"/>
    <col min="15873" max="15875" width="1.5703125" style="1" customWidth="1"/>
    <col min="15876" max="15876" width="2.28515625" style="1" customWidth="1"/>
    <col min="15877" max="15889" width="3.140625" style="1" customWidth="1"/>
    <col min="15890" max="15890" width="3.28515625" style="1" customWidth="1"/>
    <col min="15891" max="15891" width="3.5703125" style="1" customWidth="1"/>
    <col min="15892" max="15892" width="1" style="1" customWidth="1"/>
    <col min="15893" max="15893" width="3.7109375" style="1" customWidth="1"/>
    <col min="15894" max="15894" width="2" style="1" customWidth="1"/>
    <col min="15895" max="15895" width="1.42578125" style="1" customWidth="1"/>
    <col min="15896" max="15900" width="2" style="1" customWidth="1"/>
    <col min="15901" max="15901" width="1" style="1" customWidth="1"/>
    <col min="15902" max="15905" width="2" style="1" customWidth="1"/>
    <col min="15906" max="15906" width="2.42578125" style="1" customWidth="1"/>
    <col min="15907" max="16128" width="9.140625" style="1"/>
    <col min="16129" max="16131" width="1.5703125" style="1" customWidth="1"/>
    <col min="16132" max="16132" width="2.28515625" style="1" customWidth="1"/>
    <col min="16133" max="16145" width="3.140625" style="1" customWidth="1"/>
    <col min="16146" max="16146" width="3.28515625" style="1" customWidth="1"/>
    <col min="16147" max="16147" width="3.5703125" style="1" customWidth="1"/>
    <col min="16148" max="16148" width="1" style="1" customWidth="1"/>
    <col min="16149" max="16149" width="3.7109375" style="1" customWidth="1"/>
    <col min="16150" max="16150" width="2" style="1" customWidth="1"/>
    <col min="16151" max="16151" width="1.42578125" style="1" customWidth="1"/>
    <col min="16152" max="16156" width="2" style="1" customWidth="1"/>
    <col min="16157" max="16157" width="1" style="1" customWidth="1"/>
    <col min="16158" max="16161" width="2" style="1" customWidth="1"/>
    <col min="16162" max="16162" width="2.42578125" style="1" customWidth="1"/>
    <col min="16163" max="16384" width="9.140625" style="1"/>
  </cols>
  <sheetData>
    <row r="3" spans="1:34" ht="15.75" x14ac:dyDescent="0.25">
      <c r="A3" s="149" t="s">
        <v>253</v>
      </c>
      <c r="B3" s="149"/>
      <c r="C3" s="149"/>
      <c r="D3" s="149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  <c r="W3" s="151"/>
    </row>
    <row r="4" spans="1:34" s="4" customFormat="1" ht="12.75" x14ac:dyDescent="0.2">
      <c r="A4" s="162"/>
      <c r="B4" s="162"/>
      <c r="C4" s="162"/>
      <c r="D4" s="162"/>
      <c r="E4" s="163" t="s">
        <v>254</v>
      </c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4"/>
      <c r="W4" s="164"/>
    </row>
    <row r="5" spans="1:34" s="4" customFormat="1" ht="12.75" x14ac:dyDescent="0.2">
      <c r="A5" s="162"/>
      <c r="B5" s="162"/>
      <c r="C5" s="162"/>
      <c r="D5" s="162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4"/>
      <c r="W5" s="164"/>
    </row>
    <row r="6" spans="1:34" s="4" customFormat="1" ht="12.75" x14ac:dyDescent="0.2">
      <c r="A6" s="162"/>
      <c r="B6" s="162"/>
      <c r="C6" s="162"/>
      <c r="D6" s="162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4"/>
      <c r="W6" s="164"/>
    </row>
    <row r="7" spans="1:34" s="4" customFormat="1" ht="12.75" x14ac:dyDescent="0.2">
      <c r="A7" s="162"/>
      <c r="B7" s="162"/>
      <c r="C7" s="162"/>
      <c r="D7" s="162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4"/>
      <c r="W7" s="164"/>
    </row>
    <row r="8" spans="1:34" s="4" customFormat="1" ht="12.75" x14ac:dyDescent="0.2">
      <c r="A8" s="166"/>
      <c r="B8" s="166"/>
      <c r="C8" s="166"/>
      <c r="D8" s="166"/>
      <c r="E8" s="165" t="s">
        <v>1309</v>
      </c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4"/>
      <c r="W8" s="164"/>
    </row>
    <row r="9" spans="1:34" s="4" customFormat="1" ht="12.75" x14ac:dyDescent="0.2">
      <c r="A9" s="166"/>
      <c r="B9" s="166"/>
      <c r="C9" s="166"/>
      <c r="D9" s="166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63"/>
      <c r="R9" s="163"/>
      <c r="S9" s="163"/>
      <c r="T9" s="163"/>
      <c r="U9" s="163"/>
      <c r="V9" s="164"/>
      <c r="W9" s="164"/>
    </row>
    <row r="10" spans="1:34" s="4" customFormat="1" ht="12.75" x14ac:dyDescent="0.2">
      <c r="A10" s="166" t="s">
        <v>255</v>
      </c>
      <c r="B10" s="166"/>
      <c r="C10" s="166"/>
      <c r="D10" s="166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63"/>
      <c r="R10" s="163"/>
      <c r="S10" s="163"/>
      <c r="T10" s="163"/>
      <c r="U10" s="163"/>
      <c r="V10" s="164"/>
      <c r="W10" s="164"/>
    </row>
    <row r="11" spans="1:34" s="4" customFormat="1" ht="12.75" x14ac:dyDescent="0.2">
      <c r="A11" s="166"/>
      <c r="B11" s="167"/>
      <c r="C11" s="166"/>
      <c r="D11" s="166"/>
      <c r="E11" s="166" t="s">
        <v>1310</v>
      </c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63"/>
      <c r="R11" s="163"/>
      <c r="S11" s="163"/>
      <c r="T11" s="163"/>
      <c r="U11" s="163"/>
      <c r="V11" s="164"/>
      <c r="W11" s="164"/>
    </row>
    <row r="12" spans="1:34" s="4" customFormat="1" ht="12.75" x14ac:dyDescent="0.2">
      <c r="A12" s="166"/>
      <c r="B12" s="167"/>
      <c r="C12" s="166"/>
      <c r="D12" s="166"/>
      <c r="E12" s="166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63"/>
      <c r="R12" s="163"/>
      <c r="S12" s="163"/>
      <c r="T12" s="163"/>
      <c r="U12" s="163"/>
      <c r="V12" s="164"/>
      <c r="W12" s="164"/>
    </row>
    <row r="13" spans="1:34" s="4" customFormat="1" ht="13.5" thickBot="1" x14ac:dyDescent="0.25">
      <c r="A13" s="161" t="s">
        <v>256</v>
      </c>
      <c r="B13" s="161"/>
      <c r="C13" s="161"/>
      <c r="D13" s="161"/>
      <c r="E13" s="603">
        <v>31642608</v>
      </c>
      <c r="F13" s="603"/>
      <c r="G13" s="603"/>
      <c r="H13" s="603"/>
      <c r="I13" s="603"/>
      <c r="J13" s="603"/>
      <c r="K13" s="603"/>
      <c r="L13" s="603"/>
      <c r="M13" s="133"/>
      <c r="N13" s="133"/>
      <c r="O13" s="133"/>
      <c r="P13" s="133"/>
      <c r="Q13" s="163"/>
      <c r="R13" s="163"/>
      <c r="S13" s="163"/>
      <c r="T13" s="163"/>
      <c r="U13" s="163"/>
      <c r="V13" s="164"/>
      <c r="W13" s="164"/>
    </row>
    <row r="14" spans="1:34" x14ac:dyDescent="0.25">
      <c r="A14" s="929" t="s">
        <v>384</v>
      </c>
      <c r="B14" s="818"/>
      <c r="C14" s="818"/>
      <c r="D14" s="819"/>
      <c r="E14" s="936" t="s">
        <v>257</v>
      </c>
      <c r="F14" s="937"/>
      <c r="G14" s="937"/>
      <c r="H14" s="937"/>
      <c r="I14" s="937"/>
      <c r="J14" s="937"/>
      <c r="K14" s="937"/>
      <c r="L14" s="937"/>
      <c r="M14" s="937"/>
      <c r="N14" s="937"/>
      <c r="O14" s="937"/>
      <c r="P14" s="937"/>
      <c r="Q14" s="937"/>
      <c r="R14" s="937"/>
      <c r="S14" s="937"/>
      <c r="T14" s="937"/>
      <c r="U14" s="938"/>
      <c r="V14" s="678"/>
      <c r="W14" s="679"/>
      <c r="X14" s="926" t="s">
        <v>382</v>
      </c>
      <c r="Y14" s="927"/>
      <c r="Z14" s="927"/>
      <c r="AA14" s="927"/>
      <c r="AB14" s="927"/>
      <c r="AC14" s="927"/>
      <c r="AD14" s="927"/>
      <c r="AE14" s="927"/>
      <c r="AF14" s="927"/>
      <c r="AG14" s="927"/>
      <c r="AH14" s="928"/>
    </row>
    <row r="15" spans="1:34" ht="24.75" customHeight="1" x14ac:dyDescent="0.25">
      <c r="A15" s="930"/>
      <c r="B15" s="931"/>
      <c r="C15" s="931"/>
      <c r="D15" s="932"/>
      <c r="E15" s="939"/>
      <c r="F15" s="940"/>
      <c r="G15" s="940"/>
      <c r="H15" s="940"/>
      <c r="I15" s="940"/>
      <c r="J15" s="940"/>
      <c r="K15" s="940"/>
      <c r="L15" s="940"/>
      <c r="M15" s="940"/>
      <c r="N15" s="940"/>
      <c r="O15" s="940"/>
      <c r="P15" s="940"/>
      <c r="Q15" s="940"/>
      <c r="R15" s="940"/>
      <c r="S15" s="940"/>
      <c r="T15" s="940"/>
      <c r="U15" s="941"/>
      <c r="V15" s="934"/>
      <c r="W15" s="935"/>
      <c r="X15" s="911" t="s">
        <v>258</v>
      </c>
      <c r="Y15" s="912"/>
      <c r="Z15" s="912"/>
      <c r="AA15" s="912"/>
      <c r="AB15" s="912"/>
      <c r="AC15" s="913"/>
      <c r="AD15" s="923" t="s">
        <v>259</v>
      </c>
      <c r="AE15" s="924"/>
      <c r="AF15" s="924"/>
      <c r="AG15" s="924"/>
      <c r="AH15" s="925"/>
    </row>
    <row r="16" spans="1:34" ht="20.25" customHeight="1" thickBot="1" x14ac:dyDescent="0.3">
      <c r="A16" s="933"/>
      <c r="B16" s="821"/>
      <c r="C16" s="821"/>
      <c r="D16" s="822"/>
      <c r="E16" s="942"/>
      <c r="F16" s="943"/>
      <c r="G16" s="943"/>
      <c r="H16" s="943"/>
      <c r="I16" s="943"/>
      <c r="J16" s="943"/>
      <c r="K16" s="943"/>
      <c r="L16" s="943"/>
      <c r="M16" s="943"/>
      <c r="N16" s="943"/>
      <c r="O16" s="943"/>
      <c r="P16" s="943"/>
      <c r="Q16" s="943"/>
      <c r="R16" s="943"/>
      <c r="S16" s="943"/>
      <c r="T16" s="943"/>
      <c r="U16" s="944"/>
      <c r="V16" s="680"/>
      <c r="W16" s="681"/>
      <c r="X16" s="914">
        <v>41639</v>
      </c>
      <c r="Y16" s="915"/>
      <c r="Z16" s="915"/>
      <c r="AA16" s="915"/>
      <c r="AB16" s="915"/>
      <c r="AC16" s="916"/>
      <c r="AD16" s="914">
        <v>41274</v>
      </c>
      <c r="AE16" s="915"/>
      <c r="AF16" s="915"/>
      <c r="AG16" s="915"/>
      <c r="AH16" s="916"/>
    </row>
    <row r="17" spans="1:34" ht="15.75" thickBot="1" x14ac:dyDescent="0.3">
      <c r="A17" s="773" t="s">
        <v>260</v>
      </c>
      <c r="B17" s="774"/>
      <c r="C17" s="774"/>
      <c r="D17" s="775"/>
      <c r="E17" s="776" t="s">
        <v>261</v>
      </c>
      <c r="F17" s="777"/>
      <c r="G17" s="777"/>
      <c r="H17" s="777"/>
      <c r="I17" s="777"/>
      <c r="J17" s="777"/>
      <c r="K17" s="777"/>
      <c r="L17" s="777"/>
      <c r="M17" s="777"/>
      <c r="N17" s="777"/>
      <c r="O17" s="777"/>
      <c r="P17" s="777"/>
      <c r="Q17" s="777"/>
      <c r="R17" s="777"/>
      <c r="S17" s="777"/>
      <c r="T17" s="777"/>
      <c r="U17" s="778"/>
      <c r="V17" s="779"/>
      <c r="W17" s="780"/>
      <c r="X17" s="781"/>
      <c r="Y17" s="782"/>
      <c r="Z17" s="782"/>
      <c r="AA17" s="782"/>
      <c r="AB17" s="782"/>
      <c r="AC17" s="783"/>
      <c r="AD17" s="781"/>
      <c r="AE17" s="782"/>
      <c r="AF17" s="782"/>
      <c r="AG17" s="782"/>
      <c r="AH17" s="783"/>
    </row>
    <row r="18" spans="1:34" ht="15" customHeight="1" thickBot="1" x14ac:dyDescent="0.3">
      <c r="A18" s="784" t="s">
        <v>1291</v>
      </c>
      <c r="B18" s="785"/>
      <c r="C18" s="785"/>
      <c r="D18" s="786"/>
      <c r="E18" s="872" t="s">
        <v>1292</v>
      </c>
      <c r="F18" s="873"/>
      <c r="G18" s="873"/>
      <c r="H18" s="873"/>
      <c r="I18" s="873"/>
      <c r="J18" s="873"/>
      <c r="K18" s="873"/>
      <c r="L18" s="873"/>
      <c r="M18" s="873"/>
      <c r="N18" s="873"/>
      <c r="O18" s="873"/>
      <c r="P18" s="873"/>
      <c r="Q18" s="873"/>
      <c r="R18" s="873"/>
      <c r="S18" s="873"/>
      <c r="T18" s="873"/>
      <c r="U18" s="874"/>
      <c r="V18" s="870" t="s">
        <v>383</v>
      </c>
      <c r="W18" s="871"/>
      <c r="X18" s="917">
        <v>427130</v>
      </c>
      <c r="Y18" s="918"/>
      <c r="Z18" s="918"/>
      <c r="AA18" s="918"/>
      <c r="AB18" s="918"/>
      <c r="AC18" s="919"/>
      <c r="AD18" s="917">
        <v>323034</v>
      </c>
      <c r="AE18" s="918"/>
      <c r="AF18" s="918"/>
      <c r="AG18" s="918"/>
      <c r="AH18" s="919"/>
    </row>
    <row r="19" spans="1:34" ht="30.75" customHeight="1" thickBot="1" x14ac:dyDescent="0.3">
      <c r="A19" s="784" t="s">
        <v>265</v>
      </c>
      <c r="B19" s="785"/>
      <c r="C19" s="785"/>
      <c r="D19" s="786"/>
      <c r="E19" s="872" t="s">
        <v>1293</v>
      </c>
      <c r="F19" s="873"/>
      <c r="G19" s="873"/>
      <c r="H19" s="873"/>
      <c r="I19" s="873"/>
      <c r="J19" s="873"/>
      <c r="K19" s="873"/>
      <c r="L19" s="873"/>
      <c r="M19" s="873"/>
      <c r="N19" s="873"/>
      <c r="O19" s="873"/>
      <c r="P19" s="873"/>
      <c r="Q19" s="873"/>
      <c r="R19" s="873"/>
      <c r="S19" s="873"/>
      <c r="T19" s="873"/>
      <c r="U19" s="874"/>
      <c r="V19" s="870" t="s">
        <v>383</v>
      </c>
      <c r="W19" s="871"/>
      <c r="X19" s="920">
        <f>SUM(X20:AC36)</f>
        <v>146122</v>
      </c>
      <c r="Y19" s="921"/>
      <c r="Z19" s="921"/>
      <c r="AA19" s="921"/>
      <c r="AB19" s="921"/>
      <c r="AC19" s="922"/>
      <c r="AD19" s="920">
        <f>SUM(AD20:AH36)</f>
        <v>151741</v>
      </c>
      <c r="AE19" s="921"/>
      <c r="AF19" s="921"/>
      <c r="AG19" s="921"/>
      <c r="AH19" s="922"/>
    </row>
    <row r="20" spans="1:34" x14ac:dyDescent="0.25">
      <c r="A20" s="755" t="s">
        <v>266</v>
      </c>
      <c r="B20" s="756"/>
      <c r="C20" s="756"/>
      <c r="D20" s="757"/>
      <c r="E20" s="865" t="s">
        <v>267</v>
      </c>
      <c r="F20" s="866"/>
      <c r="G20" s="866"/>
      <c r="H20" s="866"/>
      <c r="I20" s="866"/>
      <c r="J20" s="866"/>
      <c r="K20" s="866"/>
      <c r="L20" s="866"/>
      <c r="M20" s="866"/>
      <c r="N20" s="866"/>
      <c r="O20" s="866"/>
      <c r="P20" s="866"/>
      <c r="Q20" s="866"/>
      <c r="R20" s="866"/>
      <c r="S20" s="866"/>
      <c r="T20" s="866"/>
      <c r="U20" s="867"/>
      <c r="V20" s="845" t="s">
        <v>262</v>
      </c>
      <c r="W20" s="846"/>
      <c r="X20" s="628">
        <v>97617</v>
      </c>
      <c r="Y20" s="629"/>
      <c r="Z20" s="629"/>
      <c r="AA20" s="629"/>
      <c r="AB20" s="629"/>
      <c r="AC20" s="630"/>
      <c r="AD20" s="881">
        <v>84504</v>
      </c>
      <c r="AE20" s="882"/>
      <c r="AF20" s="882"/>
      <c r="AG20" s="882"/>
      <c r="AH20" s="883"/>
    </row>
    <row r="21" spans="1:34" x14ac:dyDescent="0.25">
      <c r="A21" s="770" t="s">
        <v>268</v>
      </c>
      <c r="B21" s="771"/>
      <c r="C21" s="771"/>
      <c r="D21" s="772"/>
      <c r="E21" s="862" t="s">
        <v>269</v>
      </c>
      <c r="F21" s="863"/>
      <c r="G21" s="863"/>
      <c r="H21" s="863"/>
      <c r="I21" s="863"/>
      <c r="J21" s="863"/>
      <c r="K21" s="863"/>
      <c r="L21" s="863"/>
      <c r="M21" s="863"/>
      <c r="N21" s="863"/>
      <c r="O21" s="863"/>
      <c r="P21" s="863"/>
      <c r="Q21" s="863"/>
      <c r="R21" s="863"/>
      <c r="S21" s="863"/>
      <c r="T21" s="863"/>
      <c r="U21" s="864"/>
      <c r="V21" s="843" t="s">
        <v>262</v>
      </c>
      <c r="W21" s="844"/>
      <c r="X21" s="814"/>
      <c r="Y21" s="815"/>
      <c r="Z21" s="815"/>
      <c r="AA21" s="815"/>
      <c r="AB21" s="815"/>
      <c r="AC21" s="816"/>
      <c r="AD21" s="908"/>
      <c r="AE21" s="909"/>
      <c r="AF21" s="909"/>
      <c r="AG21" s="909"/>
      <c r="AH21" s="910"/>
    </row>
    <row r="22" spans="1:34" x14ac:dyDescent="0.25">
      <c r="A22" s="770" t="s">
        <v>270</v>
      </c>
      <c r="B22" s="771"/>
      <c r="C22" s="771"/>
      <c r="D22" s="772"/>
      <c r="E22" s="862" t="s">
        <v>271</v>
      </c>
      <c r="F22" s="863"/>
      <c r="G22" s="863"/>
      <c r="H22" s="863"/>
      <c r="I22" s="863"/>
      <c r="J22" s="863"/>
      <c r="K22" s="863"/>
      <c r="L22" s="863"/>
      <c r="M22" s="863"/>
      <c r="N22" s="863"/>
      <c r="O22" s="863"/>
      <c r="P22" s="863"/>
      <c r="Q22" s="863"/>
      <c r="R22" s="863"/>
      <c r="S22" s="863"/>
      <c r="T22" s="863"/>
      <c r="U22" s="864"/>
      <c r="V22" s="843" t="s">
        <v>383</v>
      </c>
      <c r="W22" s="844"/>
      <c r="X22" s="814"/>
      <c r="Y22" s="815"/>
      <c r="Z22" s="815"/>
      <c r="AA22" s="815"/>
      <c r="AB22" s="815"/>
      <c r="AC22" s="816"/>
      <c r="AD22" s="908"/>
      <c r="AE22" s="909"/>
      <c r="AF22" s="909"/>
      <c r="AG22" s="909"/>
      <c r="AH22" s="910"/>
    </row>
    <row r="23" spans="1:34" x14ac:dyDescent="0.25">
      <c r="A23" s="770" t="s">
        <v>272</v>
      </c>
      <c r="B23" s="771"/>
      <c r="C23" s="771"/>
      <c r="D23" s="772"/>
      <c r="E23" s="862" t="s">
        <v>273</v>
      </c>
      <c r="F23" s="863"/>
      <c r="G23" s="863"/>
      <c r="H23" s="863"/>
      <c r="I23" s="863"/>
      <c r="J23" s="863"/>
      <c r="K23" s="863"/>
      <c r="L23" s="863"/>
      <c r="M23" s="863"/>
      <c r="N23" s="863"/>
      <c r="O23" s="863"/>
      <c r="P23" s="863"/>
      <c r="Q23" s="863"/>
      <c r="R23" s="863"/>
      <c r="S23" s="863"/>
      <c r="T23" s="863"/>
      <c r="U23" s="864"/>
      <c r="V23" s="843" t="s">
        <v>383</v>
      </c>
      <c r="W23" s="844"/>
      <c r="X23" s="814">
        <v>12012</v>
      </c>
      <c r="Y23" s="815"/>
      <c r="Z23" s="815"/>
      <c r="AA23" s="815"/>
      <c r="AB23" s="815"/>
      <c r="AC23" s="816"/>
      <c r="AD23" s="908">
        <v>6860</v>
      </c>
      <c r="AE23" s="909"/>
      <c r="AF23" s="909"/>
      <c r="AG23" s="909"/>
      <c r="AH23" s="910"/>
    </row>
    <row r="24" spans="1:34" x14ac:dyDescent="0.25">
      <c r="A24" s="770" t="s">
        <v>274</v>
      </c>
      <c r="B24" s="771"/>
      <c r="C24" s="771"/>
      <c r="D24" s="772"/>
      <c r="E24" s="862" t="s">
        <v>275</v>
      </c>
      <c r="F24" s="863"/>
      <c r="G24" s="863"/>
      <c r="H24" s="863"/>
      <c r="I24" s="863"/>
      <c r="J24" s="863"/>
      <c r="K24" s="863"/>
      <c r="L24" s="863"/>
      <c r="M24" s="863"/>
      <c r="N24" s="863"/>
      <c r="O24" s="863"/>
      <c r="P24" s="863"/>
      <c r="Q24" s="863"/>
      <c r="R24" s="863"/>
      <c r="S24" s="863"/>
      <c r="T24" s="863"/>
      <c r="U24" s="864"/>
      <c r="V24" s="843" t="s">
        <v>383</v>
      </c>
      <c r="W24" s="844"/>
      <c r="X24" s="814">
        <v>-9</v>
      </c>
      <c r="Y24" s="815"/>
      <c r="Z24" s="815"/>
      <c r="AA24" s="815"/>
      <c r="AB24" s="815"/>
      <c r="AC24" s="816"/>
      <c r="AD24" s="908">
        <v>45400</v>
      </c>
      <c r="AE24" s="909"/>
      <c r="AF24" s="909"/>
      <c r="AG24" s="909"/>
      <c r="AH24" s="910"/>
    </row>
    <row r="25" spans="1:34" ht="15" customHeight="1" x14ac:dyDescent="0.25">
      <c r="A25" s="853" t="s">
        <v>276</v>
      </c>
      <c r="B25" s="854"/>
      <c r="C25" s="854"/>
      <c r="D25" s="855"/>
      <c r="E25" s="688" t="s">
        <v>387</v>
      </c>
      <c r="F25" s="689"/>
      <c r="G25" s="689"/>
      <c r="H25" s="689"/>
      <c r="I25" s="689"/>
      <c r="J25" s="689"/>
      <c r="K25" s="689"/>
      <c r="L25" s="689"/>
      <c r="M25" s="689"/>
      <c r="N25" s="689"/>
      <c r="O25" s="689"/>
      <c r="P25" s="689"/>
      <c r="Q25" s="689"/>
      <c r="R25" s="689"/>
      <c r="S25" s="689"/>
      <c r="T25" s="689"/>
      <c r="U25" s="690"/>
      <c r="V25" s="810" t="s">
        <v>383</v>
      </c>
      <c r="W25" s="811"/>
      <c r="X25" s="814">
        <v>-2478</v>
      </c>
      <c r="Y25" s="815"/>
      <c r="Z25" s="815"/>
      <c r="AA25" s="815"/>
      <c r="AB25" s="815"/>
      <c r="AC25" s="816"/>
      <c r="AD25" s="896">
        <v>-1523</v>
      </c>
      <c r="AE25" s="897"/>
      <c r="AF25" s="897"/>
      <c r="AG25" s="897"/>
      <c r="AH25" s="898"/>
    </row>
    <row r="26" spans="1:34" ht="12" customHeight="1" x14ac:dyDescent="0.25">
      <c r="A26" s="859"/>
      <c r="B26" s="860"/>
      <c r="C26" s="860"/>
      <c r="D26" s="861"/>
      <c r="E26" s="691"/>
      <c r="F26" s="692"/>
      <c r="G26" s="692"/>
      <c r="H26" s="692"/>
      <c r="I26" s="692"/>
      <c r="J26" s="692"/>
      <c r="K26" s="692"/>
      <c r="L26" s="692"/>
      <c r="M26" s="692"/>
      <c r="N26" s="692"/>
      <c r="O26" s="692"/>
      <c r="P26" s="692"/>
      <c r="Q26" s="692"/>
      <c r="R26" s="692"/>
      <c r="S26" s="692"/>
      <c r="T26" s="692"/>
      <c r="U26" s="693"/>
      <c r="V26" s="831"/>
      <c r="W26" s="832"/>
      <c r="X26" s="833"/>
      <c r="Y26" s="834"/>
      <c r="Z26" s="834"/>
      <c r="AA26" s="834"/>
      <c r="AB26" s="834"/>
      <c r="AC26" s="835"/>
      <c r="AD26" s="899"/>
      <c r="AE26" s="900"/>
      <c r="AF26" s="900"/>
      <c r="AG26" s="900"/>
      <c r="AH26" s="901"/>
    </row>
    <row r="27" spans="1:34" x14ac:dyDescent="0.25">
      <c r="A27" s="770" t="s">
        <v>277</v>
      </c>
      <c r="B27" s="771"/>
      <c r="C27" s="771"/>
      <c r="D27" s="772"/>
      <c r="E27" s="875" t="s">
        <v>278</v>
      </c>
      <c r="F27" s="876"/>
      <c r="G27" s="876"/>
      <c r="H27" s="876"/>
      <c r="I27" s="876"/>
      <c r="J27" s="876"/>
      <c r="K27" s="876"/>
      <c r="L27" s="876"/>
      <c r="M27" s="876"/>
      <c r="N27" s="876"/>
      <c r="O27" s="876"/>
      <c r="P27" s="876"/>
      <c r="Q27" s="876"/>
      <c r="R27" s="876"/>
      <c r="S27" s="876"/>
      <c r="T27" s="876"/>
      <c r="U27" s="877"/>
      <c r="V27" s="843" t="s">
        <v>264</v>
      </c>
      <c r="W27" s="844"/>
      <c r="X27" s="814"/>
      <c r="Y27" s="815"/>
      <c r="Z27" s="815"/>
      <c r="AA27" s="815"/>
      <c r="AB27" s="815"/>
      <c r="AC27" s="816"/>
      <c r="AD27" s="908"/>
      <c r="AE27" s="909"/>
      <c r="AF27" s="909"/>
      <c r="AG27" s="909"/>
      <c r="AH27" s="910"/>
    </row>
    <row r="28" spans="1:34" x14ac:dyDescent="0.25">
      <c r="A28" s="770" t="s">
        <v>279</v>
      </c>
      <c r="B28" s="771"/>
      <c r="C28" s="771"/>
      <c r="D28" s="772"/>
      <c r="E28" s="875" t="s">
        <v>280</v>
      </c>
      <c r="F28" s="876"/>
      <c r="G28" s="876"/>
      <c r="H28" s="876"/>
      <c r="I28" s="876"/>
      <c r="J28" s="876"/>
      <c r="K28" s="876"/>
      <c r="L28" s="876"/>
      <c r="M28" s="876"/>
      <c r="N28" s="876"/>
      <c r="O28" s="876"/>
      <c r="P28" s="876"/>
      <c r="Q28" s="876"/>
      <c r="R28" s="876"/>
      <c r="S28" s="876"/>
      <c r="T28" s="876"/>
      <c r="U28" s="877"/>
      <c r="V28" s="831" t="s">
        <v>262</v>
      </c>
      <c r="W28" s="832"/>
      <c r="X28" s="814">
        <v>39889</v>
      </c>
      <c r="Y28" s="815"/>
      <c r="Z28" s="815"/>
      <c r="AA28" s="815"/>
      <c r="AB28" s="815"/>
      <c r="AC28" s="816"/>
      <c r="AD28" s="908">
        <v>4574</v>
      </c>
      <c r="AE28" s="909"/>
      <c r="AF28" s="909"/>
      <c r="AG28" s="909"/>
      <c r="AH28" s="910"/>
    </row>
    <row r="29" spans="1:34" x14ac:dyDescent="0.25">
      <c r="A29" s="770" t="s">
        <v>281</v>
      </c>
      <c r="B29" s="771"/>
      <c r="C29" s="771"/>
      <c r="D29" s="772"/>
      <c r="E29" s="875" t="s">
        <v>282</v>
      </c>
      <c r="F29" s="876"/>
      <c r="G29" s="876"/>
      <c r="H29" s="876"/>
      <c r="I29" s="876"/>
      <c r="J29" s="876"/>
      <c r="K29" s="876"/>
      <c r="L29" s="876"/>
      <c r="M29" s="876"/>
      <c r="N29" s="876"/>
      <c r="O29" s="876"/>
      <c r="P29" s="876"/>
      <c r="Q29" s="876"/>
      <c r="R29" s="876"/>
      <c r="S29" s="876"/>
      <c r="T29" s="876"/>
      <c r="U29" s="877"/>
      <c r="V29" s="843" t="s">
        <v>264</v>
      </c>
      <c r="W29" s="844"/>
      <c r="X29" s="814">
        <v>-909</v>
      </c>
      <c r="Y29" s="815"/>
      <c r="Z29" s="815"/>
      <c r="AA29" s="815"/>
      <c r="AB29" s="815"/>
      <c r="AC29" s="816"/>
      <c r="AD29" s="908">
        <v>-1159</v>
      </c>
      <c r="AE29" s="909"/>
      <c r="AF29" s="909"/>
      <c r="AG29" s="909"/>
      <c r="AH29" s="910"/>
    </row>
    <row r="30" spans="1:34" ht="15" customHeight="1" x14ac:dyDescent="0.25">
      <c r="A30" s="853" t="s">
        <v>283</v>
      </c>
      <c r="B30" s="854"/>
      <c r="C30" s="854"/>
      <c r="D30" s="855"/>
      <c r="E30" s="688" t="s">
        <v>388</v>
      </c>
      <c r="F30" s="689"/>
      <c r="G30" s="689"/>
      <c r="H30" s="689"/>
      <c r="I30" s="689"/>
      <c r="J30" s="689"/>
      <c r="K30" s="689"/>
      <c r="L30" s="689"/>
      <c r="M30" s="689"/>
      <c r="N30" s="689"/>
      <c r="O30" s="689"/>
      <c r="P30" s="689"/>
      <c r="Q30" s="689"/>
      <c r="R30" s="689"/>
      <c r="S30" s="689"/>
      <c r="T30" s="689"/>
      <c r="U30" s="690"/>
      <c r="V30" s="810" t="s">
        <v>264</v>
      </c>
      <c r="W30" s="811"/>
      <c r="X30" s="814"/>
      <c r="Y30" s="815"/>
      <c r="Z30" s="815"/>
      <c r="AA30" s="815"/>
      <c r="AB30" s="815"/>
      <c r="AC30" s="815"/>
      <c r="AD30" s="896">
        <v>-2</v>
      </c>
      <c r="AE30" s="897"/>
      <c r="AF30" s="897"/>
      <c r="AG30" s="897"/>
      <c r="AH30" s="898"/>
    </row>
    <row r="31" spans="1:34" x14ac:dyDescent="0.25">
      <c r="A31" s="859"/>
      <c r="B31" s="860"/>
      <c r="C31" s="860"/>
      <c r="D31" s="861"/>
      <c r="E31" s="691"/>
      <c r="F31" s="692"/>
      <c r="G31" s="692"/>
      <c r="H31" s="692"/>
      <c r="I31" s="692"/>
      <c r="J31" s="692"/>
      <c r="K31" s="692"/>
      <c r="L31" s="692"/>
      <c r="M31" s="692"/>
      <c r="N31" s="692"/>
      <c r="O31" s="692"/>
      <c r="P31" s="692"/>
      <c r="Q31" s="692"/>
      <c r="R31" s="692"/>
      <c r="S31" s="692"/>
      <c r="T31" s="692"/>
      <c r="U31" s="693"/>
      <c r="V31" s="831"/>
      <c r="W31" s="832"/>
      <c r="X31" s="833"/>
      <c r="Y31" s="834"/>
      <c r="Z31" s="834"/>
      <c r="AA31" s="834"/>
      <c r="AB31" s="834"/>
      <c r="AC31" s="834"/>
      <c r="AD31" s="899"/>
      <c r="AE31" s="900"/>
      <c r="AF31" s="900"/>
      <c r="AG31" s="900"/>
      <c r="AH31" s="901"/>
    </row>
    <row r="32" spans="1:34" ht="15" customHeight="1" x14ac:dyDescent="0.25">
      <c r="A32" s="853" t="s">
        <v>284</v>
      </c>
      <c r="B32" s="854"/>
      <c r="C32" s="854"/>
      <c r="D32" s="855"/>
      <c r="E32" s="688" t="s">
        <v>389</v>
      </c>
      <c r="F32" s="689"/>
      <c r="G32" s="689"/>
      <c r="H32" s="689"/>
      <c r="I32" s="689"/>
      <c r="J32" s="689"/>
      <c r="K32" s="689"/>
      <c r="L32" s="689"/>
      <c r="M32" s="689"/>
      <c r="N32" s="689"/>
      <c r="O32" s="689"/>
      <c r="P32" s="689"/>
      <c r="Q32" s="689"/>
      <c r="R32" s="689"/>
      <c r="S32" s="689"/>
      <c r="T32" s="689"/>
      <c r="U32" s="690"/>
      <c r="V32" s="810" t="s">
        <v>262</v>
      </c>
      <c r="W32" s="811"/>
      <c r="X32" s="814"/>
      <c r="Y32" s="815"/>
      <c r="Z32" s="815"/>
      <c r="AA32" s="815"/>
      <c r="AB32" s="815"/>
      <c r="AC32" s="816"/>
      <c r="AD32" s="896">
        <v>32</v>
      </c>
      <c r="AE32" s="897"/>
      <c r="AF32" s="897"/>
      <c r="AG32" s="897"/>
      <c r="AH32" s="898"/>
    </row>
    <row r="33" spans="1:34" x14ac:dyDescent="0.25">
      <c r="A33" s="859"/>
      <c r="B33" s="860"/>
      <c r="C33" s="860"/>
      <c r="D33" s="861"/>
      <c r="E33" s="691"/>
      <c r="F33" s="692"/>
      <c r="G33" s="692"/>
      <c r="H33" s="692"/>
      <c r="I33" s="692"/>
      <c r="J33" s="692"/>
      <c r="K33" s="692"/>
      <c r="L33" s="692"/>
      <c r="M33" s="692"/>
      <c r="N33" s="692"/>
      <c r="O33" s="692"/>
      <c r="P33" s="692"/>
      <c r="Q33" s="692"/>
      <c r="R33" s="692"/>
      <c r="S33" s="692"/>
      <c r="T33" s="692"/>
      <c r="U33" s="693"/>
      <c r="V33" s="831"/>
      <c r="W33" s="832"/>
      <c r="X33" s="833"/>
      <c r="Y33" s="834"/>
      <c r="Z33" s="834"/>
      <c r="AA33" s="834"/>
      <c r="AB33" s="834"/>
      <c r="AC33" s="835"/>
      <c r="AD33" s="899"/>
      <c r="AE33" s="900"/>
      <c r="AF33" s="900"/>
      <c r="AG33" s="900"/>
      <c r="AH33" s="901"/>
    </row>
    <row r="34" spans="1:34" ht="15" customHeight="1" x14ac:dyDescent="0.25">
      <c r="A34" s="853" t="s">
        <v>285</v>
      </c>
      <c r="B34" s="854"/>
      <c r="C34" s="854"/>
      <c r="D34" s="855"/>
      <c r="E34" s="688" t="s">
        <v>390</v>
      </c>
      <c r="F34" s="689"/>
      <c r="G34" s="689"/>
      <c r="H34" s="689"/>
      <c r="I34" s="689"/>
      <c r="J34" s="689"/>
      <c r="K34" s="689"/>
      <c r="L34" s="689"/>
      <c r="M34" s="689"/>
      <c r="N34" s="689"/>
      <c r="O34" s="689"/>
      <c r="P34" s="689"/>
      <c r="Q34" s="689"/>
      <c r="R34" s="689"/>
      <c r="S34" s="689"/>
      <c r="T34" s="689"/>
      <c r="U34" s="690"/>
      <c r="V34" s="810" t="s">
        <v>383</v>
      </c>
      <c r="W34" s="811"/>
      <c r="X34" s="814"/>
      <c r="Y34" s="815"/>
      <c r="Z34" s="815"/>
      <c r="AA34" s="815"/>
      <c r="AB34" s="815"/>
      <c r="AC34" s="815"/>
      <c r="AD34" s="896">
        <v>947</v>
      </c>
      <c r="AE34" s="897"/>
      <c r="AF34" s="897"/>
      <c r="AG34" s="897"/>
      <c r="AH34" s="898"/>
    </row>
    <row r="35" spans="1:34" ht="12" customHeight="1" x14ac:dyDescent="0.25">
      <c r="A35" s="859"/>
      <c r="B35" s="860"/>
      <c r="C35" s="860"/>
      <c r="D35" s="861"/>
      <c r="E35" s="691"/>
      <c r="F35" s="692"/>
      <c r="G35" s="692"/>
      <c r="H35" s="692"/>
      <c r="I35" s="692"/>
      <c r="J35" s="692"/>
      <c r="K35" s="692"/>
      <c r="L35" s="692"/>
      <c r="M35" s="692"/>
      <c r="N35" s="692"/>
      <c r="O35" s="692"/>
      <c r="P35" s="692"/>
      <c r="Q35" s="692"/>
      <c r="R35" s="692"/>
      <c r="S35" s="692"/>
      <c r="T35" s="692"/>
      <c r="U35" s="693"/>
      <c r="V35" s="831"/>
      <c r="W35" s="832"/>
      <c r="X35" s="833"/>
      <c r="Y35" s="834"/>
      <c r="Z35" s="834"/>
      <c r="AA35" s="834"/>
      <c r="AB35" s="834"/>
      <c r="AC35" s="834"/>
      <c r="AD35" s="899"/>
      <c r="AE35" s="900"/>
      <c r="AF35" s="900"/>
      <c r="AG35" s="900"/>
      <c r="AH35" s="901"/>
    </row>
    <row r="36" spans="1:34" ht="34.5" customHeight="1" thickBot="1" x14ac:dyDescent="0.3">
      <c r="A36" s="764" t="s">
        <v>286</v>
      </c>
      <c r="B36" s="765"/>
      <c r="C36" s="765"/>
      <c r="D36" s="766"/>
      <c r="E36" s="878" t="s">
        <v>1294</v>
      </c>
      <c r="F36" s="879"/>
      <c r="G36" s="879"/>
      <c r="H36" s="879"/>
      <c r="I36" s="879"/>
      <c r="J36" s="879"/>
      <c r="K36" s="879"/>
      <c r="L36" s="879"/>
      <c r="M36" s="879"/>
      <c r="N36" s="879"/>
      <c r="O36" s="879"/>
      <c r="P36" s="879"/>
      <c r="Q36" s="879"/>
      <c r="R36" s="879"/>
      <c r="S36" s="879"/>
      <c r="T36" s="879"/>
      <c r="U36" s="880"/>
      <c r="V36" s="868" t="s">
        <v>383</v>
      </c>
      <c r="W36" s="869"/>
      <c r="X36" s="902"/>
      <c r="Y36" s="903"/>
      <c r="Z36" s="903"/>
      <c r="AA36" s="903"/>
      <c r="AB36" s="903"/>
      <c r="AC36" s="904"/>
      <c r="AD36" s="905">
        <v>12108</v>
      </c>
      <c r="AE36" s="906"/>
      <c r="AF36" s="906"/>
      <c r="AG36" s="906"/>
      <c r="AH36" s="907"/>
    </row>
    <row r="37" spans="1:34" ht="15.75" thickBot="1" x14ac:dyDescent="0.3">
      <c r="A37" s="784" t="s">
        <v>287</v>
      </c>
      <c r="B37" s="785"/>
      <c r="C37" s="785"/>
      <c r="D37" s="786"/>
      <c r="E37" s="872" t="s">
        <v>1295</v>
      </c>
      <c r="F37" s="873"/>
      <c r="G37" s="873"/>
      <c r="H37" s="873"/>
      <c r="I37" s="873"/>
      <c r="J37" s="873"/>
      <c r="K37" s="873"/>
      <c r="L37" s="873"/>
      <c r="M37" s="873"/>
      <c r="N37" s="873"/>
      <c r="O37" s="873"/>
      <c r="P37" s="873"/>
      <c r="Q37" s="873"/>
      <c r="R37" s="873"/>
      <c r="S37" s="873"/>
      <c r="T37" s="873"/>
      <c r="U37" s="874"/>
      <c r="V37" s="870"/>
      <c r="W37" s="871"/>
      <c r="X37" s="887">
        <f>SUM(X38:AC42)</f>
        <v>83777</v>
      </c>
      <c r="Y37" s="888"/>
      <c r="Z37" s="888"/>
      <c r="AA37" s="888"/>
      <c r="AB37" s="888"/>
      <c r="AC37" s="889"/>
      <c r="AD37" s="887">
        <f>SUM(AD38:AH42)</f>
        <v>726921</v>
      </c>
      <c r="AE37" s="888"/>
      <c r="AF37" s="888"/>
      <c r="AG37" s="888"/>
      <c r="AH37" s="889"/>
    </row>
    <row r="38" spans="1:34" x14ac:dyDescent="0.25">
      <c r="A38" s="755" t="s">
        <v>288</v>
      </c>
      <c r="B38" s="756"/>
      <c r="C38" s="756"/>
      <c r="D38" s="757"/>
      <c r="E38" s="865" t="s">
        <v>1296</v>
      </c>
      <c r="F38" s="866"/>
      <c r="G38" s="866"/>
      <c r="H38" s="866"/>
      <c r="I38" s="866"/>
      <c r="J38" s="866"/>
      <c r="K38" s="866"/>
      <c r="L38" s="866"/>
      <c r="M38" s="866"/>
      <c r="N38" s="866"/>
      <c r="O38" s="866"/>
      <c r="P38" s="866"/>
      <c r="Q38" s="866"/>
      <c r="R38" s="866"/>
      <c r="S38" s="866"/>
      <c r="T38" s="866"/>
      <c r="U38" s="867"/>
      <c r="V38" s="845" t="s">
        <v>385</v>
      </c>
      <c r="W38" s="846"/>
      <c r="X38" s="890">
        <v>-179091</v>
      </c>
      <c r="Y38" s="891"/>
      <c r="Z38" s="891"/>
      <c r="AA38" s="891"/>
      <c r="AB38" s="891"/>
      <c r="AC38" s="892"/>
      <c r="AD38" s="890">
        <v>546829</v>
      </c>
      <c r="AE38" s="891"/>
      <c r="AF38" s="891"/>
      <c r="AG38" s="891"/>
      <c r="AH38" s="892"/>
    </row>
    <row r="39" spans="1:34" x14ac:dyDescent="0.25">
      <c r="A39" s="770" t="s">
        <v>289</v>
      </c>
      <c r="B39" s="771"/>
      <c r="C39" s="771"/>
      <c r="D39" s="772"/>
      <c r="E39" s="862" t="s">
        <v>1297</v>
      </c>
      <c r="F39" s="863"/>
      <c r="G39" s="863"/>
      <c r="H39" s="863"/>
      <c r="I39" s="863"/>
      <c r="J39" s="863"/>
      <c r="K39" s="863"/>
      <c r="L39" s="863"/>
      <c r="M39" s="863"/>
      <c r="N39" s="863"/>
      <c r="O39" s="863"/>
      <c r="P39" s="863"/>
      <c r="Q39" s="863"/>
      <c r="R39" s="863"/>
      <c r="S39" s="863"/>
      <c r="T39" s="863"/>
      <c r="U39" s="864"/>
      <c r="V39" s="843" t="s">
        <v>383</v>
      </c>
      <c r="W39" s="844"/>
      <c r="X39" s="893">
        <f>149896+1</f>
        <v>149897</v>
      </c>
      <c r="Y39" s="894"/>
      <c r="Z39" s="894"/>
      <c r="AA39" s="894"/>
      <c r="AB39" s="894"/>
      <c r="AC39" s="895"/>
      <c r="AD39" s="893">
        <v>74813</v>
      </c>
      <c r="AE39" s="894"/>
      <c r="AF39" s="894"/>
      <c r="AG39" s="894"/>
      <c r="AH39" s="895"/>
    </row>
    <row r="40" spans="1:34" x14ac:dyDescent="0.25">
      <c r="A40" s="770" t="s">
        <v>290</v>
      </c>
      <c r="B40" s="771"/>
      <c r="C40" s="771"/>
      <c r="D40" s="772"/>
      <c r="E40" s="862" t="s">
        <v>291</v>
      </c>
      <c r="F40" s="863"/>
      <c r="G40" s="863"/>
      <c r="H40" s="863"/>
      <c r="I40" s="863"/>
      <c r="J40" s="863"/>
      <c r="K40" s="863"/>
      <c r="L40" s="863"/>
      <c r="M40" s="863"/>
      <c r="N40" s="863"/>
      <c r="O40" s="863"/>
      <c r="P40" s="863"/>
      <c r="Q40" s="863"/>
      <c r="R40" s="863"/>
      <c r="S40" s="863"/>
      <c r="T40" s="863"/>
      <c r="U40" s="864"/>
      <c r="V40" s="843" t="s">
        <v>383</v>
      </c>
      <c r="W40" s="844"/>
      <c r="X40" s="884">
        <v>112971</v>
      </c>
      <c r="Y40" s="885"/>
      <c r="Z40" s="885"/>
      <c r="AA40" s="885"/>
      <c r="AB40" s="885"/>
      <c r="AC40" s="886"/>
      <c r="AD40" s="884">
        <v>105279</v>
      </c>
      <c r="AE40" s="885"/>
      <c r="AF40" s="885"/>
      <c r="AG40" s="885"/>
      <c r="AH40" s="886"/>
    </row>
    <row r="41" spans="1:34" ht="15" customHeight="1" x14ac:dyDescent="0.25">
      <c r="A41" s="853" t="s">
        <v>292</v>
      </c>
      <c r="B41" s="854"/>
      <c r="C41" s="854"/>
      <c r="D41" s="855"/>
      <c r="E41" s="688" t="s">
        <v>1298</v>
      </c>
      <c r="F41" s="689"/>
      <c r="G41" s="689"/>
      <c r="H41" s="689"/>
      <c r="I41" s="689"/>
      <c r="J41" s="689"/>
      <c r="K41" s="689"/>
      <c r="L41" s="689"/>
      <c r="M41" s="689"/>
      <c r="N41" s="689"/>
      <c r="O41" s="689"/>
      <c r="P41" s="689"/>
      <c r="Q41" s="689"/>
      <c r="R41" s="689"/>
      <c r="S41" s="689"/>
      <c r="T41" s="689"/>
      <c r="U41" s="690"/>
      <c r="V41" s="810" t="s">
        <v>383</v>
      </c>
      <c r="W41" s="811"/>
      <c r="X41" s="814"/>
      <c r="Y41" s="815"/>
      <c r="Z41" s="815"/>
      <c r="AA41" s="815"/>
      <c r="AB41" s="815"/>
      <c r="AC41" s="815"/>
      <c r="AD41" s="814"/>
      <c r="AE41" s="815"/>
      <c r="AF41" s="815"/>
      <c r="AG41" s="815"/>
      <c r="AH41" s="816"/>
    </row>
    <row r="42" spans="1:34" ht="15.75" thickBot="1" x14ac:dyDescent="0.3">
      <c r="A42" s="856"/>
      <c r="B42" s="857"/>
      <c r="C42" s="857"/>
      <c r="D42" s="858"/>
      <c r="E42" s="752"/>
      <c r="F42" s="617"/>
      <c r="G42" s="617"/>
      <c r="H42" s="617"/>
      <c r="I42" s="617"/>
      <c r="J42" s="617"/>
      <c r="K42" s="617"/>
      <c r="L42" s="617"/>
      <c r="M42" s="617"/>
      <c r="N42" s="617"/>
      <c r="O42" s="617"/>
      <c r="P42" s="617"/>
      <c r="Q42" s="617"/>
      <c r="R42" s="617"/>
      <c r="S42" s="617"/>
      <c r="T42" s="617"/>
      <c r="U42" s="618"/>
      <c r="V42" s="812"/>
      <c r="W42" s="813"/>
      <c r="X42" s="631"/>
      <c r="Y42" s="632"/>
      <c r="Z42" s="632"/>
      <c r="AA42" s="632"/>
      <c r="AB42" s="632"/>
      <c r="AC42" s="632"/>
      <c r="AD42" s="631"/>
      <c r="AE42" s="632"/>
      <c r="AF42" s="632"/>
      <c r="AG42" s="632"/>
      <c r="AH42" s="633"/>
    </row>
    <row r="43" spans="1:34" ht="24" customHeight="1" x14ac:dyDescent="0.25">
      <c r="A43" s="847" t="s">
        <v>293</v>
      </c>
      <c r="B43" s="848"/>
      <c r="C43" s="848"/>
      <c r="D43" s="849"/>
      <c r="E43" s="751" t="s">
        <v>386</v>
      </c>
      <c r="F43" s="613"/>
      <c r="G43" s="613"/>
      <c r="H43" s="613"/>
      <c r="I43" s="613"/>
      <c r="J43" s="613"/>
      <c r="K43" s="613"/>
      <c r="L43" s="613"/>
      <c r="M43" s="613"/>
      <c r="N43" s="613"/>
      <c r="O43" s="613"/>
      <c r="P43" s="613"/>
      <c r="Q43" s="613"/>
      <c r="R43" s="613"/>
      <c r="S43" s="613"/>
      <c r="T43" s="613"/>
      <c r="U43" s="614"/>
      <c r="V43" s="823"/>
      <c r="W43" s="824"/>
      <c r="X43" s="825">
        <f>X18+X19+X37</f>
        <v>657029</v>
      </c>
      <c r="Y43" s="826"/>
      <c r="Z43" s="826"/>
      <c r="AA43" s="826"/>
      <c r="AB43" s="826"/>
      <c r="AC43" s="827"/>
      <c r="AD43" s="825">
        <f>AD18+AD19+AD37</f>
        <v>1201696</v>
      </c>
      <c r="AE43" s="826"/>
      <c r="AF43" s="826"/>
      <c r="AG43" s="826"/>
      <c r="AH43" s="827"/>
    </row>
    <row r="44" spans="1:34" ht="14.25" customHeight="1" thickBot="1" x14ac:dyDescent="0.3">
      <c r="A44" s="850"/>
      <c r="B44" s="851"/>
      <c r="C44" s="851"/>
      <c r="D44" s="852"/>
      <c r="E44" s="752"/>
      <c r="F44" s="617"/>
      <c r="G44" s="617"/>
      <c r="H44" s="617"/>
      <c r="I44" s="617"/>
      <c r="J44" s="617"/>
      <c r="K44" s="617"/>
      <c r="L44" s="617"/>
      <c r="M44" s="617"/>
      <c r="N44" s="617"/>
      <c r="O44" s="617"/>
      <c r="P44" s="617"/>
      <c r="Q44" s="617"/>
      <c r="R44" s="617"/>
      <c r="S44" s="617"/>
      <c r="T44" s="617"/>
      <c r="U44" s="618"/>
      <c r="V44" s="812"/>
      <c r="W44" s="813"/>
      <c r="X44" s="828"/>
      <c r="Y44" s="829"/>
      <c r="Z44" s="829"/>
      <c r="AA44" s="829"/>
      <c r="AB44" s="829"/>
      <c r="AC44" s="830"/>
      <c r="AD44" s="828" t="e">
        <f>AD18+#REF!+AD19+AD37</f>
        <v>#REF!</v>
      </c>
      <c r="AE44" s="829"/>
      <c r="AF44" s="829"/>
      <c r="AG44" s="829"/>
      <c r="AH44" s="830"/>
    </row>
    <row r="45" spans="1:34" x14ac:dyDescent="0.25">
      <c r="A45" s="804" t="s">
        <v>294</v>
      </c>
      <c r="B45" s="805"/>
      <c r="C45" s="805"/>
      <c r="D45" s="806"/>
      <c r="E45" s="865" t="s">
        <v>295</v>
      </c>
      <c r="F45" s="866"/>
      <c r="G45" s="866"/>
      <c r="H45" s="866"/>
      <c r="I45" s="866"/>
      <c r="J45" s="866"/>
      <c r="K45" s="866"/>
      <c r="L45" s="866"/>
      <c r="M45" s="866"/>
      <c r="N45" s="866"/>
      <c r="O45" s="866"/>
      <c r="P45" s="866"/>
      <c r="Q45" s="866"/>
      <c r="R45" s="866"/>
      <c r="S45" s="866"/>
      <c r="T45" s="866"/>
      <c r="U45" s="867"/>
      <c r="V45" s="845" t="s">
        <v>262</v>
      </c>
      <c r="W45" s="846"/>
      <c r="X45" s="890">
        <v>909</v>
      </c>
      <c r="Y45" s="891"/>
      <c r="Z45" s="891"/>
      <c r="AA45" s="891"/>
      <c r="AB45" s="891"/>
      <c r="AC45" s="892"/>
      <c r="AD45" s="890">
        <v>1159</v>
      </c>
      <c r="AE45" s="891"/>
      <c r="AF45" s="891"/>
      <c r="AG45" s="891"/>
      <c r="AH45" s="892"/>
    </row>
    <row r="46" spans="1:34" ht="27.75" customHeight="1" x14ac:dyDescent="0.25">
      <c r="A46" s="685" t="s">
        <v>296</v>
      </c>
      <c r="B46" s="686"/>
      <c r="C46" s="686"/>
      <c r="D46" s="687"/>
      <c r="E46" s="862" t="s">
        <v>1299</v>
      </c>
      <c r="F46" s="863"/>
      <c r="G46" s="863"/>
      <c r="H46" s="863"/>
      <c r="I46" s="863"/>
      <c r="J46" s="863"/>
      <c r="K46" s="863"/>
      <c r="L46" s="863"/>
      <c r="M46" s="863"/>
      <c r="N46" s="863"/>
      <c r="O46" s="863"/>
      <c r="P46" s="863"/>
      <c r="Q46" s="863"/>
      <c r="R46" s="863"/>
      <c r="S46" s="863"/>
      <c r="T46" s="863"/>
      <c r="U46" s="864"/>
      <c r="V46" s="843" t="s">
        <v>264</v>
      </c>
      <c r="W46" s="844"/>
      <c r="X46" s="884"/>
      <c r="Y46" s="885"/>
      <c r="Z46" s="885"/>
      <c r="AA46" s="885"/>
      <c r="AB46" s="885"/>
      <c r="AC46" s="886"/>
      <c r="AD46" s="884"/>
      <c r="AE46" s="885"/>
      <c r="AF46" s="885"/>
      <c r="AG46" s="885"/>
      <c r="AH46" s="886"/>
    </row>
    <row r="47" spans="1:34" ht="15" customHeight="1" x14ac:dyDescent="0.25">
      <c r="A47" s="840" t="s">
        <v>297</v>
      </c>
      <c r="B47" s="841"/>
      <c r="C47" s="841"/>
      <c r="D47" s="842"/>
      <c r="E47" s="688" t="s">
        <v>391</v>
      </c>
      <c r="F47" s="689"/>
      <c r="G47" s="689"/>
      <c r="H47" s="689"/>
      <c r="I47" s="689"/>
      <c r="J47" s="689"/>
      <c r="K47" s="689"/>
      <c r="L47" s="689"/>
      <c r="M47" s="689"/>
      <c r="N47" s="689"/>
      <c r="O47" s="689"/>
      <c r="P47" s="689"/>
      <c r="Q47" s="689"/>
      <c r="R47" s="689"/>
      <c r="S47" s="689"/>
      <c r="T47" s="689"/>
      <c r="U47" s="690"/>
      <c r="V47" s="810" t="s">
        <v>262</v>
      </c>
      <c r="W47" s="811"/>
      <c r="X47" s="814"/>
      <c r="Y47" s="815"/>
      <c r="Z47" s="815"/>
      <c r="AA47" s="815"/>
      <c r="AB47" s="815"/>
      <c r="AC47" s="815"/>
      <c r="AD47" s="814"/>
      <c r="AE47" s="815"/>
      <c r="AF47" s="815"/>
      <c r="AG47" s="815"/>
      <c r="AH47" s="816"/>
    </row>
    <row r="48" spans="1:34" ht="12" customHeight="1" x14ac:dyDescent="0.25">
      <c r="A48" s="800"/>
      <c r="B48" s="801"/>
      <c r="C48" s="801"/>
      <c r="D48" s="802"/>
      <c r="E48" s="691"/>
      <c r="F48" s="692"/>
      <c r="G48" s="692"/>
      <c r="H48" s="692"/>
      <c r="I48" s="692"/>
      <c r="J48" s="692"/>
      <c r="K48" s="692"/>
      <c r="L48" s="692"/>
      <c r="M48" s="692"/>
      <c r="N48" s="692"/>
      <c r="O48" s="692"/>
      <c r="P48" s="692"/>
      <c r="Q48" s="692"/>
      <c r="R48" s="692"/>
      <c r="S48" s="692"/>
      <c r="T48" s="692"/>
      <c r="U48" s="693"/>
      <c r="V48" s="831"/>
      <c r="W48" s="832"/>
      <c r="X48" s="833"/>
      <c r="Y48" s="834"/>
      <c r="Z48" s="834"/>
      <c r="AA48" s="834"/>
      <c r="AB48" s="834"/>
      <c r="AC48" s="834"/>
      <c r="AD48" s="833"/>
      <c r="AE48" s="834"/>
      <c r="AF48" s="834"/>
      <c r="AG48" s="834"/>
      <c r="AH48" s="835"/>
    </row>
    <row r="49" spans="1:34" ht="15" customHeight="1" x14ac:dyDescent="0.25">
      <c r="A49" s="682" t="s">
        <v>298</v>
      </c>
      <c r="B49" s="683"/>
      <c r="C49" s="683"/>
      <c r="D49" s="684"/>
      <c r="E49" s="726" t="s">
        <v>392</v>
      </c>
      <c r="F49" s="615"/>
      <c r="G49" s="615"/>
      <c r="H49" s="615"/>
      <c r="I49" s="615"/>
      <c r="J49" s="615"/>
      <c r="K49" s="615"/>
      <c r="L49" s="615"/>
      <c r="M49" s="615"/>
      <c r="N49" s="615"/>
      <c r="O49" s="615"/>
      <c r="P49" s="615"/>
      <c r="Q49" s="615"/>
      <c r="R49" s="615"/>
      <c r="S49" s="615"/>
      <c r="T49" s="615"/>
      <c r="U49" s="616"/>
      <c r="V49" s="810" t="s">
        <v>264</v>
      </c>
      <c r="W49" s="811"/>
      <c r="X49" s="814"/>
      <c r="Y49" s="815"/>
      <c r="Z49" s="815"/>
      <c r="AA49" s="815"/>
      <c r="AB49" s="815"/>
      <c r="AC49" s="815"/>
      <c r="AD49" s="814">
        <v>-1209999.99</v>
      </c>
      <c r="AE49" s="815"/>
      <c r="AF49" s="815"/>
      <c r="AG49" s="815"/>
      <c r="AH49" s="816"/>
    </row>
    <row r="50" spans="1:34" ht="13.5" customHeight="1" thickBot="1" x14ac:dyDescent="0.3">
      <c r="A50" s="655"/>
      <c r="B50" s="656"/>
      <c r="C50" s="656"/>
      <c r="D50" s="657"/>
      <c r="E50" s="752"/>
      <c r="F50" s="617"/>
      <c r="G50" s="617"/>
      <c r="H50" s="617"/>
      <c r="I50" s="617"/>
      <c r="J50" s="617"/>
      <c r="K50" s="617"/>
      <c r="L50" s="617"/>
      <c r="M50" s="617"/>
      <c r="N50" s="617"/>
      <c r="O50" s="617"/>
      <c r="P50" s="617"/>
      <c r="Q50" s="617"/>
      <c r="R50" s="617"/>
      <c r="S50" s="617"/>
      <c r="T50" s="617"/>
      <c r="U50" s="618"/>
      <c r="V50" s="812"/>
      <c r="W50" s="813"/>
      <c r="X50" s="631"/>
      <c r="Y50" s="632"/>
      <c r="Z50" s="632"/>
      <c r="AA50" s="632"/>
      <c r="AB50" s="632"/>
      <c r="AC50" s="632"/>
      <c r="AD50" s="631"/>
      <c r="AE50" s="632"/>
      <c r="AF50" s="632"/>
      <c r="AG50" s="632"/>
      <c r="AH50" s="633"/>
    </row>
    <row r="51" spans="1:34" ht="15.75" thickBot="1" x14ac:dyDescent="0.3">
      <c r="A51" s="838"/>
      <c r="B51" s="838"/>
      <c r="C51" s="838"/>
      <c r="D51" s="838"/>
      <c r="E51" s="839"/>
      <c r="F51" s="839"/>
      <c r="G51" s="839"/>
      <c r="H51" s="839"/>
      <c r="I51" s="839"/>
      <c r="J51" s="839"/>
      <c r="K51" s="839"/>
      <c r="L51" s="839"/>
      <c r="M51" s="839"/>
      <c r="N51" s="839"/>
      <c r="O51" s="839"/>
      <c r="P51" s="839"/>
      <c r="Q51" s="839"/>
      <c r="R51" s="839"/>
      <c r="S51" s="839"/>
      <c r="T51" s="839"/>
      <c r="U51" s="839"/>
      <c r="V51" s="836"/>
      <c r="W51" s="836"/>
      <c r="X51" s="837"/>
      <c r="Y51" s="837"/>
      <c r="Z51" s="837"/>
      <c r="AA51" s="837"/>
      <c r="AB51" s="837"/>
      <c r="AC51" s="837"/>
      <c r="AD51" s="837"/>
      <c r="AE51" s="837"/>
      <c r="AF51" s="837"/>
      <c r="AG51" s="837"/>
      <c r="AH51" s="837"/>
    </row>
    <row r="52" spans="1:34" ht="15" customHeight="1" x14ac:dyDescent="0.25">
      <c r="A52" s="649" t="s">
        <v>299</v>
      </c>
      <c r="B52" s="650"/>
      <c r="C52" s="650"/>
      <c r="D52" s="651"/>
      <c r="E52" s="751" t="s">
        <v>1300</v>
      </c>
      <c r="F52" s="613"/>
      <c r="G52" s="613"/>
      <c r="H52" s="613"/>
      <c r="I52" s="613"/>
      <c r="J52" s="613"/>
      <c r="K52" s="613"/>
      <c r="L52" s="613"/>
      <c r="M52" s="613"/>
      <c r="N52" s="613"/>
      <c r="O52" s="613"/>
      <c r="P52" s="613"/>
      <c r="Q52" s="613"/>
      <c r="R52" s="613"/>
      <c r="S52" s="613"/>
      <c r="T52" s="613"/>
      <c r="U52" s="614"/>
      <c r="V52" s="823"/>
      <c r="W52" s="824"/>
      <c r="X52" s="825">
        <f>SUM(X43+X45+X46+X47+X49)</f>
        <v>657938</v>
      </c>
      <c r="Y52" s="826"/>
      <c r="Z52" s="826"/>
      <c r="AA52" s="826"/>
      <c r="AB52" s="826"/>
      <c r="AC52" s="826"/>
      <c r="AD52" s="825">
        <f>SUM(AD43+AD45+AD46+AD47+AD49)</f>
        <v>-7144.9899999999907</v>
      </c>
      <c r="AE52" s="826"/>
      <c r="AF52" s="826"/>
      <c r="AG52" s="826"/>
      <c r="AH52" s="827"/>
    </row>
    <row r="53" spans="1:34" ht="15.75" thickBot="1" x14ac:dyDescent="0.3">
      <c r="A53" s="655"/>
      <c r="B53" s="656"/>
      <c r="C53" s="656"/>
      <c r="D53" s="657"/>
      <c r="E53" s="752"/>
      <c r="F53" s="617"/>
      <c r="G53" s="617"/>
      <c r="H53" s="617"/>
      <c r="I53" s="617"/>
      <c r="J53" s="617"/>
      <c r="K53" s="617"/>
      <c r="L53" s="617"/>
      <c r="M53" s="617"/>
      <c r="N53" s="617"/>
      <c r="O53" s="617"/>
      <c r="P53" s="617"/>
      <c r="Q53" s="617"/>
      <c r="R53" s="617"/>
      <c r="S53" s="617"/>
      <c r="T53" s="617"/>
      <c r="U53" s="618"/>
      <c r="V53" s="812"/>
      <c r="W53" s="813"/>
      <c r="X53" s="828"/>
      <c r="Y53" s="829"/>
      <c r="Z53" s="829"/>
      <c r="AA53" s="829"/>
      <c r="AB53" s="829"/>
      <c r="AC53" s="829"/>
      <c r="AD53" s="828" t="e">
        <f>SUM(AD44+AD45+AD46+AD48+AD50)</f>
        <v>#REF!</v>
      </c>
      <c r="AE53" s="829"/>
      <c r="AF53" s="829"/>
      <c r="AG53" s="829"/>
      <c r="AH53" s="830"/>
    </row>
    <row r="54" spans="1:34" ht="15" customHeight="1" x14ac:dyDescent="0.25">
      <c r="A54" s="649" t="s">
        <v>300</v>
      </c>
      <c r="B54" s="650"/>
      <c r="C54" s="650"/>
      <c r="D54" s="651"/>
      <c r="E54" s="613" t="s">
        <v>1301</v>
      </c>
      <c r="F54" s="613"/>
      <c r="G54" s="613"/>
      <c r="H54" s="613"/>
      <c r="I54" s="613"/>
      <c r="J54" s="613"/>
      <c r="K54" s="613"/>
      <c r="L54" s="613"/>
      <c r="M54" s="613"/>
      <c r="N54" s="613"/>
      <c r="O54" s="613"/>
      <c r="P54" s="613"/>
      <c r="Q54" s="613"/>
      <c r="R54" s="613"/>
      <c r="S54" s="613"/>
      <c r="T54" s="613"/>
      <c r="U54" s="614"/>
      <c r="V54" s="823" t="s">
        <v>383</v>
      </c>
      <c r="W54" s="824"/>
      <c r="X54" s="625">
        <v>-70987</v>
      </c>
      <c r="Y54" s="626"/>
      <c r="Z54" s="626"/>
      <c r="AA54" s="626"/>
      <c r="AB54" s="626"/>
      <c r="AC54" s="626"/>
      <c r="AD54" s="625">
        <v>-170421</v>
      </c>
      <c r="AE54" s="626"/>
      <c r="AF54" s="626"/>
      <c r="AG54" s="626"/>
      <c r="AH54" s="627"/>
    </row>
    <row r="55" spans="1:34" x14ac:dyDescent="0.25">
      <c r="A55" s="685"/>
      <c r="B55" s="686"/>
      <c r="C55" s="686"/>
      <c r="D55" s="687"/>
      <c r="E55" s="692"/>
      <c r="F55" s="692"/>
      <c r="G55" s="692"/>
      <c r="H55" s="692"/>
      <c r="I55" s="692"/>
      <c r="J55" s="692"/>
      <c r="K55" s="692"/>
      <c r="L55" s="692"/>
      <c r="M55" s="692"/>
      <c r="N55" s="692"/>
      <c r="O55" s="692"/>
      <c r="P55" s="692"/>
      <c r="Q55" s="692"/>
      <c r="R55" s="692"/>
      <c r="S55" s="692"/>
      <c r="T55" s="692"/>
      <c r="U55" s="693"/>
      <c r="V55" s="831"/>
      <c r="W55" s="832"/>
      <c r="X55" s="833"/>
      <c r="Y55" s="834"/>
      <c r="Z55" s="834"/>
      <c r="AA55" s="834"/>
      <c r="AB55" s="834"/>
      <c r="AC55" s="834"/>
      <c r="AD55" s="833"/>
      <c r="AE55" s="834"/>
      <c r="AF55" s="834"/>
      <c r="AG55" s="834"/>
      <c r="AH55" s="835"/>
    </row>
    <row r="56" spans="1:34" ht="7.5" customHeight="1" x14ac:dyDescent="0.25">
      <c r="A56" s="682" t="s">
        <v>301</v>
      </c>
      <c r="B56" s="683"/>
      <c r="C56" s="683"/>
      <c r="D56" s="684"/>
      <c r="E56" s="688" t="s">
        <v>422</v>
      </c>
      <c r="F56" s="689"/>
      <c r="G56" s="689"/>
      <c r="H56" s="689"/>
      <c r="I56" s="689"/>
      <c r="J56" s="689"/>
      <c r="K56" s="689"/>
      <c r="L56" s="689"/>
      <c r="M56" s="689"/>
      <c r="N56" s="689"/>
      <c r="O56" s="689"/>
      <c r="P56" s="689"/>
      <c r="Q56" s="689"/>
      <c r="R56" s="689"/>
      <c r="S56" s="689"/>
      <c r="T56" s="689"/>
      <c r="U56" s="690"/>
      <c r="V56" s="810" t="s">
        <v>262</v>
      </c>
      <c r="W56" s="811"/>
      <c r="X56" s="814"/>
      <c r="Y56" s="815"/>
      <c r="Z56" s="815"/>
      <c r="AA56" s="815"/>
      <c r="AB56" s="815"/>
      <c r="AC56" s="815"/>
      <c r="AD56" s="814"/>
      <c r="AE56" s="815"/>
      <c r="AF56" s="815"/>
      <c r="AG56" s="815"/>
      <c r="AH56" s="816"/>
    </row>
    <row r="57" spans="1:34" ht="7.5" customHeight="1" x14ac:dyDescent="0.25">
      <c r="A57" s="685"/>
      <c r="B57" s="686"/>
      <c r="C57" s="686"/>
      <c r="D57" s="687"/>
      <c r="E57" s="691"/>
      <c r="F57" s="692"/>
      <c r="G57" s="692"/>
      <c r="H57" s="692"/>
      <c r="I57" s="692"/>
      <c r="J57" s="692"/>
      <c r="K57" s="692"/>
      <c r="L57" s="692"/>
      <c r="M57" s="692"/>
      <c r="N57" s="692"/>
      <c r="O57" s="692"/>
      <c r="P57" s="692"/>
      <c r="Q57" s="692"/>
      <c r="R57" s="692"/>
      <c r="S57" s="692"/>
      <c r="T57" s="692"/>
      <c r="U57" s="693"/>
      <c r="V57" s="831"/>
      <c r="W57" s="832"/>
      <c r="X57" s="833"/>
      <c r="Y57" s="834"/>
      <c r="Z57" s="834"/>
      <c r="AA57" s="834"/>
      <c r="AB57" s="834"/>
      <c r="AC57" s="834"/>
      <c r="AD57" s="833"/>
      <c r="AE57" s="834"/>
      <c r="AF57" s="834"/>
      <c r="AG57" s="834"/>
      <c r="AH57" s="835"/>
    </row>
    <row r="58" spans="1:34" ht="7.5" customHeight="1" x14ac:dyDescent="0.25">
      <c r="A58" s="682" t="s">
        <v>302</v>
      </c>
      <c r="B58" s="683"/>
      <c r="C58" s="683"/>
      <c r="D58" s="683"/>
      <c r="E58" s="688" t="s">
        <v>421</v>
      </c>
      <c r="F58" s="689"/>
      <c r="G58" s="689"/>
      <c r="H58" s="689"/>
      <c r="I58" s="689"/>
      <c r="J58" s="689"/>
      <c r="K58" s="689"/>
      <c r="L58" s="689"/>
      <c r="M58" s="689"/>
      <c r="N58" s="689"/>
      <c r="O58" s="689"/>
      <c r="P58" s="689"/>
      <c r="Q58" s="689"/>
      <c r="R58" s="689"/>
      <c r="S58" s="689"/>
      <c r="T58" s="689"/>
      <c r="U58" s="690"/>
      <c r="V58" s="810" t="s">
        <v>264</v>
      </c>
      <c r="W58" s="811"/>
      <c r="X58" s="814"/>
      <c r="Y58" s="815"/>
      <c r="Z58" s="815"/>
      <c r="AA58" s="815"/>
      <c r="AB58" s="815"/>
      <c r="AC58" s="815"/>
      <c r="AD58" s="814"/>
      <c r="AE58" s="815"/>
      <c r="AF58" s="815"/>
      <c r="AG58" s="815"/>
      <c r="AH58" s="816"/>
    </row>
    <row r="59" spans="1:34" ht="7.5" customHeight="1" thickBot="1" x14ac:dyDescent="0.3">
      <c r="A59" s="655"/>
      <c r="B59" s="656"/>
      <c r="C59" s="656"/>
      <c r="D59" s="656"/>
      <c r="E59" s="752"/>
      <c r="F59" s="617"/>
      <c r="G59" s="617"/>
      <c r="H59" s="617"/>
      <c r="I59" s="617"/>
      <c r="J59" s="617"/>
      <c r="K59" s="617"/>
      <c r="L59" s="617"/>
      <c r="M59" s="617"/>
      <c r="N59" s="617"/>
      <c r="O59" s="617"/>
      <c r="P59" s="617"/>
      <c r="Q59" s="617"/>
      <c r="R59" s="617"/>
      <c r="S59" s="617"/>
      <c r="T59" s="617"/>
      <c r="U59" s="618"/>
      <c r="V59" s="812"/>
      <c r="W59" s="813"/>
      <c r="X59" s="631"/>
      <c r="Y59" s="632"/>
      <c r="Z59" s="632"/>
      <c r="AA59" s="632"/>
      <c r="AB59" s="632"/>
      <c r="AC59" s="632"/>
      <c r="AD59" s="631"/>
      <c r="AE59" s="632"/>
      <c r="AF59" s="632"/>
      <c r="AG59" s="632"/>
      <c r="AH59" s="633"/>
    </row>
    <row r="60" spans="1:34" ht="12" customHeight="1" x14ac:dyDescent="0.25">
      <c r="A60" s="649" t="s">
        <v>303</v>
      </c>
      <c r="B60" s="650"/>
      <c r="C60" s="650"/>
      <c r="D60" s="651"/>
      <c r="E60" s="817" t="s">
        <v>1302</v>
      </c>
      <c r="F60" s="818"/>
      <c r="G60" s="818"/>
      <c r="H60" s="818"/>
      <c r="I60" s="818"/>
      <c r="J60" s="818"/>
      <c r="K60" s="818"/>
      <c r="L60" s="818"/>
      <c r="M60" s="818"/>
      <c r="N60" s="818"/>
      <c r="O60" s="818"/>
      <c r="P60" s="818"/>
      <c r="Q60" s="818"/>
      <c r="R60" s="818"/>
      <c r="S60" s="818"/>
      <c r="T60" s="818"/>
      <c r="U60" s="819"/>
      <c r="V60" s="823"/>
      <c r="W60" s="824"/>
      <c r="X60" s="825">
        <f>SUM(X52+X54+X56+X58)</f>
        <v>586951</v>
      </c>
      <c r="Y60" s="826"/>
      <c r="Z60" s="826"/>
      <c r="AA60" s="826"/>
      <c r="AB60" s="826"/>
      <c r="AC60" s="827"/>
      <c r="AD60" s="825">
        <f>SUM(AD52+AD54+AD56+AD58)</f>
        <v>-177565.99</v>
      </c>
      <c r="AE60" s="826"/>
      <c r="AF60" s="826"/>
      <c r="AG60" s="826"/>
      <c r="AH60" s="827"/>
    </row>
    <row r="61" spans="1:34" ht="12" customHeight="1" thickBot="1" x14ac:dyDescent="0.3">
      <c r="A61" s="655"/>
      <c r="B61" s="656"/>
      <c r="C61" s="656"/>
      <c r="D61" s="657"/>
      <c r="E61" s="820"/>
      <c r="F61" s="821"/>
      <c r="G61" s="821"/>
      <c r="H61" s="821"/>
      <c r="I61" s="821"/>
      <c r="J61" s="821"/>
      <c r="K61" s="821"/>
      <c r="L61" s="821"/>
      <c r="M61" s="821"/>
      <c r="N61" s="821"/>
      <c r="O61" s="821"/>
      <c r="P61" s="821"/>
      <c r="Q61" s="821"/>
      <c r="R61" s="821"/>
      <c r="S61" s="821"/>
      <c r="T61" s="821"/>
      <c r="U61" s="822"/>
      <c r="V61" s="812"/>
      <c r="W61" s="813"/>
      <c r="X61" s="828"/>
      <c r="Y61" s="829"/>
      <c r="Z61" s="829"/>
      <c r="AA61" s="829"/>
      <c r="AB61" s="829"/>
      <c r="AC61" s="830"/>
      <c r="AD61" s="828" t="e">
        <f>SUM(AD53+AD55+AD57+AD59)</f>
        <v>#REF!</v>
      </c>
      <c r="AE61" s="829"/>
      <c r="AF61" s="829"/>
      <c r="AG61" s="829"/>
      <c r="AH61" s="830"/>
    </row>
    <row r="62" spans="1:34" ht="15.75" thickBot="1" x14ac:dyDescent="0.3">
      <c r="A62" s="803"/>
      <c r="B62" s="803"/>
      <c r="C62" s="803"/>
      <c r="D62" s="803"/>
      <c r="E62" s="803"/>
      <c r="F62" s="803"/>
      <c r="G62" s="803"/>
      <c r="H62" s="803"/>
      <c r="I62" s="803"/>
      <c r="J62" s="803"/>
      <c r="K62" s="803"/>
      <c r="L62" s="803"/>
      <c r="M62" s="803"/>
      <c r="N62" s="803"/>
      <c r="O62" s="803"/>
      <c r="P62" s="803"/>
      <c r="Q62" s="803"/>
      <c r="R62" s="803"/>
      <c r="S62" s="803"/>
      <c r="T62" s="803"/>
      <c r="U62" s="803"/>
      <c r="V62" s="803"/>
      <c r="W62" s="803"/>
      <c r="X62" s="803"/>
      <c r="Y62" s="803"/>
      <c r="Z62" s="803"/>
      <c r="AA62" s="803"/>
      <c r="AB62" s="803"/>
      <c r="AC62" s="803"/>
      <c r="AD62" s="803"/>
      <c r="AE62" s="803"/>
      <c r="AF62" s="803"/>
      <c r="AG62" s="803"/>
      <c r="AH62" s="803"/>
    </row>
    <row r="63" spans="1:34" ht="15.75" thickBot="1" x14ac:dyDescent="0.3">
      <c r="A63" s="773" t="s">
        <v>304</v>
      </c>
      <c r="B63" s="774"/>
      <c r="C63" s="774"/>
      <c r="D63" s="775"/>
      <c r="E63" s="776" t="s">
        <v>305</v>
      </c>
      <c r="F63" s="777"/>
      <c r="G63" s="777"/>
      <c r="H63" s="777"/>
      <c r="I63" s="777"/>
      <c r="J63" s="777"/>
      <c r="K63" s="777"/>
      <c r="L63" s="777"/>
      <c r="M63" s="777"/>
      <c r="N63" s="777"/>
      <c r="O63" s="777"/>
      <c r="P63" s="777"/>
      <c r="Q63" s="777"/>
      <c r="R63" s="777"/>
      <c r="S63" s="777"/>
      <c r="T63" s="777"/>
      <c r="U63" s="778"/>
      <c r="V63" s="779"/>
      <c r="W63" s="780"/>
      <c r="X63" s="781"/>
      <c r="Y63" s="782"/>
      <c r="Z63" s="782"/>
      <c r="AA63" s="782"/>
      <c r="AB63" s="782"/>
      <c r="AC63" s="783"/>
      <c r="AD63" s="781"/>
      <c r="AE63" s="782"/>
      <c r="AF63" s="782"/>
      <c r="AG63" s="782"/>
      <c r="AH63" s="783"/>
    </row>
    <row r="64" spans="1:34" x14ac:dyDescent="0.25">
      <c r="A64" s="804" t="s">
        <v>306</v>
      </c>
      <c r="B64" s="805"/>
      <c r="C64" s="805"/>
      <c r="D64" s="806"/>
      <c r="E64" s="758" t="s">
        <v>307</v>
      </c>
      <c r="F64" s="759"/>
      <c r="G64" s="759"/>
      <c r="H64" s="759"/>
      <c r="I64" s="759"/>
      <c r="J64" s="759"/>
      <c r="K64" s="759"/>
      <c r="L64" s="759"/>
      <c r="M64" s="759"/>
      <c r="N64" s="759"/>
      <c r="O64" s="759"/>
      <c r="P64" s="759"/>
      <c r="Q64" s="759"/>
      <c r="R64" s="759"/>
      <c r="S64" s="759"/>
      <c r="T64" s="759"/>
      <c r="U64" s="760"/>
      <c r="V64" s="789" t="s">
        <v>264</v>
      </c>
      <c r="W64" s="790"/>
      <c r="X64" s="807"/>
      <c r="Y64" s="808"/>
      <c r="Z64" s="808"/>
      <c r="AA64" s="808"/>
      <c r="AB64" s="808"/>
      <c r="AC64" s="809"/>
      <c r="AD64" s="748"/>
      <c r="AE64" s="749"/>
      <c r="AF64" s="749"/>
      <c r="AG64" s="749"/>
      <c r="AH64" s="750"/>
    </row>
    <row r="65" spans="1:34" x14ac:dyDescent="0.25">
      <c r="A65" s="703" t="s">
        <v>308</v>
      </c>
      <c r="B65" s="704"/>
      <c r="C65" s="704"/>
      <c r="D65" s="705"/>
      <c r="E65" s="706" t="s">
        <v>309</v>
      </c>
      <c r="F65" s="707"/>
      <c r="G65" s="707"/>
      <c r="H65" s="707"/>
      <c r="I65" s="707"/>
      <c r="J65" s="707"/>
      <c r="K65" s="707"/>
      <c r="L65" s="707"/>
      <c r="M65" s="707"/>
      <c r="N65" s="707"/>
      <c r="O65" s="707"/>
      <c r="P65" s="707"/>
      <c r="Q65" s="707"/>
      <c r="R65" s="707"/>
      <c r="S65" s="707"/>
      <c r="T65" s="707"/>
      <c r="U65" s="708"/>
      <c r="V65" s="709" t="s">
        <v>264</v>
      </c>
      <c r="W65" s="710"/>
      <c r="X65" s="748">
        <v>-89915</v>
      </c>
      <c r="Y65" s="749"/>
      <c r="Z65" s="749"/>
      <c r="AA65" s="749"/>
      <c r="AB65" s="749"/>
      <c r="AC65" s="750"/>
      <c r="AD65" s="748">
        <v>-116946</v>
      </c>
      <c r="AE65" s="749"/>
      <c r="AF65" s="749"/>
      <c r="AG65" s="749"/>
      <c r="AH65" s="750"/>
    </row>
    <row r="66" spans="1:34" x14ac:dyDescent="0.25">
      <c r="A66" s="682" t="s">
        <v>310</v>
      </c>
      <c r="B66" s="683"/>
      <c r="C66" s="683"/>
      <c r="D66" s="684"/>
      <c r="E66" s="688" t="s">
        <v>393</v>
      </c>
      <c r="F66" s="689"/>
      <c r="G66" s="689"/>
      <c r="H66" s="689"/>
      <c r="I66" s="689"/>
      <c r="J66" s="689"/>
      <c r="K66" s="689"/>
      <c r="L66" s="689"/>
      <c r="M66" s="689"/>
      <c r="N66" s="689"/>
      <c r="O66" s="689"/>
      <c r="P66" s="689"/>
      <c r="Q66" s="689"/>
      <c r="R66" s="689"/>
      <c r="S66" s="689"/>
      <c r="T66" s="689"/>
      <c r="U66" s="690"/>
      <c r="V66" s="720" t="s">
        <v>262</v>
      </c>
      <c r="W66" s="721"/>
      <c r="X66" s="736"/>
      <c r="Y66" s="737"/>
      <c r="Z66" s="737"/>
      <c r="AA66" s="737"/>
      <c r="AB66" s="737"/>
      <c r="AC66" s="738"/>
      <c r="AD66" s="736"/>
      <c r="AE66" s="737"/>
      <c r="AF66" s="737"/>
      <c r="AG66" s="737"/>
      <c r="AH66" s="738"/>
    </row>
    <row r="67" spans="1:34" x14ac:dyDescent="0.25">
      <c r="A67" s="652"/>
      <c r="B67" s="653"/>
      <c r="C67" s="653"/>
      <c r="D67" s="654"/>
      <c r="E67" s="726"/>
      <c r="F67" s="615"/>
      <c r="G67" s="615"/>
      <c r="H67" s="615"/>
      <c r="I67" s="615"/>
      <c r="J67" s="615"/>
      <c r="K67" s="615"/>
      <c r="L67" s="615"/>
      <c r="M67" s="615"/>
      <c r="N67" s="615"/>
      <c r="O67" s="615"/>
      <c r="P67" s="615"/>
      <c r="Q67" s="615"/>
      <c r="R67" s="615"/>
      <c r="S67" s="615"/>
      <c r="T67" s="615"/>
      <c r="U67" s="616"/>
      <c r="V67" s="621"/>
      <c r="W67" s="622"/>
      <c r="X67" s="739"/>
      <c r="Y67" s="740"/>
      <c r="Z67" s="740"/>
      <c r="AA67" s="740"/>
      <c r="AB67" s="740"/>
      <c r="AC67" s="741"/>
      <c r="AD67" s="739"/>
      <c r="AE67" s="740"/>
      <c r="AF67" s="740"/>
      <c r="AG67" s="740"/>
      <c r="AH67" s="741"/>
    </row>
    <row r="68" spans="1:34" ht="15.75" customHeight="1" x14ac:dyDescent="0.25">
      <c r="A68" s="685"/>
      <c r="B68" s="686"/>
      <c r="C68" s="686"/>
      <c r="D68" s="687"/>
      <c r="E68" s="691"/>
      <c r="F68" s="692"/>
      <c r="G68" s="692"/>
      <c r="H68" s="692"/>
      <c r="I68" s="692"/>
      <c r="J68" s="692"/>
      <c r="K68" s="692"/>
      <c r="L68" s="692"/>
      <c r="M68" s="692"/>
      <c r="N68" s="692"/>
      <c r="O68" s="692"/>
      <c r="P68" s="692"/>
      <c r="Q68" s="692"/>
      <c r="R68" s="692"/>
      <c r="S68" s="692"/>
      <c r="T68" s="692"/>
      <c r="U68" s="693"/>
      <c r="V68" s="722"/>
      <c r="W68" s="723"/>
      <c r="X68" s="742"/>
      <c r="Y68" s="743"/>
      <c r="Z68" s="743"/>
      <c r="AA68" s="743"/>
      <c r="AB68" s="743"/>
      <c r="AC68" s="744"/>
      <c r="AD68" s="742"/>
      <c r="AE68" s="743"/>
      <c r="AF68" s="743"/>
      <c r="AG68" s="743"/>
      <c r="AH68" s="744"/>
    </row>
    <row r="69" spans="1:34" x14ac:dyDescent="0.25">
      <c r="A69" s="703" t="s">
        <v>311</v>
      </c>
      <c r="B69" s="704"/>
      <c r="C69" s="704"/>
      <c r="D69" s="705"/>
      <c r="E69" s="706" t="s">
        <v>312</v>
      </c>
      <c r="F69" s="707"/>
      <c r="G69" s="707"/>
      <c r="H69" s="707"/>
      <c r="I69" s="707"/>
      <c r="J69" s="707"/>
      <c r="K69" s="707"/>
      <c r="L69" s="707"/>
      <c r="M69" s="707"/>
      <c r="N69" s="707"/>
      <c r="O69" s="707"/>
      <c r="P69" s="707"/>
      <c r="Q69" s="707"/>
      <c r="R69" s="707"/>
      <c r="S69" s="707"/>
      <c r="T69" s="707"/>
      <c r="U69" s="708"/>
      <c r="V69" s="709" t="s">
        <v>262</v>
      </c>
      <c r="W69" s="710"/>
      <c r="X69" s="748"/>
      <c r="Y69" s="749"/>
      <c r="Z69" s="749"/>
      <c r="AA69" s="749"/>
      <c r="AB69" s="749"/>
      <c r="AC69" s="750"/>
      <c r="AD69" s="748"/>
      <c r="AE69" s="749"/>
      <c r="AF69" s="749"/>
      <c r="AG69" s="749"/>
      <c r="AH69" s="750"/>
    </row>
    <row r="70" spans="1:34" x14ac:dyDescent="0.25">
      <c r="A70" s="703" t="s">
        <v>313</v>
      </c>
      <c r="B70" s="704"/>
      <c r="C70" s="704"/>
      <c r="D70" s="705"/>
      <c r="E70" s="706" t="s">
        <v>314</v>
      </c>
      <c r="F70" s="707"/>
      <c r="G70" s="707"/>
      <c r="H70" s="707"/>
      <c r="I70" s="707"/>
      <c r="J70" s="707"/>
      <c r="K70" s="707"/>
      <c r="L70" s="707"/>
      <c r="M70" s="707"/>
      <c r="N70" s="707"/>
      <c r="O70" s="707"/>
      <c r="P70" s="707"/>
      <c r="Q70" s="707"/>
      <c r="R70" s="707"/>
      <c r="S70" s="707"/>
      <c r="T70" s="707"/>
      <c r="U70" s="708"/>
      <c r="V70" s="709" t="s">
        <v>262</v>
      </c>
      <c r="W70" s="710"/>
      <c r="X70" s="748"/>
      <c r="Y70" s="749"/>
      <c r="Z70" s="749"/>
      <c r="AA70" s="749"/>
      <c r="AB70" s="749"/>
      <c r="AC70" s="750"/>
      <c r="AD70" s="748">
        <v>2286</v>
      </c>
      <c r="AE70" s="749"/>
      <c r="AF70" s="749"/>
      <c r="AG70" s="749"/>
      <c r="AH70" s="750"/>
    </row>
    <row r="71" spans="1:34" x14ac:dyDescent="0.25">
      <c r="A71" s="682" t="s">
        <v>315</v>
      </c>
      <c r="B71" s="683"/>
      <c r="C71" s="683"/>
      <c r="D71" s="684"/>
      <c r="E71" s="688" t="s">
        <v>394</v>
      </c>
      <c r="F71" s="689"/>
      <c r="G71" s="689"/>
      <c r="H71" s="689"/>
      <c r="I71" s="689"/>
      <c r="J71" s="689"/>
      <c r="K71" s="689"/>
      <c r="L71" s="689"/>
      <c r="M71" s="689"/>
      <c r="N71" s="689"/>
      <c r="O71" s="689"/>
      <c r="P71" s="689"/>
      <c r="Q71" s="689"/>
      <c r="R71" s="689"/>
      <c r="S71" s="689"/>
      <c r="T71" s="689"/>
      <c r="U71" s="690"/>
      <c r="V71" s="720" t="s">
        <v>262</v>
      </c>
      <c r="W71" s="721"/>
      <c r="X71" s="736"/>
      <c r="Y71" s="737"/>
      <c r="Z71" s="737"/>
      <c r="AA71" s="737"/>
      <c r="AB71" s="737"/>
      <c r="AC71" s="738"/>
      <c r="AD71" s="736"/>
      <c r="AE71" s="737"/>
      <c r="AF71" s="737"/>
      <c r="AG71" s="737"/>
      <c r="AH71" s="738"/>
    </row>
    <row r="72" spans="1:34" x14ac:dyDescent="0.25">
      <c r="A72" s="652"/>
      <c r="B72" s="653"/>
      <c r="C72" s="653"/>
      <c r="D72" s="654"/>
      <c r="E72" s="726"/>
      <c r="F72" s="615"/>
      <c r="G72" s="615"/>
      <c r="H72" s="615"/>
      <c r="I72" s="615"/>
      <c r="J72" s="615"/>
      <c r="K72" s="615"/>
      <c r="L72" s="615"/>
      <c r="M72" s="615"/>
      <c r="N72" s="615"/>
      <c r="O72" s="615"/>
      <c r="P72" s="615"/>
      <c r="Q72" s="615"/>
      <c r="R72" s="615"/>
      <c r="S72" s="615"/>
      <c r="T72" s="615"/>
      <c r="U72" s="616"/>
      <c r="V72" s="621"/>
      <c r="W72" s="622"/>
      <c r="X72" s="739"/>
      <c r="Y72" s="740"/>
      <c r="Z72" s="740"/>
      <c r="AA72" s="740"/>
      <c r="AB72" s="740"/>
      <c r="AC72" s="741"/>
      <c r="AD72" s="739"/>
      <c r="AE72" s="740"/>
      <c r="AF72" s="740"/>
      <c r="AG72" s="740"/>
      <c r="AH72" s="741"/>
    </row>
    <row r="73" spans="1:34" ht="10.5" customHeight="1" x14ac:dyDescent="0.25">
      <c r="A73" s="685"/>
      <c r="B73" s="686"/>
      <c r="C73" s="686"/>
      <c r="D73" s="687"/>
      <c r="E73" s="691"/>
      <c r="F73" s="692"/>
      <c r="G73" s="692"/>
      <c r="H73" s="692"/>
      <c r="I73" s="692"/>
      <c r="J73" s="692"/>
      <c r="K73" s="692"/>
      <c r="L73" s="692"/>
      <c r="M73" s="692"/>
      <c r="N73" s="692"/>
      <c r="O73" s="692"/>
      <c r="P73" s="692"/>
      <c r="Q73" s="692"/>
      <c r="R73" s="692"/>
      <c r="S73" s="692"/>
      <c r="T73" s="692"/>
      <c r="U73" s="693"/>
      <c r="V73" s="722"/>
      <c r="W73" s="723"/>
      <c r="X73" s="742"/>
      <c r="Y73" s="743"/>
      <c r="Z73" s="743"/>
      <c r="AA73" s="743"/>
      <c r="AB73" s="743"/>
      <c r="AC73" s="744"/>
      <c r="AD73" s="742"/>
      <c r="AE73" s="743"/>
      <c r="AF73" s="743"/>
      <c r="AG73" s="743"/>
      <c r="AH73" s="744"/>
    </row>
    <row r="74" spans="1:34" x14ac:dyDescent="0.25">
      <c r="A74" s="682" t="s">
        <v>316</v>
      </c>
      <c r="B74" s="683"/>
      <c r="C74" s="683"/>
      <c r="D74" s="684"/>
      <c r="E74" s="688" t="s">
        <v>395</v>
      </c>
      <c r="F74" s="689"/>
      <c r="G74" s="689"/>
      <c r="H74" s="689"/>
      <c r="I74" s="689"/>
      <c r="J74" s="689"/>
      <c r="K74" s="689"/>
      <c r="L74" s="689"/>
      <c r="M74" s="689"/>
      <c r="N74" s="689"/>
      <c r="O74" s="689"/>
      <c r="P74" s="689"/>
      <c r="Q74" s="689"/>
      <c r="R74" s="689"/>
      <c r="S74" s="689"/>
      <c r="T74" s="689"/>
      <c r="U74" s="690"/>
      <c r="V74" s="720" t="s">
        <v>264</v>
      </c>
      <c r="W74" s="721"/>
      <c r="X74" s="736"/>
      <c r="Y74" s="737"/>
      <c r="Z74" s="737"/>
      <c r="AA74" s="737"/>
      <c r="AB74" s="737"/>
      <c r="AC74" s="738"/>
      <c r="AD74" s="736"/>
      <c r="AE74" s="737"/>
      <c r="AF74" s="737"/>
      <c r="AG74" s="737"/>
      <c r="AH74" s="738"/>
    </row>
    <row r="75" spans="1:34" x14ac:dyDescent="0.25">
      <c r="A75" s="685"/>
      <c r="B75" s="686"/>
      <c r="C75" s="686"/>
      <c r="D75" s="687"/>
      <c r="E75" s="691"/>
      <c r="F75" s="692"/>
      <c r="G75" s="692"/>
      <c r="H75" s="692"/>
      <c r="I75" s="692"/>
      <c r="J75" s="692"/>
      <c r="K75" s="692"/>
      <c r="L75" s="692"/>
      <c r="M75" s="692"/>
      <c r="N75" s="692"/>
      <c r="O75" s="692"/>
      <c r="P75" s="692"/>
      <c r="Q75" s="692"/>
      <c r="R75" s="692"/>
      <c r="S75" s="692"/>
      <c r="T75" s="692"/>
      <c r="U75" s="693"/>
      <c r="V75" s="722"/>
      <c r="W75" s="723"/>
      <c r="X75" s="742"/>
      <c r="Y75" s="743"/>
      <c r="Z75" s="743"/>
      <c r="AA75" s="743"/>
      <c r="AB75" s="743"/>
      <c r="AC75" s="744"/>
      <c r="AD75" s="742"/>
      <c r="AE75" s="743"/>
      <c r="AF75" s="743"/>
      <c r="AG75" s="743"/>
      <c r="AH75" s="744"/>
    </row>
    <row r="76" spans="1:34" x14ac:dyDescent="0.25">
      <c r="A76" s="682" t="s">
        <v>317</v>
      </c>
      <c r="B76" s="683"/>
      <c r="C76" s="683"/>
      <c r="D76" s="684"/>
      <c r="E76" s="688" t="s">
        <v>396</v>
      </c>
      <c r="F76" s="689"/>
      <c r="G76" s="689"/>
      <c r="H76" s="689"/>
      <c r="I76" s="689"/>
      <c r="J76" s="689"/>
      <c r="K76" s="689"/>
      <c r="L76" s="689"/>
      <c r="M76" s="689"/>
      <c r="N76" s="689"/>
      <c r="O76" s="689"/>
      <c r="P76" s="689"/>
      <c r="Q76" s="689"/>
      <c r="R76" s="689"/>
      <c r="S76" s="689"/>
      <c r="T76" s="689"/>
      <c r="U76" s="690"/>
      <c r="V76" s="720" t="s">
        <v>262</v>
      </c>
      <c r="W76" s="721"/>
      <c r="X76" s="736"/>
      <c r="Y76" s="737"/>
      <c r="Z76" s="737"/>
      <c r="AA76" s="737"/>
      <c r="AB76" s="737"/>
      <c r="AC76" s="738"/>
      <c r="AD76" s="736"/>
      <c r="AE76" s="737"/>
      <c r="AF76" s="737"/>
      <c r="AG76" s="737"/>
      <c r="AH76" s="738"/>
    </row>
    <row r="77" spans="1:34" x14ac:dyDescent="0.25">
      <c r="A77" s="685"/>
      <c r="B77" s="686"/>
      <c r="C77" s="686"/>
      <c r="D77" s="687"/>
      <c r="E77" s="691"/>
      <c r="F77" s="692"/>
      <c r="G77" s="692"/>
      <c r="H77" s="692"/>
      <c r="I77" s="692"/>
      <c r="J77" s="692"/>
      <c r="K77" s="692"/>
      <c r="L77" s="692"/>
      <c r="M77" s="692"/>
      <c r="N77" s="692"/>
      <c r="O77" s="692"/>
      <c r="P77" s="692"/>
      <c r="Q77" s="692"/>
      <c r="R77" s="692"/>
      <c r="S77" s="692"/>
      <c r="T77" s="692"/>
      <c r="U77" s="693"/>
      <c r="V77" s="722"/>
      <c r="W77" s="723"/>
      <c r="X77" s="742"/>
      <c r="Y77" s="743"/>
      <c r="Z77" s="743"/>
      <c r="AA77" s="743"/>
      <c r="AB77" s="743"/>
      <c r="AC77" s="744"/>
      <c r="AD77" s="742"/>
      <c r="AE77" s="743"/>
      <c r="AF77" s="743"/>
      <c r="AG77" s="743"/>
      <c r="AH77" s="744"/>
    </row>
    <row r="78" spans="1:34" x14ac:dyDescent="0.25">
      <c r="A78" s="682" t="s">
        <v>318</v>
      </c>
      <c r="B78" s="683"/>
      <c r="C78" s="683"/>
      <c r="D78" s="684"/>
      <c r="E78" s="688" t="s">
        <v>397</v>
      </c>
      <c r="F78" s="689"/>
      <c r="G78" s="689"/>
      <c r="H78" s="689"/>
      <c r="I78" s="689"/>
      <c r="J78" s="689"/>
      <c r="K78" s="689"/>
      <c r="L78" s="689"/>
      <c r="M78" s="689"/>
      <c r="N78" s="689"/>
      <c r="O78" s="689"/>
      <c r="P78" s="689"/>
      <c r="Q78" s="689"/>
      <c r="R78" s="689"/>
      <c r="S78" s="689"/>
      <c r="T78" s="689"/>
      <c r="U78" s="690"/>
      <c r="V78" s="621" t="s">
        <v>264</v>
      </c>
      <c r="W78" s="622"/>
      <c r="X78" s="739"/>
      <c r="Y78" s="740"/>
      <c r="Z78" s="740"/>
      <c r="AA78" s="740"/>
      <c r="AB78" s="740"/>
      <c r="AC78" s="741"/>
      <c r="AD78" s="736"/>
      <c r="AE78" s="737"/>
      <c r="AF78" s="737"/>
      <c r="AG78" s="737"/>
      <c r="AH78" s="738"/>
    </row>
    <row r="79" spans="1:34" x14ac:dyDescent="0.25">
      <c r="A79" s="652"/>
      <c r="B79" s="653"/>
      <c r="C79" s="653"/>
      <c r="D79" s="654"/>
      <c r="E79" s="726"/>
      <c r="F79" s="615"/>
      <c r="G79" s="615"/>
      <c r="H79" s="615"/>
      <c r="I79" s="615"/>
      <c r="J79" s="615"/>
      <c r="K79" s="615"/>
      <c r="L79" s="615"/>
      <c r="M79" s="615"/>
      <c r="N79" s="615"/>
      <c r="O79" s="615"/>
      <c r="P79" s="615"/>
      <c r="Q79" s="615"/>
      <c r="R79" s="615"/>
      <c r="S79" s="615"/>
      <c r="T79" s="615"/>
      <c r="U79" s="616"/>
      <c r="V79" s="621"/>
      <c r="W79" s="622"/>
      <c r="X79" s="739"/>
      <c r="Y79" s="740"/>
      <c r="Z79" s="740"/>
      <c r="AA79" s="740"/>
      <c r="AB79" s="740"/>
      <c r="AC79" s="741"/>
      <c r="AD79" s="739"/>
      <c r="AE79" s="740"/>
      <c r="AF79" s="740"/>
      <c r="AG79" s="740"/>
      <c r="AH79" s="741"/>
    </row>
    <row r="80" spans="1:34" x14ac:dyDescent="0.25">
      <c r="A80" s="685"/>
      <c r="B80" s="686"/>
      <c r="C80" s="686"/>
      <c r="D80" s="687"/>
      <c r="E80" s="691"/>
      <c r="F80" s="692"/>
      <c r="G80" s="692"/>
      <c r="H80" s="692"/>
      <c r="I80" s="692"/>
      <c r="J80" s="692"/>
      <c r="K80" s="692"/>
      <c r="L80" s="692"/>
      <c r="M80" s="692"/>
      <c r="N80" s="692"/>
      <c r="O80" s="692"/>
      <c r="P80" s="692"/>
      <c r="Q80" s="692"/>
      <c r="R80" s="692"/>
      <c r="S80" s="692"/>
      <c r="T80" s="692"/>
      <c r="U80" s="693"/>
      <c r="V80" s="621"/>
      <c r="W80" s="622"/>
      <c r="X80" s="739"/>
      <c r="Y80" s="740"/>
      <c r="Z80" s="740"/>
      <c r="AA80" s="740"/>
      <c r="AB80" s="740"/>
      <c r="AC80" s="741"/>
      <c r="AD80" s="742"/>
      <c r="AE80" s="743"/>
      <c r="AF80" s="743"/>
      <c r="AG80" s="743"/>
      <c r="AH80" s="744"/>
    </row>
    <row r="81" spans="1:34" x14ac:dyDescent="0.25">
      <c r="A81" s="652" t="s">
        <v>319</v>
      </c>
      <c r="B81" s="653"/>
      <c r="C81" s="653"/>
      <c r="D81" s="654"/>
      <c r="E81" s="688" t="s">
        <v>398</v>
      </c>
      <c r="F81" s="689"/>
      <c r="G81" s="689"/>
      <c r="H81" s="689"/>
      <c r="I81" s="689"/>
      <c r="J81" s="689"/>
      <c r="K81" s="689"/>
      <c r="L81" s="689"/>
      <c r="M81" s="689"/>
      <c r="N81" s="689"/>
      <c r="O81" s="689"/>
      <c r="P81" s="689"/>
      <c r="Q81" s="689"/>
      <c r="R81" s="689"/>
      <c r="S81" s="689"/>
      <c r="T81" s="689"/>
      <c r="U81" s="690"/>
      <c r="V81" s="720" t="s">
        <v>262</v>
      </c>
      <c r="W81" s="721"/>
      <c r="X81" s="736"/>
      <c r="Y81" s="737"/>
      <c r="Z81" s="737"/>
      <c r="AA81" s="737"/>
      <c r="AB81" s="737"/>
      <c r="AC81" s="738"/>
      <c r="AD81" s="736"/>
      <c r="AE81" s="737"/>
      <c r="AF81" s="737"/>
      <c r="AG81" s="737"/>
      <c r="AH81" s="738"/>
    </row>
    <row r="82" spans="1:34" x14ac:dyDescent="0.25">
      <c r="A82" s="652"/>
      <c r="B82" s="653"/>
      <c r="C82" s="653"/>
      <c r="D82" s="654"/>
      <c r="E82" s="726"/>
      <c r="F82" s="615"/>
      <c r="G82" s="615"/>
      <c r="H82" s="615"/>
      <c r="I82" s="615"/>
      <c r="J82" s="615"/>
      <c r="K82" s="615"/>
      <c r="L82" s="615"/>
      <c r="M82" s="615"/>
      <c r="N82" s="615"/>
      <c r="O82" s="615"/>
      <c r="P82" s="615"/>
      <c r="Q82" s="615"/>
      <c r="R82" s="615"/>
      <c r="S82" s="615"/>
      <c r="T82" s="615"/>
      <c r="U82" s="616"/>
      <c r="V82" s="621"/>
      <c r="W82" s="622"/>
      <c r="X82" s="739"/>
      <c r="Y82" s="740"/>
      <c r="Z82" s="740"/>
      <c r="AA82" s="740"/>
      <c r="AB82" s="740"/>
      <c r="AC82" s="741"/>
      <c r="AD82" s="739"/>
      <c r="AE82" s="740"/>
      <c r="AF82" s="740"/>
      <c r="AG82" s="740"/>
      <c r="AH82" s="741"/>
    </row>
    <row r="83" spans="1:34" x14ac:dyDescent="0.25">
      <c r="A83" s="685"/>
      <c r="B83" s="686"/>
      <c r="C83" s="686"/>
      <c r="D83" s="687"/>
      <c r="E83" s="691"/>
      <c r="F83" s="692"/>
      <c r="G83" s="692"/>
      <c r="H83" s="692"/>
      <c r="I83" s="692"/>
      <c r="J83" s="692"/>
      <c r="K83" s="692"/>
      <c r="L83" s="692"/>
      <c r="M83" s="692"/>
      <c r="N83" s="692"/>
      <c r="O83" s="692"/>
      <c r="P83" s="692"/>
      <c r="Q83" s="692"/>
      <c r="R83" s="692"/>
      <c r="S83" s="692"/>
      <c r="T83" s="692"/>
      <c r="U83" s="693"/>
      <c r="V83" s="722"/>
      <c r="W83" s="723"/>
      <c r="X83" s="742"/>
      <c r="Y83" s="743"/>
      <c r="Z83" s="743"/>
      <c r="AA83" s="743"/>
      <c r="AB83" s="743"/>
      <c r="AC83" s="744"/>
      <c r="AD83" s="742"/>
      <c r="AE83" s="743"/>
      <c r="AF83" s="743"/>
      <c r="AG83" s="743"/>
      <c r="AH83" s="744"/>
    </row>
    <row r="84" spans="1:34" x14ac:dyDescent="0.25">
      <c r="A84" s="682" t="s">
        <v>320</v>
      </c>
      <c r="B84" s="683"/>
      <c r="C84" s="683"/>
      <c r="D84" s="684"/>
      <c r="E84" s="706" t="s">
        <v>321</v>
      </c>
      <c r="F84" s="707"/>
      <c r="G84" s="707"/>
      <c r="H84" s="707"/>
      <c r="I84" s="707"/>
      <c r="J84" s="707"/>
      <c r="K84" s="707"/>
      <c r="L84" s="707"/>
      <c r="M84" s="707"/>
      <c r="N84" s="707"/>
      <c r="O84" s="707"/>
      <c r="P84" s="707"/>
      <c r="Q84" s="707"/>
      <c r="R84" s="707"/>
      <c r="S84" s="707"/>
      <c r="T84" s="707"/>
      <c r="U84" s="708"/>
      <c r="V84" s="621" t="s">
        <v>262</v>
      </c>
      <c r="W84" s="622"/>
      <c r="X84" s="697"/>
      <c r="Y84" s="698"/>
      <c r="Z84" s="698"/>
      <c r="AA84" s="698"/>
      <c r="AB84" s="698"/>
      <c r="AC84" s="699"/>
      <c r="AD84" s="711"/>
      <c r="AE84" s="712"/>
      <c r="AF84" s="712"/>
      <c r="AG84" s="712"/>
      <c r="AH84" s="713"/>
    </row>
    <row r="85" spans="1:34" x14ac:dyDescent="0.25">
      <c r="A85" s="724" t="s">
        <v>322</v>
      </c>
      <c r="B85" s="683"/>
      <c r="C85" s="683"/>
      <c r="D85" s="684"/>
      <c r="E85" s="688" t="s">
        <v>399</v>
      </c>
      <c r="F85" s="689"/>
      <c r="G85" s="689"/>
      <c r="H85" s="689"/>
      <c r="I85" s="689"/>
      <c r="J85" s="689"/>
      <c r="K85" s="689"/>
      <c r="L85" s="689"/>
      <c r="M85" s="689"/>
      <c r="N85" s="689"/>
      <c r="O85" s="689"/>
      <c r="P85" s="689"/>
      <c r="Q85" s="689"/>
      <c r="R85" s="689"/>
      <c r="S85" s="689"/>
      <c r="T85" s="689"/>
      <c r="U85" s="690"/>
      <c r="V85" s="720" t="s">
        <v>262</v>
      </c>
      <c r="W85" s="721"/>
      <c r="X85" s="736"/>
      <c r="Y85" s="737"/>
      <c r="Z85" s="737"/>
      <c r="AA85" s="737"/>
      <c r="AB85" s="737"/>
      <c r="AC85" s="738"/>
      <c r="AD85" s="736"/>
      <c r="AE85" s="737"/>
      <c r="AF85" s="737"/>
      <c r="AG85" s="737"/>
      <c r="AH85" s="738"/>
    </row>
    <row r="86" spans="1:34" x14ac:dyDescent="0.25">
      <c r="A86" s="725"/>
      <c r="B86" s="686"/>
      <c r="C86" s="686"/>
      <c r="D86" s="687"/>
      <c r="E86" s="691"/>
      <c r="F86" s="692"/>
      <c r="G86" s="692"/>
      <c r="H86" s="692"/>
      <c r="I86" s="692"/>
      <c r="J86" s="692"/>
      <c r="K86" s="692"/>
      <c r="L86" s="692"/>
      <c r="M86" s="692"/>
      <c r="N86" s="692"/>
      <c r="O86" s="692"/>
      <c r="P86" s="692"/>
      <c r="Q86" s="692"/>
      <c r="R86" s="692"/>
      <c r="S86" s="692"/>
      <c r="T86" s="692"/>
      <c r="U86" s="693"/>
      <c r="V86" s="722"/>
      <c r="W86" s="723"/>
      <c r="X86" s="742"/>
      <c r="Y86" s="743"/>
      <c r="Z86" s="743"/>
      <c r="AA86" s="743"/>
      <c r="AB86" s="743"/>
      <c r="AC86" s="744"/>
      <c r="AD86" s="742"/>
      <c r="AE86" s="743"/>
      <c r="AF86" s="743"/>
      <c r="AG86" s="743"/>
      <c r="AH86" s="744"/>
    </row>
    <row r="87" spans="1:34" x14ac:dyDescent="0.25">
      <c r="A87" s="682" t="s">
        <v>323</v>
      </c>
      <c r="B87" s="683"/>
      <c r="C87" s="683"/>
      <c r="D87" s="684"/>
      <c r="E87" s="688" t="s">
        <v>400</v>
      </c>
      <c r="F87" s="689"/>
      <c r="G87" s="689"/>
      <c r="H87" s="689"/>
      <c r="I87" s="689"/>
      <c r="J87" s="689"/>
      <c r="K87" s="689"/>
      <c r="L87" s="689"/>
      <c r="M87" s="689"/>
      <c r="N87" s="689"/>
      <c r="O87" s="689"/>
      <c r="P87" s="689"/>
      <c r="Q87" s="689"/>
      <c r="R87" s="689"/>
      <c r="S87" s="689"/>
      <c r="T87" s="689"/>
      <c r="U87" s="690"/>
      <c r="V87" s="720" t="s">
        <v>264</v>
      </c>
      <c r="W87" s="721"/>
      <c r="X87" s="694"/>
      <c r="Y87" s="695"/>
      <c r="Z87" s="695"/>
      <c r="AA87" s="695"/>
      <c r="AB87" s="695"/>
      <c r="AC87" s="696"/>
      <c r="AD87" s="694"/>
      <c r="AE87" s="695"/>
      <c r="AF87" s="695"/>
      <c r="AG87" s="695"/>
      <c r="AH87" s="696"/>
    </row>
    <row r="88" spans="1:34" x14ac:dyDescent="0.25">
      <c r="A88" s="652"/>
      <c r="B88" s="653"/>
      <c r="C88" s="653"/>
      <c r="D88" s="654"/>
      <c r="E88" s="726"/>
      <c r="F88" s="615"/>
      <c r="G88" s="615"/>
      <c r="H88" s="615"/>
      <c r="I88" s="615"/>
      <c r="J88" s="615"/>
      <c r="K88" s="615"/>
      <c r="L88" s="615"/>
      <c r="M88" s="615"/>
      <c r="N88" s="615"/>
      <c r="O88" s="615"/>
      <c r="P88" s="615"/>
      <c r="Q88" s="615"/>
      <c r="R88" s="615"/>
      <c r="S88" s="615"/>
      <c r="T88" s="615"/>
      <c r="U88" s="616"/>
      <c r="V88" s="621"/>
      <c r="W88" s="622"/>
      <c r="X88" s="697"/>
      <c r="Y88" s="698"/>
      <c r="Z88" s="698"/>
      <c r="AA88" s="698"/>
      <c r="AB88" s="698"/>
      <c r="AC88" s="699"/>
      <c r="AD88" s="697"/>
      <c r="AE88" s="698"/>
      <c r="AF88" s="698"/>
      <c r="AG88" s="698"/>
      <c r="AH88" s="699"/>
    </row>
    <row r="89" spans="1:34" ht="18" customHeight="1" x14ac:dyDescent="0.25">
      <c r="A89" s="685"/>
      <c r="B89" s="686"/>
      <c r="C89" s="686"/>
      <c r="D89" s="687"/>
      <c r="E89" s="691"/>
      <c r="F89" s="692"/>
      <c r="G89" s="692"/>
      <c r="H89" s="692"/>
      <c r="I89" s="692"/>
      <c r="J89" s="692"/>
      <c r="K89" s="692"/>
      <c r="L89" s="692"/>
      <c r="M89" s="692"/>
      <c r="N89" s="692"/>
      <c r="O89" s="692"/>
      <c r="P89" s="692"/>
      <c r="Q89" s="692"/>
      <c r="R89" s="692"/>
      <c r="S89" s="692"/>
      <c r="T89" s="692"/>
      <c r="U89" s="693"/>
      <c r="V89" s="722"/>
      <c r="W89" s="723"/>
      <c r="X89" s="700"/>
      <c r="Y89" s="701"/>
      <c r="Z89" s="701"/>
      <c r="AA89" s="701"/>
      <c r="AB89" s="701"/>
      <c r="AC89" s="702"/>
      <c r="AD89" s="700"/>
      <c r="AE89" s="701"/>
      <c r="AF89" s="701"/>
      <c r="AG89" s="701"/>
      <c r="AH89" s="702"/>
    </row>
    <row r="90" spans="1:34" x14ac:dyDescent="0.25">
      <c r="A90" s="797" t="s">
        <v>324</v>
      </c>
      <c r="B90" s="798"/>
      <c r="C90" s="798"/>
      <c r="D90" s="799"/>
      <c r="E90" s="688" t="s">
        <v>401</v>
      </c>
      <c r="F90" s="689"/>
      <c r="G90" s="689"/>
      <c r="H90" s="689"/>
      <c r="I90" s="689"/>
      <c r="J90" s="689"/>
      <c r="K90" s="689"/>
      <c r="L90" s="689"/>
      <c r="M90" s="689"/>
      <c r="N90" s="689"/>
      <c r="O90" s="689"/>
      <c r="P90" s="689"/>
      <c r="Q90" s="689"/>
      <c r="R90" s="689"/>
      <c r="S90" s="689"/>
      <c r="T90" s="689"/>
      <c r="U90" s="690"/>
      <c r="V90" s="621" t="s">
        <v>262</v>
      </c>
      <c r="W90" s="622"/>
      <c r="X90" s="694"/>
      <c r="Y90" s="695"/>
      <c r="Z90" s="695"/>
      <c r="AA90" s="695"/>
      <c r="AB90" s="695"/>
      <c r="AC90" s="696"/>
      <c r="AD90" s="694"/>
      <c r="AE90" s="695"/>
      <c r="AF90" s="695"/>
      <c r="AG90" s="695"/>
      <c r="AH90" s="696"/>
    </row>
    <row r="91" spans="1:34" x14ac:dyDescent="0.25">
      <c r="A91" s="797"/>
      <c r="B91" s="798"/>
      <c r="C91" s="798"/>
      <c r="D91" s="799"/>
      <c r="E91" s="726"/>
      <c r="F91" s="615"/>
      <c r="G91" s="615"/>
      <c r="H91" s="615"/>
      <c r="I91" s="615"/>
      <c r="J91" s="615"/>
      <c r="K91" s="615"/>
      <c r="L91" s="615"/>
      <c r="M91" s="615"/>
      <c r="N91" s="615"/>
      <c r="O91" s="615"/>
      <c r="P91" s="615"/>
      <c r="Q91" s="615"/>
      <c r="R91" s="615"/>
      <c r="S91" s="615"/>
      <c r="T91" s="615"/>
      <c r="U91" s="616"/>
      <c r="V91" s="621"/>
      <c r="W91" s="622"/>
      <c r="X91" s="697"/>
      <c r="Y91" s="698"/>
      <c r="Z91" s="698"/>
      <c r="AA91" s="698"/>
      <c r="AB91" s="698"/>
      <c r="AC91" s="699"/>
      <c r="AD91" s="697"/>
      <c r="AE91" s="698"/>
      <c r="AF91" s="698"/>
      <c r="AG91" s="698"/>
      <c r="AH91" s="699"/>
    </row>
    <row r="92" spans="1:34" x14ac:dyDescent="0.25">
      <c r="A92" s="800"/>
      <c r="B92" s="801"/>
      <c r="C92" s="801"/>
      <c r="D92" s="802"/>
      <c r="E92" s="691"/>
      <c r="F92" s="692"/>
      <c r="G92" s="692"/>
      <c r="H92" s="692"/>
      <c r="I92" s="692"/>
      <c r="J92" s="692"/>
      <c r="K92" s="692"/>
      <c r="L92" s="692"/>
      <c r="M92" s="692"/>
      <c r="N92" s="692"/>
      <c r="O92" s="692"/>
      <c r="P92" s="692"/>
      <c r="Q92" s="692"/>
      <c r="R92" s="692"/>
      <c r="S92" s="692"/>
      <c r="T92" s="692"/>
      <c r="U92" s="693"/>
      <c r="V92" s="621"/>
      <c r="W92" s="622"/>
      <c r="X92" s="697"/>
      <c r="Y92" s="698"/>
      <c r="Z92" s="698"/>
      <c r="AA92" s="698"/>
      <c r="AB92" s="698"/>
      <c r="AC92" s="699"/>
      <c r="AD92" s="700"/>
      <c r="AE92" s="701"/>
      <c r="AF92" s="701"/>
      <c r="AG92" s="701"/>
      <c r="AH92" s="702"/>
    </row>
    <row r="93" spans="1:34" x14ac:dyDescent="0.25">
      <c r="A93" s="682" t="s">
        <v>325</v>
      </c>
      <c r="B93" s="683"/>
      <c r="C93" s="683"/>
      <c r="D93" s="684"/>
      <c r="E93" s="688" t="s">
        <v>402</v>
      </c>
      <c r="F93" s="689"/>
      <c r="G93" s="689"/>
      <c r="H93" s="689"/>
      <c r="I93" s="689"/>
      <c r="J93" s="689"/>
      <c r="K93" s="689"/>
      <c r="L93" s="689"/>
      <c r="M93" s="689"/>
      <c r="N93" s="689"/>
      <c r="O93" s="689"/>
      <c r="P93" s="689"/>
      <c r="Q93" s="689"/>
      <c r="R93" s="689"/>
      <c r="S93" s="689"/>
      <c r="T93" s="689"/>
      <c r="U93" s="690"/>
      <c r="V93" s="720" t="s">
        <v>264</v>
      </c>
      <c r="W93" s="721"/>
      <c r="X93" s="694"/>
      <c r="Y93" s="695"/>
      <c r="Z93" s="695"/>
      <c r="AA93" s="695"/>
      <c r="AB93" s="695"/>
      <c r="AC93" s="696"/>
      <c r="AD93" s="694"/>
      <c r="AE93" s="695"/>
      <c r="AF93" s="695"/>
      <c r="AG93" s="695"/>
      <c r="AH93" s="696"/>
    </row>
    <row r="94" spans="1:34" x14ac:dyDescent="0.25">
      <c r="A94" s="685"/>
      <c r="B94" s="686"/>
      <c r="C94" s="686"/>
      <c r="D94" s="687"/>
      <c r="E94" s="691"/>
      <c r="F94" s="692"/>
      <c r="G94" s="692"/>
      <c r="H94" s="692"/>
      <c r="I94" s="692"/>
      <c r="J94" s="692"/>
      <c r="K94" s="692"/>
      <c r="L94" s="692"/>
      <c r="M94" s="692"/>
      <c r="N94" s="692"/>
      <c r="O94" s="692"/>
      <c r="P94" s="692"/>
      <c r="Q94" s="692"/>
      <c r="R94" s="692"/>
      <c r="S94" s="692"/>
      <c r="T94" s="692"/>
      <c r="U94" s="693"/>
      <c r="V94" s="722"/>
      <c r="W94" s="723"/>
      <c r="X94" s="700"/>
      <c r="Y94" s="701"/>
      <c r="Z94" s="701"/>
      <c r="AA94" s="701"/>
      <c r="AB94" s="701"/>
      <c r="AC94" s="702"/>
      <c r="AD94" s="700"/>
      <c r="AE94" s="701"/>
      <c r="AF94" s="701"/>
      <c r="AG94" s="701"/>
      <c r="AH94" s="702"/>
    </row>
    <row r="95" spans="1:34" x14ac:dyDescent="0.25">
      <c r="A95" s="703" t="s">
        <v>326</v>
      </c>
      <c r="B95" s="704"/>
      <c r="C95" s="704"/>
      <c r="D95" s="705"/>
      <c r="E95" s="706" t="s">
        <v>327</v>
      </c>
      <c r="F95" s="707"/>
      <c r="G95" s="707"/>
      <c r="H95" s="707"/>
      <c r="I95" s="707"/>
      <c r="J95" s="707"/>
      <c r="K95" s="707"/>
      <c r="L95" s="707"/>
      <c r="M95" s="707"/>
      <c r="N95" s="707"/>
      <c r="O95" s="707"/>
      <c r="P95" s="707"/>
      <c r="Q95" s="707"/>
      <c r="R95" s="707"/>
      <c r="S95" s="707"/>
      <c r="T95" s="707"/>
      <c r="U95" s="708"/>
      <c r="V95" s="621" t="s">
        <v>262</v>
      </c>
      <c r="W95" s="622"/>
      <c r="X95" s="697"/>
      <c r="Y95" s="698"/>
      <c r="Z95" s="698"/>
      <c r="AA95" s="698"/>
      <c r="AB95" s="698"/>
      <c r="AC95" s="699"/>
      <c r="AD95" s="711"/>
      <c r="AE95" s="712"/>
      <c r="AF95" s="712"/>
      <c r="AG95" s="712"/>
      <c r="AH95" s="713"/>
    </row>
    <row r="96" spans="1:34" x14ac:dyDescent="0.25">
      <c r="A96" s="703" t="s">
        <v>328</v>
      </c>
      <c r="B96" s="704"/>
      <c r="C96" s="704"/>
      <c r="D96" s="705"/>
      <c r="E96" s="706" t="s">
        <v>329</v>
      </c>
      <c r="F96" s="707"/>
      <c r="G96" s="707"/>
      <c r="H96" s="707"/>
      <c r="I96" s="707"/>
      <c r="J96" s="707"/>
      <c r="K96" s="707"/>
      <c r="L96" s="707"/>
      <c r="M96" s="707"/>
      <c r="N96" s="707"/>
      <c r="O96" s="707"/>
      <c r="P96" s="707"/>
      <c r="Q96" s="707"/>
      <c r="R96" s="707"/>
      <c r="S96" s="707"/>
      <c r="T96" s="707"/>
      <c r="U96" s="708"/>
      <c r="V96" s="709" t="s">
        <v>264</v>
      </c>
      <c r="W96" s="710"/>
      <c r="X96" s="711"/>
      <c r="Y96" s="712"/>
      <c r="Z96" s="712"/>
      <c r="AA96" s="712"/>
      <c r="AB96" s="712"/>
      <c r="AC96" s="713"/>
      <c r="AD96" s="711"/>
      <c r="AE96" s="712"/>
      <c r="AF96" s="712"/>
      <c r="AG96" s="712"/>
      <c r="AH96" s="713"/>
    </row>
    <row r="97" spans="1:34" x14ac:dyDescent="0.25">
      <c r="A97" s="703" t="s">
        <v>330</v>
      </c>
      <c r="B97" s="704"/>
      <c r="C97" s="704"/>
      <c r="D97" s="705"/>
      <c r="E97" s="706" t="s">
        <v>331</v>
      </c>
      <c r="F97" s="707"/>
      <c r="G97" s="707"/>
      <c r="H97" s="707"/>
      <c r="I97" s="707"/>
      <c r="J97" s="707"/>
      <c r="K97" s="707"/>
      <c r="L97" s="707"/>
      <c r="M97" s="707"/>
      <c r="N97" s="707"/>
      <c r="O97" s="707"/>
      <c r="P97" s="707"/>
      <c r="Q97" s="707"/>
      <c r="R97" s="707"/>
      <c r="S97" s="707"/>
      <c r="T97" s="707"/>
      <c r="U97" s="708"/>
      <c r="V97" s="709" t="s">
        <v>262</v>
      </c>
      <c r="W97" s="710"/>
      <c r="X97" s="711"/>
      <c r="Y97" s="712"/>
      <c r="Z97" s="712"/>
      <c r="AA97" s="712"/>
      <c r="AB97" s="712"/>
      <c r="AC97" s="713"/>
      <c r="AD97" s="711"/>
      <c r="AE97" s="712"/>
      <c r="AF97" s="712"/>
      <c r="AG97" s="712"/>
      <c r="AH97" s="713"/>
    </row>
    <row r="98" spans="1:34" ht="15.75" thickBot="1" x14ac:dyDescent="0.3">
      <c r="A98" s="794" t="s">
        <v>332</v>
      </c>
      <c r="B98" s="795"/>
      <c r="C98" s="795"/>
      <c r="D98" s="796"/>
      <c r="E98" s="767" t="s">
        <v>333</v>
      </c>
      <c r="F98" s="768"/>
      <c r="G98" s="768"/>
      <c r="H98" s="768"/>
      <c r="I98" s="768"/>
      <c r="J98" s="768"/>
      <c r="K98" s="768"/>
      <c r="L98" s="768"/>
      <c r="M98" s="768"/>
      <c r="N98" s="768"/>
      <c r="O98" s="768"/>
      <c r="P98" s="768"/>
      <c r="Q98" s="768"/>
      <c r="R98" s="768"/>
      <c r="S98" s="768"/>
      <c r="T98" s="768"/>
      <c r="U98" s="769"/>
      <c r="V98" s="623" t="s">
        <v>264</v>
      </c>
      <c r="W98" s="624"/>
      <c r="X98" s="667"/>
      <c r="Y98" s="668"/>
      <c r="Z98" s="668"/>
      <c r="AA98" s="668"/>
      <c r="AB98" s="668"/>
      <c r="AC98" s="669"/>
      <c r="AD98" s="711"/>
      <c r="AE98" s="712"/>
      <c r="AF98" s="712"/>
      <c r="AG98" s="712"/>
      <c r="AH98" s="713"/>
    </row>
    <row r="99" spans="1:34" ht="15.75" thickBot="1" x14ac:dyDescent="0.3">
      <c r="A99" s="784" t="s">
        <v>334</v>
      </c>
      <c r="B99" s="785"/>
      <c r="C99" s="785"/>
      <c r="D99" s="786"/>
      <c r="E99" s="776" t="s">
        <v>405</v>
      </c>
      <c r="F99" s="777"/>
      <c r="G99" s="777"/>
      <c r="H99" s="777"/>
      <c r="I99" s="777"/>
      <c r="J99" s="777"/>
      <c r="K99" s="777"/>
      <c r="L99" s="777"/>
      <c r="M99" s="777"/>
      <c r="N99" s="777"/>
      <c r="O99" s="777"/>
      <c r="P99" s="777"/>
      <c r="Q99" s="777"/>
      <c r="R99" s="777"/>
      <c r="S99" s="777"/>
      <c r="T99" s="777"/>
      <c r="U99" s="778"/>
      <c r="V99" s="787"/>
      <c r="W99" s="788"/>
      <c r="X99" s="714">
        <f>SUM(X64+X65+X66+X69+X70+X71+X74+X76+X78+X81+X84+X85+X87+X90+X93+X95+X96+X97+X98)</f>
        <v>-89915</v>
      </c>
      <c r="Y99" s="715"/>
      <c r="Z99" s="715"/>
      <c r="AA99" s="715"/>
      <c r="AB99" s="715"/>
      <c r="AC99" s="719"/>
      <c r="AD99" s="714">
        <f>SUM(AD64+AD65+AD66+AD69+AD70+AD71+AD74+AD76+AD78+AD81+AD84+AD85+AD87+AD90+AD93+AD95+AD96+AD97+AD98)</f>
        <v>-114660</v>
      </c>
      <c r="AE99" s="715"/>
      <c r="AF99" s="715"/>
      <c r="AG99" s="715"/>
      <c r="AH99" s="716"/>
    </row>
    <row r="100" spans="1:34" x14ac:dyDescent="0.25">
      <c r="A100" s="717"/>
      <c r="B100" s="717"/>
      <c r="C100" s="717"/>
      <c r="D100" s="717"/>
      <c r="E100" s="717"/>
      <c r="F100" s="717"/>
      <c r="G100" s="717"/>
      <c r="H100" s="717"/>
      <c r="I100" s="717"/>
      <c r="J100" s="717"/>
      <c r="K100" s="717"/>
      <c r="L100" s="717"/>
      <c r="M100" s="717"/>
      <c r="N100" s="717"/>
      <c r="O100" s="717"/>
      <c r="P100" s="717"/>
      <c r="Q100" s="717"/>
      <c r="R100" s="717"/>
      <c r="S100" s="717"/>
      <c r="T100" s="717"/>
      <c r="U100" s="717"/>
      <c r="V100" s="717"/>
      <c r="W100" s="717"/>
      <c r="X100" s="717"/>
      <c r="Y100" s="717"/>
      <c r="Z100" s="717"/>
      <c r="AA100" s="717"/>
      <c r="AB100" s="717"/>
      <c r="AC100" s="717"/>
      <c r="AD100" s="717"/>
      <c r="AE100" s="717"/>
      <c r="AF100" s="717"/>
      <c r="AG100" s="717"/>
      <c r="AH100" s="717"/>
    </row>
    <row r="101" spans="1:34" x14ac:dyDescent="0.25">
      <c r="A101" s="718"/>
      <c r="B101" s="718"/>
      <c r="C101" s="718"/>
      <c r="D101" s="718"/>
      <c r="E101" s="718"/>
      <c r="F101" s="718"/>
      <c r="G101" s="718"/>
      <c r="H101" s="718"/>
      <c r="I101" s="718"/>
      <c r="J101" s="718"/>
      <c r="K101" s="718"/>
      <c r="L101" s="718"/>
      <c r="M101" s="718"/>
      <c r="N101" s="718"/>
      <c r="O101" s="718"/>
      <c r="P101" s="718"/>
      <c r="Q101" s="718"/>
      <c r="R101" s="718"/>
      <c r="S101" s="718"/>
      <c r="T101" s="718"/>
      <c r="U101" s="718"/>
      <c r="V101" s="718"/>
      <c r="W101" s="718"/>
      <c r="X101" s="718"/>
      <c r="Y101" s="718"/>
      <c r="Z101" s="718"/>
      <c r="AA101" s="718"/>
      <c r="AB101" s="718"/>
      <c r="AC101" s="718"/>
      <c r="AD101" s="718"/>
      <c r="AE101" s="718"/>
      <c r="AF101" s="718"/>
      <c r="AG101" s="718"/>
      <c r="AH101" s="718"/>
    </row>
    <row r="102" spans="1:34" x14ac:dyDescent="0.25">
      <c r="A102" s="718"/>
      <c r="B102" s="718"/>
      <c r="C102" s="718"/>
      <c r="D102" s="718"/>
      <c r="E102" s="718"/>
      <c r="F102" s="718"/>
      <c r="G102" s="718"/>
      <c r="H102" s="718"/>
      <c r="I102" s="718"/>
      <c r="J102" s="718"/>
      <c r="K102" s="718"/>
      <c r="L102" s="718"/>
      <c r="M102" s="718"/>
      <c r="N102" s="718"/>
      <c r="O102" s="718"/>
      <c r="P102" s="718"/>
      <c r="Q102" s="718"/>
      <c r="R102" s="718"/>
      <c r="S102" s="718"/>
      <c r="T102" s="718"/>
      <c r="U102" s="718"/>
      <c r="V102" s="718"/>
      <c r="W102" s="718"/>
      <c r="X102" s="718"/>
      <c r="Y102" s="718"/>
      <c r="Z102" s="718"/>
      <c r="AA102" s="718"/>
      <c r="AB102" s="718"/>
      <c r="AC102" s="718"/>
      <c r="AD102" s="718"/>
      <c r="AE102" s="718"/>
      <c r="AF102" s="718"/>
      <c r="AG102" s="718"/>
      <c r="AH102" s="718"/>
    </row>
    <row r="103" spans="1:34" ht="15.75" thickBot="1" x14ac:dyDescent="0.3">
      <c r="A103" s="718"/>
      <c r="B103" s="718"/>
      <c r="C103" s="718"/>
      <c r="D103" s="718"/>
      <c r="E103" s="718"/>
      <c r="F103" s="718"/>
      <c r="G103" s="718"/>
      <c r="H103" s="718"/>
      <c r="I103" s="718"/>
      <c r="J103" s="718"/>
      <c r="K103" s="718"/>
      <c r="L103" s="718"/>
      <c r="M103" s="718"/>
      <c r="N103" s="718"/>
      <c r="O103" s="718"/>
      <c r="P103" s="718"/>
      <c r="Q103" s="718"/>
      <c r="R103" s="718"/>
      <c r="S103" s="718"/>
      <c r="T103" s="718"/>
      <c r="U103" s="718"/>
      <c r="V103" s="718"/>
      <c r="W103" s="718"/>
      <c r="X103" s="718"/>
      <c r="Y103" s="718"/>
      <c r="Z103" s="718"/>
      <c r="AA103" s="718"/>
      <c r="AB103" s="718"/>
      <c r="AC103" s="718"/>
      <c r="AD103" s="718"/>
      <c r="AE103" s="718"/>
      <c r="AF103" s="718"/>
      <c r="AG103" s="718"/>
      <c r="AH103" s="718"/>
    </row>
    <row r="104" spans="1:34" ht="15.75" thickBot="1" x14ac:dyDescent="0.3">
      <c r="A104" s="773" t="s">
        <v>335</v>
      </c>
      <c r="B104" s="774"/>
      <c r="C104" s="774"/>
      <c r="D104" s="775"/>
      <c r="E104" s="776" t="s">
        <v>336</v>
      </c>
      <c r="F104" s="777"/>
      <c r="G104" s="777"/>
      <c r="H104" s="777"/>
      <c r="I104" s="777"/>
      <c r="J104" s="777"/>
      <c r="K104" s="777"/>
      <c r="L104" s="777"/>
      <c r="M104" s="777"/>
      <c r="N104" s="777"/>
      <c r="O104" s="777"/>
      <c r="P104" s="777"/>
      <c r="Q104" s="777"/>
      <c r="R104" s="777"/>
      <c r="S104" s="777"/>
      <c r="T104" s="777"/>
      <c r="U104" s="778"/>
      <c r="V104" s="779"/>
      <c r="W104" s="780"/>
      <c r="X104" s="781"/>
      <c r="Y104" s="782"/>
      <c r="Z104" s="782"/>
      <c r="AA104" s="782"/>
      <c r="AB104" s="782"/>
      <c r="AC104" s="783"/>
      <c r="AD104" s="781"/>
      <c r="AE104" s="782"/>
      <c r="AF104" s="782"/>
      <c r="AG104" s="782"/>
      <c r="AH104" s="783"/>
    </row>
    <row r="105" spans="1:34" ht="15.75" thickBot="1" x14ac:dyDescent="0.3">
      <c r="A105" s="784" t="s">
        <v>337</v>
      </c>
      <c r="B105" s="785"/>
      <c r="C105" s="785"/>
      <c r="D105" s="786"/>
      <c r="E105" s="791" t="s">
        <v>338</v>
      </c>
      <c r="F105" s="792"/>
      <c r="G105" s="792"/>
      <c r="H105" s="792"/>
      <c r="I105" s="792"/>
      <c r="J105" s="792"/>
      <c r="K105" s="792"/>
      <c r="L105" s="792"/>
      <c r="M105" s="792"/>
      <c r="N105" s="792"/>
      <c r="O105" s="792"/>
      <c r="P105" s="792"/>
      <c r="Q105" s="792"/>
      <c r="R105" s="792"/>
      <c r="S105" s="792"/>
      <c r="T105" s="792"/>
      <c r="U105" s="793"/>
      <c r="V105" s="787" t="s">
        <v>383</v>
      </c>
      <c r="W105" s="788"/>
      <c r="X105" s="945">
        <f>SUM(X106+X107+X109+X110+X111+X113+X114+X116)</f>
        <v>0</v>
      </c>
      <c r="Y105" s="946"/>
      <c r="Z105" s="946"/>
      <c r="AA105" s="946"/>
      <c r="AB105" s="946"/>
      <c r="AC105" s="947"/>
      <c r="AD105" s="945">
        <f>SUM(AD106+AD107+AD109+AD110+AD111+AD113+AD114+AD116)</f>
        <v>0</v>
      </c>
      <c r="AE105" s="946"/>
      <c r="AF105" s="946"/>
      <c r="AG105" s="946"/>
      <c r="AH105" s="948"/>
    </row>
    <row r="106" spans="1:34" x14ac:dyDescent="0.25">
      <c r="A106" s="755" t="s">
        <v>339</v>
      </c>
      <c r="B106" s="756"/>
      <c r="C106" s="756"/>
      <c r="D106" s="757"/>
      <c r="E106" s="758" t="s">
        <v>340</v>
      </c>
      <c r="F106" s="759"/>
      <c r="G106" s="759"/>
      <c r="H106" s="759"/>
      <c r="I106" s="759"/>
      <c r="J106" s="759"/>
      <c r="K106" s="759"/>
      <c r="L106" s="759"/>
      <c r="M106" s="759"/>
      <c r="N106" s="759"/>
      <c r="O106" s="759"/>
      <c r="P106" s="759"/>
      <c r="Q106" s="759"/>
      <c r="R106" s="759"/>
      <c r="S106" s="759"/>
      <c r="T106" s="759"/>
      <c r="U106" s="760"/>
      <c r="V106" s="789" t="s">
        <v>262</v>
      </c>
      <c r="W106" s="790"/>
      <c r="X106" s="807"/>
      <c r="Y106" s="808"/>
      <c r="Z106" s="808"/>
      <c r="AA106" s="808"/>
      <c r="AB106" s="808"/>
      <c r="AC106" s="809"/>
      <c r="AD106" s="748"/>
      <c r="AE106" s="749"/>
      <c r="AF106" s="749"/>
      <c r="AG106" s="749"/>
      <c r="AH106" s="750"/>
    </row>
    <row r="107" spans="1:34" x14ac:dyDescent="0.25">
      <c r="A107" s="730" t="s">
        <v>341</v>
      </c>
      <c r="B107" s="731"/>
      <c r="C107" s="731"/>
      <c r="D107" s="732"/>
      <c r="E107" s="688" t="s">
        <v>403</v>
      </c>
      <c r="F107" s="689"/>
      <c r="G107" s="689"/>
      <c r="H107" s="689"/>
      <c r="I107" s="689"/>
      <c r="J107" s="689"/>
      <c r="K107" s="689"/>
      <c r="L107" s="689"/>
      <c r="M107" s="689"/>
      <c r="N107" s="689"/>
      <c r="O107" s="689"/>
      <c r="P107" s="689"/>
      <c r="Q107" s="689"/>
      <c r="R107" s="689"/>
      <c r="S107" s="689"/>
      <c r="T107" s="689"/>
      <c r="U107" s="690"/>
      <c r="V107" s="621" t="s">
        <v>262</v>
      </c>
      <c r="W107" s="622"/>
      <c r="X107" s="736"/>
      <c r="Y107" s="737"/>
      <c r="Z107" s="737"/>
      <c r="AA107" s="737"/>
      <c r="AB107" s="737"/>
      <c r="AC107" s="738"/>
      <c r="AD107" s="736"/>
      <c r="AE107" s="737"/>
      <c r="AF107" s="737"/>
      <c r="AG107" s="737"/>
      <c r="AH107" s="738"/>
    </row>
    <row r="108" spans="1:34" x14ac:dyDescent="0.25">
      <c r="A108" s="733"/>
      <c r="B108" s="734"/>
      <c r="C108" s="734"/>
      <c r="D108" s="735"/>
      <c r="E108" s="691"/>
      <c r="F108" s="692"/>
      <c r="G108" s="692"/>
      <c r="H108" s="692"/>
      <c r="I108" s="692"/>
      <c r="J108" s="692"/>
      <c r="K108" s="692"/>
      <c r="L108" s="692"/>
      <c r="M108" s="692"/>
      <c r="N108" s="692"/>
      <c r="O108" s="692"/>
      <c r="P108" s="692"/>
      <c r="Q108" s="692"/>
      <c r="R108" s="692"/>
      <c r="S108" s="692"/>
      <c r="T108" s="692"/>
      <c r="U108" s="693"/>
      <c r="V108" s="621"/>
      <c r="W108" s="622"/>
      <c r="X108" s="739"/>
      <c r="Y108" s="740"/>
      <c r="Z108" s="740"/>
      <c r="AA108" s="740"/>
      <c r="AB108" s="740"/>
      <c r="AC108" s="741"/>
      <c r="AD108" s="742"/>
      <c r="AE108" s="743"/>
      <c r="AF108" s="743"/>
      <c r="AG108" s="743"/>
      <c r="AH108" s="744"/>
    </row>
    <row r="109" spans="1:34" x14ac:dyDescent="0.25">
      <c r="A109" s="770" t="s">
        <v>342</v>
      </c>
      <c r="B109" s="771"/>
      <c r="C109" s="771"/>
      <c r="D109" s="772"/>
      <c r="E109" s="706" t="s">
        <v>343</v>
      </c>
      <c r="F109" s="707"/>
      <c r="G109" s="707"/>
      <c r="H109" s="707"/>
      <c r="I109" s="707"/>
      <c r="J109" s="707"/>
      <c r="K109" s="707"/>
      <c r="L109" s="707"/>
      <c r="M109" s="707"/>
      <c r="N109" s="707"/>
      <c r="O109" s="707"/>
      <c r="P109" s="707"/>
      <c r="Q109" s="707"/>
      <c r="R109" s="707"/>
      <c r="S109" s="707"/>
      <c r="T109" s="707"/>
      <c r="U109" s="708"/>
      <c r="V109" s="720" t="s">
        <v>262</v>
      </c>
      <c r="W109" s="721"/>
      <c r="X109" s="736"/>
      <c r="Y109" s="737"/>
      <c r="Z109" s="737"/>
      <c r="AA109" s="737"/>
      <c r="AB109" s="737"/>
      <c r="AC109" s="738"/>
      <c r="AD109" s="748"/>
      <c r="AE109" s="749"/>
      <c r="AF109" s="749"/>
      <c r="AG109" s="749"/>
      <c r="AH109" s="750"/>
    </row>
    <row r="110" spans="1:34" x14ac:dyDescent="0.25">
      <c r="A110" s="770" t="s">
        <v>344</v>
      </c>
      <c r="B110" s="771"/>
      <c r="C110" s="771"/>
      <c r="D110" s="772"/>
      <c r="E110" s="706" t="s">
        <v>345</v>
      </c>
      <c r="F110" s="707"/>
      <c r="G110" s="707"/>
      <c r="H110" s="707"/>
      <c r="I110" s="707"/>
      <c r="J110" s="707"/>
      <c r="K110" s="707"/>
      <c r="L110" s="707"/>
      <c r="M110" s="707"/>
      <c r="N110" s="707"/>
      <c r="O110" s="707"/>
      <c r="P110" s="707"/>
      <c r="Q110" s="707"/>
      <c r="R110" s="707"/>
      <c r="S110" s="707"/>
      <c r="T110" s="707"/>
      <c r="U110" s="708"/>
      <c r="V110" s="709" t="s">
        <v>262</v>
      </c>
      <c r="W110" s="710"/>
      <c r="X110" s="748"/>
      <c r="Y110" s="749"/>
      <c r="Z110" s="749"/>
      <c r="AA110" s="749"/>
      <c r="AB110" s="749"/>
      <c r="AC110" s="750"/>
      <c r="AD110" s="748"/>
      <c r="AE110" s="749"/>
      <c r="AF110" s="749"/>
      <c r="AG110" s="749"/>
      <c r="AH110" s="750"/>
    </row>
    <row r="111" spans="1:34" x14ac:dyDescent="0.25">
      <c r="A111" s="727" t="s">
        <v>346</v>
      </c>
      <c r="B111" s="728"/>
      <c r="C111" s="728"/>
      <c r="D111" s="729"/>
      <c r="E111" s="688" t="s">
        <v>404</v>
      </c>
      <c r="F111" s="689"/>
      <c r="G111" s="689"/>
      <c r="H111" s="689"/>
      <c r="I111" s="689"/>
      <c r="J111" s="689"/>
      <c r="K111" s="689"/>
      <c r="L111" s="689"/>
      <c r="M111" s="689"/>
      <c r="N111" s="689"/>
      <c r="O111" s="689"/>
      <c r="P111" s="689"/>
      <c r="Q111" s="689"/>
      <c r="R111" s="689"/>
      <c r="S111" s="689"/>
      <c r="T111" s="689"/>
      <c r="U111" s="690"/>
      <c r="V111" s="621" t="s">
        <v>264</v>
      </c>
      <c r="W111" s="622"/>
      <c r="X111" s="736"/>
      <c r="Y111" s="737"/>
      <c r="Z111" s="737"/>
      <c r="AA111" s="737"/>
      <c r="AB111" s="737"/>
      <c r="AC111" s="738"/>
      <c r="AD111" s="736"/>
      <c r="AE111" s="737"/>
      <c r="AF111" s="737"/>
      <c r="AG111" s="737"/>
      <c r="AH111" s="738"/>
    </row>
    <row r="112" spans="1:34" x14ac:dyDescent="0.25">
      <c r="A112" s="733"/>
      <c r="B112" s="734"/>
      <c r="C112" s="734"/>
      <c r="D112" s="735"/>
      <c r="E112" s="691"/>
      <c r="F112" s="692"/>
      <c r="G112" s="692"/>
      <c r="H112" s="692"/>
      <c r="I112" s="692"/>
      <c r="J112" s="692"/>
      <c r="K112" s="692"/>
      <c r="L112" s="692"/>
      <c r="M112" s="692"/>
      <c r="N112" s="692"/>
      <c r="O112" s="692"/>
      <c r="P112" s="692"/>
      <c r="Q112" s="692"/>
      <c r="R112" s="692"/>
      <c r="S112" s="692"/>
      <c r="T112" s="692"/>
      <c r="U112" s="693"/>
      <c r="V112" s="722"/>
      <c r="W112" s="723"/>
      <c r="X112" s="742"/>
      <c r="Y112" s="743"/>
      <c r="Z112" s="743"/>
      <c r="AA112" s="743"/>
      <c r="AB112" s="743"/>
      <c r="AC112" s="744"/>
      <c r="AD112" s="742"/>
      <c r="AE112" s="743"/>
      <c r="AF112" s="743"/>
      <c r="AG112" s="743"/>
      <c r="AH112" s="744"/>
    </row>
    <row r="113" spans="1:34" x14ac:dyDescent="0.25">
      <c r="A113" s="770" t="s">
        <v>347</v>
      </c>
      <c r="B113" s="771"/>
      <c r="C113" s="771"/>
      <c r="D113" s="772"/>
      <c r="E113" s="706" t="s">
        <v>348</v>
      </c>
      <c r="F113" s="707"/>
      <c r="G113" s="707"/>
      <c r="H113" s="707"/>
      <c r="I113" s="707"/>
      <c r="J113" s="707"/>
      <c r="K113" s="707"/>
      <c r="L113" s="707"/>
      <c r="M113" s="707"/>
      <c r="N113" s="707"/>
      <c r="O113" s="707"/>
      <c r="P113" s="707"/>
      <c r="Q113" s="707"/>
      <c r="R113" s="707"/>
      <c r="S113" s="707"/>
      <c r="T113" s="707"/>
      <c r="U113" s="708"/>
      <c r="V113" s="621" t="s">
        <v>264</v>
      </c>
      <c r="W113" s="622"/>
      <c r="X113" s="739"/>
      <c r="Y113" s="740"/>
      <c r="Z113" s="740"/>
      <c r="AA113" s="740"/>
      <c r="AB113" s="740"/>
      <c r="AC113" s="741"/>
      <c r="AD113" s="748"/>
      <c r="AE113" s="749"/>
      <c r="AF113" s="749"/>
      <c r="AG113" s="749"/>
      <c r="AH113" s="750"/>
    </row>
    <row r="114" spans="1:34" x14ac:dyDescent="0.25">
      <c r="A114" s="727" t="s">
        <v>349</v>
      </c>
      <c r="B114" s="728"/>
      <c r="C114" s="728"/>
      <c r="D114" s="729"/>
      <c r="E114" s="688" t="s">
        <v>406</v>
      </c>
      <c r="F114" s="689"/>
      <c r="G114" s="689"/>
      <c r="H114" s="689"/>
      <c r="I114" s="689"/>
      <c r="J114" s="689"/>
      <c r="K114" s="689"/>
      <c r="L114" s="689"/>
      <c r="M114" s="689"/>
      <c r="N114" s="689"/>
      <c r="O114" s="689"/>
      <c r="P114" s="689"/>
      <c r="Q114" s="689"/>
      <c r="R114" s="689"/>
      <c r="S114" s="689"/>
      <c r="T114" s="689"/>
      <c r="U114" s="690"/>
      <c r="V114" s="720" t="s">
        <v>264</v>
      </c>
      <c r="W114" s="721"/>
      <c r="X114" s="736"/>
      <c r="Y114" s="737"/>
      <c r="Z114" s="737"/>
      <c r="AA114" s="737"/>
      <c r="AB114" s="737"/>
      <c r="AC114" s="738"/>
      <c r="AD114" s="736"/>
      <c r="AE114" s="737"/>
      <c r="AF114" s="737"/>
      <c r="AG114" s="737"/>
      <c r="AH114" s="738"/>
    </row>
    <row r="115" spans="1:34" x14ac:dyDescent="0.25">
      <c r="A115" s="733"/>
      <c r="B115" s="734"/>
      <c r="C115" s="734"/>
      <c r="D115" s="735"/>
      <c r="E115" s="691"/>
      <c r="F115" s="692"/>
      <c r="G115" s="692"/>
      <c r="H115" s="692"/>
      <c r="I115" s="692"/>
      <c r="J115" s="692"/>
      <c r="K115" s="692"/>
      <c r="L115" s="692"/>
      <c r="M115" s="692"/>
      <c r="N115" s="692"/>
      <c r="O115" s="692"/>
      <c r="P115" s="692"/>
      <c r="Q115" s="692"/>
      <c r="R115" s="692"/>
      <c r="S115" s="692"/>
      <c r="T115" s="692"/>
      <c r="U115" s="693"/>
      <c r="V115" s="722"/>
      <c r="W115" s="723"/>
      <c r="X115" s="742"/>
      <c r="Y115" s="743"/>
      <c r="Z115" s="743"/>
      <c r="AA115" s="743"/>
      <c r="AB115" s="743"/>
      <c r="AC115" s="744"/>
      <c r="AD115" s="742"/>
      <c r="AE115" s="743"/>
      <c r="AF115" s="743"/>
      <c r="AG115" s="743"/>
      <c r="AH115" s="744"/>
    </row>
    <row r="116" spans="1:34" ht="15.75" thickBot="1" x14ac:dyDescent="0.3">
      <c r="A116" s="764" t="s">
        <v>350</v>
      </c>
      <c r="B116" s="765"/>
      <c r="C116" s="765"/>
      <c r="D116" s="766"/>
      <c r="E116" s="767" t="s">
        <v>351</v>
      </c>
      <c r="F116" s="768"/>
      <c r="G116" s="768"/>
      <c r="H116" s="768"/>
      <c r="I116" s="768"/>
      <c r="J116" s="768"/>
      <c r="K116" s="768"/>
      <c r="L116" s="768"/>
      <c r="M116" s="768"/>
      <c r="N116" s="768"/>
      <c r="O116" s="768"/>
      <c r="P116" s="768"/>
      <c r="Q116" s="768"/>
      <c r="R116" s="768"/>
      <c r="S116" s="768"/>
      <c r="T116" s="768"/>
      <c r="U116" s="769"/>
      <c r="V116" s="623" t="s">
        <v>264</v>
      </c>
      <c r="W116" s="624"/>
      <c r="X116" s="745"/>
      <c r="Y116" s="746"/>
      <c r="Z116" s="746"/>
      <c r="AA116" s="746"/>
      <c r="AB116" s="746"/>
      <c r="AC116" s="747"/>
      <c r="AD116" s="748"/>
      <c r="AE116" s="749"/>
      <c r="AF116" s="749"/>
      <c r="AG116" s="749"/>
      <c r="AH116" s="750"/>
    </row>
    <row r="117" spans="1:34" x14ac:dyDescent="0.25">
      <c r="A117" s="649" t="s">
        <v>352</v>
      </c>
      <c r="B117" s="650"/>
      <c r="C117" s="650"/>
      <c r="D117" s="651"/>
      <c r="E117" s="751" t="s">
        <v>407</v>
      </c>
      <c r="F117" s="613"/>
      <c r="G117" s="613"/>
      <c r="H117" s="613"/>
      <c r="I117" s="613"/>
      <c r="J117" s="613"/>
      <c r="K117" s="613"/>
      <c r="L117" s="613"/>
      <c r="M117" s="613"/>
      <c r="N117" s="613"/>
      <c r="O117" s="613"/>
      <c r="P117" s="613"/>
      <c r="Q117" s="613"/>
      <c r="R117" s="613"/>
      <c r="S117" s="613"/>
      <c r="T117" s="613"/>
      <c r="U117" s="614"/>
      <c r="V117" s="619" t="s">
        <v>383</v>
      </c>
      <c r="W117" s="620"/>
      <c r="X117" s="625">
        <f>SUM(X119+X120+X121+X124+X127+X128+X129+X131+X134)</f>
        <v>-863364</v>
      </c>
      <c r="Y117" s="626"/>
      <c r="Z117" s="626"/>
      <c r="AA117" s="626"/>
      <c r="AB117" s="626"/>
      <c r="AC117" s="627"/>
      <c r="AD117" s="625">
        <f>SUM(AD119+AD120+AD121+AD124+AD127+AD128+AD129+AD131+AD134)</f>
        <v>10671.04</v>
      </c>
      <c r="AE117" s="626"/>
      <c r="AF117" s="626"/>
      <c r="AG117" s="626"/>
      <c r="AH117" s="753"/>
    </row>
    <row r="118" spans="1:34" ht="15.75" thickBot="1" x14ac:dyDescent="0.3">
      <c r="A118" s="655"/>
      <c r="B118" s="656"/>
      <c r="C118" s="656"/>
      <c r="D118" s="657"/>
      <c r="E118" s="752"/>
      <c r="F118" s="617"/>
      <c r="G118" s="617"/>
      <c r="H118" s="617"/>
      <c r="I118" s="617"/>
      <c r="J118" s="617"/>
      <c r="K118" s="617"/>
      <c r="L118" s="617"/>
      <c r="M118" s="617"/>
      <c r="N118" s="617"/>
      <c r="O118" s="617"/>
      <c r="P118" s="617"/>
      <c r="Q118" s="617"/>
      <c r="R118" s="617"/>
      <c r="S118" s="617"/>
      <c r="T118" s="617"/>
      <c r="U118" s="618"/>
      <c r="V118" s="623"/>
      <c r="W118" s="624"/>
      <c r="X118" s="631"/>
      <c r="Y118" s="632"/>
      <c r="Z118" s="632"/>
      <c r="AA118" s="632"/>
      <c r="AB118" s="632"/>
      <c r="AC118" s="633"/>
      <c r="AD118" s="631"/>
      <c r="AE118" s="632"/>
      <c r="AF118" s="632"/>
      <c r="AG118" s="632"/>
      <c r="AH118" s="754"/>
    </row>
    <row r="119" spans="1:34" x14ac:dyDescent="0.25">
      <c r="A119" s="755" t="s">
        <v>353</v>
      </c>
      <c r="B119" s="756"/>
      <c r="C119" s="756"/>
      <c r="D119" s="757"/>
      <c r="E119" s="758" t="s">
        <v>354</v>
      </c>
      <c r="F119" s="759"/>
      <c r="G119" s="759"/>
      <c r="H119" s="759"/>
      <c r="I119" s="759"/>
      <c r="J119" s="759"/>
      <c r="K119" s="759"/>
      <c r="L119" s="759"/>
      <c r="M119" s="759"/>
      <c r="N119" s="759"/>
      <c r="O119" s="759"/>
      <c r="P119" s="759"/>
      <c r="Q119" s="759"/>
      <c r="R119" s="759"/>
      <c r="S119" s="759"/>
      <c r="T119" s="759"/>
      <c r="U119" s="760"/>
      <c r="V119" s="619" t="s">
        <v>262</v>
      </c>
      <c r="W119" s="620"/>
      <c r="X119" s="761"/>
      <c r="Y119" s="762"/>
      <c r="Z119" s="762"/>
      <c r="AA119" s="762"/>
      <c r="AB119" s="762"/>
      <c r="AC119" s="763"/>
      <c r="AD119" s="748"/>
      <c r="AE119" s="749"/>
      <c r="AF119" s="749"/>
      <c r="AG119" s="749"/>
      <c r="AH119" s="750"/>
    </row>
    <row r="120" spans="1:34" x14ac:dyDescent="0.25">
      <c r="A120" s="770" t="s">
        <v>355</v>
      </c>
      <c r="B120" s="771"/>
      <c r="C120" s="771"/>
      <c r="D120" s="772"/>
      <c r="E120" s="706" t="s">
        <v>356</v>
      </c>
      <c r="F120" s="707"/>
      <c r="G120" s="707"/>
      <c r="H120" s="707"/>
      <c r="I120" s="707"/>
      <c r="J120" s="707"/>
      <c r="K120" s="707"/>
      <c r="L120" s="707"/>
      <c r="M120" s="707"/>
      <c r="N120" s="707"/>
      <c r="O120" s="707"/>
      <c r="P120" s="707"/>
      <c r="Q120" s="707"/>
      <c r="R120" s="707"/>
      <c r="S120" s="707"/>
      <c r="T120" s="707"/>
      <c r="U120" s="708"/>
      <c r="V120" s="709" t="s">
        <v>264</v>
      </c>
      <c r="W120" s="710"/>
      <c r="X120" s="748"/>
      <c r="Y120" s="749"/>
      <c r="Z120" s="749"/>
      <c r="AA120" s="749"/>
      <c r="AB120" s="749"/>
      <c r="AC120" s="750"/>
      <c r="AD120" s="748"/>
      <c r="AE120" s="749"/>
      <c r="AF120" s="749"/>
      <c r="AG120" s="749"/>
      <c r="AH120" s="750"/>
    </row>
    <row r="121" spans="1:34" x14ac:dyDescent="0.25">
      <c r="A121" s="727" t="s">
        <v>357</v>
      </c>
      <c r="B121" s="728"/>
      <c r="C121" s="728"/>
      <c r="D121" s="729"/>
      <c r="E121" s="688" t="s">
        <v>408</v>
      </c>
      <c r="F121" s="689"/>
      <c r="G121" s="689"/>
      <c r="H121" s="689"/>
      <c r="I121" s="689"/>
      <c r="J121" s="689"/>
      <c r="K121" s="689"/>
      <c r="L121" s="689"/>
      <c r="M121" s="689"/>
      <c r="N121" s="689"/>
      <c r="O121" s="689"/>
      <c r="P121" s="689"/>
      <c r="Q121" s="689"/>
      <c r="R121" s="689"/>
      <c r="S121" s="689"/>
      <c r="T121" s="689"/>
      <c r="U121" s="690"/>
      <c r="V121" s="720" t="s">
        <v>262</v>
      </c>
      <c r="W121" s="721"/>
      <c r="X121" s="736"/>
      <c r="Y121" s="737"/>
      <c r="Z121" s="737"/>
      <c r="AA121" s="737"/>
      <c r="AB121" s="737"/>
      <c r="AC121" s="738"/>
      <c r="AD121" s="736"/>
      <c r="AE121" s="737"/>
      <c r="AF121" s="737"/>
      <c r="AG121" s="737"/>
      <c r="AH121" s="738"/>
    </row>
    <row r="122" spans="1:34" x14ac:dyDescent="0.25">
      <c r="A122" s="730"/>
      <c r="B122" s="731"/>
      <c r="C122" s="731"/>
      <c r="D122" s="732"/>
      <c r="E122" s="726"/>
      <c r="F122" s="615"/>
      <c r="G122" s="615"/>
      <c r="H122" s="615"/>
      <c r="I122" s="615"/>
      <c r="J122" s="615"/>
      <c r="K122" s="615"/>
      <c r="L122" s="615"/>
      <c r="M122" s="615"/>
      <c r="N122" s="615"/>
      <c r="O122" s="615"/>
      <c r="P122" s="615"/>
      <c r="Q122" s="615"/>
      <c r="R122" s="615"/>
      <c r="S122" s="615"/>
      <c r="T122" s="615"/>
      <c r="U122" s="616"/>
      <c r="V122" s="621"/>
      <c r="W122" s="622"/>
      <c r="X122" s="739"/>
      <c r="Y122" s="740"/>
      <c r="Z122" s="740"/>
      <c r="AA122" s="740"/>
      <c r="AB122" s="740"/>
      <c r="AC122" s="741"/>
      <c r="AD122" s="739"/>
      <c r="AE122" s="740"/>
      <c r="AF122" s="740"/>
      <c r="AG122" s="740"/>
      <c r="AH122" s="741"/>
    </row>
    <row r="123" spans="1:34" ht="10.5" customHeight="1" x14ac:dyDescent="0.25">
      <c r="A123" s="733"/>
      <c r="B123" s="734"/>
      <c r="C123" s="734"/>
      <c r="D123" s="735"/>
      <c r="E123" s="691"/>
      <c r="F123" s="692"/>
      <c r="G123" s="692"/>
      <c r="H123" s="692"/>
      <c r="I123" s="692"/>
      <c r="J123" s="692"/>
      <c r="K123" s="692"/>
      <c r="L123" s="692"/>
      <c r="M123" s="692"/>
      <c r="N123" s="692"/>
      <c r="O123" s="692"/>
      <c r="P123" s="692"/>
      <c r="Q123" s="692"/>
      <c r="R123" s="692"/>
      <c r="S123" s="692"/>
      <c r="T123" s="692"/>
      <c r="U123" s="693"/>
      <c r="V123" s="722"/>
      <c r="W123" s="723"/>
      <c r="X123" s="742"/>
      <c r="Y123" s="743"/>
      <c r="Z123" s="743"/>
      <c r="AA123" s="743"/>
      <c r="AB123" s="743"/>
      <c r="AC123" s="744"/>
      <c r="AD123" s="742"/>
      <c r="AE123" s="743"/>
      <c r="AF123" s="743"/>
      <c r="AG123" s="743"/>
      <c r="AH123" s="744"/>
    </row>
    <row r="124" spans="1:34" x14ac:dyDescent="0.25">
      <c r="A124" s="730" t="s">
        <v>358</v>
      </c>
      <c r="B124" s="731"/>
      <c r="C124" s="731"/>
      <c r="D124" s="732"/>
      <c r="E124" s="688" t="s">
        <v>409</v>
      </c>
      <c r="F124" s="689"/>
      <c r="G124" s="689"/>
      <c r="H124" s="689"/>
      <c r="I124" s="689"/>
      <c r="J124" s="689"/>
      <c r="K124" s="689"/>
      <c r="L124" s="689"/>
      <c r="M124" s="689"/>
      <c r="N124" s="689"/>
      <c r="O124" s="689"/>
      <c r="P124" s="689"/>
      <c r="Q124" s="689"/>
      <c r="R124" s="689"/>
      <c r="S124" s="689"/>
      <c r="T124" s="689"/>
      <c r="U124" s="690"/>
      <c r="V124" s="720" t="s">
        <v>264</v>
      </c>
      <c r="W124" s="721"/>
      <c r="X124" s="736"/>
      <c r="Y124" s="737"/>
      <c r="Z124" s="737"/>
      <c r="AA124" s="737"/>
      <c r="AB124" s="737"/>
      <c r="AC124" s="738"/>
      <c r="AD124" s="739"/>
      <c r="AE124" s="740"/>
      <c r="AF124" s="740"/>
      <c r="AG124" s="740"/>
      <c r="AH124" s="741"/>
    </row>
    <row r="125" spans="1:34" x14ac:dyDescent="0.25">
      <c r="A125" s="730"/>
      <c r="B125" s="731"/>
      <c r="C125" s="731"/>
      <c r="D125" s="732"/>
      <c r="E125" s="726"/>
      <c r="F125" s="615"/>
      <c r="G125" s="615"/>
      <c r="H125" s="615"/>
      <c r="I125" s="615"/>
      <c r="J125" s="615"/>
      <c r="K125" s="615"/>
      <c r="L125" s="615"/>
      <c r="M125" s="615"/>
      <c r="N125" s="615"/>
      <c r="O125" s="615"/>
      <c r="P125" s="615"/>
      <c r="Q125" s="615"/>
      <c r="R125" s="615"/>
      <c r="S125" s="615"/>
      <c r="T125" s="615"/>
      <c r="U125" s="616"/>
      <c r="V125" s="621"/>
      <c r="W125" s="622"/>
      <c r="X125" s="739"/>
      <c r="Y125" s="740"/>
      <c r="Z125" s="740"/>
      <c r="AA125" s="740"/>
      <c r="AB125" s="740"/>
      <c r="AC125" s="741"/>
      <c r="AD125" s="739"/>
      <c r="AE125" s="740"/>
      <c r="AF125" s="740"/>
      <c r="AG125" s="740"/>
      <c r="AH125" s="741"/>
    </row>
    <row r="126" spans="1:34" ht="16.5" customHeight="1" x14ac:dyDescent="0.25">
      <c r="A126" s="733"/>
      <c r="B126" s="734"/>
      <c r="C126" s="734"/>
      <c r="D126" s="735"/>
      <c r="E126" s="691"/>
      <c r="F126" s="692"/>
      <c r="G126" s="692"/>
      <c r="H126" s="692"/>
      <c r="I126" s="692"/>
      <c r="J126" s="692"/>
      <c r="K126" s="692"/>
      <c r="L126" s="692"/>
      <c r="M126" s="692"/>
      <c r="N126" s="692"/>
      <c r="O126" s="692"/>
      <c r="P126" s="692"/>
      <c r="Q126" s="692"/>
      <c r="R126" s="692"/>
      <c r="S126" s="692"/>
      <c r="T126" s="692"/>
      <c r="U126" s="693"/>
      <c r="V126" s="722"/>
      <c r="W126" s="723"/>
      <c r="X126" s="742"/>
      <c r="Y126" s="743"/>
      <c r="Z126" s="743"/>
      <c r="AA126" s="743"/>
      <c r="AB126" s="743"/>
      <c r="AC126" s="744"/>
      <c r="AD126" s="742"/>
      <c r="AE126" s="743"/>
      <c r="AF126" s="743"/>
      <c r="AG126" s="743"/>
      <c r="AH126" s="744"/>
    </row>
    <row r="127" spans="1:34" x14ac:dyDescent="0.25">
      <c r="A127" s="770" t="s">
        <v>359</v>
      </c>
      <c r="B127" s="771"/>
      <c r="C127" s="771"/>
      <c r="D127" s="772"/>
      <c r="E127" s="706" t="s">
        <v>360</v>
      </c>
      <c r="F127" s="707"/>
      <c r="G127" s="707"/>
      <c r="H127" s="707"/>
      <c r="I127" s="707"/>
      <c r="J127" s="707"/>
      <c r="K127" s="707"/>
      <c r="L127" s="707"/>
      <c r="M127" s="707"/>
      <c r="N127" s="707"/>
      <c r="O127" s="707"/>
      <c r="P127" s="707"/>
      <c r="Q127" s="707"/>
      <c r="R127" s="707"/>
      <c r="S127" s="707"/>
      <c r="T127" s="707"/>
      <c r="U127" s="708"/>
      <c r="V127" s="621" t="s">
        <v>262</v>
      </c>
      <c r="W127" s="622"/>
      <c r="X127" s="739"/>
      <c r="Y127" s="740"/>
      <c r="Z127" s="740"/>
      <c r="AA127" s="740"/>
      <c r="AB127" s="740"/>
      <c r="AC127" s="741"/>
      <c r="AD127" s="748"/>
      <c r="AE127" s="749"/>
      <c r="AF127" s="749"/>
      <c r="AG127" s="749"/>
      <c r="AH127" s="750"/>
    </row>
    <row r="128" spans="1:34" x14ac:dyDescent="0.25">
      <c r="A128" s="770" t="s">
        <v>361</v>
      </c>
      <c r="B128" s="771"/>
      <c r="C128" s="771"/>
      <c r="D128" s="772"/>
      <c r="E128" s="706" t="s">
        <v>362</v>
      </c>
      <c r="F128" s="707"/>
      <c r="G128" s="707"/>
      <c r="H128" s="707"/>
      <c r="I128" s="707"/>
      <c r="J128" s="707"/>
      <c r="K128" s="707"/>
      <c r="L128" s="707"/>
      <c r="M128" s="707"/>
      <c r="N128" s="707"/>
      <c r="O128" s="707"/>
      <c r="P128" s="707"/>
      <c r="Q128" s="707"/>
      <c r="R128" s="707"/>
      <c r="S128" s="707"/>
      <c r="T128" s="707"/>
      <c r="U128" s="708"/>
      <c r="V128" s="709" t="s">
        <v>264</v>
      </c>
      <c r="W128" s="710"/>
      <c r="X128" s="748">
        <v>-845985</v>
      </c>
      <c r="Y128" s="749"/>
      <c r="Z128" s="749"/>
      <c r="AA128" s="749"/>
      <c r="AB128" s="749"/>
      <c r="AC128" s="750"/>
      <c r="AD128" s="748"/>
      <c r="AE128" s="749"/>
      <c r="AF128" s="749"/>
      <c r="AG128" s="749"/>
      <c r="AH128" s="750"/>
    </row>
    <row r="129" spans="1:34" x14ac:dyDescent="0.25">
      <c r="A129" s="727" t="s">
        <v>363</v>
      </c>
      <c r="B129" s="728"/>
      <c r="C129" s="728"/>
      <c r="D129" s="729"/>
      <c r="E129" s="688" t="s">
        <v>410</v>
      </c>
      <c r="F129" s="689"/>
      <c r="G129" s="689"/>
      <c r="H129" s="689"/>
      <c r="I129" s="689"/>
      <c r="J129" s="689"/>
      <c r="K129" s="689"/>
      <c r="L129" s="689"/>
      <c r="M129" s="689"/>
      <c r="N129" s="689"/>
      <c r="O129" s="689"/>
      <c r="P129" s="689"/>
      <c r="Q129" s="689"/>
      <c r="R129" s="689"/>
      <c r="S129" s="689"/>
      <c r="T129" s="689"/>
      <c r="U129" s="690"/>
      <c r="V129" s="720" t="s">
        <v>264</v>
      </c>
      <c r="W129" s="721"/>
      <c r="X129" s="814">
        <v>-17379</v>
      </c>
      <c r="Y129" s="815"/>
      <c r="Z129" s="815"/>
      <c r="AA129" s="815"/>
      <c r="AB129" s="815"/>
      <c r="AC129" s="816"/>
      <c r="AD129" s="814">
        <v>-27928</v>
      </c>
      <c r="AE129" s="815"/>
      <c r="AF129" s="815"/>
      <c r="AG129" s="815"/>
      <c r="AH129" s="816"/>
    </row>
    <row r="130" spans="1:34" x14ac:dyDescent="0.25">
      <c r="A130" s="733"/>
      <c r="B130" s="734"/>
      <c r="C130" s="734"/>
      <c r="D130" s="735"/>
      <c r="E130" s="691"/>
      <c r="F130" s="692"/>
      <c r="G130" s="692"/>
      <c r="H130" s="692"/>
      <c r="I130" s="692"/>
      <c r="J130" s="692"/>
      <c r="K130" s="692"/>
      <c r="L130" s="692"/>
      <c r="M130" s="692"/>
      <c r="N130" s="692"/>
      <c r="O130" s="692"/>
      <c r="P130" s="692"/>
      <c r="Q130" s="692"/>
      <c r="R130" s="692"/>
      <c r="S130" s="692"/>
      <c r="T130" s="692"/>
      <c r="U130" s="693"/>
      <c r="V130" s="722"/>
      <c r="W130" s="723"/>
      <c r="X130" s="833"/>
      <c r="Y130" s="834"/>
      <c r="Z130" s="834"/>
      <c r="AA130" s="834"/>
      <c r="AB130" s="834"/>
      <c r="AC130" s="835"/>
      <c r="AD130" s="833"/>
      <c r="AE130" s="834"/>
      <c r="AF130" s="834"/>
      <c r="AG130" s="834"/>
      <c r="AH130" s="835"/>
    </row>
    <row r="131" spans="1:34" x14ac:dyDescent="0.25">
      <c r="A131" s="727" t="s">
        <v>364</v>
      </c>
      <c r="B131" s="728"/>
      <c r="C131" s="728"/>
      <c r="D131" s="729"/>
      <c r="E131" s="688" t="s">
        <v>411</v>
      </c>
      <c r="F131" s="689"/>
      <c r="G131" s="689"/>
      <c r="H131" s="689"/>
      <c r="I131" s="689"/>
      <c r="J131" s="689"/>
      <c r="K131" s="689"/>
      <c r="L131" s="689"/>
      <c r="M131" s="689"/>
      <c r="N131" s="689"/>
      <c r="O131" s="689"/>
      <c r="P131" s="689"/>
      <c r="Q131" s="689"/>
      <c r="R131" s="689"/>
      <c r="S131" s="689"/>
      <c r="T131" s="689"/>
      <c r="U131" s="690"/>
      <c r="V131" s="720" t="s">
        <v>262</v>
      </c>
      <c r="W131" s="721"/>
      <c r="X131" s="736"/>
      <c r="Y131" s="737"/>
      <c r="Z131" s="737"/>
      <c r="AA131" s="737"/>
      <c r="AB131" s="737"/>
      <c r="AC131" s="738"/>
      <c r="AD131" s="736">
        <v>57206.04</v>
      </c>
      <c r="AE131" s="737"/>
      <c r="AF131" s="737"/>
      <c r="AG131" s="737"/>
      <c r="AH131" s="738"/>
    </row>
    <row r="132" spans="1:34" x14ac:dyDescent="0.25">
      <c r="A132" s="730"/>
      <c r="B132" s="731"/>
      <c r="C132" s="731"/>
      <c r="D132" s="732"/>
      <c r="E132" s="726"/>
      <c r="F132" s="615"/>
      <c r="G132" s="615"/>
      <c r="H132" s="615"/>
      <c r="I132" s="615"/>
      <c r="J132" s="615"/>
      <c r="K132" s="615"/>
      <c r="L132" s="615"/>
      <c r="M132" s="615"/>
      <c r="N132" s="615"/>
      <c r="O132" s="615"/>
      <c r="P132" s="615"/>
      <c r="Q132" s="615"/>
      <c r="R132" s="615"/>
      <c r="S132" s="615"/>
      <c r="T132" s="615"/>
      <c r="U132" s="616"/>
      <c r="V132" s="621"/>
      <c r="W132" s="622"/>
      <c r="X132" s="739"/>
      <c r="Y132" s="740"/>
      <c r="Z132" s="740"/>
      <c r="AA132" s="740"/>
      <c r="AB132" s="740"/>
      <c r="AC132" s="741"/>
      <c r="AD132" s="739"/>
      <c r="AE132" s="740"/>
      <c r="AF132" s="740"/>
      <c r="AG132" s="740"/>
      <c r="AH132" s="741"/>
    </row>
    <row r="133" spans="1:34" ht="13.5" customHeight="1" x14ac:dyDescent="0.25">
      <c r="A133" s="733"/>
      <c r="B133" s="734"/>
      <c r="C133" s="734"/>
      <c r="D133" s="735"/>
      <c r="E133" s="691"/>
      <c r="F133" s="692"/>
      <c r="G133" s="692"/>
      <c r="H133" s="692"/>
      <c r="I133" s="692"/>
      <c r="J133" s="692"/>
      <c r="K133" s="692"/>
      <c r="L133" s="692"/>
      <c r="M133" s="692"/>
      <c r="N133" s="692"/>
      <c r="O133" s="692"/>
      <c r="P133" s="692"/>
      <c r="Q133" s="692"/>
      <c r="R133" s="692"/>
      <c r="S133" s="692"/>
      <c r="T133" s="692"/>
      <c r="U133" s="693"/>
      <c r="V133" s="722"/>
      <c r="W133" s="723"/>
      <c r="X133" s="742"/>
      <c r="Y133" s="743"/>
      <c r="Z133" s="743"/>
      <c r="AA133" s="743"/>
      <c r="AB133" s="743"/>
      <c r="AC133" s="744"/>
      <c r="AD133" s="742"/>
      <c r="AE133" s="743"/>
      <c r="AF133" s="743"/>
      <c r="AG133" s="743"/>
      <c r="AH133" s="744"/>
    </row>
    <row r="134" spans="1:34" x14ac:dyDescent="0.25">
      <c r="A134" s="727" t="s">
        <v>365</v>
      </c>
      <c r="B134" s="728"/>
      <c r="C134" s="728"/>
      <c r="D134" s="729"/>
      <c r="E134" s="688" t="s">
        <v>1303</v>
      </c>
      <c r="F134" s="689"/>
      <c r="G134" s="689"/>
      <c r="H134" s="689"/>
      <c r="I134" s="689"/>
      <c r="J134" s="689"/>
      <c r="K134" s="689"/>
      <c r="L134" s="689"/>
      <c r="M134" s="689"/>
      <c r="N134" s="689"/>
      <c r="O134" s="689"/>
      <c r="P134" s="689"/>
      <c r="Q134" s="689"/>
      <c r="R134" s="689"/>
      <c r="S134" s="689"/>
      <c r="T134" s="689"/>
      <c r="U134" s="690"/>
      <c r="V134" s="621" t="s">
        <v>264</v>
      </c>
      <c r="W134" s="622"/>
      <c r="X134" s="736"/>
      <c r="Y134" s="737"/>
      <c r="Z134" s="737"/>
      <c r="AA134" s="737"/>
      <c r="AB134" s="737"/>
      <c r="AC134" s="738"/>
      <c r="AD134" s="736">
        <v>-18607</v>
      </c>
      <c r="AE134" s="737"/>
      <c r="AF134" s="737"/>
      <c r="AG134" s="737"/>
      <c r="AH134" s="738"/>
    </row>
    <row r="135" spans="1:34" x14ac:dyDescent="0.25">
      <c r="A135" s="730"/>
      <c r="B135" s="731"/>
      <c r="C135" s="731"/>
      <c r="D135" s="732"/>
      <c r="E135" s="726"/>
      <c r="F135" s="615"/>
      <c r="G135" s="615"/>
      <c r="H135" s="615"/>
      <c r="I135" s="615"/>
      <c r="J135" s="615"/>
      <c r="K135" s="615"/>
      <c r="L135" s="615"/>
      <c r="M135" s="615"/>
      <c r="N135" s="615"/>
      <c r="O135" s="615"/>
      <c r="P135" s="615"/>
      <c r="Q135" s="615"/>
      <c r="R135" s="615"/>
      <c r="S135" s="615"/>
      <c r="T135" s="615"/>
      <c r="U135" s="616"/>
      <c r="V135" s="621"/>
      <c r="W135" s="622"/>
      <c r="X135" s="739"/>
      <c r="Y135" s="740"/>
      <c r="Z135" s="740"/>
      <c r="AA135" s="740"/>
      <c r="AB135" s="740"/>
      <c r="AC135" s="741"/>
      <c r="AD135" s="739"/>
      <c r="AE135" s="740"/>
      <c r="AF135" s="740"/>
      <c r="AG135" s="740"/>
      <c r="AH135" s="741"/>
    </row>
    <row r="136" spans="1:34" ht="12.75" customHeight="1" x14ac:dyDescent="0.25">
      <c r="A136" s="730"/>
      <c r="B136" s="731"/>
      <c r="C136" s="731"/>
      <c r="D136" s="732"/>
      <c r="E136" s="726"/>
      <c r="F136" s="615"/>
      <c r="G136" s="615"/>
      <c r="H136" s="615"/>
      <c r="I136" s="615"/>
      <c r="J136" s="615"/>
      <c r="K136" s="615"/>
      <c r="L136" s="615"/>
      <c r="M136" s="615"/>
      <c r="N136" s="615"/>
      <c r="O136" s="615"/>
      <c r="P136" s="615"/>
      <c r="Q136" s="615"/>
      <c r="R136" s="615"/>
      <c r="S136" s="615"/>
      <c r="T136" s="615"/>
      <c r="U136" s="616"/>
      <c r="V136" s="621"/>
      <c r="W136" s="622"/>
      <c r="X136" s="739"/>
      <c r="Y136" s="740"/>
      <c r="Z136" s="740"/>
      <c r="AA136" s="740"/>
      <c r="AB136" s="740"/>
      <c r="AC136" s="741"/>
      <c r="AD136" s="739"/>
      <c r="AE136" s="740"/>
      <c r="AF136" s="740"/>
      <c r="AG136" s="740"/>
      <c r="AH136" s="741"/>
    </row>
    <row r="137" spans="1:34" x14ac:dyDescent="0.25">
      <c r="A137" s="724" t="s">
        <v>366</v>
      </c>
      <c r="B137" s="683"/>
      <c r="C137" s="683"/>
      <c r="D137" s="684"/>
      <c r="E137" s="688" t="s">
        <v>412</v>
      </c>
      <c r="F137" s="689"/>
      <c r="G137" s="689"/>
      <c r="H137" s="689"/>
      <c r="I137" s="689"/>
      <c r="J137" s="689"/>
      <c r="K137" s="689"/>
      <c r="L137" s="689"/>
      <c r="M137" s="689"/>
      <c r="N137" s="689"/>
      <c r="O137" s="689"/>
      <c r="P137" s="689"/>
      <c r="Q137" s="689"/>
      <c r="R137" s="689"/>
      <c r="S137" s="689"/>
      <c r="T137" s="689"/>
      <c r="U137" s="690"/>
      <c r="V137" s="720" t="s">
        <v>264</v>
      </c>
      <c r="W137" s="721"/>
      <c r="X137" s="694">
        <v>-32823</v>
      </c>
      <c r="Y137" s="695"/>
      <c r="Z137" s="695"/>
      <c r="AA137" s="695"/>
      <c r="AB137" s="695"/>
      <c r="AC137" s="696"/>
      <c r="AD137" s="694">
        <v>-4574</v>
      </c>
      <c r="AE137" s="695"/>
      <c r="AF137" s="695"/>
      <c r="AG137" s="695"/>
      <c r="AH137" s="696"/>
    </row>
    <row r="138" spans="1:34" x14ac:dyDescent="0.25">
      <c r="A138" s="725"/>
      <c r="B138" s="686"/>
      <c r="C138" s="686"/>
      <c r="D138" s="687"/>
      <c r="E138" s="691"/>
      <c r="F138" s="692"/>
      <c r="G138" s="692"/>
      <c r="H138" s="692"/>
      <c r="I138" s="692"/>
      <c r="J138" s="692"/>
      <c r="K138" s="692"/>
      <c r="L138" s="692"/>
      <c r="M138" s="692"/>
      <c r="N138" s="692"/>
      <c r="O138" s="692"/>
      <c r="P138" s="692"/>
      <c r="Q138" s="692"/>
      <c r="R138" s="692"/>
      <c r="S138" s="692"/>
      <c r="T138" s="692"/>
      <c r="U138" s="693"/>
      <c r="V138" s="722"/>
      <c r="W138" s="723"/>
      <c r="X138" s="700"/>
      <c r="Y138" s="701"/>
      <c r="Z138" s="701"/>
      <c r="AA138" s="701"/>
      <c r="AB138" s="701"/>
      <c r="AC138" s="702"/>
      <c r="AD138" s="700"/>
      <c r="AE138" s="701"/>
      <c r="AF138" s="701"/>
      <c r="AG138" s="701"/>
      <c r="AH138" s="702"/>
    </row>
    <row r="139" spans="1:34" x14ac:dyDescent="0.25">
      <c r="A139" s="652" t="s">
        <v>367</v>
      </c>
      <c r="B139" s="653"/>
      <c r="C139" s="653"/>
      <c r="D139" s="654"/>
      <c r="E139" s="726" t="s">
        <v>413</v>
      </c>
      <c r="F139" s="615"/>
      <c r="G139" s="615"/>
      <c r="H139" s="615"/>
      <c r="I139" s="615"/>
      <c r="J139" s="615"/>
      <c r="K139" s="615"/>
      <c r="L139" s="615"/>
      <c r="M139" s="615"/>
      <c r="N139" s="615"/>
      <c r="O139" s="615"/>
      <c r="P139" s="615"/>
      <c r="Q139" s="615"/>
      <c r="R139" s="615"/>
      <c r="S139" s="615"/>
      <c r="T139" s="615"/>
      <c r="U139" s="616"/>
      <c r="V139" s="621" t="s">
        <v>264</v>
      </c>
      <c r="W139" s="622"/>
      <c r="X139" s="697"/>
      <c r="Y139" s="698"/>
      <c r="Z139" s="698"/>
      <c r="AA139" s="698"/>
      <c r="AB139" s="698"/>
      <c r="AC139" s="699"/>
      <c r="AD139" s="697"/>
      <c r="AE139" s="698"/>
      <c r="AF139" s="698"/>
      <c r="AG139" s="698"/>
      <c r="AH139" s="699"/>
    </row>
    <row r="140" spans="1:34" x14ac:dyDescent="0.25">
      <c r="A140" s="685"/>
      <c r="B140" s="686"/>
      <c r="C140" s="686"/>
      <c r="D140" s="687"/>
      <c r="E140" s="691"/>
      <c r="F140" s="692"/>
      <c r="G140" s="692"/>
      <c r="H140" s="692"/>
      <c r="I140" s="692"/>
      <c r="J140" s="692"/>
      <c r="K140" s="692"/>
      <c r="L140" s="692"/>
      <c r="M140" s="692"/>
      <c r="N140" s="692"/>
      <c r="O140" s="692"/>
      <c r="P140" s="692"/>
      <c r="Q140" s="692"/>
      <c r="R140" s="692"/>
      <c r="S140" s="692"/>
      <c r="T140" s="692"/>
      <c r="U140" s="693"/>
      <c r="V140" s="621"/>
      <c r="W140" s="622"/>
      <c r="X140" s="697"/>
      <c r="Y140" s="698"/>
      <c r="Z140" s="698"/>
      <c r="AA140" s="698"/>
      <c r="AB140" s="698"/>
      <c r="AC140" s="699"/>
      <c r="AD140" s="700"/>
      <c r="AE140" s="701"/>
      <c r="AF140" s="701"/>
      <c r="AG140" s="701"/>
      <c r="AH140" s="702"/>
    </row>
    <row r="141" spans="1:34" x14ac:dyDescent="0.25">
      <c r="A141" s="682" t="s">
        <v>368</v>
      </c>
      <c r="B141" s="683"/>
      <c r="C141" s="683"/>
      <c r="D141" s="684"/>
      <c r="E141" s="688" t="s">
        <v>414</v>
      </c>
      <c r="F141" s="689"/>
      <c r="G141" s="689"/>
      <c r="H141" s="689"/>
      <c r="I141" s="689"/>
      <c r="J141" s="689"/>
      <c r="K141" s="689"/>
      <c r="L141" s="689"/>
      <c r="M141" s="689"/>
      <c r="N141" s="689"/>
      <c r="O141" s="689"/>
      <c r="P141" s="689"/>
      <c r="Q141" s="689"/>
      <c r="R141" s="689"/>
      <c r="S141" s="689"/>
      <c r="T141" s="689"/>
      <c r="U141" s="690"/>
      <c r="V141" s="720" t="s">
        <v>264</v>
      </c>
      <c r="W141" s="721"/>
      <c r="X141" s="694"/>
      <c r="Y141" s="695"/>
      <c r="Z141" s="695"/>
      <c r="AA141" s="695"/>
      <c r="AB141" s="695"/>
      <c r="AC141" s="696"/>
      <c r="AD141" s="694"/>
      <c r="AE141" s="695"/>
      <c r="AF141" s="695"/>
      <c r="AG141" s="695"/>
      <c r="AH141" s="696"/>
    </row>
    <row r="142" spans="1:34" x14ac:dyDescent="0.25">
      <c r="A142" s="685"/>
      <c r="B142" s="686"/>
      <c r="C142" s="686"/>
      <c r="D142" s="687"/>
      <c r="E142" s="691"/>
      <c r="F142" s="692"/>
      <c r="G142" s="692"/>
      <c r="H142" s="692"/>
      <c r="I142" s="692"/>
      <c r="J142" s="692"/>
      <c r="K142" s="692"/>
      <c r="L142" s="692"/>
      <c r="M142" s="692"/>
      <c r="N142" s="692"/>
      <c r="O142" s="692"/>
      <c r="P142" s="692"/>
      <c r="Q142" s="692"/>
      <c r="R142" s="692"/>
      <c r="S142" s="692"/>
      <c r="T142" s="692"/>
      <c r="U142" s="693"/>
      <c r="V142" s="621"/>
      <c r="W142" s="622"/>
      <c r="X142" s="697"/>
      <c r="Y142" s="698"/>
      <c r="Z142" s="698"/>
      <c r="AA142" s="698"/>
      <c r="AB142" s="698"/>
      <c r="AC142" s="699"/>
      <c r="AD142" s="700"/>
      <c r="AE142" s="701"/>
      <c r="AF142" s="701"/>
      <c r="AG142" s="701"/>
      <c r="AH142" s="702"/>
    </row>
    <row r="143" spans="1:34" x14ac:dyDescent="0.25">
      <c r="A143" s="682" t="s">
        <v>369</v>
      </c>
      <c r="B143" s="683"/>
      <c r="C143" s="683"/>
      <c r="D143" s="684"/>
      <c r="E143" s="688" t="s">
        <v>415</v>
      </c>
      <c r="F143" s="689"/>
      <c r="G143" s="689"/>
      <c r="H143" s="689"/>
      <c r="I143" s="689"/>
      <c r="J143" s="689"/>
      <c r="K143" s="689"/>
      <c r="L143" s="689"/>
      <c r="M143" s="689"/>
      <c r="N143" s="689"/>
      <c r="O143" s="689"/>
      <c r="P143" s="689"/>
      <c r="Q143" s="689"/>
      <c r="R143" s="689"/>
      <c r="S143" s="689"/>
      <c r="T143" s="689"/>
      <c r="U143" s="690"/>
      <c r="V143" s="720" t="s">
        <v>262</v>
      </c>
      <c r="W143" s="721"/>
      <c r="X143" s="694"/>
      <c r="Y143" s="695"/>
      <c r="Z143" s="695"/>
      <c r="AA143" s="695"/>
      <c r="AB143" s="695"/>
      <c r="AC143" s="696"/>
      <c r="AD143" s="694"/>
      <c r="AE143" s="695"/>
      <c r="AF143" s="695"/>
      <c r="AG143" s="695"/>
      <c r="AH143" s="696"/>
    </row>
    <row r="144" spans="1:34" x14ac:dyDescent="0.25">
      <c r="A144" s="685"/>
      <c r="B144" s="686"/>
      <c r="C144" s="686"/>
      <c r="D144" s="687"/>
      <c r="E144" s="691"/>
      <c r="F144" s="692"/>
      <c r="G144" s="692"/>
      <c r="H144" s="692"/>
      <c r="I144" s="692"/>
      <c r="J144" s="692"/>
      <c r="K144" s="692"/>
      <c r="L144" s="692"/>
      <c r="M144" s="692"/>
      <c r="N144" s="692"/>
      <c r="O144" s="692"/>
      <c r="P144" s="692"/>
      <c r="Q144" s="692"/>
      <c r="R144" s="692"/>
      <c r="S144" s="692"/>
      <c r="T144" s="692"/>
      <c r="U144" s="693"/>
      <c r="V144" s="722"/>
      <c r="W144" s="723"/>
      <c r="X144" s="700"/>
      <c r="Y144" s="701"/>
      <c r="Z144" s="701"/>
      <c r="AA144" s="701"/>
      <c r="AB144" s="701"/>
      <c r="AC144" s="702"/>
      <c r="AD144" s="700"/>
      <c r="AE144" s="701"/>
      <c r="AF144" s="701"/>
      <c r="AG144" s="701"/>
      <c r="AH144" s="702"/>
    </row>
    <row r="145" spans="1:34" x14ac:dyDescent="0.25">
      <c r="A145" s="682" t="s">
        <v>370</v>
      </c>
      <c r="B145" s="683"/>
      <c r="C145" s="683"/>
      <c r="D145" s="684"/>
      <c r="E145" s="688" t="s">
        <v>416</v>
      </c>
      <c r="F145" s="689"/>
      <c r="G145" s="689"/>
      <c r="H145" s="689"/>
      <c r="I145" s="689"/>
      <c r="J145" s="689"/>
      <c r="K145" s="689"/>
      <c r="L145" s="689"/>
      <c r="M145" s="689"/>
      <c r="N145" s="689"/>
      <c r="O145" s="689"/>
      <c r="P145" s="689"/>
      <c r="Q145" s="689"/>
      <c r="R145" s="689"/>
      <c r="S145" s="689"/>
      <c r="T145" s="689"/>
      <c r="U145" s="690"/>
      <c r="V145" s="621" t="s">
        <v>264</v>
      </c>
      <c r="W145" s="622"/>
      <c r="X145" s="694"/>
      <c r="Y145" s="695"/>
      <c r="Z145" s="695"/>
      <c r="AA145" s="695"/>
      <c r="AB145" s="695"/>
      <c r="AC145" s="696"/>
      <c r="AD145" s="694"/>
      <c r="AE145" s="695"/>
      <c r="AF145" s="695"/>
      <c r="AG145" s="695"/>
      <c r="AH145" s="696"/>
    </row>
    <row r="146" spans="1:34" x14ac:dyDescent="0.25">
      <c r="A146" s="685"/>
      <c r="B146" s="686"/>
      <c r="C146" s="686"/>
      <c r="D146" s="687"/>
      <c r="E146" s="691"/>
      <c r="F146" s="692"/>
      <c r="G146" s="692"/>
      <c r="H146" s="692"/>
      <c r="I146" s="692"/>
      <c r="J146" s="692"/>
      <c r="K146" s="692"/>
      <c r="L146" s="692"/>
      <c r="M146" s="692"/>
      <c r="N146" s="692"/>
      <c r="O146" s="692"/>
      <c r="P146" s="692"/>
      <c r="Q146" s="692"/>
      <c r="R146" s="692"/>
      <c r="S146" s="692"/>
      <c r="T146" s="692"/>
      <c r="U146" s="693"/>
      <c r="V146" s="621"/>
      <c r="W146" s="622"/>
      <c r="X146" s="697"/>
      <c r="Y146" s="698"/>
      <c r="Z146" s="698"/>
      <c r="AA146" s="698"/>
      <c r="AB146" s="698"/>
      <c r="AC146" s="699"/>
      <c r="AD146" s="700"/>
      <c r="AE146" s="701"/>
      <c r="AF146" s="701"/>
      <c r="AG146" s="701"/>
      <c r="AH146" s="702"/>
    </row>
    <row r="147" spans="1:34" x14ac:dyDescent="0.25">
      <c r="A147" s="703" t="s">
        <v>371</v>
      </c>
      <c r="B147" s="704"/>
      <c r="C147" s="704"/>
      <c r="D147" s="705"/>
      <c r="E147" s="706" t="s">
        <v>372</v>
      </c>
      <c r="F147" s="707"/>
      <c r="G147" s="707"/>
      <c r="H147" s="707"/>
      <c r="I147" s="707"/>
      <c r="J147" s="707"/>
      <c r="K147" s="707"/>
      <c r="L147" s="707"/>
      <c r="M147" s="707"/>
      <c r="N147" s="707"/>
      <c r="O147" s="707"/>
      <c r="P147" s="707"/>
      <c r="Q147" s="707"/>
      <c r="R147" s="707"/>
      <c r="S147" s="707"/>
      <c r="T147" s="707"/>
      <c r="U147" s="708"/>
      <c r="V147" s="709" t="s">
        <v>262</v>
      </c>
      <c r="W147" s="710"/>
      <c r="X147" s="711"/>
      <c r="Y147" s="712"/>
      <c r="Z147" s="712"/>
      <c r="AA147" s="712"/>
      <c r="AB147" s="712"/>
      <c r="AC147" s="713"/>
      <c r="AD147" s="711"/>
      <c r="AE147" s="712"/>
      <c r="AF147" s="712"/>
      <c r="AG147" s="712"/>
      <c r="AH147" s="713"/>
    </row>
    <row r="148" spans="1:34" ht="15.75" thickBot="1" x14ac:dyDescent="0.3">
      <c r="A148" s="794" t="s">
        <v>373</v>
      </c>
      <c r="B148" s="795"/>
      <c r="C148" s="795"/>
      <c r="D148" s="796"/>
      <c r="E148" s="767" t="s">
        <v>374</v>
      </c>
      <c r="F148" s="768"/>
      <c r="G148" s="768"/>
      <c r="H148" s="768"/>
      <c r="I148" s="768"/>
      <c r="J148" s="768"/>
      <c r="K148" s="768"/>
      <c r="L148" s="768"/>
      <c r="M148" s="768"/>
      <c r="N148" s="768"/>
      <c r="O148" s="768"/>
      <c r="P148" s="768"/>
      <c r="Q148" s="768"/>
      <c r="R148" s="768"/>
      <c r="S148" s="768"/>
      <c r="T148" s="768"/>
      <c r="U148" s="769"/>
      <c r="V148" s="623" t="s">
        <v>264</v>
      </c>
      <c r="W148" s="624"/>
      <c r="X148" s="667"/>
      <c r="Y148" s="668"/>
      <c r="Z148" s="668"/>
      <c r="AA148" s="668"/>
      <c r="AB148" s="668"/>
      <c r="AC148" s="669"/>
      <c r="AD148" s="711"/>
      <c r="AE148" s="712"/>
      <c r="AF148" s="712"/>
      <c r="AG148" s="712"/>
      <c r="AH148" s="713"/>
    </row>
    <row r="149" spans="1:34" ht="15.75" thickBot="1" x14ac:dyDescent="0.3">
      <c r="A149" s="784" t="s">
        <v>375</v>
      </c>
      <c r="B149" s="785"/>
      <c r="C149" s="785"/>
      <c r="D149" s="786"/>
      <c r="E149" s="776" t="s">
        <v>376</v>
      </c>
      <c r="F149" s="777"/>
      <c r="G149" s="777"/>
      <c r="H149" s="777"/>
      <c r="I149" s="777"/>
      <c r="J149" s="777"/>
      <c r="K149" s="777"/>
      <c r="L149" s="777"/>
      <c r="M149" s="777"/>
      <c r="N149" s="777"/>
      <c r="O149" s="777"/>
      <c r="P149" s="777"/>
      <c r="Q149" s="777"/>
      <c r="R149" s="777"/>
      <c r="S149" s="777"/>
      <c r="T149" s="777"/>
      <c r="U149" s="778"/>
      <c r="V149" s="787"/>
      <c r="W149" s="788"/>
      <c r="X149" s="714">
        <f>X105+X117+X137+X139+X141+X143+X145+X147+X148</f>
        <v>-896187</v>
      </c>
      <c r="Y149" s="715"/>
      <c r="Z149" s="715"/>
      <c r="AA149" s="715"/>
      <c r="AB149" s="715"/>
      <c r="AC149" s="719"/>
      <c r="AD149" s="714">
        <f>AD105+AD117+AD137+AD139+AD141+AD143+AD145+AD147+AD148</f>
        <v>6097.0400000000009</v>
      </c>
      <c r="AE149" s="715"/>
      <c r="AF149" s="715"/>
      <c r="AG149" s="715"/>
      <c r="AH149" s="716"/>
    </row>
    <row r="150" spans="1:34" x14ac:dyDescent="0.25">
      <c r="A150" s="717"/>
      <c r="B150" s="717"/>
      <c r="C150" s="717"/>
      <c r="D150" s="717"/>
      <c r="E150" s="717"/>
      <c r="F150" s="717"/>
      <c r="G150" s="717"/>
      <c r="H150" s="717"/>
      <c r="I150" s="717"/>
      <c r="J150" s="717"/>
      <c r="K150" s="717"/>
      <c r="L150" s="717"/>
      <c r="M150" s="717"/>
      <c r="N150" s="717"/>
      <c r="O150" s="717"/>
      <c r="P150" s="717"/>
      <c r="Q150" s="717"/>
      <c r="R150" s="717"/>
      <c r="S150" s="717"/>
      <c r="T150" s="717"/>
      <c r="U150" s="717"/>
      <c r="V150" s="717"/>
      <c r="W150" s="717"/>
      <c r="X150" s="717"/>
      <c r="Y150" s="717"/>
      <c r="Z150" s="717"/>
      <c r="AA150" s="717"/>
      <c r="AB150" s="717"/>
      <c r="AC150" s="717"/>
      <c r="AD150" s="717"/>
      <c r="AE150" s="717"/>
      <c r="AF150" s="717"/>
      <c r="AG150" s="717"/>
      <c r="AH150" s="717"/>
    </row>
    <row r="151" spans="1:34" x14ac:dyDescent="0.25">
      <c r="A151" s="718"/>
      <c r="B151" s="718"/>
      <c r="C151" s="718"/>
      <c r="D151" s="718"/>
      <c r="E151" s="718"/>
      <c r="F151" s="718"/>
      <c r="G151" s="718"/>
      <c r="H151" s="718"/>
      <c r="I151" s="718"/>
      <c r="J151" s="718"/>
      <c r="K151" s="718"/>
      <c r="L151" s="718"/>
      <c r="M151" s="718"/>
      <c r="N151" s="718"/>
      <c r="O151" s="718"/>
      <c r="P151" s="718"/>
      <c r="Q151" s="718"/>
      <c r="R151" s="718"/>
      <c r="S151" s="718"/>
      <c r="T151" s="718"/>
      <c r="U151" s="718"/>
      <c r="V151" s="718"/>
      <c r="W151" s="718"/>
      <c r="X151" s="718"/>
      <c r="Y151" s="718"/>
      <c r="Z151" s="718"/>
      <c r="AA151" s="718"/>
      <c r="AB151" s="718"/>
      <c r="AC151" s="718"/>
      <c r="AD151" s="718"/>
      <c r="AE151" s="718"/>
      <c r="AF151" s="718"/>
      <c r="AG151" s="718"/>
      <c r="AH151" s="718"/>
    </row>
    <row r="152" spans="1:34" x14ac:dyDescent="0.25">
      <c r="A152" s="718"/>
      <c r="B152" s="718"/>
      <c r="C152" s="718"/>
      <c r="D152" s="718"/>
      <c r="E152" s="718"/>
      <c r="F152" s="718"/>
      <c r="G152" s="718"/>
      <c r="H152" s="718"/>
      <c r="I152" s="718"/>
      <c r="J152" s="718"/>
      <c r="K152" s="718"/>
      <c r="L152" s="718"/>
      <c r="M152" s="718"/>
      <c r="N152" s="718"/>
      <c r="O152" s="718"/>
      <c r="P152" s="718"/>
      <c r="Q152" s="718"/>
      <c r="R152" s="718"/>
      <c r="S152" s="718"/>
      <c r="T152" s="718"/>
      <c r="U152" s="718"/>
      <c r="V152" s="718"/>
      <c r="W152" s="718"/>
      <c r="X152" s="718"/>
      <c r="Y152" s="718"/>
      <c r="Z152" s="718"/>
      <c r="AA152" s="718"/>
      <c r="AB152" s="718"/>
      <c r="AC152" s="718"/>
      <c r="AD152" s="718"/>
      <c r="AE152" s="718"/>
      <c r="AF152" s="718"/>
      <c r="AG152" s="718"/>
      <c r="AH152" s="718"/>
    </row>
    <row r="153" spans="1:34" ht="15.75" thickBot="1" x14ac:dyDescent="0.3">
      <c r="A153" s="718"/>
      <c r="B153" s="718"/>
      <c r="C153" s="718"/>
      <c r="D153" s="718"/>
      <c r="E153" s="718"/>
      <c r="F153" s="718"/>
      <c r="G153" s="718"/>
      <c r="H153" s="718"/>
      <c r="I153" s="718"/>
      <c r="J153" s="718"/>
      <c r="K153" s="718"/>
      <c r="L153" s="718"/>
      <c r="M153" s="718"/>
      <c r="N153" s="718"/>
      <c r="O153" s="718"/>
      <c r="P153" s="718"/>
      <c r="Q153" s="718"/>
      <c r="R153" s="718"/>
      <c r="S153" s="718"/>
      <c r="T153" s="718"/>
      <c r="U153" s="718"/>
      <c r="V153" s="718"/>
      <c r="W153" s="718"/>
      <c r="X153" s="718"/>
      <c r="Y153" s="718"/>
      <c r="Z153" s="718"/>
      <c r="AA153" s="718"/>
      <c r="AB153" s="718"/>
      <c r="AC153" s="718"/>
      <c r="AD153" s="718"/>
      <c r="AE153" s="718"/>
      <c r="AF153" s="718"/>
      <c r="AG153" s="718"/>
      <c r="AH153" s="718"/>
    </row>
    <row r="154" spans="1:34" ht="15.75" customHeight="1" x14ac:dyDescent="0.25">
      <c r="A154" s="670" t="s">
        <v>377</v>
      </c>
      <c r="B154" s="671"/>
      <c r="C154" s="671"/>
      <c r="D154" s="672"/>
      <c r="E154" s="676" t="s">
        <v>417</v>
      </c>
      <c r="F154" s="658"/>
      <c r="G154" s="658"/>
      <c r="H154" s="658"/>
      <c r="I154" s="658"/>
      <c r="J154" s="658"/>
      <c r="K154" s="658"/>
      <c r="L154" s="658"/>
      <c r="M154" s="658"/>
      <c r="N154" s="658"/>
      <c r="O154" s="658"/>
      <c r="P154" s="658"/>
      <c r="Q154" s="658"/>
      <c r="R154" s="658"/>
      <c r="S154" s="658"/>
      <c r="T154" s="658"/>
      <c r="U154" s="659"/>
      <c r="V154" s="678" t="s">
        <v>383</v>
      </c>
      <c r="W154" s="679"/>
      <c r="X154" s="625">
        <f>X60+X99+X149</f>
        <v>-399151</v>
      </c>
      <c r="Y154" s="626"/>
      <c r="Z154" s="626"/>
      <c r="AA154" s="626"/>
      <c r="AB154" s="626"/>
      <c r="AC154" s="627"/>
      <c r="AD154" s="625">
        <f>AD60+AD99+AD149</f>
        <v>-286128.95</v>
      </c>
      <c r="AE154" s="626"/>
      <c r="AF154" s="626"/>
      <c r="AG154" s="626"/>
      <c r="AH154" s="627"/>
    </row>
    <row r="155" spans="1:34" ht="15.75" thickBot="1" x14ac:dyDescent="0.3">
      <c r="A155" s="673"/>
      <c r="B155" s="674"/>
      <c r="C155" s="674"/>
      <c r="D155" s="675"/>
      <c r="E155" s="677"/>
      <c r="F155" s="662"/>
      <c r="G155" s="662"/>
      <c r="H155" s="662"/>
      <c r="I155" s="662"/>
      <c r="J155" s="662"/>
      <c r="K155" s="662"/>
      <c r="L155" s="662"/>
      <c r="M155" s="662"/>
      <c r="N155" s="662"/>
      <c r="O155" s="662"/>
      <c r="P155" s="662"/>
      <c r="Q155" s="662"/>
      <c r="R155" s="662"/>
      <c r="S155" s="662"/>
      <c r="T155" s="662"/>
      <c r="U155" s="663"/>
      <c r="V155" s="680"/>
      <c r="W155" s="681"/>
      <c r="X155" s="631"/>
      <c r="Y155" s="632"/>
      <c r="Z155" s="632"/>
      <c r="AA155" s="632"/>
      <c r="AB155" s="632"/>
      <c r="AC155" s="633"/>
      <c r="AD155" s="631"/>
      <c r="AE155" s="632"/>
      <c r="AF155" s="632"/>
      <c r="AG155" s="632"/>
      <c r="AH155" s="633"/>
    </row>
    <row r="156" spans="1:34" x14ac:dyDescent="0.25">
      <c r="A156" s="670" t="s">
        <v>378</v>
      </c>
      <c r="B156" s="671"/>
      <c r="C156" s="671"/>
      <c r="D156" s="672"/>
      <c r="E156" s="676" t="s">
        <v>1304</v>
      </c>
      <c r="F156" s="658"/>
      <c r="G156" s="658"/>
      <c r="H156" s="658"/>
      <c r="I156" s="658"/>
      <c r="J156" s="658"/>
      <c r="K156" s="658"/>
      <c r="L156" s="658"/>
      <c r="M156" s="658"/>
      <c r="N156" s="658"/>
      <c r="O156" s="658"/>
      <c r="P156" s="658"/>
      <c r="Q156" s="658"/>
      <c r="R156" s="658"/>
      <c r="S156" s="658"/>
      <c r="T156" s="658"/>
      <c r="U156" s="659"/>
      <c r="V156" s="678" t="s">
        <v>383</v>
      </c>
      <c r="W156" s="679"/>
      <c r="X156" s="625">
        <v>850405</v>
      </c>
      <c r="Y156" s="626"/>
      <c r="Z156" s="626"/>
      <c r="AA156" s="626"/>
      <c r="AB156" s="626"/>
      <c r="AC156" s="627"/>
      <c r="AD156" s="625">
        <v>1136534</v>
      </c>
      <c r="AE156" s="626"/>
      <c r="AF156" s="626"/>
      <c r="AG156" s="626"/>
      <c r="AH156" s="627"/>
    </row>
    <row r="157" spans="1:34" ht="15.75" thickBot="1" x14ac:dyDescent="0.3">
      <c r="A157" s="673"/>
      <c r="B157" s="674"/>
      <c r="C157" s="674"/>
      <c r="D157" s="675"/>
      <c r="E157" s="677" t="s">
        <v>379</v>
      </c>
      <c r="F157" s="662"/>
      <c r="G157" s="662"/>
      <c r="H157" s="662"/>
      <c r="I157" s="662"/>
      <c r="J157" s="662"/>
      <c r="K157" s="662"/>
      <c r="L157" s="662"/>
      <c r="M157" s="662"/>
      <c r="N157" s="662"/>
      <c r="O157" s="662"/>
      <c r="P157" s="662"/>
      <c r="Q157" s="662"/>
      <c r="R157" s="662"/>
      <c r="S157" s="662"/>
      <c r="T157" s="662"/>
      <c r="U157" s="663"/>
      <c r="V157" s="680"/>
      <c r="W157" s="681"/>
      <c r="X157" s="631"/>
      <c r="Y157" s="632"/>
      <c r="Z157" s="632"/>
      <c r="AA157" s="632"/>
      <c r="AB157" s="632"/>
      <c r="AC157" s="633"/>
      <c r="AD157" s="631"/>
      <c r="AE157" s="632"/>
      <c r="AF157" s="632"/>
      <c r="AG157" s="632"/>
      <c r="AH157" s="633"/>
    </row>
    <row r="158" spans="1:34" x14ac:dyDescent="0.25">
      <c r="A158" s="649" t="s">
        <v>31</v>
      </c>
      <c r="B158" s="650"/>
      <c r="C158" s="650"/>
      <c r="D158" s="651"/>
      <c r="E158" s="658" t="s">
        <v>418</v>
      </c>
      <c r="F158" s="658"/>
      <c r="G158" s="658"/>
      <c r="H158" s="658"/>
      <c r="I158" s="658"/>
      <c r="J158" s="658"/>
      <c r="K158" s="658"/>
      <c r="L158" s="658"/>
      <c r="M158" s="658"/>
      <c r="N158" s="658"/>
      <c r="O158" s="658"/>
      <c r="P158" s="658"/>
      <c r="Q158" s="658"/>
      <c r="R158" s="658"/>
      <c r="S158" s="658"/>
      <c r="T158" s="658"/>
      <c r="U158" s="659"/>
      <c r="V158" s="619" t="s">
        <v>383</v>
      </c>
      <c r="W158" s="620"/>
      <c r="X158" s="625">
        <f>X154+X156</f>
        <v>451254</v>
      </c>
      <c r="Y158" s="626"/>
      <c r="Z158" s="626"/>
      <c r="AA158" s="626"/>
      <c r="AB158" s="626"/>
      <c r="AC158" s="627"/>
      <c r="AD158" s="625">
        <f>AD154+AD156</f>
        <v>850405.05</v>
      </c>
      <c r="AE158" s="626"/>
      <c r="AF158" s="626"/>
      <c r="AG158" s="626"/>
      <c r="AH158" s="627"/>
    </row>
    <row r="159" spans="1:34" x14ac:dyDescent="0.25">
      <c r="A159" s="652"/>
      <c r="B159" s="653"/>
      <c r="C159" s="653"/>
      <c r="D159" s="654"/>
      <c r="E159" s="660"/>
      <c r="F159" s="660"/>
      <c r="G159" s="660"/>
      <c r="H159" s="660"/>
      <c r="I159" s="660"/>
      <c r="J159" s="660"/>
      <c r="K159" s="660"/>
      <c r="L159" s="660"/>
      <c r="M159" s="660"/>
      <c r="N159" s="660"/>
      <c r="O159" s="660"/>
      <c r="P159" s="660"/>
      <c r="Q159" s="660"/>
      <c r="R159" s="660"/>
      <c r="S159" s="660"/>
      <c r="T159" s="660"/>
      <c r="U159" s="661"/>
      <c r="V159" s="621"/>
      <c r="W159" s="622"/>
      <c r="X159" s="628"/>
      <c r="Y159" s="629"/>
      <c r="Z159" s="629"/>
      <c r="AA159" s="629"/>
      <c r="AB159" s="629"/>
      <c r="AC159" s="630"/>
      <c r="AD159" s="628"/>
      <c r="AE159" s="629"/>
      <c r="AF159" s="629"/>
      <c r="AG159" s="629"/>
      <c r="AH159" s="630"/>
    </row>
    <row r="160" spans="1:34" ht="15.75" thickBot="1" x14ac:dyDescent="0.3">
      <c r="A160" s="655"/>
      <c r="B160" s="656"/>
      <c r="C160" s="656"/>
      <c r="D160" s="657"/>
      <c r="E160" s="662"/>
      <c r="F160" s="662"/>
      <c r="G160" s="662"/>
      <c r="H160" s="662"/>
      <c r="I160" s="662"/>
      <c r="J160" s="662"/>
      <c r="K160" s="662"/>
      <c r="L160" s="662"/>
      <c r="M160" s="662"/>
      <c r="N160" s="662"/>
      <c r="O160" s="662"/>
      <c r="P160" s="662"/>
      <c r="Q160" s="662"/>
      <c r="R160" s="662"/>
      <c r="S160" s="662"/>
      <c r="T160" s="662"/>
      <c r="U160" s="663"/>
      <c r="V160" s="623"/>
      <c r="W160" s="624"/>
      <c r="X160" s="631"/>
      <c r="Y160" s="632"/>
      <c r="Z160" s="632"/>
      <c r="AA160" s="632"/>
      <c r="AB160" s="632"/>
      <c r="AC160" s="633"/>
      <c r="AD160" s="628"/>
      <c r="AE160" s="629"/>
      <c r="AF160" s="629"/>
      <c r="AG160" s="629"/>
      <c r="AH160" s="630"/>
    </row>
    <row r="161" spans="1:35" x14ac:dyDescent="0.25">
      <c r="A161" s="649" t="s">
        <v>380</v>
      </c>
      <c r="B161" s="650"/>
      <c r="C161" s="650"/>
      <c r="D161" s="651"/>
      <c r="E161" s="613" t="s">
        <v>419</v>
      </c>
      <c r="F161" s="613"/>
      <c r="G161" s="613"/>
      <c r="H161" s="613"/>
      <c r="I161" s="613"/>
      <c r="J161" s="613"/>
      <c r="K161" s="613"/>
      <c r="L161" s="613"/>
      <c r="M161" s="613"/>
      <c r="N161" s="613"/>
      <c r="O161" s="613"/>
      <c r="P161" s="613"/>
      <c r="Q161" s="613"/>
      <c r="R161" s="613"/>
      <c r="S161" s="613"/>
      <c r="T161" s="613"/>
      <c r="U161" s="614"/>
      <c r="V161" s="619" t="s">
        <v>383</v>
      </c>
      <c r="W161" s="620"/>
      <c r="X161" s="664"/>
      <c r="Y161" s="665"/>
      <c r="Z161" s="665"/>
      <c r="AA161" s="665"/>
      <c r="AB161" s="665"/>
      <c r="AC161" s="666"/>
      <c r="AD161" s="664"/>
      <c r="AE161" s="665"/>
      <c r="AF161" s="665"/>
      <c r="AG161" s="665"/>
      <c r="AH161" s="666"/>
    </row>
    <row r="162" spans="1:35" ht="15.75" thickBot="1" x14ac:dyDescent="0.3">
      <c r="A162" s="655"/>
      <c r="B162" s="656"/>
      <c r="C162" s="656"/>
      <c r="D162" s="657"/>
      <c r="E162" s="617"/>
      <c r="F162" s="617"/>
      <c r="G162" s="617"/>
      <c r="H162" s="617"/>
      <c r="I162" s="617"/>
      <c r="J162" s="617"/>
      <c r="K162" s="617"/>
      <c r="L162" s="617"/>
      <c r="M162" s="617"/>
      <c r="N162" s="617"/>
      <c r="O162" s="617"/>
      <c r="P162" s="617"/>
      <c r="Q162" s="617"/>
      <c r="R162" s="617"/>
      <c r="S162" s="617"/>
      <c r="T162" s="617"/>
      <c r="U162" s="618"/>
      <c r="V162" s="623"/>
      <c r="W162" s="624"/>
      <c r="X162" s="667"/>
      <c r="Y162" s="668"/>
      <c r="Z162" s="668"/>
      <c r="AA162" s="668"/>
      <c r="AB162" s="668"/>
      <c r="AC162" s="669"/>
      <c r="AD162" s="667"/>
      <c r="AE162" s="668"/>
      <c r="AF162" s="668"/>
      <c r="AG162" s="668"/>
      <c r="AH162" s="669"/>
    </row>
    <row r="163" spans="1:35" x14ac:dyDescent="0.25">
      <c r="A163" s="604" t="s">
        <v>381</v>
      </c>
      <c r="B163" s="605"/>
      <c r="C163" s="605"/>
      <c r="D163" s="606"/>
      <c r="E163" s="613" t="s">
        <v>420</v>
      </c>
      <c r="F163" s="613"/>
      <c r="G163" s="613"/>
      <c r="H163" s="613"/>
      <c r="I163" s="613"/>
      <c r="J163" s="613"/>
      <c r="K163" s="613"/>
      <c r="L163" s="613"/>
      <c r="M163" s="613"/>
      <c r="N163" s="613"/>
      <c r="O163" s="613"/>
      <c r="P163" s="613"/>
      <c r="Q163" s="613"/>
      <c r="R163" s="613"/>
      <c r="S163" s="613"/>
      <c r="T163" s="613"/>
      <c r="U163" s="614"/>
      <c r="V163" s="619" t="s">
        <v>383</v>
      </c>
      <c r="W163" s="620"/>
      <c r="X163" s="625">
        <f>X158+X161</f>
        <v>451254</v>
      </c>
      <c r="Y163" s="626"/>
      <c r="Z163" s="626"/>
      <c r="AA163" s="626"/>
      <c r="AB163" s="626"/>
      <c r="AC163" s="627"/>
      <c r="AD163" s="625">
        <f>AD158+AD161</f>
        <v>850405.05</v>
      </c>
      <c r="AE163" s="626"/>
      <c r="AF163" s="626"/>
      <c r="AG163" s="626"/>
      <c r="AH163" s="627"/>
    </row>
    <row r="164" spans="1:35" x14ac:dyDescent="0.25">
      <c r="A164" s="607"/>
      <c r="B164" s="608"/>
      <c r="C164" s="608"/>
      <c r="D164" s="609"/>
      <c r="E164" s="615"/>
      <c r="F164" s="615"/>
      <c r="G164" s="615"/>
      <c r="H164" s="615"/>
      <c r="I164" s="615"/>
      <c r="J164" s="615"/>
      <c r="K164" s="615"/>
      <c r="L164" s="615"/>
      <c r="M164" s="615"/>
      <c r="N164" s="615"/>
      <c r="O164" s="615"/>
      <c r="P164" s="615"/>
      <c r="Q164" s="615"/>
      <c r="R164" s="615"/>
      <c r="S164" s="615"/>
      <c r="T164" s="615"/>
      <c r="U164" s="616"/>
      <c r="V164" s="621"/>
      <c r="W164" s="622"/>
      <c r="X164" s="628"/>
      <c r="Y164" s="629"/>
      <c r="Z164" s="629"/>
      <c r="AA164" s="629"/>
      <c r="AB164" s="629"/>
      <c r="AC164" s="630"/>
      <c r="AD164" s="628"/>
      <c r="AE164" s="629"/>
      <c r="AF164" s="629"/>
      <c r="AG164" s="629"/>
      <c r="AH164" s="630"/>
    </row>
    <row r="165" spans="1:35" ht="15.75" thickBot="1" x14ac:dyDescent="0.3">
      <c r="A165" s="610"/>
      <c r="B165" s="611"/>
      <c r="C165" s="611"/>
      <c r="D165" s="612"/>
      <c r="E165" s="617"/>
      <c r="F165" s="617"/>
      <c r="G165" s="617"/>
      <c r="H165" s="617"/>
      <c r="I165" s="617"/>
      <c r="J165" s="617"/>
      <c r="K165" s="617"/>
      <c r="L165" s="617"/>
      <c r="M165" s="617"/>
      <c r="N165" s="617"/>
      <c r="O165" s="617"/>
      <c r="P165" s="617"/>
      <c r="Q165" s="617"/>
      <c r="R165" s="617"/>
      <c r="S165" s="617"/>
      <c r="T165" s="617"/>
      <c r="U165" s="618"/>
      <c r="V165" s="623"/>
      <c r="W165" s="624"/>
      <c r="X165" s="631"/>
      <c r="Y165" s="632"/>
      <c r="Z165" s="632"/>
      <c r="AA165" s="632"/>
      <c r="AB165" s="632"/>
      <c r="AC165" s="633"/>
      <c r="AD165" s="631"/>
      <c r="AE165" s="632"/>
      <c r="AF165" s="632"/>
      <c r="AG165" s="632"/>
      <c r="AH165" s="633"/>
    </row>
    <row r="166" spans="1:35" x14ac:dyDescent="0.25">
      <c r="A166" s="153"/>
      <c r="B166" s="153"/>
      <c r="C166" s="153"/>
      <c r="D166" s="153"/>
      <c r="E166" s="154"/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6"/>
      <c r="W166" s="156"/>
      <c r="X166" s="157"/>
      <c r="Y166" s="157"/>
      <c r="Z166" s="157"/>
      <c r="AA166" s="157"/>
      <c r="AB166" s="157"/>
      <c r="AC166" s="157"/>
      <c r="AD166" s="145"/>
    </row>
    <row r="167" spans="1:35" x14ac:dyDescent="0.25">
      <c r="A167" s="153"/>
      <c r="B167" s="153"/>
      <c r="C167" s="153"/>
      <c r="D167" s="153"/>
      <c r="E167" s="155"/>
      <c r="F167" s="155"/>
      <c r="G167" s="155"/>
      <c r="H167" s="155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6"/>
      <c r="W167" s="156"/>
      <c r="X167" s="157"/>
      <c r="Y167" s="157"/>
      <c r="Z167" s="157"/>
      <c r="AA167" s="157"/>
      <c r="AB167" s="157"/>
      <c r="AC167" s="157"/>
      <c r="AD167" s="145"/>
    </row>
    <row r="168" spans="1:35" x14ac:dyDescent="0.25">
      <c r="A168" s="153"/>
      <c r="B168" s="153"/>
      <c r="C168" s="153"/>
      <c r="D168" s="153"/>
      <c r="E168" s="155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6"/>
      <c r="W168" s="156"/>
      <c r="X168" s="157"/>
      <c r="Y168" s="157"/>
      <c r="Z168" s="157"/>
      <c r="AA168" s="157"/>
      <c r="AB168" s="157"/>
      <c r="AC168" s="157"/>
      <c r="AD168" s="145"/>
    </row>
    <row r="169" spans="1:35" x14ac:dyDescent="0.25">
      <c r="A169" s="153"/>
      <c r="B169" s="153"/>
      <c r="C169" s="153"/>
      <c r="D169" s="153"/>
      <c r="E169" s="155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6"/>
      <c r="W169" s="156"/>
      <c r="X169" s="157"/>
      <c r="Y169" s="157"/>
      <c r="Z169" s="157"/>
      <c r="AA169" s="157"/>
      <c r="AB169" s="157"/>
      <c r="AC169" s="157"/>
      <c r="AD169" s="145"/>
    </row>
    <row r="170" spans="1:35" ht="30" customHeight="1" x14ac:dyDescent="0.25">
      <c r="A170" s="634" t="s">
        <v>1305</v>
      </c>
      <c r="B170" s="635"/>
      <c r="C170" s="635"/>
      <c r="D170" s="635"/>
      <c r="E170" s="635"/>
      <c r="F170" s="635"/>
      <c r="G170" s="635"/>
      <c r="H170" s="635"/>
      <c r="I170" s="635"/>
      <c r="J170" s="636"/>
      <c r="K170" s="637" t="s">
        <v>605</v>
      </c>
      <c r="L170" s="638"/>
      <c r="M170" s="638"/>
      <c r="N170" s="638"/>
      <c r="O170" s="638"/>
      <c r="P170" s="638"/>
      <c r="Q170" s="638"/>
      <c r="R170" s="638"/>
      <c r="S170" s="637" t="s">
        <v>604</v>
      </c>
      <c r="T170" s="638"/>
      <c r="U170" s="638"/>
      <c r="V170" s="638"/>
      <c r="W170" s="638"/>
      <c r="X170" s="638"/>
      <c r="Y170" s="638"/>
      <c r="Z170" s="638"/>
      <c r="AA170" s="643"/>
      <c r="AB170" s="637" t="s">
        <v>1306</v>
      </c>
      <c r="AC170" s="638"/>
      <c r="AD170" s="638"/>
      <c r="AE170" s="638"/>
      <c r="AF170" s="638"/>
      <c r="AG170" s="638"/>
      <c r="AH170" s="638"/>
      <c r="AI170" s="643"/>
    </row>
    <row r="171" spans="1:35" x14ac:dyDescent="0.25">
      <c r="A171" s="158">
        <v>1</v>
      </c>
      <c r="B171" s="159">
        <v>0</v>
      </c>
      <c r="C171" s="159" t="s">
        <v>23</v>
      </c>
      <c r="D171" s="159">
        <v>0</v>
      </c>
      <c r="E171" s="159">
        <v>3</v>
      </c>
      <c r="F171" s="159" t="s">
        <v>23</v>
      </c>
      <c r="G171" s="159">
        <v>2</v>
      </c>
      <c r="H171" s="159">
        <v>0</v>
      </c>
      <c r="I171" s="159">
        <v>1</v>
      </c>
      <c r="J171" s="160">
        <v>4</v>
      </c>
      <c r="K171" s="639"/>
      <c r="L171" s="640"/>
      <c r="M171" s="640"/>
      <c r="N171" s="640"/>
      <c r="O171" s="640"/>
      <c r="P171" s="640"/>
      <c r="Q171" s="640"/>
      <c r="R171" s="640"/>
      <c r="S171" s="639"/>
      <c r="T171" s="640"/>
      <c r="U171" s="640"/>
      <c r="V171" s="640"/>
      <c r="W171" s="640"/>
      <c r="X171" s="640"/>
      <c r="Y171" s="640"/>
      <c r="Z171" s="640"/>
      <c r="AA171" s="644"/>
      <c r="AB171" s="639"/>
      <c r="AC171" s="640"/>
      <c r="AD171" s="640"/>
      <c r="AE171" s="640"/>
      <c r="AF171" s="640"/>
      <c r="AG171" s="640"/>
      <c r="AH171" s="640"/>
      <c r="AI171" s="644"/>
    </row>
    <row r="172" spans="1:35" ht="29.25" customHeight="1" x14ac:dyDescent="0.25">
      <c r="A172" s="646" t="s">
        <v>1307</v>
      </c>
      <c r="B172" s="647"/>
      <c r="C172" s="647"/>
      <c r="D172" s="647"/>
      <c r="E172" s="647"/>
      <c r="F172" s="647"/>
      <c r="G172" s="647"/>
      <c r="H172" s="647"/>
      <c r="I172" s="647"/>
      <c r="J172" s="648"/>
      <c r="K172" s="639"/>
      <c r="L172" s="640"/>
      <c r="M172" s="640"/>
      <c r="N172" s="640"/>
      <c r="O172" s="640"/>
      <c r="P172" s="640"/>
      <c r="Q172" s="640"/>
      <c r="R172" s="640"/>
      <c r="S172" s="639"/>
      <c r="T172" s="640"/>
      <c r="U172" s="640"/>
      <c r="V172" s="640"/>
      <c r="W172" s="640"/>
      <c r="X172" s="640"/>
      <c r="Y172" s="640"/>
      <c r="Z172" s="640"/>
      <c r="AA172" s="644"/>
      <c r="AB172" s="639"/>
      <c r="AC172" s="640"/>
      <c r="AD172" s="640"/>
      <c r="AE172" s="640"/>
      <c r="AF172" s="640"/>
      <c r="AG172" s="640"/>
      <c r="AH172" s="640"/>
      <c r="AI172" s="644"/>
    </row>
    <row r="173" spans="1:35" x14ac:dyDescent="0.25">
      <c r="A173" s="158"/>
      <c r="B173" s="159"/>
      <c r="C173" s="159" t="s">
        <v>1308</v>
      </c>
      <c r="D173" s="159"/>
      <c r="E173" s="159"/>
      <c r="F173" s="159" t="s">
        <v>1308</v>
      </c>
      <c r="G173" s="159"/>
      <c r="H173" s="159"/>
      <c r="I173" s="159"/>
      <c r="J173" s="160"/>
      <c r="K173" s="641"/>
      <c r="L173" s="642"/>
      <c r="M173" s="642"/>
      <c r="N173" s="642"/>
      <c r="O173" s="642"/>
      <c r="P173" s="642"/>
      <c r="Q173" s="642"/>
      <c r="R173" s="642"/>
      <c r="S173" s="641"/>
      <c r="T173" s="642"/>
      <c r="U173" s="642"/>
      <c r="V173" s="642"/>
      <c r="W173" s="642"/>
      <c r="X173" s="642"/>
      <c r="Y173" s="642"/>
      <c r="Z173" s="642"/>
      <c r="AA173" s="645"/>
      <c r="AB173" s="641"/>
      <c r="AC173" s="642"/>
      <c r="AD173" s="642"/>
      <c r="AE173" s="642"/>
      <c r="AF173" s="642"/>
      <c r="AG173" s="642"/>
      <c r="AH173" s="642"/>
      <c r="AI173" s="645"/>
    </row>
  </sheetData>
  <mergeCells count="447">
    <mergeCell ref="A70:D70"/>
    <mergeCell ref="A71:D73"/>
    <mergeCell ref="E71:U73"/>
    <mergeCell ref="V71:W73"/>
    <mergeCell ref="A74:D75"/>
    <mergeCell ref="E74:U75"/>
    <mergeCell ref="V74:W75"/>
    <mergeCell ref="A76:D77"/>
    <mergeCell ref="E76:U77"/>
    <mergeCell ref="V76:W77"/>
    <mergeCell ref="V70:W70"/>
    <mergeCell ref="V120:W120"/>
    <mergeCell ref="V148:W148"/>
    <mergeCell ref="E128:U128"/>
    <mergeCell ref="E120:U120"/>
    <mergeCell ref="V149:W149"/>
    <mergeCell ref="A120:D120"/>
    <mergeCell ref="E148:U148"/>
    <mergeCell ref="E149:U149"/>
    <mergeCell ref="A128:D128"/>
    <mergeCell ref="A121:D123"/>
    <mergeCell ref="A148:D148"/>
    <mergeCell ref="A149:D149"/>
    <mergeCell ref="E121:U123"/>
    <mergeCell ref="V121:W123"/>
    <mergeCell ref="A124:D126"/>
    <mergeCell ref="E124:U126"/>
    <mergeCell ref="V124:W126"/>
    <mergeCell ref="A127:D127"/>
    <mergeCell ref="E127:U127"/>
    <mergeCell ref="V127:W127"/>
    <mergeCell ref="A129:D130"/>
    <mergeCell ref="E129:U130"/>
    <mergeCell ref="V129:W130"/>
    <mergeCell ref="V128:W128"/>
    <mergeCell ref="AD128:AH128"/>
    <mergeCell ref="AD120:AH120"/>
    <mergeCell ref="X128:AC128"/>
    <mergeCell ref="X120:AC120"/>
    <mergeCell ref="X148:AC148"/>
    <mergeCell ref="X105:AC105"/>
    <mergeCell ref="X106:AC106"/>
    <mergeCell ref="X96:AC96"/>
    <mergeCell ref="X97:AC97"/>
    <mergeCell ref="X98:AC98"/>
    <mergeCell ref="X99:AC99"/>
    <mergeCell ref="X110:AC110"/>
    <mergeCell ref="AD99:AH99"/>
    <mergeCell ref="AD105:AH105"/>
    <mergeCell ref="AD106:AH106"/>
    <mergeCell ref="X121:AC123"/>
    <mergeCell ref="AD121:AH123"/>
    <mergeCell ref="X124:AC126"/>
    <mergeCell ref="AD124:AH126"/>
    <mergeCell ref="X127:AC127"/>
    <mergeCell ref="AD127:AH127"/>
    <mergeCell ref="X129:AC130"/>
    <mergeCell ref="AD129:AH130"/>
    <mergeCell ref="AD46:AH46"/>
    <mergeCell ref="AD37:AH37"/>
    <mergeCell ref="AD38:AH38"/>
    <mergeCell ref="AD39:AH39"/>
    <mergeCell ref="AD40:AH40"/>
    <mergeCell ref="AD28:AH28"/>
    <mergeCell ref="AD29:AH29"/>
    <mergeCell ref="AD21:AH21"/>
    <mergeCell ref="AD22:AH22"/>
    <mergeCell ref="AD23:AH23"/>
    <mergeCell ref="AD24:AH24"/>
    <mergeCell ref="X14:AH14"/>
    <mergeCell ref="AD16:AH16"/>
    <mergeCell ref="AD17:AH17"/>
    <mergeCell ref="AD18:AH18"/>
    <mergeCell ref="AD19:AH19"/>
    <mergeCell ref="A14:D16"/>
    <mergeCell ref="A17:D17"/>
    <mergeCell ref="A18:D18"/>
    <mergeCell ref="A19:D19"/>
    <mergeCell ref="V14:W16"/>
    <mergeCell ref="V17:W17"/>
    <mergeCell ref="V18:W18"/>
    <mergeCell ref="V19:W19"/>
    <mergeCell ref="E14:U16"/>
    <mergeCell ref="E17:U17"/>
    <mergeCell ref="E18:U18"/>
    <mergeCell ref="E19:U19"/>
    <mergeCell ref="X43:AC44"/>
    <mergeCell ref="AD43:AH44"/>
    <mergeCell ref="AD34:AH35"/>
    <mergeCell ref="X15:AC15"/>
    <mergeCell ref="X16:AC16"/>
    <mergeCell ref="X17:AC17"/>
    <mergeCell ref="X18:AC18"/>
    <mergeCell ref="X19:AC19"/>
    <mergeCell ref="AD15:AH15"/>
    <mergeCell ref="X20:AC20"/>
    <mergeCell ref="X21:AC21"/>
    <mergeCell ref="X22:AC22"/>
    <mergeCell ref="X23:AC23"/>
    <mergeCell ref="X24:AC24"/>
    <mergeCell ref="X34:AC35"/>
    <mergeCell ref="A27:D27"/>
    <mergeCell ref="E27:U27"/>
    <mergeCell ref="V27:W27"/>
    <mergeCell ref="X27:AC27"/>
    <mergeCell ref="AD20:AH20"/>
    <mergeCell ref="X46:AC46"/>
    <mergeCell ref="X37:AC37"/>
    <mergeCell ref="X38:AC38"/>
    <mergeCell ref="X39:AC39"/>
    <mergeCell ref="X40:AC40"/>
    <mergeCell ref="X28:AC28"/>
    <mergeCell ref="X29:AC29"/>
    <mergeCell ref="X30:AC31"/>
    <mergeCell ref="AD30:AH31"/>
    <mergeCell ref="X45:AC45"/>
    <mergeCell ref="AD45:AH45"/>
    <mergeCell ref="X36:AC36"/>
    <mergeCell ref="AD36:AH36"/>
    <mergeCell ref="X32:AC33"/>
    <mergeCell ref="AD32:AH33"/>
    <mergeCell ref="X41:AC42"/>
    <mergeCell ref="AD41:AH42"/>
    <mergeCell ref="AD25:AH26"/>
    <mergeCell ref="AD27:AH27"/>
    <mergeCell ref="A25:D26"/>
    <mergeCell ref="E25:U26"/>
    <mergeCell ref="V25:W26"/>
    <mergeCell ref="X25:AC26"/>
    <mergeCell ref="A20:D20"/>
    <mergeCell ref="A21:D21"/>
    <mergeCell ref="A22:D22"/>
    <mergeCell ref="A23:D23"/>
    <mergeCell ref="A24:D24"/>
    <mergeCell ref="V20:W20"/>
    <mergeCell ref="V21:W21"/>
    <mergeCell ref="V22:W22"/>
    <mergeCell ref="V23:W23"/>
    <mergeCell ref="V24:W24"/>
    <mergeCell ref="E20:U20"/>
    <mergeCell ref="E21:U21"/>
    <mergeCell ref="E22:U22"/>
    <mergeCell ref="E23:U23"/>
    <mergeCell ref="E24:U24"/>
    <mergeCell ref="V40:W40"/>
    <mergeCell ref="A28:D28"/>
    <mergeCell ref="A29:D29"/>
    <mergeCell ref="A30:D31"/>
    <mergeCell ref="V30:W31"/>
    <mergeCell ref="V37:W37"/>
    <mergeCell ref="V29:W29"/>
    <mergeCell ref="V28:W28"/>
    <mergeCell ref="E37:U37"/>
    <mergeCell ref="E38:U38"/>
    <mergeCell ref="E39:U39"/>
    <mergeCell ref="E40:U40"/>
    <mergeCell ref="E28:U28"/>
    <mergeCell ref="E29:U29"/>
    <mergeCell ref="E30:U31"/>
    <mergeCell ref="E36:U36"/>
    <mergeCell ref="A32:D33"/>
    <mergeCell ref="E32:U33"/>
    <mergeCell ref="A46:D46"/>
    <mergeCell ref="V46:W46"/>
    <mergeCell ref="V45:W45"/>
    <mergeCell ref="V41:W42"/>
    <mergeCell ref="V32:W33"/>
    <mergeCell ref="A36:D36"/>
    <mergeCell ref="A45:D45"/>
    <mergeCell ref="A43:D44"/>
    <mergeCell ref="E43:U44"/>
    <mergeCell ref="V43:W44"/>
    <mergeCell ref="A37:D37"/>
    <mergeCell ref="A38:D38"/>
    <mergeCell ref="A39:D39"/>
    <mergeCell ref="A40:D40"/>
    <mergeCell ref="A41:D42"/>
    <mergeCell ref="A34:D35"/>
    <mergeCell ref="E34:U35"/>
    <mergeCell ref="V34:W35"/>
    <mergeCell ref="E46:U46"/>
    <mergeCell ref="E45:U45"/>
    <mergeCell ref="E41:U42"/>
    <mergeCell ref="V36:W36"/>
    <mergeCell ref="V38:W38"/>
    <mergeCell ref="V39:W39"/>
    <mergeCell ref="A47:D48"/>
    <mergeCell ref="E47:U48"/>
    <mergeCell ref="V47:W48"/>
    <mergeCell ref="X47:AC48"/>
    <mergeCell ref="AD47:AH48"/>
    <mergeCell ref="A49:D50"/>
    <mergeCell ref="E49:U50"/>
    <mergeCell ref="V49:W50"/>
    <mergeCell ref="X49:AC50"/>
    <mergeCell ref="AD49:AH50"/>
    <mergeCell ref="A54:D55"/>
    <mergeCell ref="E54:U55"/>
    <mergeCell ref="V54:W55"/>
    <mergeCell ref="X54:AC55"/>
    <mergeCell ref="AD54:AH55"/>
    <mergeCell ref="V51:W51"/>
    <mergeCell ref="A56:D57"/>
    <mergeCell ref="E56:U57"/>
    <mergeCell ref="V56:W57"/>
    <mergeCell ref="X56:AC57"/>
    <mergeCell ref="AD56:AH57"/>
    <mergeCell ref="X51:AC51"/>
    <mergeCell ref="AD51:AH51"/>
    <mergeCell ref="A52:D53"/>
    <mergeCell ref="E52:U53"/>
    <mergeCell ref="V52:W53"/>
    <mergeCell ref="X52:AC53"/>
    <mergeCell ref="AD52:AH53"/>
    <mergeCell ref="A51:D51"/>
    <mergeCell ref="E51:U51"/>
    <mergeCell ref="A58:D59"/>
    <mergeCell ref="E58:U59"/>
    <mergeCell ref="V58:W59"/>
    <mergeCell ref="X58:AC59"/>
    <mergeCell ref="AD58:AH59"/>
    <mergeCell ref="A60:D61"/>
    <mergeCell ref="E60:U61"/>
    <mergeCell ref="V60:W61"/>
    <mergeCell ref="X60:AC61"/>
    <mergeCell ref="AD60:AH61"/>
    <mergeCell ref="A62:AH62"/>
    <mergeCell ref="A63:D63"/>
    <mergeCell ref="E63:U63"/>
    <mergeCell ref="V63:W63"/>
    <mergeCell ref="X63:AC63"/>
    <mergeCell ref="AD63:AH63"/>
    <mergeCell ref="A66:D68"/>
    <mergeCell ref="E66:U68"/>
    <mergeCell ref="V66:W68"/>
    <mergeCell ref="X66:AC68"/>
    <mergeCell ref="AD66:AH68"/>
    <mergeCell ref="A65:D65"/>
    <mergeCell ref="AD65:AH65"/>
    <mergeCell ref="A64:D64"/>
    <mergeCell ref="E64:U64"/>
    <mergeCell ref="V64:W64"/>
    <mergeCell ref="X65:AC65"/>
    <mergeCell ref="E65:U65"/>
    <mergeCell ref="X64:AC64"/>
    <mergeCell ref="AD64:AH64"/>
    <mergeCell ref="V65:W65"/>
    <mergeCell ref="A69:D69"/>
    <mergeCell ref="E69:U69"/>
    <mergeCell ref="V69:W69"/>
    <mergeCell ref="X69:AC69"/>
    <mergeCell ref="AD69:AH69"/>
    <mergeCell ref="A81:D83"/>
    <mergeCell ref="E81:U83"/>
    <mergeCell ref="V81:W83"/>
    <mergeCell ref="X81:AC83"/>
    <mergeCell ref="AD81:AH83"/>
    <mergeCell ref="X71:AC73"/>
    <mergeCell ref="AD71:AH73"/>
    <mergeCell ref="X74:AC75"/>
    <mergeCell ref="AD74:AH75"/>
    <mergeCell ref="X76:AC77"/>
    <mergeCell ref="AD76:AH77"/>
    <mergeCell ref="X78:AC80"/>
    <mergeCell ref="AD78:AH80"/>
    <mergeCell ref="A78:D80"/>
    <mergeCell ref="E78:U80"/>
    <mergeCell ref="X70:AC70"/>
    <mergeCell ref="AD70:AH70"/>
    <mergeCell ref="E70:U70"/>
    <mergeCell ref="V78:W80"/>
    <mergeCell ref="A84:D84"/>
    <mergeCell ref="E84:U84"/>
    <mergeCell ref="V84:W84"/>
    <mergeCell ref="X84:AC84"/>
    <mergeCell ref="AD84:AH84"/>
    <mergeCell ref="V85:W86"/>
    <mergeCell ref="X85:AC86"/>
    <mergeCell ref="AD85:AH86"/>
    <mergeCell ref="A87:D89"/>
    <mergeCell ref="E87:U89"/>
    <mergeCell ref="V87:W89"/>
    <mergeCell ref="X87:AC89"/>
    <mergeCell ref="AD87:AH89"/>
    <mergeCell ref="E85:U86"/>
    <mergeCell ref="A90:D92"/>
    <mergeCell ref="E90:U92"/>
    <mergeCell ref="V90:W92"/>
    <mergeCell ref="X90:AC92"/>
    <mergeCell ref="AD90:AH92"/>
    <mergeCell ref="A85:D86"/>
    <mergeCell ref="V93:W94"/>
    <mergeCell ref="X93:AC94"/>
    <mergeCell ref="AD93:AH94"/>
    <mergeCell ref="A93:D94"/>
    <mergeCell ref="E93:U94"/>
    <mergeCell ref="A95:D95"/>
    <mergeCell ref="E95:U95"/>
    <mergeCell ref="V95:W95"/>
    <mergeCell ref="X95:AC95"/>
    <mergeCell ref="AD95:AH95"/>
    <mergeCell ref="A100:AH103"/>
    <mergeCell ref="A99:D99"/>
    <mergeCell ref="E96:U96"/>
    <mergeCell ref="AD96:AH96"/>
    <mergeCell ref="AD97:AH97"/>
    <mergeCell ref="AD98:AH98"/>
    <mergeCell ref="A96:D96"/>
    <mergeCell ref="A97:D97"/>
    <mergeCell ref="A98:D98"/>
    <mergeCell ref="V96:W96"/>
    <mergeCell ref="V97:W97"/>
    <mergeCell ref="V98:W98"/>
    <mergeCell ref="V99:W99"/>
    <mergeCell ref="E99:U99"/>
    <mergeCell ref="E97:U97"/>
    <mergeCell ref="E98:U98"/>
    <mergeCell ref="A104:D104"/>
    <mergeCell ref="E104:U104"/>
    <mergeCell ref="V104:W104"/>
    <mergeCell ref="X104:AC104"/>
    <mergeCell ref="AD104:AH104"/>
    <mergeCell ref="A107:D108"/>
    <mergeCell ref="E107:U108"/>
    <mergeCell ref="V107:W108"/>
    <mergeCell ref="X107:AC108"/>
    <mergeCell ref="AD107:AH108"/>
    <mergeCell ref="A105:D105"/>
    <mergeCell ref="A106:D106"/>
    <mergeCell ref="V105:W105"/>
    <mergeCell ref="V106:W106"/>
    <mergeCell ref="E105:U105"/>
    <mergeCell ref="E106:U106"/>
    <mergeCell ref="A109:D109"/>
    <mergeCell ref="E109:U109"/>
    <mergeCell ref="V109:W109"/>
    <mergeCell ref="X109:AC109"/>
    <mergeCell ref="AD109:AH109"/>
    <mergeCell ref="A111:D112"/>
    <mergeCell ref="E111:U112"/>
    <mergeCell ref="V111:W112"/>
    <mergeCell ref="X111:AC112"/>
    <mergeCell ref="AD111:AH112"/>
    <mergeCell ref="A110:D110"/>
    <mergeCell ref="AD110:AH110"/>
    <mergeCell ref="E110:U110"/>
    <mergeCell ref="V110:W110"/>
    <mergeCell ref="A113:D113"/>
    <mergeCell ref="E113:U113"/>
    <mergeCell ref="V113:W113"/>
    <mergeCell ref="X113:AC113"/>
    <mergeCell ref="AD113:AH113"/>
    <mergeCell ref="A114:D115"/>
    <mergeCell ref="E114:U115"/>
    <mergeCell ref="V114:W115"/>
    <mergeCell ref="X114:AC115"/>
    <mergeCell ref="AD114:AH115"/>
    <mergeCell ref="V116:W116"/>
    <mergeCell ref="X116:AC116"/>
    <mergeCell ref="AD116:AH116"/>
    <mergeCell ref="A117:D118"/>
    <mergeCell ref="E117:U118"/>
    <mergeCell ref="V117:W118"/>
    <mergeCell ref="X117:AC118"/>
    <mergeCell ref="AD117:AH118"/>
    <mergeCell ref="A119:D119"/>
    <mergeCell ref="E119:U119"/>
    <mergeCell ref="V119:W119"/>
    <mergeCell ref="X119:AC119"/>
    <mergeCell ref="AD119:AH119"/>
    <mergeCell ref="A116:D116"/>
    <mergeCell ref="E116:U116"/>
    <mergeCell ref="A131:D133"/>
    <mergeCell ref="E131:U133"/>
    <mergeCell ref="V131:W133"/>
    <mergeCell ref="X131:AC133"/>
    <mergeCell ref="AD131:AH133"/>
    <mergeCell ref="A134:D136"/>
    <mergeCell ref="E134:U136"/>
    <mergeCell ref="V134:W136"/>
    <mergeCell ref="X134:AC136"/>
    <mergeCell ref="AD134:AH136"/>
    <mergeCell ref="A137:D138"/>
    <mergeCell ref="E137:U138"/>
    <mergeCell ref="V137:W138"/>
    <mergeCell ref="X137:AC138"/>
    <mergeCell ref="AD137:AH138"/>
    <mergeCell ref="A139:D140"/>
    <mergeCell ref="E139:U140"/>
    <mergeCell ref="V139:W140"/>
    <mergeCell ref="X139:AC140"/>
    <mergeCell ref="AD139:AH140"/>
    <mergeCell ref="A141:D142"/>
    <mergeCell ref="E141:U142"/>
    <mergeCell ref="V141:W142"/>
    <mergeCell ref="X141:AC142"/>
    <mergeCell ref="AD141:AH142"/>
    <mergeCell ref="A143:D144"/>
    <mergeCell ref="E143:U144"/>
    <mergeCell ref="V143:W144"/>
    <mergeCell ref="X143:AC144"/>
    <mergeCell ref="AD143:AH144"/>
    <mergeCell ref="X154:AC155"/>
    <mergeCell ref="AD154:AH155"/>
    <mergeCell ref="A156:D157"/>
    <mergeCell ref="E156:U157"/>
    <mergeCell ref="V156:W157"/>
    <mergeCell ref="X156:AC157"/>
    <mergeCell ref="AD156:AH157"/>
    <mergeCell ref="A145:D146"/>
    <mergeCell ref="E145:U146"/>
    <mergeCell ref="V145:W146"/>
    <mergeCell ref="X145:AC146"/>
    <mergeCell ref="AD145:AH146"/>
    <mergeCell ref="A147:D147"/>
    <mergeCell ref="E147:U147"/>
    <mergeCell ref="V147:W147"/>
    <mergeCell ref="X147:AC147"/>
    <mergeCell ref="AD147:AH147"/>
    <mergeCell ref="AD149:AH149"/>
    <mergeCell ref="A150:AH153"/>
    <mergeCell ref="X149:AC149"/>
    <mergeCell ref="AD148:AH148"/>
    <mergeCell ref="E13:L13"/>
    <mergeCell ref="A163:D165"/>
    <mergeCell ref="E163:U165"/>
    <mergeCell ref="V163:W165"/>
    <mergeCell ref="X163:AC165"/>
    <mergeCell ref="AD163:AH165"/>
    <mergeCell ref="A170:J170"/>
    <mergeCell ref="K170:R173"/>
    <mergeCell ref="S170:AA173"/>
    <mergeCell ref="AB170:AI173"/>
    <mergeCell ref="A172:J172"/>
    <mergeCell ref="A158:D160"/>
    <mergeCell ref="E158:U160"/>
    <mergeCell ref="V158:W160"/>
    <mergeCell ref="X158:AC160"/>
    <mergeCell ref="AD158:AH160"/>
    <mergeCell ref="A161:D162"/>
    <mergeCell ref="E161:U162"/>
    <mergeCell ref="V161:W162"/>
    <mergeCell ref="X161:AC162"/>
    <mergeCell ref="AD161:AH162"/>
    <mergeCell ref="A154:D155"/>
    <mergeCell ref="E154:U155"/>
    <mergeCell ref="V154:W155"/>
  </mergeCells>
  <pageMargins left="0.9055118110236221" right="0.51181102362204722" top="1.0629921259842521" bottom="0.74803149606299213" header="0.31496062992125984" footer="0.31496062992125984"/>
  <pageSetup paperSize="9" scale="85" firstPageNumber="21" orientation="portrait" useFirstPageNumber="1" r:id="rId1"/>
  <headerFooter>
    <oddHeader>&amp;L&amp;"Arial,Normálne"&amp;10HANSA - FLEX Hydraulik, s.r.o.&amp;"-,Normálne"&amp;11 
&amp;C
&amp;G&amp;RPríloha č. 1</oddHeader>
    <oddFooter>&amp;C&amp;P</oddFooter>
  </headerFooter>
  <rowBreaks count="3" manualBreakCount="3">
    <brk id="51" max="34" man="1"/>
    <brk id="103" max="34" man="1"/>
    <brk id="153" max="3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10</vt:i4>
      </vt:variant>
      <vt:variant>
        <vt:lpstr>Pomenované rozsahy</vt:lpstr>
      </vt:variant>
      <vt:variant>
        <vt:i4>13</vt:i4>
      </vt:variant>
    </vt:vector>
  </HeadingPairs>
  <TitlesOfParts>
    <vt:vector size="23" baseType="lpstr">
      <vt:lpstr>Súvaha TS</vt:lpstr>
      <vt:lpstr>Aktíva</vt:lpstr>
      <vt:lpstr>Pasíva</vt:lpstr>
      <vt:lpstr>VZAS TS</vt:lpstr>
      <vt:lpstr>VZAS</vt:lpstr>
      <vt:lpstr>Poznámky TS</vt:lpstr>
      <vt:lpstr>Poznámky text časť</vt:lpstr>
      <vt:lpstr>Poznámky tabuľ. časť</vt:lpstr>
      <vt:lpstr>Cash Flow</vt:lpstr>
      <vt:lpstr>Vysvetlivky</vt:lpstr>
      <vt:lpstr>'Poznámky text časť'!_GoBack</vt:lpstr>
      <vt:lpstr>'Poznámky text časť'!_Toc474124189</vt:lpstr>
      <vt:lpstr>'Poznámky text časť'!_Toc474124192</vt:lpstr>
      <vt:lpstr>'Poznámky text časť'!_Toc474124195</vt:lpstr>
      <vt:lpstr>'Poznámky text časť'!_Toc474124196</vt:lpstr>
      <vt:lpstr>'Poznámky text časť'!_Toc474124199</vt:lpstr>
      <vt:lpstr>'Poznámky text časť'!_Toc474124202</vt:lpstr>
      <vt:lpstr>Aktíva!Oblasť_tlače</vt:lpstr>
      <vt:lpstr>'Cash Flow'!Oblasť_tlače</vt:lpstr>
      <vt:lpstr>Pasíva!Oblasť_tlače</vt:lpstr>
      <vt:lpstr>'Poznámky tabuľ. časť'!Oblasť_tlače</vt:lpstr>
      <vt:lpstr>'Poznámky text časť'!Oblasť_tlače</vt:lpstr>
      <vt:lpstr>'Poznámky TS'!Oblasť_tlače</vt:lpstr>
    </vt:vector>
  </TitlesOfParts>
  <Company>xx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zkandlerova</dc:creator>
  <cp:lastModifiedBy>Zuzana.Markovicova</cp:lastModifiedBy>
  <cp:lastPrinted>2014-03-26T08:47:54Z</cp:lastPrinted>
  <dcterms:created xsi:type="dcterms:W3CDTF">2012-06-13T07:31:41Z</dcterms:created>
  <dcterms:modified xsi:type="dcterms:W3CDTF">2014-03-27T08:47:44Z</dcterms:modified>
</cp:coreProperties>
</file>